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\\hq-fs-00\Users$\jodiaz\New folder\"/>
    </mc:Choice>
  </mc:AlternateContent>
  <xr:revisionPtr revIDLastSave="0" documentId="8_{86667014-7B94-40ED-B82C-95F5E10AE205}" xr6:coauthVersionLast="47" xr6:coauthVersionMax="47" xr10:uidLastSave="{00000000-0000-0000-0000-000000000000}"/>
  <workbookProtection workbookAlgorithmName="SHA-512" workbookHashValue="cNbBmnjnimDO4l3lapuFGQkaWPufZWMDHloiBhigRZ2saFCkMfsw45DFPNJSGTZbhQy8Fm7qF4tfFzQStSt3DA==" workbookSaltValue="TeQuZdBhyvE/UKSfr3mGmQ==" workbookSpinCount="100000" lockStructure="1"/>
  <bookViews>
    <workbookView xWindow="17085" yWindow="1320" windowWidth="9900" windowHeight="12765" tabRatio="888" firstSheet="39" activeTab="57" xr2:uid="{4F889B28-05B3-4A40-BE9E-7FE7D9F2223F}"/>
  </bookViews>
  <sheets>
    <sheet name="SALES" sheetId="1" r:id="rId1"/>
    <sheet name="PL" sheetId="2" r:id="rId2"/>
    <sheet name="INPUT" sheetId="3" r:id="rId3"/>
    <sheet name="PR sum" sheetId="5" r:id="rId4"/>
    <sheet name="PR sum Pro-Rated (PL)" sheetId="63" r:id="rId5"/>
    <sheet name="Production 1" sheetId="6" r:id="rId6"/>
    <sheet name="Production 2" sheetId="10" r:id="rId7"/>
    <sheet name="Production 3" sheetId="11" r:id="rId8"/>
    <sheet name="Production 4" sheetId="44" r:id="rId9"/>
    <sheet name="Production 5" sheetId="57" r:id="rId10"/>
    <sheet name="Production 6" sheetId="69" r:id="rId11"/>
    <sheet name="Installer 1" sheetId="12" r:id="rId12"/>
    <sheet name="Installer 2" sheetId="13" r:id="rId13"/>
    <sheet name="Installer 3" sheetId="58" r:id="rId14"/>
    <sheet name="Rebuild 1" sheetId="15" r:id="rId15"/>
    <sheet name="Rebuild 2" sheetId="16" r:id="rId16"/>
    <sheet name="Rebuild 3" sheetId="17" r:id="rId17"/>
    <sheet name="SSR 1" sheetId="7" r:id="rId18"/>
    <sheet name="SSR 2" sheetId="8" r:id="rId19"/>
    <sheet name="SSR 3" sheetId="18" r:id="rId20"/>
    <sheet name="SSR 4" sheetId="19" r:id="rId21"/>
    <sheet name="SSR 5" sheetId="20" r:id="rId22"/>
    <sheet name="SSR 6" sheetId="21" r:id="rId23"/>
    <sheet name="SSR 7" sheetId="22" r:id="rId24"/>
    <sheet name="SSR 8" sheetId="23" r:id="rId25"/>
    <sheet name="SSR 9" sheetId="24" r:id="rId26"/>
    <sheet name="SSR 10" sheetId="39" r:id="rId27"/>
    <sheet name="SSR 11" sheetId="41" r:id="rId28"/>
    <sheet name="SSR 12" sheetId="42" r:id="rId29"/>
    <sheet name="SSR 13" sheetId="45" r:id="rId30"/>
    <sheet name="SSR 14" sheetId="46" r:id="rId31"/>
    <sheet name="SSR 15" sheetId="48" r:id="rId32"/>
    <sheet name="SSR 16" sheetId="49" r:id="rId33"/>
    <sheet name="SSR 17" sheetId="50" r:id="rId34"/>
    <sheet name="SSR 18" sheetId="51" r:id="rId35"/>
    <sheet name="SSR 19" sheetId="52" r:id="rId36"/>
    <sheet name="SSR 20" sheetId="65" r:id="rId37"/>
    <sheet name="SSR 21" sheetId="70" r:id="rId38"/>
    <sheet name="Trn 1" sheetId="32" r:id="rId39"/>
    <sheet name="Trn 2" sheetId="33" r:id="rId40"/>
    <sheet name="Trn 3" sheetId="34" r:id="rId41"/>
    <sheet name="Rtesup1" sheetId="25" r:id="rId42"/>
    <sheet name="Rtesup2" sheetId="26" r:id="rId43"/>
    <sheet name="Rtesup3" sheetId="43" r:id="rId44"/>
    <sheet name="Rtesup4" sheetId="55" r:id="rId45"/>
    <sheet name="Rtesup5" sheetId="68" r:id="rId46"/>
    <sheet name="Sales 1" sheetId="27" r:id="rId47"/>
    <sheet name="Sales 2" sheetId="28" r:id="rId48"/>
    <sheet name="Sales 3" sheetId="29" r:id="rId49"/>
    <sheet name="Sales 4" sheetId="53" r:id="rId50"/>
    <sheet name="Sales 5" sheetId="54" r:id="rId51"/>
    <sheet name="Office 1" sheetId="30" r:id="rId52"/>
    <sheet name="Office 2" sheetId="35" r:id="rId53"/>
    <sheet name="Office 3" sheetId="47" r:id="rId54"/>
    <sheet name="Office 4" sheetId="59" r:id="rId55"/>
    <sheet name="Manager 1" sheetId="36" r:id="rId56"/>
    <sheet name="Manager 2" sheetId="37" r:id="rId57"/>
    <sheet name="Manager 3" sheetId="40" r:id="rId58"/>
    <sheet name="Manager 4" sheetId="60" r:id="rId59"/>
    <sheet name="Manager 5" sheetId="67" r:id="rId60"/>
    <sheet name="cap expend" sheetId="38" r:id="rId61"/>
  </sheets>
  <externalReferences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</externalReferences>
  <definedNames>
    <definedName name="Bonus">'Manager 1'!$L$100:$L$108</definedName>
    <definedName name="_xlnm.Print_Area" localSheetId="60">'cap expend'!$A$1:$J$61</definedName>
    <definedName name="_xlnm.Print_Area" localSheetId="2">INPUT!$A$2:$B$53,INPUT!$D$2:$T$23</definedName>
    <definedName name="_xlnm.Print_Area" localSheetId="11">'Installer 1'!$A$6:$H$65</definedName>
    <definedName name="_xlnm.Print_Area" localSheetId="12">'Installer 2'!$A$6:$H$65</definedName>
    <definedName name="_xlnm.Print_Area" localSheetId="13">'Installer 3'!$A$6:$H$65</definedName>
    <definedName name="_xlnm.Print_Area" localSheetId="55">'Manager 1'!$A$1:$I$75</definedName>
    <definedName name="_xlnm.Print_Area" localSheetId="56">'Manager 2'!$A$1:$I$75</definedName>
    <definedName name="_xlnm.Print_Area" localSheetId="57">'Manager 3'!$A$1:$I$75</definedName>
    <definedName name="_xlnm.Print_Area" localSheetId="58">'Manager 4'!$A$1:$I$75</definedName>
    <definedName name="_xlnm.Print_Area" localSheetId="59">'Manager 5'!$A$6:$H$75</definedName>
    <definedName name="_xlnm.Print_Area" localSheetId="51">'Office 1'!$A$1:$I$68</definedName>
    <definedName name="_xlnm.Print_Area" localSheetId="52">'Office 2'!$A$1:$I$68</definedName>
    <definedName name="_xlnm.Print_Area" localSheetId="53">'Office 3'!$A$1:$I$68</definedName>
    <definedName name="_xlnm.Print_Area" localSheetId="54">'Office 4'!$A$1:$I$68</definedName>
    <definedName name="_xlnm.Print_Area" localSheetId="1">PL!$A$1:$U$171</definedName>
    <definedName name="_xlnm.Print_Area" localSheetId="3">'PR sum'!$A$1:$Q$126</definedName>
    <definedName name="_xlnm.Print_Area" localSheetId="4">'PR sum Pro-Rated (PL)'!$A$1:$Q$124</definedName>
    <definedName name="_xlnm.Print_Area" localSheetId="5">'Production 1'!$A$7:$H$72</definedName>
    <definedName name="_xlnm.Print_Area" localSheetId="6">'Production 2'!$A$6:$H$72</definedName>
    <definedName name="_xlnm.Print_Area" localSheetId="7">'Production 3'!$A$6:$H$72</definedName>
    <definedName name="_xlnm.Print_Area" localSheetId="8">'Production 4'!$A$6:$H$72</definedName>
    <definedName name="_xlnm.Print_Area" localSheetId="9">'Production 5'!$A$6:$H$72</definedName>
    <definedName name="_xlnm.Print_Area" localSheetId="10">'Production 6'!$A$6:$H$72</definedName>
    <definedName name="_xlnm.Print_Area" localSheetId="14">'Rebuild 1'!$A$6:$H$71</definedName>
    <definedName name="_xlnm.Print_Area" localSheetId="15">'Rebuild 2'!$A$6:$H$71</definedName>
    <definedName name="_xlnm.Print_Area" localSheetId="16">'Rebuild 3'!$A$6:$H$71</definedName>
    <definedName name="_xlnm.Print_Area" localSheetId="41">Rtesup1!$A$6:$H$80</definedName>
    <definedName name="_xlnm.Print_Area" localSheetId="42">Rtesup2!$A$6:$H$80</definedName>
    <definedName name="_xlnm.Print_Area" localSheetId="43">Rtesup3!$A$6:$H$80</definedName>
    <definedName name="_xlnm.Print_Area" localSheetId="44">Rtesup4!$A$6:$H$80</definedName>
    <definedName name="_xlnm.Print_Area" localSheetId="45">Rtesup5!$A$6:$H$80</definedName>
    <definedName name="_xlnm.Print_Area" localSheetId="0">SALES!$A$1:$AD$60</definedName>
    <definedName name="_xlnm.Print_Area" localSheetId="46">'Sales 1'!$A$1:$I$77</definedName>
    <definedName name="_xlnm.Print_Area" localSheetId="47">'Sales 2'!$A$1:$I$77</definedName>
    <definedName name="_xlnm.Print_Area" localSheetId="48">'Sales 3'!$A$1:$I$77</definedName>
    <definedName name="_xlnm.Print_Area" localSheetId="49">'Sales 4'!$A$1:$I$77</definedName>
    <definedName name="_xlnm.Print_Area" localSheetId="50">'Sales 5'!$A$1:$I$77</definedName>
    <definedName name="_xlnm.Print_Area" localSheetId="17">'SSR 1'!$A$6:$H$91</definedName>
    <definedName name="_xlnm.Print_Area" localSheetId="26">'SSR 10'!$A$6:$H$91</definedName>
    <definedName name="_xlnm.Print_Area" localSheetId="27">'SSR 11'!$A$6:$H$91</definedName>
    <definedName name="_xlnm.Print_Area" localSheetId="28">'SSR 12'!$A$6:$H$91</definedName>
    <definedName name="_xlnm.Print_Area" localSheetId="29">'SSR 13'!$A$6:$H$91</definedName>
    <definedName name="_xlnm.Print_Area" localSheetId="30">'SSR 14'!$A$6:$H$91</definedName>
    <definedName name="_xlnm.Print_Area" localSheetId="31">'SSR 15'!$A$6:$H$91</definedName>
    <definedName name="_xlnm.Print_Area" localSheetId="32">'SSR 16'!$A$6:$H$91</definedName>
    <definedName name="_xlnm.Print_Area" localSheetId="33">'SSR 17'!$A$6:$H$91</definedName>
    <definedName name="_xlnm.Print_Area" localSheetId="34">'SSR 18'!$A$6:$H$91</definedName>
    <definedName name="_xlnm.Print_Area" localSheetId="35">'SSR 19'!$A$6:$H$91</definedName>
    <definedName name="_xlnm.Print_Area" localSheetId="18">'SSR 2'!$A$6:$H$91</definedName>
    <definedName name="_xlnm.Print_Area" localSheetId="36">'SSR 20'!$A$6:$H$91</definedName>
    <definedName name="_xlnm.Print_Area" localSheetId="37">'SSR 21'!$A$6:$H$91</definedName>
    <definedName name="_xlnm.Print_Area" localSheetId="19">'SSR 3'!$A$6:$H$91</definedName>
    <definedName name="_xlnm.Print_Area" localSheetId="20">'SSR 4'!$A$6:$H$91</definedName>
    <definedName name="_xlnm.Print_Area" localSheetId="21">'SSR 5'!$A$6:$H$91</definedName>
    <definedName name="_xlnm.Print_Area" localSheetId="22">'SSR 6'!$A$6:$H$91</definedName>
    <definedName name="_xlnm.Print_Area" localSheetId="23">'SSR 7'!$A$6:$H$91</definedName>
    <definedName name="_xlnm.Print_Area" localSheetId="24">'SSR 8'!$A$6:$H$91</definedName>
    <definedName name="_xlnm.Print_Area" localSheetId="25">'SSR 9'!$A$6:$H$91</definedName>
    <definedName name="_xlnm.Print_Area" localSheetId="38">'Trn 1'!$A$6:$H$68</definedName>
    <definedName name="_xlnm.Print_Area" localSheetId="39">'Trn 2'!$A$6:$H$68</definedName>
    <definedName name="_xlnm.Print_Area" localSheetId="40">'Trn 3'!$A$6:$H$68</definedName>
    <definedName name="_xlnm.Print_Titles" localSheetId="60">'cap expend'!$1:$10</definedName>
    <definedName name="_xlnm.Print_Titles" localSheetId="11">'Installer 1'!$1:$5</definedName>
    <definedName name="_xlnm.Print_Titles" localSheetId="12">'Installer 2'!$1:$5</definedName>
    <definedName name="_xlnm.Print_Titles" localSheetId="13">'Installer 3'!$1:$5</definedName>
    <definedName name="_xlnm.Print_Titles" localSheetId="55">'Manager 1'!$1:$5</definedName>
    <definedName name="_xlnm.Print_Titles" localSheetId="56">'Manager 2'!$1:$5</definedName>
    <definedName name="_xlnm.Print_Titles" localSheetId="57">'Manager 3'!$1:$5</definedName>
    <definedName name="_xlnm.Print_Titles" localSheetId="58">'Manager 4'!$1:$5</definedName>
    <definedName name="_xlnm.Print_Titles" localSheetId="59">'Manager 5'!$1:$5</definedName>
    <definedName name="_xlnm.Print_Titles" localSheetId="51">'Office 1'!$1:$5</definedName>
    <definedName name="_xlnm.Print_Titles" localSheetId="52">'Office 2'!$1:$5</definedName>
    <definedName name="_xlnm.Print_Titles" localSheetId="53">'Office 3'!$1:$5</definedName>
    <definedName name="_xlnm.Print_Titles" localSheetId="54">'Office 4'!$1:$5</definedName>
    <definedName name="_xlnm.Print_Titles" localSheetId="1">PL!$1:$7</definedName>
    <definedName name="_xlnm.Print_Titles" localSheetId="3">'PR sum'!$1:$7</definedName>
    <definedName name="_xlnm.Print_Titles" localSheetId="4">'PR sum Pro-Rated (PL)'!$1:$7</definedName>
    <definedName name="_xlnm.Print_Titles" localSheetId="5">'Production 1'!$1:$5</definedName>
    <definedName name="_xlnm.Print_Titles" localSheetId="6">'Production 2'!$1:$5</definedName>
    <definedName name="_xlnm.Print_Titles" localSheetId="7">'Production 3'!$1:$5</definedName>
    <definedName name="_xlnm.Print_Titles" localSheetId="8">'Production 4'!$1:$5</definedName>
    <definedName name="_xlnm.Print_Titles" localSheetId="9">'Production 5'!$1:$5</definedName>
    <definedName name="_xlnm.Print_Titles" localSheetId="10">'Production 6'!$1:$5</definedName>
    <definedName name="_xlnm.Print_Titles" localSheetId="14">'Rebuild 1'!$1:$5</definedName>
    <definedName name="_xlnm.Print_Titles" localSheetId="15">'Rebuild 2'!$1:$5</definedName>
    <definedName name="_xlnm.Print_Titles" localSheetId="16">'Rebuild 3'!$1:$5</definedName>
    <definedName name="_xlnm.Print_Titles" localSheetId="41">Rtesup1!$1:$5</definedName>
    <definedName name="_xlnm.Print_Titles" localSheetId="42">Rtesup2!$1:$5</definedName>
    <definedName name="_xlnm.Print_Titles" localSheetId="43">Rtesup3!$1:$5</definedName>
    <definedName name="_xlnm.Print_Titles" localSheetId="44">Rtesup4!$1:$5</definedName>
    <definedName name="_xlnm.Print_Titles" localSheetId="45">Rtesup5!$1:$5</definedName>
    <definedName name="_xlnm.Print_Titles" localSheetId="46">'Sales 1'!$1:$5</definedName>
    <definedName name="_xlnm.Print_Titles" localSheetId="47">'Sales 2'!$1:$5</definedName>
    <definedName name="_xlnm.Print_Titles" localSheetId="48">'Sales 3'!$1:$5</definedName>
    <definedName name="_xlnm.Print_Titles" localSheetId="49">'Sales 4'!$1:$5</definedName>
    <definedName name="_xlnm.Print_Titles" localSheetId="50">'Sales 5'!$1:$5</definedName>
    <definedName name="_xlnm.Print_Titles" localSheetId="17">'SSR 1'!$1:$5</definedName>
    <definedName name="_xlnm.Print_Titles" localSheetId="26">'SSR 10'!$1:$5</definedName>
    <definedName name="_xlnm.Print_Titles" localSheetId="27">'SSR 11'!$1:$5</definedName>
    <definedName name="_xlnm.Print_Titles" localSheetId="28">'SSR 12'!$1:$5</definedName>
    <definedName name="_xlnm.Print_Titles" localSheetId="29">'SSR 13'!$1:$5</definedName>
    <definedName name="_xlnm.Print_Titles" localSheetId="30">'SSR 14'!$1:$5</definedName>
    <definedName name="_xlnm.Print_Titles" localSheetId="31">'SSR 15'!$1:$5</definedName>
    <definedName name="_xlnm.Print_Titles" localSheetId="32">'SSR 16'!$1:$5</definedName>
    <definedName name="_xlnm.Print_Titles" localSheetId="33">'SSR 17'!$1:$5</definedName>
    <definedName name="_xlnm.Print_Titles" localSheetId="34">'SSR 18'!$1:$5</definedName>
    <definedName name="_xlnm.Print_Titles" localSheetId="35">'SSR 19'!$1:$5</definedName>
    <definedName name="_xlnm.Print_Titles" localSheetId="18">'SSR 2'!$1:$5</definedName>
    <definedName name="_xlnm.Print_Titles" localSheetId="36">'SSR 20'!$1:$5</definedName>
    <definedName name="_xlnm.Print_Titles" localSheetId="37">'SSR 21'!$1:$5</definedName>
    <definedName name="_xlnm.Print_Titles" localSheetId="19">'SSR 3'!$1:$5</definedName>
    <definedName name="_xlnm.Print_Titles" localSheetId="20">'SSR 4'!$1:$5</definedName>
    <definedName name="_xlnm.Print_Titles" localSheetId="21">'SSR 5'!$1:$5</definedName>
    <definedName name="_xlnm.Print_Titles" localSheetId="22">'SSR 6'!$1:$5</definedName>
    <definedName name="_xlnm.Print_Titles" localSheetId="23">'SSR 7'!$1:$5</definedName>
    <definedName name="_xlnm.Print_Titles" localSheetId="24">'SSR 8'!$1:$5</definedName>
    <definedName name="_xlnm.Print_Titles" localSheetId="25">'SSR 9'!$1:$5</definedName>
    <definedName name="_xlnm.Print_Titles" localSheetId="38">'Trn 1'!$1:$5</definedName>
    <definedName name="_xlnm.Print_Titles" localSheetId="39">'Trn 2'!$1:$5</definedName>
    <definedName name="_xlnm.Print_Titles" localSheetId="40">'Trn 3'!$1:$5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38" l="1"/>
  <c r="A57" i="68"/>
  <c r="A58" i="68" s="1"/>
  <c r="E39" i="68"/>
  <c r="F39" i="68" s="1"/>
  <c r="G58" i="68" s="1"/>
  <c r="A57" i="55"/>
  <c r="A58" i="55" s="1"/>
  <c r="E39" i="55"/>
  <c r="F39" i="55" s="1"/>
  <c r="G58" i="55" s="1"/>
  <c r="A57" i="43"/>
  <c r="A58" i="43" s="1"/>
  <c r="E39" i="43"/>
  <c r="F39" i="43" s="1"/>
  <c r="G58" i="43" s="1"/>
  <c r="A57" i="26"/>
  <c r="A58" i="26" s="1"/>
  <c r="E39" i="26"/>
  <c r="F39" i="26" s="1"/>
  <c r="G58" i="26" s="1"/>
  <c r="A57" i="25"/>
  <c r="A58" i="25"/>
  <c r="E39" i="25"/>
  <c r="F39" i="25" s="1"/>
  <c r="G58" i="25" s="1"/>
  <c r="A60" i="70"/>
  <c r="A61" i="70" s="1"/>
  <c r="E41" i="70"/>
  <c r="F41" i="70" s="1"/>
  <c r="G61" i="70" s="1"/>
  <c r="A60" i="65"/>
  <c r="A61" i="65"/>
  <c r="E41" i="65"/>
  <c r="F41" i="65" s="1"/>
  <c r="G61" i="65" s="1"/>
  <c r="A61" i="52"/>
  <c r="A60" i="52"/>
  <c r="E41" i="52"/>
  <c r="F41" i="52" s="1"/>
  <c r="G61" i="52" s="1"/>
  <c r="A61" i="51"/>
  <c r="A60" i="51"/>
  <c r="E41" i="51"/>
  <c r="F41" i="51" s="1"/>
  <c r="G61" i="51" s="1"/>
  <c r="A61" i="50"/>
  <c r="A60" i="50"/>
  <c r="E41" i="50"/>
  <c r="F41" i="50" s="1"/>
  <c r="G61" i="50" s="1"/>
  <c r="A61" i="49"/>
  <c r="A60" i="49"/>
  <c r="E41" i="49"/>
  <c r="F41" i="49" s="1"/>
  <c r="G61" i="49" s="1"/>
  <c r="A61" i="48"/>
  <c r="A60" i="48"/>
  <c r="E41" i="48"/>
  <c r="F41" i="48" s="1"/>
  <c r="G61" i="48" s="1"/>
  <c r="A61" i="46"/>
  <c r="A60" i="46"/>
  <c r="E41" i="46"/>
  <c r="F41" i="46" s="1"/>
  <c r="G61" i="46" s="1"/>
  <c r="A61" i="45"/>
  <c r="A60" i="45"/>
  <c r="E41" i="45"/>
  <c r="F41" i="45" s="1"/>
  <c r="G61" i="45" s="1"/>
  <c r="A61" i="42"/>
  <c r="A60" i="42"/>
  <c r="E41" i="42"/>
  <c r="F41" i="42" s="1"/>
  <c r="G61" i="42" s="1"/>
  <c r="A61" i="41"/>
  <c r="A60" i="41"/>
  <c r="E41" i="41"/>
  <c r="F41" i="41" s="1"/>
  <c r="G61" i="41" s="1"/>
  <c r="A61" i="39"/>
  <c r="A60" i="39"/>
  <c r="E41" i="39"/>
  <c r="F41" i="39" s="1"/>
  <c r="G61" i="39" s="1"/>
  <c r="A61" i="24"/>
  <c r="A60" i="24"/>
  <c r="E41" i="24"/>
  <c r="F41" i="24" s="1"/>
  <c r="G61" i="24" s="1"/>
  <c r="A61" i="23"/>
  <c r="A60" i="23"/>
  <c r="E41" i="23"/>
  <c r="F41" i="23" s="1"/>
  <c r="G61" i="23" s="1"/>
  <c r="A61" i="22"/>
  <c r="A60" i="22"/>
  <c r="E41" i="22"/>
  <c r="F41" i="22" s="1"/>
  <c r="G61" i="22" s="1"/>
  <c r="E41" i="21"/>
  <c r="F41" i="21" s="1"/>
  <c r="G61" i="21" s="1"/>
  <c r="E41" i="20"/>
  <c r="F41" i="20"/>
  <c r="G61" i="20" s="1"/>
  <c r="E41" i="19"/>
  <c r="F41" i="19"/>
  <c r="G61" i="19" s="1"/>
  <c r="F44" i="5"/>
  <c r="A61" i="8"/>
  <c r="A61" i="7"/>
  <c r="E41" i="18" l="1"/>
  <c r="F41" i="18" s="1"/>
  <c r="G61" i="18" s="1"/>
  <c r="E41" i="8"/>
  <c r="F41" i="8" s="1"/>
  <c r="G61" i="8" s="1"/>
  <c r="E39" i="7"/>
  <c r="F39" i="7" l="1"/>
  <c r="G39" i="7"/>
  <c r="E30" i="7"/>
  <c r="D30" i="7"/>
  <c r="D31" i="7" s="1"/>
  <c r="G24" i="7"/>
  <c r="E41" i="7"/>
  <c r="F41" i="7" s="1"/>
  <c r="G61" i="7" s="1"/>
  <c r="G60" i="7" l="1"/>
  <c r="G62" i="7" s="1"/>
  <c r="C26" i="38"/>
  <c r="G50" i="40"/>
  <c r="N36" i="2" l="1"/>
  <c r="J36" i="2"/>
  <c r="F36" i="2"/>
  <c r="B36" i="2"/>
  <c r="E20" i="3" l="1"/>
  <c r="E15" i="3"/>
  <c r="E14" i="3"/>
  <c r="E13" i="3"/>
  <c r="E12" i="3"/>
  <c r="E11" i="3"/>
  <c r="E10" i="3"/>
  <c r="U28" i="2" l="1"/>
  <c r="G24" i="59" l="1"/>
  <c r="G24" i="47"/>
  <c r="G24" i="17"/>
  <c r="G23" i="58"/>
  <c r="G24" i="69"/>
  <c r="U116" i="2"/>
  <c r="Q62" i="63" l="1"/>
  <c r="Q61" i="63"/>
  <c r="Q60" i="63"/>
  <c r="Q59" i="63"/>
  <c r="Q58" i="63"/>
  <c r="Q57" i="63"/>
  <c r="Q56" i="63"/>
  <c r="Q55" i="63"/>
  <c r="Q54" i="63"/>
  <c r="Q53" i="63"/>
  <c r="Q52" i="63"/>
  <c r="Q51" i="63"/>
  <c r="Q50" i="63"/>
  <c r="Q49" i="63"/>
  <c r="Q48" i="63"/>
  <c r="Q47" i="63"/>
  <c r="Q46" i="63"/>
  <c r="Q45" i="63"/>
  <c r="Q44" i="63"/>
  <c r="Q43" i="63"/>
  <c r="Q42" i="63"/>
  <c r="Q62" i="5"/>
  <c r="Q61" i="5"/>
  <c r="Q60" i="5"/>
  <c r="Q59" i="5"/>
  <c r="Q58" i="5"/>
  <c r="Q57" i="5"/>
  <c r="Q56" i="5"/>
  <c r="Q55" i="5"/>
  <c r="Q54" i="5"/>
  <c r="Q53" i="5"/>
  <c r="Q52" i="5"/>
  <c r="Q51" i="5"/>
  <c r="Q50" i="5"/>
  <c r="Q49" i="5"/>
  <c r="Q48" i="5"/>
  <c r="Q47" i="5"/>
  <c r="Q46" i="5"/>
  <c r="Q45" i="5"/>
  <c r="Q44" i="5"/>
  <c r="Q43" i="5"/>
  <c r="Q42" i="5"/>
  <c r="AC58" i="1"/>
  <c r="F32" i="1"/>
  <c r="AD58" i="1" l="1"/>
  <c r="O14" i="3"/>
  <c r="O10" i="3"/>
  <c r="P14" i="3"/>
  <c r="O11" i="3"/>
  <c r="O12" i="3"/>
  <c r="O13" i="3"/>
  <c r="O15" i="3"/>
  <c r="P15" i="3" s="1"/>
  <c r="O17" i="3" l="1"/>
  <c r="P13" i="3" s="1"/>
  <c r="N15" i="3"/>
  <c r="N14" i="3"/>
  <c r="L15" i="3"/>
  <c r="L14" i="3"/>
  <c r="J15" i="3"/>
  <c r="J14" i="3"/>
  <c r="H15" i="3"/>
  <c r="M17" i="3"/>
  <c r="N13" i="3" s="1"/>
  <c r="K17" i="3"/>
  <c r="L13" i="3" s="1"/>
  <c r="I17" i="3"/>
  <c r="J13" i="3" s="1"/>
  <c r="G17" i="3"/>
  <c r="Q15" i="3"/>
  <c r="Q14" i="3"/>
  <c r="Q13" i="3"/>
  <c r="Q12" i="3"/>
  <c r="Q11" i="3"/>
  <c r="Q10" i="3"/>
  <c r="N11" i="3" l="1"/>
  <c r="N12" i="3"/>
  <c r="L11" i="3"/>
  <c r="L12" i="3"/>
  <c r="J11" i="3"/>
  <c r="J12" i="3"/>
  <c r="P11" i="3"/>
  <c r="P12" i="3"/>
  <c r="N17" i="3"/>
  <c r="N10" i="3"/>
  <c r="L17" i="3"/>
  <c r="L10" i="3"/>
  <c r="J17" i="3"/>
  <c r="J10" i="3"/>
  <c r="H17" i="3"/>
  <c r="H10" i="3"/>
  <c r="P17" i="3"/>
  <c r="P10" i="3"/>
  <c r="G12" i="44"/>
  <c r="G12" i="11"/>
  <c r="G12" i="12"/>
  <c r="G12" i="13"/>
  <c r="G12" i="15"/>
  <c r="G12" i="16"/>
  <c r="G12" i="7"/>
  <c r="G12" i="8"/>
  <c r="G12" i="18"/>
  <c r="G12" i="19"/>
  <c r="G12" i="20"/>
  <c r="G12" i="21"/>
  <c r="G12" i="22"/>
  <c r="G12" i="23"/>
  <c r="G12" i="24"/>
  <c r="G12" i="39"/>
  <c r="G12" i="41"/>
  <c r="G12" i="42"/>
  <c r="G12" i="45"/>
  <c r="G12" i="46"/>
  <c r="G12" i="48"/>
  <c r="G12" i="49"/>
  <c r="G12" i="50"/>
  <c r="G12" i="51"/>
  <c r="G12" i="52"/>
  <c r="G12" i="65"/>
  <c r="G12" i="70"/>
  <c r="G12" i="32"/>
  <c r="G12" i="33"/>
  <c r="G12" i="34"/>
  <c r="G12" i="25"/>
  <c r="G12" i="26"/>
  <c r="G12" i="43"/>
  <c r="G12" i="55"/>
  <c r="G12" i="68"/>
  <c r="G12" i="27"/>
  <c r="G12" i="28"/>
  <c r="G12" i="29"/>
  <c r="G12" i="53"/>
  <c r="G12" i="30"/>
  <c r="G12" i="35"/>
  <c r="G12" i="36"/>
  <c r="G12" i="37"/>
  <c r="G12" i="57"/>
  <c r="G12" i="10"/>
  <c r="G11" i="44"/>
  <c r="G11" i="11"/>
  <c r="G11" i="57"/>
  <c r="G11" i="12"/>
  <c r="G11" i="13"/>
  <c r="G11" i="15"/>
  <c r="G11" i="16"/>
  <c r="G11" i="7"/>
  <c r="G11" i="8"/>
  <c r="G11" i="18"/>
  <c r="G11" i="19"/>
  <c r="G11" i="20"/>
  <c r="G11" i="21"/>
  <c r="G11" i="22"/>
  <c r="G11" i="23"/>
  <c r="G11" i="24"/>
  <c r="G11" i="39"/>
  <c r="G11" i="41"/>
  <c r="G11" i="42"/>
  <c r="G11" i="45"/>
  <c r="G11" i="46"/>
  <c r="G11" i="48"/>
  <c r="G11" i="49"/>
  <c r="G11" i="50"/>
  <c r="G11" i="51"/>
  <c r="G11" i="52"/>
  <c r="G11" i="65"/>
  <c r="G11" i="70"/>
  <c r="G11" i="32"/>
  <c r="G11" i="33"/>
  <c r="G11" i="34"/>
  <c r="G11" i="25"/>
  <c r="G11" i="26"/>
  <c r="G11" i="43"/>
  <c r="G11" i="55"/>
  <c r="G11" i="68"/>
  <c r="G11" i="27"/>
  <c r="G11" i="28"/>
  <c r="G11" i="29"/>
  <c r="G11" i="53"/>
  <c r="G11" i="30"/>
  <c r="G11" i="35"/>
  <c r="G11" i="36"/>
  <c r="G11" i="37"/>
  <c r="G11" i="10"/>
  <c r="G24" i="55"/>
  <c r="B41" i="2" l="1"/>
  <c r="N41" i="2"/>
  <c r="J41" i="2"/>
  <c r="F41" i="2"/>
  <c r="D30" i="68"/>
  <c r="G24" i="68"/>
  <c r="D30" i="55"/>
  <c r="G24" i="43"/>
  <c r="D30" i="43"/>
  <c r="D30" i="26"/>
  <c r="D30" i="25"/>
  <c r="G24" i="70"/>
  <c r="G24" i="65"/>
  <c r="G24" i="52"/>
  <c r="G24" i="51"/>
  <c r="G24" i="50"/>
  <c r="G24" i="49"/>
  <c r="G24" i="48"/>
  <c r="G24" i="46"/>
  <c r="G24" i="45"/>
  <c r="G24" i="42"/>
  <c r="G24" i="41"/>
  <c r="G24" i="39"/>
  <c r="D30" i="70"/>
  <c r="D30" i="65"/>
  <c r="D30" i="52"/>
  <c r="D30" i="51"/>
  <c r="D30" i="50"/>
  <c r="D30" i="49"/>
  <c r="D30" i="48"/>
  <c r="D30" i="46"/>
  <c r="D30" i="45"/>
  <c r="D30" i="42"/>
  <c r="D30" i="41"/>
  <c r="D30" i="39"/>
  <c r="D30" i="24"/>
  <c r="D30" i="23"/>
  <c r="D30" i="22"/>
  <c r="D30" i="21"/>
  <c r="D30" i="20"/>
  <c r="D30" i="19"/>
  <c r="D30" i="18"/>
  <c r="D30" i="8"/>
  <c r="N126" i="2"/>
  <c r="N129" i="2"/>
  <c r="J129" i="2"/>
  <c r="F129" i="2"/>
  <c r="B129" i="2"/>
  <c r="J126" i="2"/>
  <c r="F126" i="2"/>
  <c r="B126" i="2"/>
  <c r="R126" i="2" s="1"/>
  <c r="B122" i="2"/>
  <c r="R99" i="2" l="1"/>
  <c r="CF114" i="5"/>
  <c r="BR114" i="5"/>
  <c r="BD114" i="5"/>
  <c r="AP114" i="5"/>
  <c r="AB114" i="5"/>
  <c r="CF113" i="5"/>
  <c r="BR113" i="5"/>
  <c r="BD113" i="5"/>
  <c r="AP113" i="5"/>
  <c r="AB113" i="5"/>
  <c r="CF112" i="5"/>
  <c r="BR112" i="5"/>
  <c r="BD112" i="5"/>
  <c r="AP112" i="5"/>
  <c r="AB112" i="5"/>
  <c r="BD111" i="5"/>
  <c r="BD110" i="5"/>
  <c r="CF101" i="5"/>
  <c r="BR101" i="5"/>
  <c r="BD101" i="5"/>
  <c r="AP101" i="5"/>
  <c r="CF100" i="5"/>
  <c r="BR100" i="5"/>
  <c r="BD100" i="5"/>
  <c r="AP100" i="5"/>
  <c r="CF99" i="5"/>
  <c r="BR99" i="5"/>
  <c r="BD99" i="5"/>
  <c r="AP99" i="5"/>
  <c r="AB99" i="5"/>
  <c r="CF98" i="5"/>
  <c r="BR98" i="5"/>
  <c r="BD98" i="5"/>
  <c r="AP98" i="5"/>
  <c r="AB98" i="5"/>
  <c r="CF90" i="5"/>
  <c r="BR90" i="5"/>
  <c r="BD90" i="5"/>
  <c r="AP90" i="5"/>
  <c r="AB90" i="5"/>
  <c r="CF89" i="5"/>
  <c r="BR89" i="5"/>
  <c r="BD89" i="5"/>
  <c r="AP89" i="5"/>
  <c r="AB89" i="5"/>
  <c r="CF88" i="5"/>
  <c r="BR88" i="5"/>
  <c r="BD88" i="5"/>
  <c r="AP88" i="5"/>
  <c r="AB88" i="5"/>
  <c r="CF87" i="5"/>
  <c r="BR87" i="5"/>
  <c r="BD87" i="5"/>
  <c r="AP87" i="5"/>
  <c r="AB87" i="5"/>
  <c r="CF86" i="5"/>
  <c r="BR86" i="5"/>
  <c r="BD86" i="5"/>
  <c r="AP86" i="5"/>
  <c r="AB86" i="5"/>
  <c r="CF66" i="5"/>
  <c r="BR66" i="5"/>
  <c r="BD66" i="5"/>
  <c r="AP66" i="5"/>
  <c r="AB66" i="5"/>
  <c r="CF65" i="5"/>
  <c r="BR65" i="5"/>
  <c r="BD65" i="5"/>
  <c r="AP65" i="5"/>
  <c r="AB65" i="5"/>
  <c r="CF64" i="5"/>
  <c r="AP64" i="5"/>
  <c r="CF34" i="5"/>
  <c r="BR34" i="5"/>
  <c r="BD34" i="5"/>
  <c r="AP34" i="5"/>
  <c r="CF33" i="5"/>
  <c r="CF32" i="5"/>
  <c r="CF24" i="5"/>
  <c r="BR24" i="5"/>
  <c r="CF13" i="5"/>
  <c r="BR13" i="5"/>
  <c r="BD13" i="5"/>
  <c r="AP13" i="5"/>
  <c r="AB13" i="5"/>
  <c r="BD24" i="5"/>
  <c r="AP24" i="5"/>
  <c r="CF23" i="5"/>
  <c r="BR23" i="5"/>
  <c r="BD23" i="5"/>
  <c r="AP23" i="5"/>
  <c r="AB23" i="5"/>
  <c r="AB15" i="5"/>
  <c r="CF14" i="5"/>
  <c r="BR14" i="5"/>
  <c r="BD14" i="5"/>
  <c r="AP14" i="5"/>
  <c r="G24" i="35" l="1"/>
  <c r="G24" i="30"/>
  <c r="G24" i="26"/>
  <c r="G24" i="25"/>
  <c r="G24" i="34"/>
  <c r="G24" i="33"/>
  <c r="G24" i="32"/>
  <c r="G24" i="24"/>
  <c r="G24" i="23"/>
  <c r="G24" i="22"/>
  <c r="G24" i="21"/>
  <c r="G24" i="20"/>
  <c r="G24" i="19"/>
  <c r="G24" i="18"/>
  <c r="G24" i="8"/>
  <c r="G24" i="16"/>
  <c r="G24" i="15"/>
  <c r="G23" i="13"/>
  <c r="G23" i="12"/>
  <c r="G24" i="57"/>
  <c r="G24" i="44"/>
  <c r="G24" i="11"/>
  <c r="G24" i="10"/>
  <c r="G24" i="6"/>
  <c r="V35" i="1" l="1"/>
  <c r="X26" i="1"/>
  <c r="C5" i="38" l="1"/>
  <c r="N123" i="2" l="1"/>
  <c r="N122" i="2"/>
  <c r="J123" i="2"/>
  <c r="J122" i="2"/>
  <c r="F123" i="2"/>
  <c r="B123" i="2"/>
  <c r="R123" i="2" s="1"/>
  <c r="F122" i="2"/>
  <c r="R122" i="2"/>
  <c r="E24" i="12" l="1"/>
  <c r="E25" i="69"/>
  <c r="V26" i="1"/>
  <c r="V19" i="1"/>
  <c r="V18" i="1"/>
  <c r="V12" i="1"/>
  <c r="V13" i="1"/>
  <c r="V14" i="1"/>
  <c r="V15" i="1"/>
  <c r="V16" i="1"/>
  <c r="V11" i="1"/>
  <c r="U137" i="2" l="1"/>
  <c r="U111" i="2"/>
  <c r="U107" i="2"/>
  <c r="U106" i="2"/>
  <c r="U90" i="2" l="1"/>
  <c r="U91" i="2"/>
  <c r="U89" i="2"/>
  <c r="U86" i="2"/>
  <c r="U87" i="2"/>
  <c r="U84" i="2"/>
  <c r="U71" i="2"/>
  <c r="U70" i="2"/>
  <c r="U69" i="2"/>
  <c r="U68" i="2"/>
  <c r="W49" i="1" l="1"/>
  <c r="W47" i="1"/>
  <c r="W46" i="1"/>
  <c r="W45" i="1"/>
  <c r="E39" i="8"/>
  <c r="F39" i="8" s="1"/>
  <c r="E39" i="18"/>
  <c r="E39" i="19"/>
  <c r="F39" i="19" s="1"/>
  <c r="E39" i="21"/>
  <c r="E39" i="22"/>
  <c r="F39" i="22" s="1"/>
  <c r="E39" i="23"/>
  <c r="E39" i="24"/>
  <c r="F39" i="24" s="1"/>
  <c r="E39" i="39"/>
  <c r="E39" i="41"/>
  <c r="F39" i="41" s="1"/>
  <c r="E39" i="42"/>
  <c r="E39" i="45"/>
  <c r="F39" i="45" s="1"/>
  <c r="E39" i="46"/>
  <c r="E39" i="48"/>
  <c r="F39" i="48" s="1"/>
  <c r="E39" i="49"/>
  <c r="E39" i="50"/>
  <c r="F39" i="50" s="1"/>
  <c r="E39" i="51"/>
  <c r="E39" i="52"/>
  <c r="F39" i="52" s="1"/>
  <c r="E39" i="65"/>
  <c r="E39" i="70"/>
  <c r="F39" i="70" s="1"/>
  <c r="E39" i="20"/>
  <c r="G39" i="8"/>
  <c r="G60" i="8" s="1"/>
  <c r="G39" i="19"/>
  <c r="G60" i="19" s="1"/>
  <c r="G62" i="19" s="1"/>
  <c r="G39" i="22"/>
  <c r="G60" i="22" s="1"/>
  <c r="G62" i="22" s="1"/>
  <c r="G39" i="24"/>
  <c r="G60" i="24" s="1"/>
  <c r="G62" i="24" s="1"/>
  <c r="G39" i="41"/>
  <c r="G60" i="41" s="1"/>
  <c r="G62" i="41" s="1"/>
  <c r="G39" i="45"/>
  <c r="G60" i="45" s="1"/>
  <c r="G62" i="45" s="1"/>
  <c r="G39" i="48"/>
  <c r="G60" i="48" s="1"/>
  <c r="G62" i="48" s="1"/>
  <c r="G39" i="50"/>
  <c r="G60" i="50" s="1"/>
  <c r="G62" i="50" s="1"/>
  <c r="G39" i="52"/>
  <c r="G60" i="52" s="1"/>
  <c r="G62" i="52" s="1"/>
  <c r="G39" i="70"/>
  <c r="G60" i="70" s="1"/>
  <c r="G62" i="70" s="1"/>
  <c r="D31" i="8"/>
  <c r="D31" i="18"/>
  <c r="D31" i="19"/>
  <c r="D31" i="22"/>
  <c r="D31" i="23"/>
  <c r="D31" i="24"/>
  <c r="D31" i="41"/>
  <c r="D31" i="42"/>
  <c r="D31" i="45"/>
  <c r="D31" i="49"/>
  <c r="D31" i="50"/>
  <c r="D31" i="65"/>
  <c r="V33" i="1"/>
  <c r="P33" i="1"/>
  <c r="J13" i="2" s="1"/>
  <c r="K33" i="1"/>
  <c r="F13" i="2" s="1"/>
  <c r="F33" i="1"/>
  <c r="B13" i="2" s="1"/>
  <c r="S47" i="1"/>
  <c r="H13" i="3"/>
  <c r="S48" i="1"/>
  <c r="S49" i="1"/>
  <c r="A79" i="63"/>
  <c r="F79" i="5"/>
  <c r="A79" i="5"/>
  <c r="P62" i="63"/>
  <c r="A62" i="63"/>
  <c r="P62" i="5"/>
  <c r="F62" i="5"/>
  <c r="CF62" i="5" s="1"/>
  <c r="C62" i="5"/>
  <c r="A62" i="5"/>
  <c r="B77" i="70"/>
  <c r="E30" i="70"/>
  <c r="G30" i="70"/>
  <c r="D31" i="70"/>
  <c r="E27" i="70"/>
  <c r="E47" i="70" s="1"/>
  <c r="G47" i="70" s="1"/>
  <c r="E5" i="70"/>
  <c r="D2" i="70"/>
  <c r="A39" i="70" s="1"/>
  <c r="A41" i="70" s="1"/>
  <c r="A14" i="63"/>
  <c r="F14" i="5"/>
  <c r="CC14" i="5" s="1"/>
  <c r="E14" i="5"/>
  <c r="BH14" i="5" s="1"/>
  <c r="C14" i="5"/>
  <c r="AF14" i="5" s="1"/>
  <c r="A14" i="5"/>
  <c r="B54" i="69"/>
  <c r="C46" i="69"/>
  <c r="C50" i="69" s="1"/>
  <c r="E27" i="69"/>
  <c r="G27" i="69" s="1"/>
  <c r="D14" i="5" s="1"/>
  <c r="BA14" i="5" s="1"/>
  <c r="E36" i="69"/>
  <c r="G36" i="69" s="1"/>
  <c r="G46" i="69"/>
  <c r="D24" i="69"/>
  <c r="D22" i="69" s="1"/>
  <c r="E5" i="69"/>
  <c r="D2" i="69"/>
  <c r="F14" i="63"/>
  <c r="E14" i="63"/>
  <c r="D14" i="63"/>
  <c r="C14" i="63"/>
  <c r="B14" i="63"/>
  <c r="B66" i="68"/>
  <c r="E37" i="68"/>
  <c r="F37" i="68" s="1"/>
  <c r="E30" i="68"/>
  <c r="G30" i="68" s="1"/>
  <c r="D31" i="68"/>
  <c r="B79" i="5"/>
  <c r="AB79" i="5" s="1"/>
  <c r="E5" i="68"/>
  <c r="D2" i="68"/>
  <c r="A114" i="63"/>
  <c r="B114" i="5"/>
  <c r="AD114" i="5" s="1"/>
  <c r="BF114" i="5"/>
  <c r="BE114" i="5"/>
  <c r="BC114" i="5"/>
  <c r="BB114" i="5"/>
  <c r="BA114" i="5"/>
  <c r="AZ114" i="5"/>
  <c r="AY114" i="5"/>
  <c r="AX114" i="5"/>
  <c r="AW114" i="5"/>
  <c r="AV114" i="5"/>
  <c r="AU114" i="5"/>
  <c r="AT114" i="5"/>
  <c r="F114" i="5"/>
  <c r="E114" i="5"/>
  <c r="BS114" i="5" s="1"/>
  <c r="A114" i="5"/>
  <c r="B61" i="67"/>
  <c r="G35" i="67"/>
  <c r="G50" i="67" s="1"/>
  <c r="G33" i="67"/>
  <c r="E25" i="67"/>
  <c r="D24" i="67"/>
  <c r="D22" i="67" s="1"/>
  <c r="E5" i="67"/>
  <c r="D2" i="67"/>
  <c r="C50" i="67" s="1"/>
  <c r="C54" i="67" s="1"/>
  <c r="P61" i="63"/>
  <c r="A61" i="63"/>
  <c r="F61" i="5"/>
  <c r="P61" i="5"/>
  <c r="A61" i="5"/>
  <c r="B77" i="65"/>
  <c r="E30" i="65"/>
  <c r="E5" i="65"/>
  <c r="D2" i="65"/>
  <c r="A39" i="65" s="1"/>
  <c r="A41" i="65" s="1"/>
  <c r="E27" i="65"/>
  <c r="E47" i="65" s="1"/>
  <c r="G47" i="65" s="1"/>
  <c r="F18" i="1"/>
  <c r="P18" i="1"/>
  <c r="A47" i="5"/>
  <c r="B99" i="5"/>
  <c r="B98" i="5"/>
  <c r="B78" i="5"/>
  <c r="B77" i="5"/>
  <c r="B76" i="5"/>
  <c r="AB76" i="5" s="1"/>
  <c r="D31" i="25"/>
  <c r="B75" i="5"/>
  <c r="AB75" i="5" s="1"/>
  <c r="B65" i="5"/>
  <c r="B64" i="5"/>
  <c r="AB64" i="5" s="1"/>
  <c r="B57" i="5"/>
  <c r="AB57" i="5" s="1"/>
  <c r="B54" i="5"/>
  <c r="AB54" i="5" s="1"/>
  <c r="B51" i="5"/>
  <c r="B48" i="5"/>
  <c r="AB48" i="5" s="1"/>
  <c r="B46" i="5"/>
  <c r="AB46" i="5" s="1"/>
  <c r="B42" i="5"/>
  <c r="B32" i="5"/>
  <c r="AB32" i="5" s="1"/>
  <c r="B23" i="5"/>
  <c r="B22" i="5"/>
  <c r="AB22" i="5" s="1"/>
  <c r="B11" i="5"/>
  <c r="AB11" i="5" s="1"/>
  <c r="B10" i="5"/>
  <c r="AB10" i="5" s="1"/>
  <c r="D31" i="55"/>
  <c r="D2" i="60"/>
  <c r="C50" i="60" s="1"/>
  <c r="C54" i="60" s="1"/>
  <c r="E5" i="60"/>
  <c r="D24" i="60"/>
  <c r="D22" i="60" s="1"/>
  <c r="E25" i="60"/>
  <c r="G33" i="60"/>
  <c r="G35" i="60"/>
  <c r="B61" i="60"/>
  <c r="D2" i="40"/>
  <c r="C50" i="40" s="1"/>
  <c r="C54" i="40" s="1"/>
  <c r="E5" i="40"/>
  <c r="D24" i="40"/>
  <c r="D22" i="40" s="1"/>
  <c r="E25" i="40"/>
  <c r="G33" i="40"/>
  <c r="G35" i="40"/>
  <c r="B61" i="40"/>
  <c r="D2" i="37"/>
  <c r="C50" i="37" s="1"/>
  <c r="C54" i="37" s="1"/>
  <c r="E5" i="37"/>
  <c r="D24" i="37"/>
  <c r="D22" i="37" s="1"/>
  <c r="E25" i="37"/>
  <c r="G33" i="37"/>
  <c r="G35" i="37"/>
  <c r="B61" i="37"/>
  <c r="D2" i="36"/>
  <c r="C50" i="36" s="1"/>
  <c r="C54" i="36" s="1"/>
  <c r="E5" i="36"/>
  <c r="D24" i="36"/>
  <c r="D22" i="36" s="1"/>
  <c r="E25" i="36"/>
  <c r="G33" i="36"/>
  <c r="G35" i="36"/>
  <c r="B61" i="36"/>
  <c r="D2" i="59"/>
  <c r="C40" i="59" s="1"/>
  <c r="C44" i="59" s="1"/>
  <c r="E5" i="59"/>
  <c r="D24" i="59"/>
  <c r="D22" i="59" s="1"/>
  <c r="B101" i="5"/>
  <c r="E25" i="59"/>
  <c r="E27" i="59"/>
  <c r="G27" i="59" s="1"/>
  <c r="D101" i="5" s="1"/>
  <c r="B54" i="59"/>
  <c r="D2" i="47"/>
  <c r="C40" i="47" s="1"/>
  <c r="C44" i="47" s="1"/>
  <c r="E5" i="47"/>
  <c r="D24" i="47"/>
  <c r="D22" i="47" s="1"/>
  <c r="E25" i="47"/>
  <c r="E27" i="47"/>
  <c r="G27" i="47" s="1"/>
  <c r="G40" i="47" s="1"/>
  <c r="D100" i="5"/>
  <c r="B54" i="47"/>
  <c r="D2" i="35"/>
  <c r="C40" i="35" s="1"/>
  <c r="C44" i="35" s="1"/>
  <c r="E5" i="35"/>
  <c r="D24" i="35"/>
  <c r="D22" i="35" s="1"/>
  <c r="E25" i="35"/>
  <c r="E27" i="35"/>
  <c r="B54" i="35"/>
  <c r="D2" i="30"/>
  <c r="C40" i="30" s="1"/>
  <c r="C44" i="30" s="1"/>
  <c r="E5" i="30"/>
  <c r="D24" i="30"/>
  <c r="D22" i="30" s="1"/>
  <c r="E25" i="30"/>
  <c r="E27" i="30"/>
  <c r="G27" i="30" s="1"/>
  <c r="B54" i="30"/>
  <c r="D2" i="54"/>
  <c r="C50" i="54" s="1"/>
  <c r="C54" i="54" s="1"/>
  <c r="E5" i="54"/>
  <c r="D24" i="54"/>
  <c r="D22" i="54" s="1"/>
  <c r="G33" i="54"/>
  <c r="G35" i="54"/>
  <c r="B63" i="54"/>
  <c r="D81" i="54"/>
  <c r="F81" i="54"/>
  <c r="G81" i="54"/>
  <c r="B82" i="54"/>
  <c r="D82" i="54"/>
  <c r="F82" i="54"/>
  <c r="G82" i="54"/>
  <c r="H82" i="54" s="1"/>
  <c r="B83" i="54"/>
  <c r="D83" i="54" s="1"/>
  <c r="F83" i="54"/>
  <c r="G83" i="54" s="1"/>
  <c r="H83" i="54" s="1"/>
  <c r="B84" i="54"/>
  <c r="D84" i="54"/>
  <c r="F84" i="54"/>
  <c r="G84" i="54"/>
  <c r="H84" i="54" s="1"/>
  <c r="B85" i="54"/>
  <c r="D85" i="54" s="1"/>
  <c r="F85" i="54"/>
  <c r="G85" i="54" s="1"/>
  <c r="H85" i="54"/>
  <c r="B86" i="54"/>
  <c r="D86" i="54"/>
  <c r="F86" i="54"/>
  <c r="G86" i="54"/>
  <c r="H86" i="54" s="1"/>
  <c r="B87" i="54"/>
  <c r="D87" i="54" s="1"/>
  <c r="F87" i="54"/>
  <c r="G87" i="54" s="1"/>
  <c r="H87" i="54" s="1"/>
  <c r="B88" i="54"/>
  <c r="D88" i="54"/>
  <c r="F88" i="54"/>
  <c r="G88" i="54"/>
  <c r="H88" i="54" s="1"/>
  <c r="B89" i="54"/>
  <c r="D89" i="54" s="1"/>
  <c r="F89" i="54"/>
  <c r="G89" i="54" s="1"/>
  <c r="H89" i="54"/>
  <c r="B90" i="54"/>
  <c r="D90" i="54"/>
  <c r="F90" i="54"/>
  <c r="G90" i="54"/>
  <c r="H90" i="54" s="1"/>
  <c r="B91" i="54"/>
  <c r="D91" i="54" s="1"/>
  <c r="F91" i="54"/>
  <c r="G91" i="54" s="1"/>
  <c r="H91" i="54" s="1"/>
  <c r="C92" i="54"/>
  <c r="D96" i="54"/>
  <c r="F96" i="54"/>
  <c r="G96" i="54"/>
  <c r="B97" i="54"/>
  <c r="D97" i="54"/>
  <c r="F97" i="54"/>
  <c r="G97" i="54"/>
  <c r="H97" i="54" s="1"/>
  <c r="B98" i="54"/>
  <c r="D98" i="54" s="1"/>
  <c r="F98" i="54"/>
  <c r="G98" i="54" s="1"/>
  <c r="H98" i="54"/>
  <c r="B99" i="54"/>
  <c r="D99" i="54"/>
  <c r="F99" i="54"/>
  <c r="G99" i="54"/>
  <c r="H99" i="54" s="1"/>
  <c r="B100" i="54"/>
  <c r="D100" i="54" s="1"/>
  <c r="F100" i="54"/>
  <c r="G100" i="54" s="1"/>
  <c r="H100" i="54" s="1"/>
  <c r="B101" i="54"/>
  <c r="D101" i="54"/>
  <c r="F101" i="54"/>
  <c r="G101" i="54"/>
  <c r="H101" i="54" s="1"/>
  <c r="B102" i="54"/>
  <c r="D102" i="54" s="1"/>
  <c r="F102" i="54"/>
  <c r="G102" i="54" s="1"/>
  <c r="H102" i="54"/>
  <c r="B103" i="54"/>
  <c r="D103" i="54"/>
  <c r="F103" i="54"/>
  <c r="G103" i="54"/>
  <c r="H103" i="54" s="1"/>
  <c r="B104" i="54"/>
  <c r="D104" i="54" s="1"/>
  <c r="F104" i="54"/>
  <c r="G104" i="54" s="1"/>
  <c r="H104" i="54" s="1"/>
  <c r="B108" i="54"/>
  <c r="D108" i="54"/>
  <c r="F108" i="54"/>
  <c r="G108" i="54"/>
  <c r="H108" i="54" s="1"/>
  <c r="B109" i="54"/>
  <c r="D109" i="54" s="1"/>
  <c r="F109" i="54"/>
  <c r="G109" i="54" s="1"/>
  <c r="H109" i="54"/>
  <c r="B110" i="54"/>
  <c r="D110" i="54"/>
  <c r="F110" i="54"/>
  <c r="G110" i="54"/>
  <c r="H110" i="54" s="1"/>
  <c r="B111" i="54"/>
  <c r="D111" i="54" s="1"/>
  <c r="F111" i="54"/>
  <c r="C112" i="54"/>
  <c r="C113" i="54"/>
  <c r="D2" i="53"/>
  <c r="C50" i="53" s="1"/>
  <c r="C54" i="53" s="1"/>
  <c r="E5" i="53"/>
  <c r="D24" i="53"/>
  <c r="D22" i="53" s="1"/>
  <c r="G33" i="53"/>
  <c r="G35" i="53"/>
  <c r="B63" i="53"/>
  <c r="D81" i="53"/>
  <c r="F81" i="53"/>
  <c r="G81" i="53" s="1"/>
  <c r="H81" i="53" s="1"/>
  <c r="B82" i="53"/>
  <c r="D82" i="53" s="1"/>
  <c r="F82" i="53"/>
  <c r="B83" i="53"/>
  <c r="D83" i="53"/>
  <c r="F83" i="53"/>
  <c r="G83" i="53"/>
  <c r="H83" i="53" s="1"/>
  <c r="B84" i="53"/>
  <c r="D84" i="53" s="1"/>
  <c r="F84" i="53"/>
  <c r="G84" i="53" s="1"/>
  <c r="H84" i="53" s="1"/>
  <c r="B85" i="53"/>
  <c r="D85" i="53"/>
  <c r="F85" i="53"/>
  <c r="G85" i="53"/>
  <c r="H85" i="53" s="1"/>
  <c r="B86" i="53"/>
  <c r="D86" i="53" s="1"/>
  <c r="F86" i="53"/>
  <c r="G86" i="53" s="1"/>
  <c r="H86" i="53" s="1"/>
  <c r="B87" i="53"/>
  <c r="D87" i="53"/>
  <c r="F87" i="53"/>
  <c r="G87" i="53"/>
  <c r="H87" i="53" s="1"/>
  <c r="B88" i="53"/>
  <c r="D88" i="53" s="1"/>
  <c r="F88" i="53"/>
  <c r="G88" i="53" s="1"/>
  <c r="H88" i="53" s="1"/>
  <c r="B89" i="53"/>
  <c r="D89" i="53"/>
  <c r="F89" i="53"/>
  <c r="G89" i="53"/>
  <c r="H89" i="53" s="1"/>
  <c r="B90" i="53"/>
  <c r="D90" i="53" s="1"/>
  <c r="F90" i="53"/>
  <c r="G90" i="53" s="1"/>
  <c r="H90" i="53" s="1"/>
  <c r="B91" i="53"/>
  <c r="D91" i="53"/>
  <c r="F91" i="53"/>
  <c r="G91" i="53"/>
  <c r="H91" i="53" s="1"/>
  <c r="C92" i="53"/>
  <c r="D96" i="53"/>
  <c r="F96" i="53"/>
  <c r="G96" i="53" s="1"/>
  <c r="H96" i="53" s="1"/>
  <c r="B97" i="53"/>
  <c r="D97" i="53"/>
  <c r="F97" i="53"/>
  <c r="G97" i="53"/>
  <c r="B98" i="53"/>
  <c r="D98" i="53"/>
  <c r="F98" i="53"/>
  <c r="G98" i="53"/>
  <c r="H98" i="53" s="1"/>
  <c r="B99" i="53"/>
  <c r="D99" i="53" s="1"/>
  <c r="F99" i="53"/>
  <c r="G99" i="53" s="1"/>
  <c r="H99" i="53" s="1"/>
  <c r="B100" i="53"/>
  <c r="D100" i="53"/>
  <c r="F100" i="53"/>
  <c r="B101" i="53"/>
  <c r="D101" i="53" s="1"/>
  <c r="F101" i="53"/>
  <c r="G101" i="53" s="1"/>
  <c r="H101" i="53" s="1"/>
  <c r="B102" i="53"/>
  <c r="D102" i="53"/>
  <c r="F102" i="53"/>
  <c r="G102" i="53"/>
  <c r="H102" i="53" s="1"/>
  <c r="B103" i="53"/>
  <c r="D103" i="53" s="1"/>
  <c r="F103" i="53"/>
  <c r="G103" i="53" s="1"/>
  <c r="H103" i="53" s="1"/>
  <c r="B104" i="53"/>
  <c r="D104" i="53"/>
  <c r="F104" i="53"/>
  <c r="G104" i="53"/>
  <c r="H104" i="53" s="1"/>
  <c r="B108" i="53"/>
  <c r="D108" i="53" s="1"/>
  <c r="F108" i="53"/>
  <c r="B109" i="53"/>
  <c r="D109" i="53"/>
  <c r="F109" i="53"/>
  <c r="G109" i="53"/>
  <c r="H109" i="53" s="1"/>
  <c r="B110" i="53"/>
  <c r="D110" i="53" s="1"/>
  <c r="F110" i="53"/>
  <c r="G110" i="53" s="1"/>
  <c r="H110" i="53" s="1"/>
  <c r="B111" i="53"/>
  <c r="D111" i="53"/>
  <c r="F111" i="53"/>
  <c r="G111" i="53"/>
  <c r="H111" i="53" s="1"/>
  <c r="C112" i="53"/>
  <c r="C113" i="53" s="1"/>
  <c r="D2" i="29"/>
  <c r="C50" i="29" s="1"/>
  <c r="C54" i="29" s="1"/>
  <c r="E5" i="29"/>
  <c r="D24" i="29"/>
  <c r="D22" i="29" s="1"/>
  <c r="G33" i="29"/>
  <c r="G35" i="29"/>
  <c r="B63" i="29"/>
  <c r="D81" i="29"/>
  <c r="F81" i="29"/>
  <c r="G81" i="29"/>
  <c r="H81" i="29" s="1"/>
  <c r="B82" i="29"/>
  <c r="D82" i="29" s="1"/>
  <c r="F82" i="29"/>
  <c r="G82" i="29" s="1"/>
  <c r="H82" i="29" s="1"/>
  <c r="B83" i="29"/>
  <c r="D83" i="29"/>
  <c r="F83" i="29"/>
  <c r="G83" i="29"/>
  <c r="H83" i="29" s="1"/>
  <c r="B84" i="29"/>
  <c r="D84" i="29" s="1"/>
  <c r="F84" i="29"/>
  <c r="G84" i="29" s="1"/>
  <c r="H84" i="29" s="1"/>
  <c r="B85" i="29"/>
  <c r="D85" i="29"/>
  <c r="F85" i="29"/>
  <c r="G85" i="29"/>
  <c r="H85" i="29" s="1"/>
  <c r="B86" i="29"/>
  <c r="D86" i="29" s="1"/>
  <c r="F86" i="29"/>
  <c r="G86" i="29" s="1"/>
  <c r="H86" i="29" s="1"/>
  <c r="B87" i="29"/>
  <c r="D87" i="29"/>
  <c r="F87" i="29"/>
  <c r="G87" i="29"/>
  <c r="H87" i="29" s="1"/>
  <c r="B88" i="29"/>
  <c r="D88" i="29" s="1"/>
  <c r="F88" i="29"/>
  <c r="G88" i="29" s="1"/>
  <c r="H88" i="29" s="1"/>
  <c r="B89" i="29"/>
  <c r="D89" i="29"/>
  <c r="F89" i="29"/>
  <c r="G89" i="29"/>
  <c r="H89" i="29" s="1"/>
  <c r="B90" i="29"/>
  <c r="D90" i="29" s="1"/>
  <c r="F90" i="29"/>
  <c r="G90" i="29" s="1"/>
  <c r="H90" i="29" s="1"/>
  <c r="B91" i="29"/>
  <c r="D91" i="29"/>
  <c r="F91" i="29"/>
  <c r="G91" i="29"/>
  <c r="H91" i="29" s="1"/>
  <c r="C92" i="29"/>
  <c r="D96" i="29"/>
  <c r="F96" i="29"/>
  <c r="B97" i="29"/>
  <c r="D97" i="29"/>
  <c r="F97" i="29"/>
  <c r="G97" i="29"/>
  <c r="H97" i="29" s="1"/>
  <c r="B98" i="29"/>
  <c r="D98" i="29" s="1"/>
  <c r="F98" i="29"/>
  <c r="G98" i="29" s="1"/>
  <c r="H98" i="29" s="1"/>
  <c r="B99" i="29"/>
  <c r="D99" i="29"/>
  <c r="F99" i="29"/>
  <c r="G99" i="29"/>
  <c r="H99" i="29" s="1"/>
  <c r="B100" i="29"/>
  <c r="D100" i="29" s="1"/>
  <c r="F100" i="29"/>
  <c r="G100" i="29" s="1"/>
  <c r="H100" i="29" s="1"/>
  <c r="B101" i="29"/>
  <c r="D101" i="29"/>
  <c r="F101" i="29"/>
  <c r="G101" i="29"/>
  <c r="H101" i="29" s="1"/>
  <c r="B102" i="29"/>
  <c r="D102" i="29" s="1"/>
  <c r="F102" i="29"/>
  <c r="G102" i="29" s="1"/>
  <c r="H102" i="29" s="1"/>
  <c r="B103" i="29"/>
  <c r="D103" i="29"/>
  <c r="F103" i="29"/>
  <c r="G103" i="29"/>
  <c r="H103" i="29" s="1"/>
  <c r="B104" i="29"/>
  <c r="D104" i="29" s="1"/>
  <c r="F104" i="29"/>
  <c r="G104" i="29" s="1"/>
  <c r="H104" i="29" s="1"/>
  <c r="B108" i="29"/>
  <c r="D108" i="29"/>
  <c r="F108" i="29"/>
  <c r="B109" i="29"/>
  <c r="D109" i="29" s="1"/>
  <c r="F109" i="29"/>
  <c r="G109" i="29" s="1"/>
  <c r="H109" i="29" s="1"/>
  <c r="B110" i="29"/>
  <c r="D110" i="29"/>
  <c r="F110" i="29"/>
  <c r="G110" i="29"/>
  <c r="H110" i="29" s="1"/>
  <c r="B111" i="29"/>
  <c r="D111" i="29" s="1"/>
  <c r="F111" i="29"/>
  <c r="G111" i="29" s="1"/>
  <c r="H111" i="29" s="1"/>
  <c r="C112" i="29"/>
  <c r="C113" i="29"/>
  <c r="D2" i="28"/>
  <c r="C50" i="28" s="1"/>
  <c r="C54" i="28" s="1"/>
  <c r="E5" i="28"/>
  <c r="D24" i="28"/>
  <c r="D22" i="28" s="1"/>
  <c r="G33" i="28"/>
  <c r="G35" i="28"/>
  <c r="B63" i="28"/>
  <c r="D81" i="28"/>
  <c r="F81" i="28"/>
  <c r="B82" i="28"/>
  <c r="D82" i="28" s="1"/>
  <c r="F82" i="28"/>
  <c r="G82" i="28" s="1"/>
  <c r="H82" i="28" s="1"/>
  <c r="B83" i="28"/>
  <c r="D83" i="28"/>
  <c r="F83" i="28"/>
  <c r="G83" i="28"/>
  <c r="H83" i="28" s="1"/>
  <c r="B84" i="28"/>
  <c r="D84" i="28" s="1"/>
  <c r="F84" i="28"/>
  <c r="G84" i="28" s="1"/>
  <c r="H84" i="28" s="1"/>
  <c r="B85" i="28"/>
  <c r="D85" i="28"/>
  <c r="F85" i="28"/>
  <c r="G85" i="28"/>
  <c r="H85" i="28" s="1"/>
  <c r="B86" i="28"/>
  <c r="D86" i="28" s="1"/>
  <c r="F86" i="28"/>
  <c r="G86" i="28" s="1"/>
  <c r="H86" i="28" s="1"/>
  <c r="B87" i="28"/>
  <c r="D87" i="28"/>
  <c r="F87" i="28"/>
  <c r="G87" i="28"/>
  <c r="H87" i="28" s="1"/>
  <c r="B88" i="28"/>
  <c r="D88" i="28" s="1"/>
  <c r="F88" i="28"/>
  <c r="G88" i="28" s="1"/>
  <c r="H88" i="28" s="1"/>
  <c r="B89" i="28"/>
  <c r="D89" i="28"/>
  <c r="F89" i="28"/>
  <c r="G89" i="28"/>
  <c r="H89" i="28" s="1"/>
  <c r="B90" i="28"/>
  <c r="D90" i="28" s="1"/>
  <c r="F90" i="28"/>
  <c r="G90" i="28" s="1"/>
  <c r="H90" i="28" s="1"/>
  <c r="B91" i="28"/>
  <c r="D91" i="28"/>
  <c r="F91" i="28"/>
  <c r="G91" i="28"/>
  <c r="H91" i="28" s="1"/>
  <c r="C92" i="28"/>
  <c r="D96" i="28"/>
  <c r="F96" i="28"/>
  <c r="B97" i="28"/>
  <c r="D97" i="28"/>
  <c r="F97" i="28"/>
  <c r="G97" i="28"/>
  <c r="H97" i="28" s="1"/>
  <c r="B98" i="28"/>
  <c r="D98" i="28" s="1"/>
  <c r="F98" i="28"/>
  <c r="G98" i="28" s="1"/>
  <c r="H98" i="28" s="1"/>
  <c r="B99" i="28"/>
  <c r="D99" i="28"/>
  <c r="F99" i="28"/>
  <c r="G99" i="28"/>
  <c r="H99" i="28" s="1"/>
  <c r="B100" i="28"/>
  <c r="D100" i="28" s="1"/>
  <c r="F100" i="28"/>
  <c r="G100" i="28" s="1"/>
  <c r="H100" i="28" s="1"/>
  <c r="B101" i="28"/>
  <c r="D101" i="28"/>
  <c r="F101" i="28"/>
  <c r="G101" i="28"/>
  <c r="H101" i="28" s="1"/>
  <c r="B102" i="28"/>
  <c r="D102" i="28" s="1"/>
  <c r="F102" i="28"/>
  <c r="G102" i="28" s="1"/>
  <c r="H102" i="28" s="1"/>
  <c r="B103" i="28"/>
  <c r="D103" i="28"/>
  <c r="F103" i="28"/>
  <c r="G103" i="28"/>
  <c r="H103" i="28" s="1"/>
  <c r="B104" i="28"/>
  <c r="D104" i="28" s="1"/>
  <c r="F104" i="28"/>
  <c r="G104" i="28" s="1"/>
  <c r="H104" i="28" s="1"/>
  <c r="B108" i="28"/>
  <c r="D108" i="28"/>
  <c r="F108" i="28"/>
  <c r="B109" i="28"/>
  <c r="D109" i="28" s="1"/>
  <c r="F109" i="28"/>
  <c r="G109" i="28" s="1"/>
  <c r="H109" i="28" s="1"/>
  <c r="B110" i="28"/>
  <c r="D110" i="28"/>
  <c r="F110" i="28"/>
  <c r="G110" i="28"/>
  <c r="H110" i="28" s="1"/>
  <c r="B111" i="28"/>
  <c r="D111" i="28" s="1"/>
  <c r="F111" i="28"/>
  <c r="G111" i="28" s="1"/>
  <c r="H111" i="28" s="1"/>
  <c r="C112" i="28"/>
  <c r="C113" i="28"/>
  <c r="D2" i="27"/>
  <c r="C50" i="27" s="1"/>
  <c r="C54" i="27" s="1"/>
  <c r="E5" i="27"/>
  <c r="D24" i="27"/>
  <c r="D22" i="27" s="1"/>
  <c r="G33" i="27"/>
  <c r="G35" i="27"/>
  <c r="B63" i="27"/>
  <c r="D81" i="27"/>
  <c r="F81" i="27"/>
  <c r="B82" i="27"/>
  <c r="D82" i="27" s="1"/>
  <c r="F82" i="27"/>
  <c r="G82" i="27" s="1"/>
  <c r="H82" i="27" s="1"/>
  <c r="B83" i="27"/>
  <c r="D83" i="27"/>
  <c r="F83" i="27"/>
  <c r="G83" i="27"/>
  <c r="H83" i="27" s="1"/>
  <c r="B84" i="27"/>
  <c r="D84" i="27" s="1"/>
  <c r="F84" i="27"/>
  <c r="G84" i="27" s="1"/>
  <c r="H84" i="27" s="1"/>
  <c r="B85" i="27"/>
  <c r="D85" i="27"/>
  <c r="F85" i="27"/>
  <c r="G85" i="27"/>
  <c r="H85" i="27" s="1"/>
  <c r="B86" i="27"/>
  <c r="D86" i="27" s="1"/>
  <c r="F86" i="27"/>
  <c r="G86" i="27" s="1"/>
  <c r="H86" i="27" s="1"/>
  <c r="B87" i="27"/>
  <c r="D87" i="27"/>
  <c r="F87" i="27"/>
  <c r="G87" i="27"/>
  <c r="H87" i="27" s="1"/>
  <c r="B88" i="27"/>
  <c r="D88" i="27" s="1"/>
  <c r="F88" i="27"/>
  <c r="G88" i="27" s="1"/>
  <c r="H88" i="27" s="1"/>
  <c r="B89" i="27"/>
  <c r="D89" i="27"/>
  <c r="F89" i="27"/>
  <c r="G89" i="27"/>
  <c r="H89" i="27" s="1"/>
  <c r="B90" i="27"/>
  <c r="D90" i="27" s="1"/>
  <c r="F90" i="27"/>
  <c r="G90" i="27" s="1"/>
  <c r="H90" i="27" s="1"/>
  <c r="B91" i="27"/>
  <c r="D91" i="27"/>
  <c r="F91" i="27"/>
  <c r="G91" i="27"/>
  <c r="H91" i="27" s="1"/>
  <c r="C92" i="27"/>
  <c r="D96" i="27"/>
  <c r="F96" i="27"/>
  <c r="G96" i="27" s="1"/>
  <c r="B97" i="27"/>
  <c r="D97" i="27" s="1"/>
  <c r="F97" i="27"/>
  <c r="G97" i="27" s="1"/>
  <c r="H97" i="27" s="1"/>
  <c r="B98" i="27"/>
  <c r="D98" i="27"/>
  <c r="F98" i="27"/>
  <c r="G98" i="27"/>
  <c r="H98" i="27" s="1"/>
  <c r="B99" i="27"/>
  <c r="D99" i="27" s="1"/>
  <c r="F99" i="27"/>
  <c r="G99" i="27" s="1"/>
  <c r="H99" i="27" s="1"/>
  <c r="B100" i="27"/>
  <c r="D100" i="27"/>
  <c r="F100" i="27"/>
  <c r="G100" i="27"/>
  <c r="H100" i="27" s="1"/>
  <c r="B101" i="27"/>
  <c r="D101" i="27" s="1"/>
  <c r="F101" i="27"/>
  <c r="G101" i="27" s="1"/>
  <c r="H101" i="27" s="1"/>
  <c r="B102" i="27"/>
  <c r="D102" i="27"/>
  <c r="F102" i="27"/>
  <c r="G102" i="27"/>
  <c r="H102" i="27" s="1"/>
  <c r="B103" i="27"/>
  <c r="D103" i="27" s="1"/>
  <c r="F103" i="27"/>
  <c r="G103" i="27" s="1"/>
  <c r="H103" i="27" s="1"/>
  <c r="B104" i="27"/>
  <c r="D104" i="27"/>
  <c r="F104" i="27"/>
  <c r="G104" i="27"/>
  <c r="H104" i="27" s="1"/>
  <c r="B108" i="27"/>
  <c r="D108" i="27" s="1"/>
  <c r="F108" i="27"/>
  <c r="G108" i="27" s="1"/>
  <c r="B109" i="27"/>
  <c r="D109" i="27" s="1"/>
  <c r="F109" i="27"/>
  <c r="G109" i="27" s="1"/>
  <c r="H109" i="27" s="1"/>
  <c r="B110" i="27"/>
  <c r="D110" i="27"/>
  <c r="F110" i="27"/>
  <c r="B111" i="27"/>
  <c r="D111" i="27" s="1"/>
  <c r="F111" i="27"/>
  <c r="G111" i="27" s="1"/>
  <c r="H111" i="27" s="1"/>
  <c r="C112" i="27"/>
  <c r="C113" i="27"/>
  <c r="D2" i="55"/>
  <c r="E5" i="55"/>
  <c r="E30" i="55"/>
  <c r="E37" i="55"/>
  <c r="F37" i="55" s="1"/>
  <c r="B66" i="55"/>
  <c r="D2" i="43"/>
  <c r="E5" i="43"/>
  <c r="D31" i="43"/>
  <c r="E30" i="43"/>
  <c r="E37" i="43"/>
  <c r="B66" i="43"/>
  <c r="D2" i="26"/>
  <c r="E5" i="26"/>
  <c r="D31" i="26"/>
  <c r="E30" i="26"/>
  <c r="G30" i="26" s="1"/>
  <c r="E37" i="26"/>
  <c r="F37" i="26" s="1"/>
  <c r="B66" i="26"/>
  <c r="D2" i="25"/>
  <c r="E5" i="25"/>
  <c r="E30" i="25"/>
  <c r="E37" i="25"/>
  <c r="F37" i="25" s="1"/>
  <c r="B66" i="25"/>
  <c r="D2" i="34"/>
  <c r="E5" i="34"/>
  <c r="D24" i="34"/>
  <c r="D22" i="34" s="1"/>
  <c r="E27" i="34"/>
  <c r="C46" i="34"/>
  <c r="C50" i="34" s="1"/>
  <c r="B54" i="34"/>
  <c r="D2" i="33"/>
  <c r="E5" i="33"/>
  <c r="D24" i="33"/>
  <c r="D22" i="33" s="1"/>
  <c r="E27" i="33"/>
  <c r="E36" i="33" s="1"/>
  <c r="G36" i="33" s="1"/>
  <c r="C46" i="33"/>
  <c r="C50" i="33" s="1"/>
  <c r="B54" i="33"/>
  <c r="D2" i="32"/>
  <c r="E5" i="32"/>
  <c r="D24" i="32"/>
  <c r="D22" i="32" s="1"/>
  <c r="E27" i="32"/>
  <c r="G27" i="32" s="1"/>
  <c r="C46" i="32"/>
  <c r="C50" i="32" s="1"/>
  <c r="B54" i="32"/>
  <c r="D2" i="52"/>
  <c r="E5" i="52"/>
  <c r="B60" i="5"/>
  <c r="E27" i="52"/>
  <c r="D31" i="52"/>
  <c r="E30" i="52"/>
  <c r="C60" i="5"/>
  <c r="B77" i="52"/>
  <c r="D2" i="51"/>
  <c r="E5" i="51"/>
  <c r="D31" i="51"/>
  <c r="E30" i="51"/>
  <c r="B77" i="51"/>
  <c r="D2" i="50"/>
  <c r="E5" i="50"/>
  <c r="E30" i="50"/>
  <c r="E27" i="50"/>
  <c r="E47" i="50" s="1"/>
  <c r="G47" i="50" s="1"/>
  <c r="B77" i="50"/>
  <c r="D2" i="49"/>
  <c r="E5" i="49"/>
  <c r="E30" i="49"/>
  <c r="E27" i="49"/>
  <c r="E47" i="49" s="1"/>
  <c r="G47" i="49" s="1"/>
  <c r="B77" i="49"/>
  <c r="D2" i="48"/>
  <c r="E5" i="48"/>
  <c r="B56" i="5"/>
  <c r="D31" i="48"/>
  <c r="E30" i="48"/>
  <c r="C56" i="5"/>
  <c r="B77" i="48"/>
  <c r="D2" i="46"/>
  <c r="E5" i="46"/>
  <c r="D31" i="46"/>
  <c r="E30" i="46"/>
  <c r="G30" i="46" s="1"/>
  <c r="E27" i="46"/>
  <c r="E47" i="46" s="1"/>
  <c r="G47" i="46" s="1"/>
  <c r="B77" i="46"/>
  <c r="D2" i="45"/>
  <c r="E5" i="45"/>
  <c r="E30" i="45"/>
  <c r="E27" i="45"/>
  <c r="E47" i="45" s="1"/>
  <c r="G47" i="45" s="1"/>
  <c r="B77" i="45"/>
  <c r="D2" i="42"/>
  <c r="E5" i="42"/>
  <c r="E30" i="42"/>
  <c r="B77" i="42"/>
  <c r="D2" i="41"/>
  <c r="E5" i="41"/>
  <c r="E30" i="41"/>
  <c r="E27" i="41"/>
  <c r="B77" i="41"/>
  <c r="D2" i="39"/>
  <c r="E5" i="39"/>
  <c r="D31" i="39"/>
  <c r="E30" i="39"/>
  <c r="E27" i="39"/>
  <c r="E47" i="39" s="1"/>
  <c r="B77" i="39"/>
  <c r="D2" i="24"/>
  <c r="E5" i="24"/>
  <c r="B50" i="5"/>
  <c r="AB50" i="5" s="1"/>
  <c r="E30" i="24"/>
  <c r="B77" i="24"/>
  <c r="D2" i="23"/>
  <c r="E5" i="23"/>
  <c r="B49" i="5"/>
  <c r="AB49" i="5" s="1"/>
  <c r="E30" i="23"/>
  <c r="B77" i="23"/>
  <c r="D2" i="22"/>
  <c r="E5" i="22"/>
  <c r="E30" i="22"/>
  <c r="C48" i="5"/>
  <c r="B77" i="22"/>
  <c r="D2" i="21"/>
  <c r="A60" i="21" s="1"/>
  <c r="A61" i="21" s="1"/>
  <c r="E5" i="21"/>
  <c r="B47" i="5"/>
  <c r="AB47" i="5" s="1"/>
  <c r="E30" i="21"/>
  <c r="E27" i="21"/>
  <c r="E47" i="21" s="1"/>
  <c r="G47" i="21" s="1"/>
  <c r="B77" i="21"/>
  <c r="D2" i="20"/>
  <c r="A60" i="20" s="1"/>
  <c r="A61" i="20" s="1"/>
  <c r="E5" i="20"/>
  <c r="D31" i="20"/>
  <c r="E30" i="20"/>
  <c r="B77" i="20"/>
  <c r="D2" i="19"/>
  <c r="A60" i="19" s="1"/>
  <c r="A61" i="19" s="1"/>
  <c r="E5" i="19"/>
  <c r="B45" i="5"/>
  <c r="AB45" i="5" s="1"/>
  <c r="E30" i="19"/>
  <c r="C45" i="5"/>
  <c r="B77" i="19"/>
  <c r="D2" i="18"/>
  <c r="E5" i="18"/>
  <c r="B44" i="5"/>
  <c r="AB44" i="5" s="1"/>
  <c r="E30" i="18"/>
  <c r="B77" i="18"/>
  <c r="D2" i="8"/>
  <c r="E5" i="8"/>
  <c r="B43" i="5"/>
  <c r="AB43" i="5" s="1"/>
  <c r="E30" i="8"/>
  <c r="E27" i="8"/>
  <c r="E47" i="8" s="1"/>
  <c r="G47" i="8" s="1"/>
  <c r="B77" i="8"/>
  <c r="D2" i="7"/>
  <c r="E5" i="7"/>
  <c r="C42" i="5"/>
  <c r="AP42" i="5" s="1"/>
  <c r="B77" i="7"/>
  <c r="D2" i="17"/>
  <c r="E5" i="17"/>
  <c r="D24" i="17"/>
  <c r="D22" i="17" s="1"/>
  <c r="E25" i="17"/>
  <c r="E27" i="17"/>
  <c r="E36" i="17" s="1"/>
  <c r="G36" i="17" s="1"/>
  <c r="E34" i="5" s="1"/>
  <c r="C46" i="17"/>
  <c r="C50" i="17" s="1"/>
  <c r="B54" i="17"/>
  <c r="D2" i="16"/>
  <c r="E5" i="16"/>
  <c r="D24" i="16"/>
  <c r="D22" i="16" s="1"/>
  <c r="B33" i="5"/>
  <c r="AB33" i="5" s="1"/>
  <c r="E25" i="16"/>
  <c r="E27" i="16"/>
  <c r="G27" i="16" s="1"/>
  <c r="C46" i="16"/>
  <c r="C50" i="16" s="1"/>
  <c r="B54" i="16"/>
  <c r="D2" i="15"/>
  <c r="E5" i="15"/>
  <c r="D24" i="15"/>
  <c r="D22" i="15" s="1"/>
  <c r="E25" i="15"/>
  <c r="E27" i="15"/>
  <c r="G27" i="15" s="1"/>
  <c r="C46" i="15"/>
  <c r="C50" i="15" s="1"/>
  <c r="B54" i="15"/>
  <c r="D2" i="58"/>
  <c r="E5" i="58"/>
  <c r="D23" i="58"/>
  <c r="D21" i="58" s="1"/>
  <c r="E24" i="58"/>
  <c r="E26" i="58"/>
  <c r="E33" i="58" s="1"/>
  <c r="G33" i="58" s="1"/>
  <c r="E24" i="5" s="1"/>
  <c r="BL24" i="5" s="1"/>
  <c r="C41" i="58"/>
  <c r="C45" i="58" s="1"/>
  <c r="B49" i="58"/>
  <c r="D2" i="13"/>
  <c r="E5" i="13"/>
  <c r="D23" i="13"/>
  <c r="D21" i="13" s="1"/>
  <c r="E24" i="13"/>
  <c r="E26" i="13"/>
  <c r="E33" i="13" s="1"/>
  <c r="G33" i="13" s="1"/>
  <c r="E23" i="5" s="1"/>
  <c r="BH23" i="5" s="1"/>
  <c r="C41" i="13"/>
  <c r="C45" i="13" s="1"/>
  <c r="B49" i="13"/>
  <c r="D2" i="12"/>
  <c r="E5" i="12"/>
  <c r="D23" i="12"/>
  <c r="D21" i="12" s="1"/>
  <c r="E26" i="12"/>
  <c r="G26" i="12" s="1"/>
  <c r="D22" i="5" s="1"/>
  <c r="C41" i="12"/>
  <c r="C45" i="12" s="1"/>
  <c r="B49" i="12"/>
  <c r="D2" i="57"/>
  <c r="E5" i="57"/>
  <c r="D24" i="57"/>
  <c r="D22" i="57" s="1"/>
  <c r="B13" i="5"/>
  <c r="E25" i="57"/>
  <c r="E27" i="57"/>
  <c r="G27" i="57" s="1"/>
  <c r="D13" i="5" s="1"/>
  <c r="C46" i="57"/>
  <c r="C50" i="57" s="1"/>
  <c r="B54" i="57"/>
  <c r="D2" i="44"/>
  <c r="E5" i="44"/>
  <c r="D24" i="44"/>
  <c r="D22" i="44" s="1"/>
  <c r="E25" i="44"/>
  <c r="E27" i="44"/>
  <c r="G27" i="44" s="1"/>
  <c r="C46" i="44"/>
  <c r="C50" i="44" s="1"/>
  <c r="B54" i="44"/>
  <c r="D2" i="11"/>
  <c r="E5" i="11"/>
  <c r="D24" i="11"/>
  <c r="D22" i="11" s="1"/>
  <c r="E25" i="11"/>
  <c r="E27" i="11"/>
  <c r="E36" i="11" s="1"/>
  <c r="G36" i="11" s="1"/>
  <c r="C46" i="11"/>
  <c r="C50" i="11" s="1"/>
  <c r="B54" i="11"/>
  <c r="D2" i="10"/>
  <c r="E5" i="10"/>
  <c r="D24" i="10"/>
  <c r="D22" i="10" s="1"/>
  <c r="E25" i="10"/>
  <c r="E27" i="10"/>
  <c r="G27" i="10" s="1"/>
  <c r="C46" i="10"/>
  <c r="C50" i="10" s="1"/>
  <c r="B54" i="10"/>
  <c r="D2" i="6"/>
  <c r="E5" i="6"/>
  <c r="D24" i="6"/>
  <c r="D22" i="6" s="1"/>
  <c r="E25" i="6"/>
  <c r="E27" i="6"/>
  <c r="G27" i="6" s="1"/>
  <c r="D9" i="5" s="1"/>
  <c r="BD9" i="5" s="1"/>
  <c r="C46" i="6"/>
  <c r="C50" i="6" s="1"/>
  <c r="B54" i="6"/>
  <c r="A3" i="63"/>
  <c r="A4" i="63"/>
  <c r="A9" i="63"/>
  <c r="A10" i="63"/>
  <c r="A11" i="63"/>
  <c r="A12" i="63"/>
  <c r="A13" i="63"/>
  <c r="A22" i="63"/>
  <c r="A23" i="63"/>
  <c r="A24" i="63"/>
  <c r="A32" i="63"/>
  <c r="A33" i="63"/>
  <c r="A34" i="63"/>
  <c r="G35" i="63"/>
  <c r="A42" i="63"/>
  <c r="P42" i="63"/>
  <c r="A43" i="63"/>
  <c r="P43" i="63"/>
  <c r="A44" i="63"/>
  <c r="P44" i="63"/>
  <c r="A45" i="63"/>
  <c r="P45" i="63"/>
  <c r="A46" i="63"/>
  <c r="P46" i="63"/>
  <c r="A47" i="63"/>
  <c r="P47" i="63"/>
  <c r="A48" i="63"/>
  <c r="P48" i="63"/>
  <c r="A49" i="63"/>
  <c r="P49" i="63"/>
  <c r="A50" i="63"/>
  <c r="P50" i="63"/>
  <c r="A51" i="63"/>
  <c r="P51" i="63"/>
  <c r="A52" i="63"/>
  <c r="P52" i="63"/>
  <c r="A53" i="63"/>
  <c r="P53" i="63"/>
  <c r="A54" i="63"/>
  <c r="P54" i="63"/>
  <c r="A55" i="63"/>
  <c r="P55" i="63"/>
  <c r="A56" i="63"/>
  <c r="P56" i="63"/>
  <c r="A57" i="63"/>
  <c r="P57" i="63"/>
  <c r="A58" i="63"/>
  <c r="P58" i="63"/>
  <c r="A59" i="63"/>
  <c r="P59" i="63"/>
  <c r="A60" i="63"/>
  <c r="P60" i="63"/>
  <c r="A64" i="63"/>
  <c r="A65" i="63"/>
  <c r="A66" i="63"/>
  <c r="A75" i="63"/>
  <c r="A76" i="63"/>
  <c r="A77" i="63"/>
  <c r="A78" i="63"/>
  <c r="A86" i="63"/>
  <c r="A87" i="63"/>
  <c r="A88" i="63"/>
  <c r="A89" i="63"/>
  <c r="A90" i="63"/>
  <c r="A98" i="63"/>
  <c r="A99" i="63"/>
  <c r="A100" i="63"/>
  <c r="A101" i="63"/>
  <c r="A110" i="63"/>
  <c r="A111" i="63"/>
  <c r="A112" i="63"/>
  <c r="A113" i="63"/>
  <c r="A3" i="5"/>
  <c r="A4" i="5"/>
  <c r="A9" i="5"/>
  <c r="C9" i="5"/>
  <c r="AP9" i="5" s="1"/>
  <c r="F9" i="5"/>
  <c r="A10" i="5"/>
  <c r="C10" i="5"/>
  <c r="F10" i="5"/>
  <c r="A11" i="5"/>
  <c r="C11" i="5"/>
  <c r="F11" i="5"/>
  <c r="A12" i="5"/>
  <c r="C12" i="5"/>
  <c r="F12" i="5"/>
  <c r="A13" i="5"/>
  <c r="C13" i="5"/>
  <c r="AM13" i="5" s="1"/>
  <c r="F13" i="5"/>
  <c r="A22" i="5"/>
  <c r="C22" i="5"/>
  <c r="F22" i="5"/>
  <c r="CF22" i="5" s="1"/>
  <c r="A23" i="5"/>
  <c r="C23" i="5"/>
  <c r="AL23" i="5" s="1"/>
  <c r="F23" i="5"/>
  <c r="A24" i="5"/>
  <c r="C24" i="5"/>
  <c r="AJ24" i="5" s="1"/>
  <c r="F24" i="5"/>
  <c r="A32" i="5"/>
  <c r="C32" i="5"/>
  <c r="F32" i="5"/>
  <c r="CG32" i="5" s="1"/>
  <c r="A33" i="5"/>
  <c r="C33" i="5"/>
  <c r="AP33" i="5" s="1"/>
  <c r="F33" i="5"/>
  <c r="BV33" i="5" s="1"/>
  <c r="A34" i="5"/>
  <c r="C34" i="5"/>
  <c r="AI34" i="5" s="1"/>
  <c r="F34" i="5"/>
  <c r="CE34" i="5" s="1"/>
  <c r="G35" i="5"/>
  <c r="A42" i="5"/>
  <c r="F42" i="5"/>
  <c r="CF42" i="5" s="1"/>
  <c r="P42" i="5"/>
  <c r="A43" i="5"/>
  <c r="F43" i="5"/>
  <c r="CF43" i="5" s="1"/>
  <c r="P43" i="5"/>
  <c r="A44" i="5"/>
  <c r="P44" i="5"/>
  <c r="A45" i="5"/>
  <c r="F45" i="5"/>
  <c r="P45" i="5"/>
  <c r="A46" i="5"/>
  <c r="F46" i="5"/>
  <c r="P46" i="5"/>
  <c r="F47" i="5"/>
  <c r="P47" i="5"/>
  <c r="A48" i="5"/>
  <c r="F48" i="5"/>
  <c r="CF48" i="5" s="1"/>
  <c r="P48" i="5"/>
  <c r="A49" i="5"/>
  <c r="F49" i="5"/>
  <c r="P49" i="5"/>
  <c r="A50" i="5"/>
  <c r="F50" i="5"/>
  <c r="P50" i="5"/>
  <c r="A51" i="5"/>
  <c r="F51" i="5"/>
  <c r="CF51" i="5" s="1"/>
  <c r="P51" i="5"/>
  <c r="A52" i="5"/>
  <c r="F52" i="5"/>
  <c r="P52" i="5"/>
  <c r="A53" i="5"/>
  <c r="F53" i="5"/>
  <c r="P53" i="5"/>
  <c r="A54" i="5"/>
  <c r="F54" i="5"/>
  <c r="P54" i="5"/>
  <c r="A55" i="5"/>
  <c r="F55" i="5"/>
  <c r="CF55" i="5" s="1"/>
  <c r="P55" i="5"/>
  <c r="A56" i="5"/>
  <c r="F56" i="5"/>
  <c r="P56" i="5"/>
  <c r="A57" i="5"/>
  <c r="F57" i="5"/>
  <c r="P57" i="5"/>
  <c r="A58" i="5"/>
  <c r="B58" i="5"/>
  <c r="AB58" i="5" s="1"/>
  <c r="F58" i="5"/>
  <c r="P58" i="5"/>
  <c r="A59" i="5"/>
  <c r="F59" i="5"/>
  <c r="P59" i="5"/>
  <c r="A60" i="5"/>
  <c r="F60" i="5"/>
  <c r="P60" i="5"/>
  <c r="A64" i="5"/>
  <c r="C64" i="5"/>
  <c r="AG64" i="5" s="1"/>
  <c r="F64" i="5"/>
  <c r="CB64" i="5" s="1"/>
  <c r="A65" i="5"/>
  <c r="C65" i="5"/>
  <c r="AI65" i="5" s="1"/>
  <c r="F65" i="5"/>
  <c r="A66" i="5"/>
  <c r="C66" i="5"/>
  <c r="F66" i="5"/>
  <c r="CA66" i="5" s="1"/>
  <c r="A75" i="5"/>
  <c r="F75" i="5"/>
  <c r="CF75" i="5" s="1"/>
  <c r="A76" i="5"/>
  <c r="F76" i="5"/>
  <c r="A77" i="5"/>
  <c r="F77" i="5"/>
  <c r="A78" i="5"/>
  <c r="F78" i="5"/>
  <c r="A11" i="1"/>
  <c r="B86" i="5"/>
  <c r="E86" i="5"/>
  <c r="BP86" i="5" s="1"/>
  <c r="F86" i="5"/>
  <c r="BV86" i="5" s="1"/>
  <c r="AT86" i="5"/>
  <c r="AU86" i="5"/>
  <c r="AV86" i="5"/>
  <c r="AW86" i="5"/>
  <c r="AX86" i="5"/>
  <c r="AY86" i="5"/>
  <c r="AZ86" i="5"/>
  <c r="BA86" i="5"/>
  <c r="BB86" i="5"/>
  <c r="BC86" i="5"/>
  <c r="BE86" i="5"/>
  <c r="BF86" i="5"/>
  <c r="A12" i="1"/>
  <c r="B87" i="5"/>
  <c r="T87" i="5" s="1"/>
  <c r="E87" i="5"/>
  <c r="BM87" i="5" s="1"/>
  <c r="F87" i="5"/>
  <c r="CA87" i="5" s="1"/>
  <c r="AT87" i="5"/>
  <c r="AU87" i="5"/>
  <c r="AV87" i="5"/>
  <c r="AW87" i="5"/>
  <c r="AX87" i="5"/>
  <c r="AY87" i="5"/>
  <c r="AZ87" i="5"/>
  <c r="BA87" i="5"/>
  <c r="BB87" i="5"/>
  <c r="BC87" i="5"/>
  <c r="BE87" i="5"/>
  <c r="BF87" i="5"/>
  <c r="A13" i="1"/>
  <c r="B88" i="5"/>
  <c r="E88" i="5"/>
  <c r="BJ88" i="5" s="1"/>
  <c r="F88" i="5"/>
  <c r="BZ88" i="5" s="1"/>
  <c r="AT88" i="5"/>
  <c r="AU88" i="5"/>
  <c r="AV88" i="5"/>
  <c r="AW88" i="5"/>
  <c r="AX88" i="5"/>
  <c r="AY88" i="5"/>
  <c r="AZ88" i="5"/>
  <c r="BA88" i="5"/>
  <c r="BB88" i="5"/>
  <c r="BC88" i="5"/>
  <c r="BE88" i="5"/>
  <c r="BF88" i="5"/>
  <c r="A14" i="1"/>
  <c r="B89" i="5"/>
  <c r="S89" i="5" s="1"/>
  <c r="E89" i="5"/>
  <c r="BK89" i="5" s="1"/>
  <c r="F89" i="5"/>
  <c r="BY89" i="5" s="1"/>
  <c r="AT89" i="5"/>
  <c r="AU89" i="5"/>
  <c r="AV89" i="5"/>
  <c r="AW89" i="5"/>
  <c r="AX89" i="5"/>
  <c r="AY89" i="5"/>
  <c r="AZ89" i="5"/>
  <c r="BA89" i="5"/>
  <c r="BB89" i="5"/>
  <c r="BC89" i="5"/>
  <c r="BE89" i="5"/>
  <c r="BF89" i="5"/>
  <c r="A15" i="1"/>
  <c r="B90" i="5"/>
  <c r="X90" i="5" s="1"/>
  <c r="E90" i="5"/>
  <c r="F90" i="5"/>
  <c r="CB90" i="5" s="1"/>
  <c r="AT90" i="5"/>
  <c r="AU90" i="5"/>
  <c r="AV90" i="5"/>
  <c r="AW90" i="5"/>
  <c r="AX90" i="5"/>
  <c r="AY90" i="5"/>
  <c r="AZ90" i="5"/>
  <c r="BA90" i="5"/>
  <c r="BB90" i="5"/>
  <c r="BC90" i="5"/>
  <c r="BE90" i="5"/>
  <c r="BF90" i="5"/>
  <c r="D93" i="5"/>
  <c r="D94" i="5" s="1"/>
  <c r="D95" i="5" s="1"/>
  <c r="A98" i="5"/>
  <c r="F98" i="5"/>
  <c r="CE98" i="5" s="1"/>
  <c r="AF98" i="5"/>
  <c r="AG98" i="5"/>
  <c r="AH98" i="5"/>
  <c r="AI98" i="5"/>
  <c r="AJ98" i="5"/>
  <c r="AK98" i="5"/>
  <c r="AL98" i="5"/>
  <c r="AM98" i="5"/>
  <c r="AN98" i="5"/>
  <c r="AO98" i="5"/>
  <c r="AQ98" i="5"/>
  <c r="AR98" i="5"/>
  <c r="BH98" i="5"/>
  <c r="BI98" i="5"/>
  <c r="BJ98" i="5"/>
  <c r="BK98" i="5"/>
  <c r="BL98" i="5"/>
  <c r="BM98" i="5"/>
  <c r="BN98" i="5"/>
  <c r="BO98" i="5"/>
  <c r="BP98" i="5"/>
  <c r="BQ98" i="5"/>
  <c r="BS98" i="5"/>
  <c r="BT98" i="5"/>
  <c r="A99" i="5"/>
  <c r="F99" i="5"/>
  <c r="BX99" i="5" s="1"/>
  <c r="AF99" i="5"/>
  <c r="AG99" i="5"/>
  <c r="AH99" i="5"/>
  <c r="AI99" i="5"/>
  <c r="AJ99" i="5"/>
  <c r="AK99" i="5"/>
  <c r="AL99" i="5"/>
  <c r="AM99" i="5"/>
  <c r="AN99" i="5"/>
  <c r="AO99" i="5"/>
  <c r="AQ99" i="5"/>
  <c r="AR99" i="5"/>
  <c r="BH99" i="5"/>
  <c r="BI99" i="5"/>
  <c r="BJ99" i="5"/>
  <c r="BK99" i="5"/>
  <c r="BL99" i="5"/>
  <c r="BM99" i="5"/>
  <c r="BN99" i="5"/>
  <c r="BO99" i="5"/>
  <c r="BP99" i="5"/>
  <c r="BQ99" i="5"/>
  <c r="BS99" i="5"/>
  <c r="BT99" i="5"/>
  <c r="A100" i="5"/>
  <c r="B100" i="5"/>
  <c r="F100" i="5"/>
  <c r="CH100" i="5" s="1"/>
  <c r="AF100" i="5"/>
  <c r="AG100" i="5"/>
  <c r="AH100" i="5"/>
  <c r="AI100" i="5"/>
  <c r="AJ100" i="5"/>
  <c r="AK100" i="5"/>
  <c r="AL100" i="5"/>
  <c r="AM100" i="5"/>
  <c r="AN100" i="5"/>
  <c r="AO100" i="5"/>
  <c r="AQ100" i="5"/>
  <c r="AR100" i="5"/>
  <c r="BH100" i="5"/>
  <c r="BI100" i="5"/>
  <c r="BJ100" i="5"/>
  <c r="BK100" i="5"/>
  <c r="BL100" i="5"/>
  <c r="BM100" i="5"/>
  <c r="BN100" i="5"/>
  <c r="BO100" i="5"/>
  <c r="BP100" i="5"/>
  <c r="BQ100" i="5"/>
  <c r="BS100" i="5"/>
  <c r="BT100" i="5"/>
  <c r="A101" i="5"/>
  <c r="F101" i="5"/>
  <c r="BW101" i="5" s="1"/>
  <c r="AF101" i="5"/>
  <c r="AG101" i="5"/>
  <c r="AH101" i="5"/>
  <c r="AI101" i="5"/>
  <c r="AJ101" i="5"/>
  <c r="AK101" i="5"/>
  <c r="AL101" i="5"/>
  <c r="AM101" i="5"/>
  <c r="AN101" i="5"/>
  <c r="AO101" i="5"/>
  <c r="AQ101" i="5"/>
  <c r="AR101" i="5"/>
  <c r="BH101" i="5"/>
  <c r="BI101" i="5"/>
  <c r="BJ101" i="5"/>
  <c r="BK101" i="5"/>
  <c r="BL101" i="5"/>
  <c r="BM101" i="5"/>
  <c r="BN101" i="5"/>
  <c r="BO101" i="5"/>
  <c r="BP101" i="5"/>
  <c r="BQ101" i="5"/>
  <c r="BS101" i="5"/>
  <c r="BT101" i="5"/>
  <c r="C104" i="5"/>
  <c r="C105" i="5" s="1"/>
  <c r="C106" i="5" s="1"/>
  <c r="E104" i="5"/>
  <c r="E105" i="5" s="1"/>
  <c r="E106" i="5" s="1"/>
  <c r="A110" i="5"/>
  <c r="B110" i="5"/>
  <c r="E110" i="5"/>
  <c r="BR110" i="5" s="1"/>
  <c r="F110" i="5"/>
  <c r="CF110" i="5" s="1"/>
  <c r="AT110" i="5"/>
  <c r="AU110" i="5"/>
  <c r="AV110" i="5"/>
  <c r="AW110" i="5"/>
  <c r="AX110" i="5"/>
  <c r="AY110" i="5"/>
  <c r="AZ110" i="5"/>
  <c r="BA110" i="5"/>
  <c r="BB110" i="5"/>
  <c r="BC110" i="5"/>
  <c r="BE110" i="5"/>
  <c r="BF110" i="5"/>
  <c r="A111" i="5"/>
  <c r="B111" i="5"/>
  <c r="E111" i="5"/>
  <c r="F111" i="5"/>
  <c r="AT111" i="5"/>
  <c r="AU111" i="5"/>
  <c r="AV111" i="5"/>
  <c r="AW111" i="5"/>
  <c r="AX111" i="5"/>
  <c r="AY111" i="5"/>
  <c r="AZ111" i="5"/>
  <c r="BA111" i="5"/>
  <c r="BB111" i="5"/>
  <c r="BC111" i="5"/>
  <c r="BE111" i="5"/>
  <c r="BF111" i="5"/>
  <c r="A112" i="5"/>
  <c r="B112" i="5"/>
  <c r="T112" i="5" s="1"/>
  <c r="C112" i="5"/>
  <c r="E112" i="5"/>
  <c r="BN112" i="5" s="1"/>
  <c r="F112" i="5"/>
  <c r="BY112" i="5" s="1"/>
  <c r="AT112" i="5"/>
  <c r="AU112" i="5"/>
  <c r="AV112" i="5"/>
  <c r="AW112" i="5"/>
  <c r="AX112" i="5"/>
  <c r="AY112" i="5"/>
  <c r="AZ112" i="5"/>
  <c r="BA112" i="5"/>
  <c r="BB112" i="5"/>
  <c r="BC112" i="5"/>
  <c r="BE112" i="5"/>
  <c r="BF112" i="5"/>
  <c r="A113" i="5"/>
  <c r="B113" i="5"/>
  <c r="Y113" i="5" s="1"/>
  <c r="E113" i="5"/>
  <c r="BN113" i="5" s="1"/>
  <c r="F113" i="5"/>
  <c r="AT113" i="5"/>
  <c r="AU113" i="5"/>
  <c r="AV113" i="5"/>
  <c r="AW113" i="5"/>
  <c r="AX113" i="5"/>
  <c r="AY113" i="5"/>
  <c r="AZ113" i="5"/>
  <c r="BA113" i="5"/>
  <c r="BB113" i="5"/>
  <c r="BC113" i="5"/>
  <c r="BE113" i="5"/>
  <c r="BF113" i="5"/>
  <c r="D116" i="5"/>
  <c r="D2" i="3"/>
  <c r="A3" i="2"/>
  <c r="A4" i="2"/>
  <c r="T6" i="2"/>
  <c r="R20" i="2"/>
  <c r="R21" i="2"/>
  <c r="U22" i="2"/>
  <c r="U23" i="2"/>
  <c r="R24" i="2"/>
  <c r="U37" i="2"/>
  <c r="U38" i="2"/>
  <c r="U39" i="2"/>
  <c r="U40" i="2"/>
  <c r="U42" i="2"/>
  <c r="U43" i="2"/>
  <c r="U44" i="2"/>
  <c r="U50" i="2"/>
  <c r="U52" i="2"/>
  <c r="U53" i="2"/>
  <c r="U62" i="2"/>
  <c r="U63" i="2"/>
  <c r="U64" i="2"/>
  <c r="U65" i="2"/>
  <c r="U66" i="2"/>
  <c r="U67" i="2"/>
  <c r="R72" i="2"/>
  <c r="R88" i="2"/>
  <c r="R108" i="2"/>
  <c r="R109" i="2"/>
  <c r="R110" i="2"/>
  <c r="R124" i="2"/>
  <c r="R125" i="2"/>
  <c r="R127" i="2"/>
  <c r="R128" i="2"/>
  <c r="R130" i="2"/>
  <c r="R131" i="2"/>
  <c r="R134" i="2"/>
  <c r="R147" i="2"/>
  <c r="A3" i="1"/>
  <c r="A4" i="1"/>
  <c r="F11" i="1"/>
  <c r="K11" i="1"/>
  <c r="P11" i="1"/>
  <c r="F12" i="1"/>
  <c r="K12" i="1"/>
  <c r="P12" i="1"/>
  <c r="F13" i="1"/>
  <c r="K13" i="1"/>
  <c r="P13" i="1"/>
  <c r="X13" i="1" s="1"/>
  <c r="F14" i="1"/>
  <c r="K14" i="1"/>
  <c r="P14" i="1"/>
  <c r="X14" i="1" s="1"/>
  <c r="F15" i="1"/>
  <c r="K15" i="1"/>
  <c r="P15" i="1"/>
  <c r="F16" i="1"/>
  <c r="K16" i="1"/>
  <c r="P16" i="1"/>
  <c r="C17" i="1"/>
  <c r="C20" i="1" s="1"/>
  <c r="D17" i="1"/>
  <c r="D20" i="1" s="1"/>
  <c r="D22" i="1" s="1"/>
  <c r="E17" i="1"/>
  <c r="E20" i="1" s="1"/>
  <c r="E22" i="1" s="1"/>
  <c r="H17" i="1"/>
  <c r="I17" i="1"/>
  <c r="I20" i="1" s="1"/>
  <c r="I22" i="1" s="1"/>
  <c r="J17" i="1"/>
  <c r="J20" i="1" s="1"/>
  <c r="J22" i="1" s="1"/>
  <c r="M17" i="1"/>
  <c r="M20" i="1" s="1"/>
  <c r="N17" i="1"/>
  <c r="N20" i="1" s="1"/>
  <c r="N22" i="1" s="1"/>
  <c r="O17" i="1"/>
  <c r="O20" i="1" s="1"/>
  <c r="O22" i="1" s="1"/>
  <c r="R17" i="1"/>
  <c r="S17" i="1"/>
  <c r="S20" i="1" s="1"/>
  <c r="S22" i="1" s="1"/>
  <c r="T17" i="1"/>
  <c r="T20" i="1" s="1"/>
  <c r="T22" i="1" s="1"/>
  <c r="U17" i="1"/>
  <c r="U20" i="1" s="1"/>
  <c r="U22" i="1" s="1"/>
  <c r="K18" i="1"/>
  <c r="F19" i="1"/>
  <c r="K19" i="1"/>
  <c r="P19" i="1"/>
  <c r="F26" i="1"/>
  <c r="K26" i="1"/>
  <c r="P26" i="1"/>
  <c r="F31" i="1"/>
  <c r="B11" i="2" s="1"/>
  <c r="K31" i="1"/>
  <c r="F11" i="2" s="1"/>
  <c r="P31" i="1"/>
  <c r="J11" i="2" s="1"/>
  <c r="V31" i="1"/>
  <c r="F34" i="1"/>
  <c r="B14" i="2" s="1"/>
  <c r="B44" i="2" s="1"/>
  <c r="K34" i="1"/>
  <c r="F14" i="2" s="1"/>
  <c r="F44" i="2" s="1"/>
  <c r="P34" i="1"/>
  <c r="J14" i="2" s="1"/>
  <c r="J44" i="2" s="1"/>
  <c r="V34" i="1"/>
  <c r="F35" i="1"/>
  <c r="B15" i="2" s="1"/>
  <c r="K35" i="1"/>
  <c r="F15" i="2" s="1"/>
  <c r="P35" i="1"/>
  <c r="Y42" i="1"/>
  <c r="S44" i="1"/>
  <c r="S45" i="1"/>
  <c r="S46" i="1"/>
  <c r="G50" i="54"/>
  <c r="G50" i="37"/>
  <c r="F112" i="53"/>
  <c r="F113" i="53"/>
  <c r="C89" i="5"/>
  <c r="AK89" i="5" s="1"/>
  <c r="G50" i="53"/>
  <c r="C90" i="5"/>
  <c r="AL90" i="5" s="1"/>
  <c r="F92" i="27"/>
  <c r="G81" i="27"/>
  <c r="G92" i="27" s="1"/>
  <c r="C111" i="5"/>
  <c r="AP111" i="5" s="1"/>
  <c r="F92" i="53"/>
  <c r="F105" i="53"/>
  <c r="F112" i="27"/>
  <c r="F92" i="28"/>
  <c r="H14" i="3"/>
  <c r="C52" i="5"/>
  <c r="C50" i="5"/>
  <c r="E27" i="20"/>
  <c r="C43" i="5"/>
  <c r="E27" i="7"/>
  <c r="E31" i="7" s="1"/>
  <c r="G30" i="52"/>
  <c r="C88" i="5"/>
  <c r="G30" i="43"/>
  <c r="G30" i="25"/>
  <c r="G30" i="49"/>
  <c r="G30" i="48"/>
  <c r="G30" i="39"/>
  <c r="G30" i="20"/>
  <c r="E27" i="18"/>
  <c r="E27" i="42"/>
  <c r="G26" i="58"/>
  <c r="D24" i="5"/>
  <c r="B24" i="5"/>
  <c r="AB24" i="5" s="1"/>
  <c r="G27" i="11"/>
  <c r="D11" i="5" s="1"/>
  <c r="E36" i="10"/>
  <c r="G36" i="10" s="1"/>
  <c r="E10" i="5" s="1"/>
  <c r="C87" i="5"/>
  <c r="G50" i="28"/>
  <c r="G50" i="29"/>
  <c r="H96" i="54"/>
  <c r="H105" i="54"/>
  <c r="H106" i="54" s="1"/>
  <c r="G105" i="54"/>
  <c r="D105" i="54"/>
  <c r="D106" i="54"/>
  <c r="D92" i="53"/>
  <c r="D112" i="53"/>
  <c r="D105" i="27"/>
  <c r="D106" i="27" s="1"/>
  <c r="C86" i="5"/>
  <c r="AK86" i="5" s="1"/>
  <c r="D92" i="28"/>
  <c r="D105" i="29"/>
  <c r="D106" i="29"/>
  <c r="G100" i="53"/>
  <c r="H100" i="53"/>
  <c r="F105" i="54"/>
  <c r="G81" i="28"/>
  <c r="F105" i="29"/>
  <c r="D92" i="27"/>
  <c r="E27" i="24"/>
  <c r="D112" i="54"/>
  <c r="D113" i="54" s="1"/>
  <c r="G50" i="36"/>
  <c r="G108" i="53"/>
  <c r="F105" i="28"/>
  <c r="F105" i="27"/>
  <c r="D92" i="54"/>
  <c r="G105" i="27"/>
  <c r="G111" i="54"/>
  <c r="H111" i="54" s="1"/>
  <c r="F92" i="54"/>
  <c r="D112" i="28"/>
  <c r="D113" i="28"/>
  <c r="F112" i="28"/>
  <c r="F113" i="28"/>
  <c r="G92" i="54"/>
  <c r="H81" i="54"/>
  <c r="H92" i="54" s="1"/>
  <c r="G96" i="28"/>
  <c r="B53" i="5"/>
  <c r="AB53" i="5" s="1"/>
  <c r="G82" i="53"/>
  <c r="H82" i="53" s="1"/>
  <c r="H92" i="53" s="1"/>
  <c r="D105" i="28"/>
  <c r="D106" i="28" s="1"/>
  <c r="H96" i="27"/>
  <c r="H105" i="27" s="1"/>
  <c r="H106" i="27" s="1"/>
  <c r="B52" i="5"/>
  <c r="AB52" i="5" s="1"/>
  <c r="B34" i="5"/>
  <c r="AB34" i="5" s="1"/>
  <c r="H108" i="27"/>
  <c r="F113" i="27"/>
  <c r="B12" i="5"/>
  <c r="AB12" i="5" s="1"/>
  <c r="G108" i="28"/>
  <c r="G110" i="27"/>
  <c r="E27" i="48"/>
  <c r="F92" i="29"/>
  <c r="H97" i="53"/>
  <c r="H105" i="53" s="1"/>
  <c r="H106" i="53" s="1"/>
  <c r="G30" i="45"/>
  <c r="G92" i="29"/>
  <c r="B55" i="5"/>
  <c r="G108" i="29"/>
  <c r="F112" i="54"/>
  <c r="F113" i="54"/>
  <c r="G40" i="59"/>
  <c r="F112" i="29"/>
  <c r="F113" i="29" s="1"/>
  <c r="G96" i="29"/>
  <c r="G92" i="53"/>
  <c r="H81" i="27"/>
  <c r="H92" i="27" s="1"/>
  <c r="E31" i="20"/>
  <c r="G41" i="58"/>
  <c r="R138" i="2"/>
  <c r="H110" i="27"/>
  <c r="G112" i="27"/>
  <c r="H117" i="27"/>
  <c r="H108" i="53"/>
  <c r="G112" i="53"/>
  <c r="H112" i="53" s="1"/>
  <c r="H113" i="53" s="1"/>
  <c r="D93" i="53"/>
  <c r="D93" i="54"/>
  <c r="B116" i="54"/>
  <c r="D93" i="27"/>
  <c r="H81" i="28"/>
  <c r="H92" i="28" s="1"/>
  <c r="G92" i="28"/>
  <c r="G105" i="29"/>
  <c r="H96" i="29"/>
  <c r="H105" i="29" s="1"/>
  <c r="H106" i="29" s="1"/>
  <c r="G105" i="53"/>
  <c r="G105" i="28"/>
  <c r="H96" i="28"/>
  <c r="H105" i="28"/>
  <c r="H106" i="28" s="1"/>
  <c r="G112" i="28"/>
  <c r="H112" i="28" s="1"/>
  <c r="H113" i="28" s="1"/>
  <c r="H108" i="28"/>
  <c r="B116" i="28"/>
  <c r="D93" i="28"/>
  <c r="G112" i="29"/>
  <c r="H112" i="29"/>
  <c r="H108" i="29"/>
  <c r="G112" i="54"/>
  <c r="H112" i="54" s="1"/>
  <c r="G113" i="28"/>
  <c r="G113" i="54"/>
  <c r="H117" i="29"/>
  <c r="H117" i="28"/>
  <c r="G113" i="29"/>
  <c r="H117" i="54"/>
  <c r="H117" i="53"/>
  <c r="G113" i="53"/>
  <c r="H112" i="27"/>
  <c r="G113" i="27"/>
  <c r="H113" i="29"/>
  <c r="H113" i="27"/>
  <c r="AJ32" i="5" l="1"/>
  <c r="AP32" i="5"/>
  <c r="AN22" i="5"/>
  <c r="AP22" i="5"/>
  <c r="AV22" i="5"/>
  <c r="BD22" i="5"/>
  <c r="BX12" i="5"/>
  <c r="CF12" i="5"/>
  <c r="AN12" i="5"/>
  <c r="AP12" i="5"/>
  <c r="CC11" i="5"/>
  <c r="CF11" i="5"/>
  <c r="AZ11" i="5"/>
  <c r="BD11" i="5"/>
  <c r="BX10" i="5"/>
  <c r="CF10" i="5"/>
  <c r="AF10" i="5"/>
  <c r="AP10" i="5"/>
  <c r="BO10" i="5"/>
  <c r="BR10" i="5"/>
  <c r="N45" i="2"/>
  <c r="J45" i="2"/>
  <c r="F45" i="2"/>
  <c r="B45" i="2"/>
  <c r="U51" i="2"/>
  <c r="N28" i="2"/>
  <c r="J28" i="2"/>
  <c r="F28" i="2"/>
  <c r="B28" i="2"/>
  <c r="AB42" i="5"/>
  <c r="C55" i="68"/>
  <c r="C61" i="68" s="1"/>
  <c r="A37" i="68"/>
  <c r="A39" i="68" s="1"/>
  <c r="G37" i="68"/>
  <c r="E27" i="68"/>
  <c r="CB79" i="5"/>
  <c r="CF79" i="5"/>
  <c r="BZ78" i="5"/>
  <c r="CF78" i="5"/>
  <c r="G37" i="55"/>
  <c r="E27" i="55"/>
  <c r="D24" i="55"/>
  <c r="D22" i="55" s="1"/>
  <c r="A37" i="55"/>
  <c r="A39" i="55" s="1"/>
  <c r="BY77" i="5"/>
  <c r="CF77" i="5"/>
  <c r="E27" i="43"/>
  <c r="F37" i="43"/>
  <c r="D24" i="43"/>
  <c r="D22" i="43" s="1"/>
  <c r="A37" i="43"/>
  <c r="A39" i="43" s="1"/>
  <c r="CG76" i="5"/>
  <c r="CF76" i="5"/>
  <c r="C55" i="26"/>
  <c r="C61" i="26" s="1"/>
  <c r="A37" i="26"/>
  <c r="A39" i="26" s="1"/>
  <c r="G37" i="26"/>
  <c r="E27" i="26"/>
  <c r="E31" i="26" s="1"/>
  <c r="G31" i="26" s="1"/>
  <c r="C55" i="25"/>
  <c r="C61" i="25" s="1"/>
  <c r="A37" i="25"/>
  <c r="A39" i="25" s="1"/>
  <c r="G37" i="25"/>
  <c r="E27" i="25"/>
  <c r="G39" i="65"/>
  <c r="F39" i="65"/>
  <c r="C58" i="52"/>
  <c r="C64" i="52" s="1"/>
  <c r="A39" i="52"/>
  <c r="A41" i="52" s="1"/>
  <c r="G39" i="51"/>
  <c r="F39" i="51"/>
  <c r="D24" i="51"/>
  <c r="D22" i="51" s="1"/>
  <c r="A39" i="51"/>
  <c r="A41" i="51" s="1"/>
  <c r="C58" i="50"/>
  <c r="C64" i="50" s="1"/>
  <c r="A39" i="50"/>
  <c r="A41" i="50" s="1"/>
  <c r="G39" i="49"/>
  <c r="G60" i="49" s="1"/>
  <c r="G62" i="49" s="1"/>
  <c r="F39" i="49"/>
  <c r="C58" i="49"/>
  <c r="C64" i="49" s="1"/>
  <c r="A39" i="49"/>
  <c r="A41" i="49" s="1"/>
  <c r="C58" i="48"/>
  <c r="C64" i="48" s="1"/>
  <c r="A39" i="48"/>
  <c r="A41" i="48" s="1"/>
  <c r="G39" i="46"/>
  <c r="F39" i="46"/>
  <c r="C58" i="46"/>
  <c r="C64" i="46" s="1"/>
  <c r="A39" i="46"/>
  <c r="A41" i="46" s="1"/>
  <c r="D24" i="45"/>
  <c r="D22" i="45" s="1"/>
  <c r="A39" i="45"/>
  <c r="A41" i="45" s="1"/>
  <c r="G39" i="42"/>
  <c r="F39" i="42"/>
  <c r="C58" i="42"/>
  <c r="C64" i="42" s="1"/>
  <c r="A39" i="42"/>
  <c r="A41" i="42" s="1"/>
  <c r="C58" i="41"/>
  <c r="C64" i="41" s="1"/>
  <c r="A39" i="41"/>
  <c r="A41" i="41" s="1"/>
  <c r="G39" i="39"/>
  <c r="F39" i="39"/>
  <c r="C58" i="39"/>
  <c r="C64" i="39" s="1"/>
  <c r="A39" i="39"/>
  <c r="A41" i="39" s="1"/>
  <c r="D24" i="24"/>
  <c r="D22" i="24" s="1"/>
  <c r="A39" i="24"/>
  <c r="A41" i="24" s="1"/>
  <c r="G39" i="23"/>
  <c r="F39" i="23"/>
  <c r="D24" i="23"/>
  <c r="D22" i="23" s="1"/>
  <c r="A39" i="23"/>
  <c r="A41" i="23" s="1"/>
  <c r="C58" i="22"/>
  <c r="C64" i="22" s="1"/>
  <c r="A39" i="22"/>
  <c r="A41" i="22" s="1"/>
  <c r="G39" i="21"/>
  <c r="G60" i="21" s="1"/>
  <c r="G62" i="21" s="1"/>
  <c r="F39" i="21"/>
  <c r="D24" i="21"/>
  <c r="D22" i="21" s="1"/>
  <c r="A39" i="21"/>
  <c r="A41" i="21" s="1"/>
  <c r="G39" i="20"/>
  <c r="F39" i="20"/>
  <c r="C58" i="20"/>
  <c r="C64" i="20" s="1"/>
  <c r="A39" i="20"/>
  <c r="A41" i="20" s="1"/>
  <c r="C58" i="19"/>
  <c r="C64" i="19" s="1"/>
  <c r="A39" i="19"/>
  <c r="A41" i="19" s="1"/>
  <c r="G39" i="18"/>
  <c r="C44" i="5" s="1"/>
  <c r="AP44" i="5" s="1"/>
  <c r="F39" i="18"/>
  <c r="A60" i="18"/>
  <c r="A61" i="18" s="1"/>
  <c r="G60" i="18"/>
  <c r="G62" i="18" s="1"/>
  <c r="A60" i="7"/>
  <c r="C58" i="18"/>
  <c r="C64" i="18" s="1"/>
  <c r="A39" i="18"/>
  <c r="A41" i="18" s="1"/>
  <c r="A60" i="8"/>
  <c r="G62" i="8"/>
  <c r="C58" i="8"/>
  <c r="C64" i="8" s="1"/>
  <c r="A39" i="8"/>
  <c r="A41" i="8" s="1"/>
  <c r="D24" i="7"/>
  <c r="D22" i="7" s="1"/>
  <c r="A39" i="7"/>
  <c r="A41" i="7" s="1"/>
  <c r="E47" i="7"/>
  <c r="N159" i="2"/>
  <c r="J159" i="2"/>
  <c r="F159" i="2"/>
  <c r="B159" i="2"/>
  <c r="N158" i="2"/>
  <c r="J158" i="2"/>
  <c r="F158" i="2"/>
  <c r="B158" i="2"/>
  <c r="N160" i="2"/>
  <c r="J160" i="2"/>
  <c r="F160" i="2"/>
  <c r="B160" i="2"/>
  <c r="N157" i="2"/>
  <c r="J157" i="2"/>
  <c r="F157" i="2"/>
  <c r="B157" i="2"/>
  <c r="N85" i="2"/>
  <c r="J85" i="2"/>
  <c r="F85" i="2"/>
  <c r="B85" i="2"/>
  <c r="N155" i="2"/>
  <c r="J155" i="2"/>
  <c r="F155" i="2"/>
  <c r="B155" i="2"/>
  <c r="N153" i="2"/>
  <c r="J153" i="2"/>
  <c r="F153" i="2"/>
  <c r="B153" i="2"/>
  <c r="N116" i="2"/>
  <c r="J116" i="2"/>
  <c r="F116" i="2"/>
  <c r="B116" i="2"/>
  <c r="N152" i="2"/>
  <c r="J152" i="2"/>
  <c r="F152" i="2"/>
  <c r="B152" i="2"/>
  <c r="N154" i="2"/>
  <c r="J154" i="2"/>
  <c r="F154" i="2"/>
  <c r="B154" i="2"/>
  <c r="N161" i="2"/>
  <c r="N156" i="2"/>
  <c r="J156" i="2"/>
  <c r="F156" i="2"/>
  <c r="B156" i="2"/>
  <c r="N150" i="2"/>
  <c r="J150" i="2"/>
  <c r="F150" i="2"/>
  <c r="B150" i="2"/>
  <c r="N136" i="2"/>
  <c r="J136" i="2"/>
  <c r="F136" i="2"/>
  <c r="B136" i="2"/>
  <c r="N151" i="2"/>
  <c r="J151" i="2"/>
  <c r="F151" i="2"/>
  <c r="B151" i="2"/>
  <c r="N149" i="2"/>
  <c r="J149" i="2"/>
  <c r="F149" i="2"/>
  <c r="B149" i="2"/>
  <c r="M5" i="5"/>
  <c r="L5" i="5"/>
  <c r="K5" i="5"/>
  <c r="J5" i="5"/>
  <c r="M4" i="5"/>
  <c r="K4" i="5"/>
  <c r="J4" i="5"/>
  <c r="M5" i="63"/>
  <c r="L5" i="63"/>
  <c r="K5" i="63"/>
  <c r="J5" i="63"/>
  <c r="M4" i="63"/>
  <c r="K4" i="63"/>
  <c r="J4" i="63"/>
  <c r="X101" i="5"/>
  <c r="AB101" i="5"/>
  <c r="Z100" i="5"/>
  <c r="AB100" i="5"/>
  <c r="R116" i="2"/>
  <c r="AM62" i="5"/>
  <c r="AP62" i="5"/>
  <c r="BV61" i="5"/>
  <c r="CF61" i="5"/>
  <c r="CG60" i="5"/>
  <c r="CF60" i="5"/>
  <c r="AO60" i="5"/>
  <c r="AP60" i="5"/>
  <c r="BY59" i="5"/>
  <c r="CF59" i="5"/>
  <c r="BV58" i="5"/>
  <c r="CF58" i="5"/>
  <c r="BY57" i="5"/>
  <c r="CF57" i="5"/>
  <c r="CG56" i="5"/>
  <c r="CF56" i="5"/>
  <c r="AH56" i="5"/>
  <c r="AP56" i="5"/>
  <c r="BW54" i="5"/>
  <c r="CF54" i="5"/>
  <c r="CC53" i="5"/>
  <c r="CF53" i="5"/>
  <c r="AG52" i="5"/>
  <c r="AP52" i="5"/>
  <c r="CB52" i="5"/>
  <c r="CF52" i="5"/>
  <c r="AI50" i="5"/>
  <c r="AP50" i="5"/>
  <c r="CB50" i="5"/>
  <c r="CF50" i="5"/>
  <c r="CA49" i="5"/>
  <c r="CF49" i="5"/>
  <c r="AF48" i="5"/>
  <c r="AP48" i="5"/>
  <c r="CA47" i="5"/>
  <c r="CF47" i="5"/>
  <c r="CE46" i="5"/>
  <c r="CF46" i="5"/>
  <c r="BZ45" i="5"/>
  <c r="CF45" i="5"/>
  <c r="AN45" i="5"/>
  <c r="AP45" i="5"/>
  <c r="CE44" i="5"/>
  <c r="CF44" i="5"/>
  <c r="J15" i="2"/>
  <c r="X35" i="1"/>
  <c r="N14" i="2"/>
  <c r="N44" i="2" s="1"/>
  <c r="X34" i="1"/>
  <c r="X15" i="1"/>
  <c r="X12" i="1"/>
  <c r="X11" i="1"/>
  <c r="X18" i="1"/>
  <c r="AN43" i="5"/>
  <c r="AP43" i="5"/>
  <c r="BY111" i="5"/>
  <c r="CF111" i="5"/>
  <c r="BN111" i="5"/>
  <c r="BR111" i="5"/>
  <c r="T111" i="5"/>
  <c r="AB111" i="5"/>
  <c r="AM11" i="5"/>
  <c r="AP11" i="5"/>
  <c r="U78" i="5"/>
  <c r="AB78" i="5"/>
  <c r="Z77" i="5"/>
  <c r="AB77" i="5"/>
  <c r="S60" i="5"/>
  <c r="AB60" i="5"/>
  <c r="AA56" i="5"/>
  <c r="AB56" i="5"/>
  <c r="T55" i="5"/>
  <c r="AB55" i="5"/>
  <c r="R51" i="5"/>
  <c r="AB51" i="5"/>
  <c r="C110" i="5"/>
  <c r="AK110" i="5"/>
  <c r="AP110" i="5"/>
  <c r="Y110" i="5"/>
  <c r="AB110" i="5"/>
  <c r="BW9" i="5"/>
  <c r="CF9" i="5"/>
  <c r="X33" i="1"/>
  <c r="X19" i="1"/>
  <c r="X16" i="1"/>
  <c r="Y99" i="5"/>
  <c r="R76" i="5"/>
  <c r="Z64" i="5"/>
  <c r="Y50" i="5"/>
  <c r="S49" i="5"/>
  <c r="R45" i="5"/>
  <c r="AA43" i="5"/>
  <c r="U42" i="5"/>
  <c r="V32" i="5"/>
  <c r="V23" i="5"/>
  <c r="T22" i="5"/>
  <c r="R11" i="5"/>
  <c r="V10" i="5"/>
  <c r="N11" i="2"/>
  <c r="X31" i="1"/>
  <c r="V17" i="1"/>
  <c r="AT9" i="5"/>
  <c r="H93" i="54"/>
  <c r="B117" i="54"/>
  <c r="B122" i="54" s="1"/>
  <c r="H93" i="27"/>
  <c r="B117" i="27"/>
  <c r="B117" i="28"/>
  <c r="B122" i="28" s="1"/>
  <c r="H93" i="28"/>
  <c r="H93" i="53"/>
  <c r="B117" i="53"/>
  <c r="H113" i="54"/>
  <c r="E47" i="24"/>
  <c r="G47" i="24" s="1"/>
  <c r="E50" i="5" s="1"/>
  <c r="D112" i="29"/>
  <c r="D113" i="29" s="1"/>
  <c r="D92" i="29"/>
  <c r="D113" i="53"/>
  <c r="E47" i="48"/>
  <c r="G47" i="48" s="1"/>
  <c r="E56" i="5" s="1"/>
  <c r="BR56" i="5" s="1"/>
  <c r="D112" i="27"/>
  <c r="B116" i="27" s="1"/>
  <c r="B122" i="27" s="1"/>
  <c r="H92" i="29"/>
  <c r="D105" i="53"/>
  <c r="E47" i="42"/>
  <c r="G47" i="42" s="1"/>
  <c r="E53" i="5" s="1"/>
  <c r="BR53" i="5" s="1"/>
  <c r="G47" i="39"/>
  <c r="E51" i="5" s="1"/>
  <c r="BR51" i="5" s="1"/>
  <c r="E47" i="41"/>
  <c r="G47" i="41" s="1"/>
  <c r="E52" i="5" s="1"/>
  <c r="BR52" i="5" s="1"/>
  <c r="E31" i="52"/>
  <c r="G31" i="52" s="1"/>
  <c r="E47" i="52"/>
  <c r="G47" i="52" s="1"/>
  <c r="G58" i="52" s="1"/>
  <c r="E47" i="18"/>
  <c r="G47" i="18" s="1"/>
  <c r="E44" i="5" s="1"/>
  <c r="BR44" i="5" s="1"/>
  <c r="E47" i="20"/>
  <c r="G47" i="20" s="1"/>
  <c r="E46" i="5" s="1"/>
  <c r="B59" i="5"/>
  <c r="E36" i="34"/>
  <c r="G36" i="34" s="1"/>
  <c r="G27" i="34"/>
  <c r="D66" i="5" s="1"/>
  <c r="G27" i="35"/>
  <c r="D99" i="5" s="1"/>
  <c r="G46" i="34"/>
  <c r="G50" i="60"/>
  <c r="G30" i="55"/>
  <c r="E31" i="65"/>
  <c r="G31" i="65" s="1"/>
  <c r="B61" i="5"/>
  <c r="AB61" i="5" s="1"/>
  <c r="C114" i="5"/>
  <c r="AH114" i="5" s="1"/>
  <c r="B62" i="5"/>
  <c r="AB62" i="5" s="1"/>
  <c r="E61" i="5"/>
  <c r="E31" i="70"/>
  <c r="G31" i="70" s="1"/>
  <c r="D62" i="5" s="1"/>
  <c r="BD62" i="5" s="1"/>
  <c r="G30" i="21"/>
  <c r="G50" i="27"/>
  <c r="N25" i="2"/>
  <c r="G47" i="7"/>
  <c r="E42" i="5" s="1"/>
  <c r="BR42" i="5" s="1"/>
  <c r="E36" i="15"/>
  <c r="G36" i="15" s="1"/>
  <c r="E32" i="5" s="1"/>
  <c r="BR32" i="5" s="1"/>
  <c r="Y47" i="1"/>
  <c r="R14" i="2"/>
  <c r="N13" i="2"/>
  <c r="R13" i="2" s="1"/>
  <c r="K17" i="1"/>
  <c r="F25" i="2" s="1"/>
  <c r="G30" i="24"/>
  <c r="G30" i="42"/>
  <c r="G30" i="50"/>
  <c r="G30" i="41"/>
  <c r="E60" i="5"/>
  <c r="G30" i="65"/>
  <c r="D61" i="5" s="1"/>
  <c r="BD61" i="5" s="1"/>
  <c r="E62" i="5"/>
  <c r="G30" i="23"/>
  <c r="G30" i="7"/>
  <c r="D31" i="21"/>
  <c r="D60" i="5"/>
  <c r="BD60" i="5" s="1"/>
  <c r="C113" i="5"/>
  <c r="AJ113" i="5" s="1"/>
  <c r="CC113" i="5"/>
  <c r="E17" i="3"/>
  <c r="Q17" i="3" s="1"/>
  <c r="R10" i="3" s="1"/>
  <c r="G27" i="33"/>
  <c r="D65" i="5" s="1"/>
  <c r="BB65" i="5" s="1"/>
  <c r="E36" i="32"/>
  <c r="G36" i="32" s="1"/>
  <c r="G30" i="51"/>
  <c r="C58" i="5"/>
  <c r="E31" i="48"/>
  <c r="G31" i="48" s="1"/>
  <c r="G30" i="22"/>
  <c r="G31" i="20"/>
  <c r="G58" i="20" s="1"/>
  <c r="E27" i="19"/>
  <c r="G30" i="19"/>
  <c r="G30" i="18"/>
  <c r="E31" i="18"/>
  <c r="G31" i="18" s="1"/>
  <c r="G30" i="8"/>
  <c r="G31" i="7"/>
  <c r="BW34" i="5"/>
  <c r="D33" i="5"/>
  <c r="BD33" i="5" s="1"/>
  <c r="E36" i="16"/>
  <c r="G36" i="16" s="1"/>
  <c r="E33" i="5" s="1"/>
  <c r="D32" i="5"/>
  <c r="BD32" i="5" s="1"/>
  <c r="B14" i="5"/>
  <c r="BX24" i="5"/>
  <c r="D24" i="50"/>
  <c r="D22" i="50" s="1"/>
  <c r="E36" i="57"/>
  <c r="G36" i="57" s="1"/>
  <c r="E13" i="5" s="1"/>
  <c r="BK13" i="5" s="1"/>
  <c r="D12" i="5"/>
  <c r="E36" i="44"/>
  <c r="G36" i="44" s="1"/>
  <c r="E12" i="5" s="1"/>
  <c r="G46" i="11"/>
  <c r="E11" i="5"/>
  <c r="BR11" i="5" s="1"/>
  <c r="D10" i="5"/>
  <c r="G46" i="10"/>
  <c r="E36" i="6"/>
  <c r="G36" i="6" s="1"/>
  <c r="E9" i="5" s="1"/>
  <c r="BR9" i="5" s="1"/>
  <c r="B9" i="5"/>
  <c r="AB9" i="5" s="1"/>
  <c r="N15" i="2"/>
  <c r="R15" i="2" s="1"/>
  <c r="R20" i="1"/>
  <c r="M22" i="1"/>
  <c r="P20" i="1"/>
  <c r="P17" i="1"/>
  <c r="J25" i="2" s="1"/>
  <c r="H20" i="1"/>
  <c r="D10" i="1"/>
  <c r="D24" i="1" s="1"/>
  <c r="D30" i="1" s="1"/>
  <c r="D28" i="1" s="1"/>
  <c r="C22" i="1"/>
  <c r="C24" i="1"/>
  <c r="F20" i="1"/>
  <c r="F17" i="1"/>
  <c r="X17" i="1" s="1"/>
  <c r="W44" i="1"/>
  <c r="W48" i="1"/>
  <c r="W53" i="1" s="1"/>
  <c r="CC34" i="5"/>
  <c r="CG43" i="5"/>
  <c r="AM87" i="5"/>
  <c r="BZ86" i="5"/>
  <c r="BK110" i="5"/>
  <c r="CE47" i="5"/>
  <c r="CC89" i="5"/>
  <c r="BZ87" i="5"/>
  <c r="CC86" i="5"/>
  <c r="BY12" i="5"/>
  <c r="AJ87" i="5"/>
  <c r="AH87" i="5"/>
  <c r="E45" i="68"/>
  <c r="G45" i="68" s="1"/>
  <c r="E79" i="5" s="1"/>
  <c r="BW87" i="5"/>
  <c r="AA51" i="5"/>
  <c r="BV53" i="5"/>
  <c r="BY24" i="5"/>
  <c r="BK114" i="5"/>
  <c r="BH89" i="5"/>
  <c r="BX53" i="5"/>
  <c r="CB34" i="5"/>
  <c r="CA48" i="5"/>
  <c r="S100" i="5"/>
  <c r="CG10" i="5"/>
  <c r="CD24" i="5"/>
  <c r="CG24" i="5"/>
  <c r="BZ24" i="5"/>
  <c r="CE65" i="5"/>
  <c r="CA24" i="5"/>
  <c r="CA89" i="5"/>
  <c r="U43" i="5"/>
  <c r="CE89" i="5"/>
  <c r="T51" i="5"/>
  <c r="CA22" i="5"/>
  <c r="CE24" i="5"/>
  <c r="AL87" i="5"/>
  <c r="CE113" i="5"/>
  <c r="BV24" i="5"/>
  <c r="V43" i="5"/>
  <c r="AQ66" i="5"/>
  <c r="AL24" i="5"/>
  <c r="AL113" i="5"/>
  <c r="U24" i="5"/>
  <c r="Z32" i="5"/>
  <c r="AJ60" i="5"/>
  <c r="AI33" i="5"/>
  <c r="V49" i="5"/>
  <c r="AA49" i="5"/>
  <c r="Z101" i="5"/>
  <c r="U60" i="5"/>
  <c r="AN60" i="5"/>
  <c r="BW43" i="5"/>
  <c r="BI88" i="5"/>
  <c r="CC90" i="5"/>
  <c r="CD51" i="5"/>
  <c r="T99" i="5"/>
  <c r="W99" i="5"/>
  <c r="AJ22" i="5"/>
  <c r="Z99" i="5"/>
  <c r="AV60" i="5"/>
  <c r="S51" i="5"/>
  <c r="CH11" i="5"/>
  <c r="CD12" i="5"/>
  <c r="BW24" i="5"/>
  <c r="BR104" i="5"/>
  <c r="CH24" i="5"/>
  <c r="BY22" i="5"/>
  <c r="CE22" i="5"/>
  <c r="CC24" i="5"/>
  <c r="D24" i="20"/>
  <c r="D22" i="20" s="1"/>
  <c r="BX11" i="5"/>
  <c r="CD89" i="5"/>
  <c r="BX22" i="5"/>
  <c r="BW22" i="5"/>
  <c r="V77" i="5"/>
  <c r="AA75" i="5"/>
  <c r="CD47" i="5"/>
  <c r="S47" i="5"/>
  <c r="R47" i="5"/>
  <c r="T47" i="5"/>
  <c r="CG11" i="5"/>
  <c r="U47" i="5"/>
  <c r="CD86" i="5"/>
  <c r="S99" i="5"/>
  <c r="CB58" i="5"/>
  <c r="BY48" i="5"/>
  <c r="CH58" i="5"/>
  <c r="V44" i="5"/>
  <c r="Y48" i="5"/>
  <c r="BO113" i="5"/>
  <c r="CA55" i="5"/>
  <c r="CG112" i="5"/>
  <c r="R48" i="5"/>
  <c r="CC54" i="5"/>
  <c r="S48" i="5"/>
  <c r="BJ87" i="5"/>
  <c r="CE55" i="5"/>
  <c r="AL64" i="5"/>
  <c r="BV87" i="5"/>
  <c r="AM33" i="5"/>
  <c r="T77" i="5"/>
  <c r="BP87" i="5"/>
  <c r="CH48" i="5"/>
  <c r="BN87" i="5"/>
  <c r="AR66" i="5"/>
  <c r="T48" i="5"/>
  <c r="AK24" i="5"/>
  <c r="Y44" i="5"/>
  <c r="AI24" i="5"/>
  <c r="AC77" i="5"/>
  <c r="T44" i="5"/>
  <c r="CG34" i="5"/>
  <c r="CB24" i="5"/>
  <c r="W77" i="5"/>
  <c r="CG55" i="5"/>
  <c r="AO111" i="5"/>
  <c r="AF24" i="5"/>
  <c r="AH112" i="5"/>
  <c r="BY101" i="5"/>
  <c r="CB111" i="5"/>
  <c r="AO66" i="5"/>
  <c r="AH24" i="5"/>
  <c r="S111" i="5"/>
  <c r="BP113" i="5"/>
  <c r="AF64" i="5"/>
  <c r="CB48" i="5"/>
  <c r="AD44" i="5"/>
  <c r="BZ48" i="5"/>
  <c r="CE48" i="5"/>
  <c r="CC48" i="5"/>
  <c r="AI66" i="5"/>
  <c r="CA113" i="5"/>
  <c r="U48" i="5"/>
  <c r="AT101" i="5"/>
  <c r="CH23" i="5"/>
  <c r="AJ44" i="5"/>
  <c r="AI10" i="5"/>
  <c r="CD48" i="5"/>
  <c r="AK66" i="5"/>
  <c r="CC23" i="5"/>
  <c r="CE23" i="5"/>
  <c r="BX23" i="5"/>
  <c r="BF101" i="5"/>
  <c r="AR86" i="5"/>
  <c r="BB101" i="5"/>
  <c r="BV23" i="5"/>
  <c r="AM66" i="5"/>
  <c r="AM86" i="5"/>
  <c r="BO87" i="5"/>
  <c r="CA11" i="5"/>
  <c r="BW23" i="5"/>
  <c r="CA23" i="5"/>
  <c r="BA24" i="5"/>
  <c r="BW48" i="5"/>
  <c r="D24" i="39"/>
  <c r="D22" i="39" s="1"/>
  <c r="BX113" i="5"/>
  <c r="AM14" i="5"/>
  <c r="BZ23" i="5"/>
  <c r="Z24" i="5"/>
  <c r="CG23" i="5"/>
  <c r="CD58" i="5"/>
  <c r="CB23" i="5"/>
  <c r="BO14" i="5"/>
  <c r="BP110" i="5"/>
  <c r="BI110" i="5"/>
  <c r="G40" i="35"/>
  <c r="D98" i="5"/>
  <c r="AY98" i="5" s="1"/>
  <c r="G40" i="30"/>
  <c r="T98" i="5"/>
  <c r="R98" i="5"/>
  <c r="AD98" i="5"/>
  <c r="W79" i="5"/>
  <c r="Z79" i="5"/>
  <c r="AC79" i="5"/>
  <c r="G37" i="43"/>
  <c r="E45" i="43"/>
  <c r="G45" i="43" s="1"/>
  <c r="E77" i="5" s="1"/>
  <c r="E31" i="43"/>
  <c r="G31" i="43" s="1"/>
  <c r="E45" i="26"/>
  <c r="G45" i="26" s="1"/>
  <c r="E76" i="5" s="1"/>
  <c r="E66" i="5"/>
  <c r="D64" i="5"/>
  <c r="R64" i="5"/>
  <c r="AD64" i="5"/>
  <c r="E27" i="51"/>
  <c r="E47" i="51" s="1"/>
  <c r="G47" i="51" s="1"/>
  <c r="E58" i="5"/>
  <c r="E31" i="50"/>
  <c r="G31" i="50" s="1"/>
  <c r="E57" i="5"/>
  <c r="BR57" i="5" s="1"/>
  <c r="E31" i="49"/>
  <c r="G31" i="49" s="1"/>
  <c r="G58" i="49" s="1"/>
  <c r="C57" i="5"/>
  <c r="AL56" i="5"/>
  <c r="E31" i="46"/>
  <c r="G31" i="46" s="1"/>
  <c r="G58" i="46" s="1"/>
  <c r="E55" i="5"/>
  <c r="E31" i="45"/>
  <c r="G31" i="45" s="1"/>
  <c r="G58" i="45" s="1"/>
  <c r="E54" i="5"/>
  <c r="C54" i="5"/>
  <c r="AP54" i="5" s="1"/>
  <c r="E31" i="42"/>
  <c r="G31" i="42" s="1"/>
  <c r="E31" i="41"/>
  <c r="G31" i="41" s="1"/>
  <c r="E31" i="24"/>
  <c r="G31" i="24" s="1"/>
  <c r="E27" i="23"/>
  <c r="E47" i="23" s="1"/>
  <c r="G47" i="23" s="1"/>
  <c r="E27" i="22"/>
  <c r="E47" i="22" s="1"/>
  <c r="G47" i="22" s="1"/>
  <c r="E31" i="21"/>
  <c r="E47" i="5"/>
  <c r="C47" i="5"/>
  <c r="BN44" i="5"/>
  <c r="BI44" i="5"/>
  <c r="E31" i="8"/>
  <c r="G31" i="8" s="1"/>
  <c r="E43" i="5"/>
  <c r="AH42" i="5"/>
  <c r="AR42" i="5"/>
  <c r="G26" i="13"/>
  <c r="CG62" i="5"/>
  <c r="AM23" i="5"/>
  <c r="BV32" i="5"/>
  <c r="D24" i="22"/>
  <c r="D22" i="22" s="1"/>
  <c r="BV50" i="5"/>
  <c r="CD113" i="5"/>
  <c r="T49" i="5"/>
  <c r="AG23" i="5"/>
  <c r="CA62" i="5"/>
  <c r="CC62" i="5"/>
  <c r="CB32" i="5"/>
  <c r="AN86" i="5"/>
  <c r="CB113" i="5"/>
  <c r="AC49" i="5"/>
  <c r="Z43" i="5"/>
  <c r="AC43" i="5"/>
  <c r="BX48" i="5"/>
  <c r="CA58" i="5"/>
  <c r="AZ9" i="5"/>
  <c r="AR88" i="5"/>
  <c r="BV75" i="5"/>
  <c r="BZ113" i="5"/>
  <c r="CE33" i="5"/>
  <c r="AU101" i="5"/>
  <c r="BY78" i="5"/>
  <c r="CD53" i="5"/>
  <c r="CC58" i="5"/>
  <c r="BQ14" i="5"/>
  <c r="BW53" i="5"/>
  <c r="CG33" i="5"/>
  <c r="CE32" i="5"/>
  <c r="BE101" i="5"/>
  <c r="CA51" i="5"/>
  <c r="CG48" i="5"/>
  <c r="CB10" i="5"/>
  <c r="BY113" i="5"/>
  <c r="BV45" i="5"/>
  <c r="BY75" i="5"/>
  <c r="AH44" i="5"/>
  <c r="BC101" i="5"/>
  <c r="CB51" i="5"/>
  <c r="CG113" i="5"/>
  <c r="CC112" i="5"/>
  <c r="BW78" i="5"/>
  <c r="CD75" i="5"/>
  <c r="AF44" i="5"/>
  <c r="BA101" i="5"/>
  <c r="BY58" i="5"/>
  <c r="CG51" i="5"/>
  <c r="CH53" i="5"/>
  <c r="BJ89" i="5"/>
  <c r="AQ44" i="5"/>
  <c r="AZ101" i="5"/>
  <c r="BX9" i="5"/>
  <c r="CH51" i="5"/>
  <c r="Y98" i="5"/>
  <c r="Y57" i="5"/>
  <c r="Y11" i="5"/>
  <c r="AR44" i="5"/>
  <c r="AY101" i="5"/>
  <c r="CG9" i="5"/>
  <c r="BZ51" i="5"/>
  <c r="Z98" i="5"/>
  <c r="BX32" i="5"/>
  <c r="D24" i="42"/>
  <c r="D22" i="42" s="1"/>
  <c r="W57" i="5"/>
  <c r="AX101" i="5"/>
  <c r="BX51" i="5"/>
  <c r="AA98" i="5"/>
  <c r="X57" i="5"/>
  <c r="AW101" i="5"/>
  <c r="CA60" i="5"/>
  <c r="BV51" i="5"/>
  <c r="U98" i="5"/>
  <c r="AC57" i="5"/>
  <c r="U57" i="5"/>
  <c r="AH43" i="5"/>
  <c r="CH9" i="5"/>
  <c r="AV101" i="5"/>
  <c r="BZ60" i="5"/>
  <c r="BV113" i="5"/>
  <c r="V98" i="5"/>
  <c r="V57" i="5"/>
  <c r="U79" i="5"/>
  <c r="W98" i="5"/>
  <c r="R57" i="5"/>
  <c r="U52" i="5"/>
  <c r="BC24" i="5"/>
  <c r="AO43" i="5"/>
  <c r="BX58" i="5"/>
  <c r="BW113" i="5"/>
  <c r="X98" i="5"/>
  <c r="BP89" i="5"/>
  <c r="AI11" i="5"/>
  <c r="W52" i="5"/>
  <c r="Y52" i="5"/>
  <c r="AG43" i="5"/>
  <c r="AN89" i="5"/>
  <c r="S98" i="5"/>
  <c r="AD57" i="5"/>
  <c r="R59" i="5"/>
  <c r="T52" i="5"/>
  <c r="AF43" i="5"/>
  <c r="AC98" i="5"/>
  <c r="BZ32" i="5"/>
  <c r="AD52" i="5"/>
  <c r="BF24" i="5"/>
  <c r="BV48" i="5"/>
  <c r="AN24" i="5"/>
  <c r="BZ58" i="5"/>
  <c r="CD23" i="5"/>
  <c r="BY10" i="5"/>
  <c r="BZ61" i="5"/>
  <c r="AW11" i="5"/>
  <c r="BW58" i="5"/>
  <c r="S57" i="5"/>
  <c r="BA11" i="5"/>
  <c r="CD59" i="5"/>
  <c r="CG58" i="5"/>
  <c r="V47" i="5"/>
  <c r="BT87" i="5"/>
  <c r="BW50" i="5"/>
  <c r="V61" i="5"/>
  <c r="H114" i="5"/>
  <c r="CE58" i="5"/>
  <c r="AX11" i="5"/>
  <c r="AR87" i="5"/>
  <c r="AU9" i="5"/>
  <c r="CA76" i="5"/>
  <c r="U112" i="5"/>
  <c r="Y47" i="5"/>
  <c r="R114" i="5"/>
  <c r="BC11" i="5"/>
  <c r="AT11" i="5"/>
  <c r="BX112" i="5"/>
  <c r="AK23" i="5"/>
  <c r="V114" i="5"/>
  <c r="CD62" i="5"/>
  <c r="AI56" i="5"/>
  <c r="AI87" i="5"/>
  <c r="CG59" i="5"/>
  <c r="AR23" i="5"/>
  <c r="Z47" i="5"/>
  <c r="BT89" i="5"/>
  <c r="CB9" i="5"/>
  <c r="AM60" i="5"/>
  <c r="AJ114" i="5"/>
  <c r="AL62" i="5"/>
  <c r="AA57" i="5"/>
  <c r="AQ23" i="5"/>
  <c r="Z57" i="5"/>
  <c r="CH62" i="5"/>
  <c r="AN87" i="5"/>
  <c r="BL89" i="5"/>
  <c r="CH113" i="5"/>
  <c r="AC32" i="5"/>
  <c r="AI23" i="5"/>
  <c r="CB62" i="5"/>
  <c r="E33" i="12"/>
  <c r="G33" i="12" s="1"/>
  <c r="E22" i="5" s="1"/>
  <c r="CA86" i="5"/>
  <c r="AF66" i="5"/>
  <c r="CD57" i="5"/>
  <c r="S86" i="5"/>
  <c r="BW46" i="5"/>
  <c r="CC78" i="5"/>
  <c r="CG101" i="5"/>
  <c r="AR33" i="5"/>
  <c r="AI88" i="5"/>
  <c r="CB101" i="5"/>
  <c r="X113" i="5"/>
  <c r="R86" i="5"/>
  <c r="BT88" i="5"/>
  <c r="BX13" i="5"/>
  <c r="AT62" i="5"/>
  <c r="AA86" i="5"/>
  <c r="AN88" i="5"/>
  <c r="CH33" i="5"/>
  <c r="AC86" i="5"/>
  <c r="BQ89" i="5"/>
  <c r="BI87" i="5"/>
  <c r="BM88" i="5"/>
  <c r="CB46" i="5"/>
  <c r="BT24" i="5"/>
  <c r="AJ66" i="5"/>
  <c r="AO22" i="5"/>
  <c r="AH62" i="5"/>
  <c r="Z86" i="5"/>
  <c r="BZ22" i="5"/>
  <c r="BW33" i="5"/>
  <c r="AV62" i="5"/>
  <c r="W48" i="5"/>
  <c r="AD86" i="5"/>
  <c r="BN88" i="5"/>
  <c r="BO24" i="5"/>
  <c r="BP104" i="5"/>
  <c r="H112" i="5"/>
  <c r="AC47" i="5"/>
  <c r="BL88" i="5"/>
  <c r="T89" i="5"/>
  <c r="AM64" i="5"/>
  <c r="BJ24" i="5"/>
  <c r="AR22" i="5"/>
  <c r="AK104" i="5"/>
  <c r="BB93" i="5"/>
  <c r="W86" i="5"/>
  <c r="BY46" i="5"/>
  <c r="CD98" i="5"/>
  <c r="BP24" i="5"/>
  <c r="BW100" i="5"/>
  <c r="X52" i="5"/>
  <c r="W89" i="5"/>
  <c r="X51" i="5"/>
  <c r="X47" i="5"/>
  <c r="BW98" i="5"/>
  <c r="CH22" i="5"/>
  <c r="D24" i="18"/>
  <c r="D22" i="18" s="1"/>
  <c r="AF22" i="5"/>
  <c r="BN89" i="5"/>
  <c r="BF62" i="5"/>
  <c r="BX98" i="5"/>
  <c r="CB22" i="5"/>
  <c r="CC22" i="5"/>
  <c r="AC52" i="5"/>
  <c r="AH52" i="5"/>
  <c r="BH87" i="5"/>
  <c r="AA89" i="5"/>
  <c r="AD47" i="5"/>
  <c r="BV98" i="5"/>
  <c r="CG22" i="5"/>
  <c r="BX86" i="5"/>
  <c r="AG22" i="5"/>
  <c r="BM114" i="5"/>
  <c r="C27" i="5"/>
  <c r="C28" i="5" s="1"/>
  <c r="C29" i="5" s="1"/>
  <c r="CC46" i="5"/>
  <c r="BY90" i="5"/>
  <c r="CE100" i="5"/>
  <c r="AH22" i="5"/>
  <c r="CD100" i="5"/>
  <c r="S52" i="5"/>
  <c r="AK56" i="5"/>
  <c r="W47" i="5"/>
  <c r="CG47" i="5"/>
  <c r="BS89" i="5"/>
  <c r="CD22" i="5"/>
  <c r="AI22" i="5"/>
  <c r="BL114" i="5"/>
  <c r="AK14" i="5"/>
  <c r="AH14" i="5"/>
  <c r="BM14" i="5"/>
  <c r="BX61" i="5"/>
  <c r="BS88" i="5"/>
  <c r="AK22" i="5"/>
  <c r="BJ114" i="5"/>
  <c r="V52" i="5"/>
  <c r="AL89" i="5"/>
  <c r="AA47" i="5"/>
  <c r="CG98" i="5"/>
  <c r="CA78" i="5"/>
  <c r="CH34" i="5"/>
  <c r="BW45" i="5"/>
  <c r="AA61" i="5"/>
  <c r="BH114" i="5"/>
  <c r="CH46" i="5"/>
  <c r="CA46" i="5"/>
  <c r="R52" i="5"/>
  <c r="F27" i="5"/>
  <c r="F28" i="5" s="1"/>
  <c r="F29" i="5" s="1"/>
  <c r="AA22" i="5"/>
  <c r="AA52" i="5"/>
  <c r="AM42" i="5"/>
  <c r="AR89" i="5"/>
  <c r="Y86" i="5"/>
  <c r="BY98" i="5"/>
  <c r="BW90" i="5"/>
  <c r="T110" i="5"/>
  <c r="AL22" i="5"/>
  <c r="CB86" i="5"/>
  <c r="AQ24" i="5"/>
  <c r="BL14" i="5"/>
  <c r="Z52" i="5"/>
  <c r="AV9" i="5"/>
  <c r="BH44" i="5"/>
  <c r="AM89" i="5"/>
  <c r="CB57" i="5"/>
  <c r="BZ34" i="5"/>
  <c r="CB98" i="5"/>
  <c r="CH98" i="5"/>
  <c r="BQ24" i="5"/>
  <c r="BO33" i="5"/>
  <c r="AM22" i="5"/>
  <c r="AQ22" i="5"/>
  <c r="AO114" i="5"/>
  <c r="BK14" i="5"/>
  <c r="BF9" i="5"/>
  <c r="CC98" i="5"/>
  <c r="BZ98" i="5"/>
  <c r="CA100" i="5"/>
  <c r="CG86" i="5"/>
  <c r="AF86" i="5"/>
  <c r="AO89" i="5"/>
  <c r="CA34" i="5"/>
  <c r="AQ33" i="5"/>
  <c r="Y32" i="5"/>
  <c r="CA98" i="5"/>
  <c r="BZ53" i="5"/>
  <c r="X110" i="5"/>
  <c r="BX46" i="5"/>
  <c r="BY86" i="5"/>
  <c r="AM24" i="5"/>
  <c r="V48" i="5"/>
  <c r="BO89" i="5"/>
  <c r="X111" i="5"/>
  <c r="CG46" i="5"/>
  <c r="D24" i="8"/>
  <c r="D22" i="8" s="1"/>
  <c r="AI86" i="5"/>
  <c r="BJ10" i="5"/>
  <c r="BM89" i="5"/>
  <c r="AG24" i="5"/>
  <c r="D24" i="26"/>
  <c r="D22" i="26" s="1"/>
  <c r="X48" i="5"/>
  <c r="BY54" i="5"/>
  <c r="CH78" i="5"/>
  <c r="CA90" i="5"/>
  <c r="BV22" i="5"/>
  <c r="AK33" i="5"/>
  <c r="V86" i="5"/>
  <c r="Z48" i="5"/>
  <c r="CD46" i="5"/>
  <c r="S24" i="5"/>
  <c r="BI89" i="5"/>
  <c r="AR24" i="5"/>
  <c r="AJ33" i="5"/>
  <c r="U86" i="5"/>
  <c r="AA48" i="5"/>
  <c r="BV46" i="5"/>
  <c r="BS87" i="5"/>
  <c r="CE86" i="5"/>
  <c r="AN66" i="5"/>
  <c r="CD34" i="5"/>
  <c r="W24" i="5"/>
  <c r="T86" i="5"/>
  <c r="AD48" i="5"/>
  <c r="BQ88" i="5"/>
  <c r="BZ46" i="5"/>
  <c r="AW62" i="5"/>
  <c r="AA64" i="5"/>
  <c r="AO24" i="5"/>
  <c r="Y49" i="5"/>
  <c r="X86" i="5"/>
  <c r="AC48" i="5"/>
  <c r="AY62" i="5"/>
  <c r="D76" i="5"/>
  <c r="BD76" i="5" s="1"/>
  <c r="U76" i="5"/>
  <c r="W76" i="5"/>
  <c r="AA76" i="5"/>
  <c r="X76" i="5"/>
  <c r="BI10" i="5"/>
  <c r="BH10" i="5"/>
  <c r="BM10" i="5"/>
  <c r="BL10" i="5"/>
  <c r="BP10" i="5"/>
  <c r="AQ90" i="5"/>
  <c r="AR12" i="5"/>
  <c r="T64" i="5"/>
  <c r="CB56" i="5"/>
  <c r="U49" i="5"/>
  <c r="BY47" i="5"/>
  <c r="BW13" i="5"/>
  <c r="T57" i="5"/>
  <c r="CC61" i="5"/>
  <c r="Y114" i="5"/>
  <c r="AQ48" i="5"/>
  <c r="X42" i="5"/>
  <c r="AK48" i="5"/>
  <c r="BX56" i="5"/>
  <c r="C58" i="45"/>
  <c r="C64" i="45" s="1"/>
  <c r="R49" i="5"/>
  <c r="CC47" i="5"/>
  <c r="CE78" i="5"/>
  <c r="AF110" i="5"/>
  <c r="BP33" i="5"/>
  <c r="AF12" i="5"/>
  <c r="BX45" i="5"/>
  <c r="AI104" i="5"/>
  <c r="CA61" i="5"/>
  <c r="T114" i="5"/>
  <c r="AV14" i="5"/>
  <c r="AZ14" i="5"/>
  <c r="AH48" i="5"/>
  <c r="AL48" i="5"/>
  <c r="CC56" i="5"/>
  <c r="BV47" i="5"/>
  <c r="W101" i="5"/>
  <c r="BS33" i="5"/>
  <c r="CE75" i="5"/>
  <c r="BX78" i="5"/>
  <c r="AI114" i="5"/>
  <c r="BX14" i="5"/>
  <c r="CD79" i="5"/>
  <c r="BV79" i="5"/>
  <c r="AF111" i="5"/>
  <c r="AL111" i="5"/>
  <c r="BJ113" i="5"/>
  <c r="BX47" i="5"/>
  <c r="BZ47" i="5"/>
  <c r="BZ75" i="5"/>
  <c r="CA99" i="5"/>
  <c r="CE61" i="5"/>
  <c r="AK114" i="5"/>
  <c r="R79" i="5"/>
  <c r="CH14" i="5"/>
  <c r="R75" i="5"/>
  <c r="AL13" i="5"/>
  <c r="BY45" i="5"/>
  <c r="CG45" i="5"/>
  <c r="CC100" i="5"/>
  <c r="AQ104" i="5"/>
  <c r="BV14" i="5"/>
  <c r="U113" i="5"/>
  <c r="BV111" i="5"/>
  <c r="BY62" i="5"/>
  <c r="AJ56" i="5"/>
  <c r="BX75" i="5"/>
  <c r="CB45" i="5"/>
  <c r="W113" i="5"/>
  <c r="BQ113" i="5"/>
  <c r="CE111" i="5"/>
  <c r="BW62" i="5"/>
  <c r="R113" i="5"/>
  <c r="AJ45" i="5"/>
  <c r="AG111" i="5"/>
  <c r="CC45" i="5"/>
  <c r="CA75" i="5"/>
  <c r="CH32" i="5"/>
  <c r="BZ55" i="5"/>
  <c r="W11" i="5"/>
  <c r="BS62" i="5"/>
  <c r="BI50" i="5"/>
  <c r="AH111" i="5"/>
  <c r="CD45" i="5"/>
  <c r="CH60" i="5"/>
  <c r="CA32" i="5"/>
  <c r="CB100" i="5"/>
  <c r="AH13" i="5"/>
  <c r="H113" i="5"/>
  <c r="CD14" i="5"/>
  <c r="AK12" i="5"/>
  <c r="AJ50" i="5"/>
  <c r="AN111" i="5"/>
  <c r="CE45" i="5"/>
  <c r="BT113" i="5"/>
  <c r="BW32" i="5"/>
  <c r="CB78" i="5"/>
  <c r="BZ100" i="5"/>
  <c r="BV100" i="5"/>
  <c r="BZ14" i="5"/>
  <c r="CG14" i="5"/>
  <c r="AN48" i="5"/>
  <c r="AO56" i="5"/>
  <c r="AN50" i="5"/>
  <c r="AJ111" i="5"/>
  <c r="U11" i="5"/>
  <c r="BX44" i="5"/>
  <c r="CC32" i="5"/>
  <c r="AM110" i="5"/>
  <c r="CC111" i="5"/>
  <c r="AQ14" i="5"/>
  <c r="AU62" i="5"/>
  <c r="AK111" i="5"/>
  <c r="AO50" i="5"/>
  <c r="AR111" i="5"/>
  <c r="AD42" i="5"/>
  <c r="CC75" i="5"/>
  <c r="CD32" i="5"/>
  <c r="AC114" i="5"/>
  <c r="BW14" i="5"/>
  <c r="BZ62" i="5"/>
  <c r="AL50" i="5"/>
  <c r="AQ56" i="5"/>
  <c r="AF42" i="5"/>
  <c r="AF50" i="5"/>
  <c r="AI111" i="5"/>
  <c r="R42" i="5"/>
  <c r="BY32" i="5"/>
  <c r="BP88" i="5"/>
  <c r="CG111" i="5"/>
  <c r="AQ12" i="5"/>
  <c r="CH45" i="5"/>
  <c r="AL42" i="5"/>
  <c r="AG50" i="5"/>
  <c r="S42" i="5"/>
  <c r="AG13" i="5"/>
  <c r="BL104" i="5"/>
  <c r="AG42" i="5"/>
  <c r="AI44" i="5"/>
  <c r="T42" i="5"/>
  <c r="CH75" i="5"/>
  <c r="CA13" i="5"/>
  <c r="CC44" i="5"/>
  <c r="BK88" i="5"/>
  <c r="AF13" i="5"/>
  <c r="AD113" i="5"/>
  <c r="BC14" i="5"/>
  <c r="Z62" i="5"/>
  <c r="AW14" i="5"/>
  <c r="Y62" i="5"/>
  <c r="AX93" i="5"/>
  <c r="AF56" i="5"/>
  <c r="AJ42" i="5"/>
  <c r="CE43" i="5"/>
  <c r="V42" i="5"/>
  <c r="C93" i="5"/>
  <c r="C94" i="5" s="1"/>
  <c r="C95" i="5" s="1"/>
  <c r="BV78" i="5"/>
  <c r="AK13" i="5"/>
  <c r="AC113" i="5"/>
  <c r="CH47" i="5"/>
  <c r="AY93" i="5"/>
  <c r="AM56" i="5"/>
  <c r="AN44" i="5"/>
  <c r="Y42" i="5"/>
  <c r="BK33" i="5"/>
  <c r="AJ11" i="5"/>
  <c r="AC42" i="5"/>
  <c r="CH111" i="5"/>
  <c r="C100" i="63"/>
  <c r="AA114" i="5"/>
  <c r="AG44" i="5"/>
  <c r="CD78" i="5"/>
  <c r="W42" i="5"/>
  <c r="BS111" i="5"/>
  <c r="BL33" i="5"/>
  <c r="BX100" i="5"/>
  <c r="CC55" i="5"/>
  <c r="Z114" i="5"/>
  <c r="BF14" i="5"/>
  <c r="BC62" i="5"/>
  <c r="CG78" i="5"/>
  <c r="Z42" i="5"/>
  <c r="CA45" i="5"/>
  <c r="BX43" i="5"/>
  <c r="BM33" i="5"/>
  <c r="CG75" i="5"/>
  <c r="AI13" i="5"/>
  <c r="AN104" i="5"/>
  <c r="BC93" i="5"/>
  <c r="BB62" i="5"/>
  <c r="AQ111" i="5"/>
  <c r="V113" i="5"/>
  <c r="AA42" i="5"/>
  <c r="CB47" i="5"/>
  <c r="BT111" i="5"/>
  <c r="BZ43" i="5"/>
  <c r="BN33" i="5"/>
  <c r="BS113" i="5"/>
  <c r="W114" i="5"/>
  <c r="CE62" i="5"/>
  <c r="BQ111" i="5"/>
  <c r="AG56" i="5"/>
  <c r="BW47" i="5"/>
  <c r="AC11" i="5"/>
  <c r="BW75" i="5"/>
  <c r="BH33" i="5"/>
  <c r="BY100" i="5"/>
  <c r="CG61" i="5"/>
  <c r="X114" i="5"/>
  <c r="BX62" i="5"/>
  <c r="B81" i="5"/>
  <c r="B82" i="5" s="1"/>
  <c r="B83" i="5" s="1"/>
  <c r="AM111" i="5"/>
  <c r="AJ13" i="5"/>
  <c r="CD61" i="5"/>
  <c r="U114" i="5"/>
  <c r="AY14" i="5"/>
  <c r="H12" i="3"/>
  <c r="H11" i="3"/>
  <c r="E31" i="39"/>
  <c r="G31" i="39" s="1"/>
  <c r="G58" i="39" s="1"/>
  <c r="Z51" i="5"/>
  <c r="V51" i="5"/>
  <c r="CB66" i="5"/>
  <c r="BZ66" i="5"/>
  <c r="B66" i="5"/>
  <c r="Z65" i="5"/>
  <c r="Y65" i="5"/>
  <c r="U65" i="5"/>
  <c r="AD65" i="5"/>
  <c r="T65" i="5"/>
  <c r="E65" i="5"/>
  <c r="W87" i="5"/>
  <c r="X87" i="5"/>
  <c r="AC87" i="5"/>
  <c r="BK32" i="5"/>
  <c r="AD22" i="5"/>
  <c r="U87" i="5"/>
  <c r="AG10" i="5"/>
  <c r="W32" i="5"/>
  <c r="CB13" i="5"/>
  <c r="B37" i="5"/>
  <c r="B38" i="5" s="1"/>
  <c r="B39" i="5" s="1"/>
  <c r="AI62" i="5"/>
  <c r="BE11" i="5"/>
  <c r="AC64" i="5"/>
  <c r="AC22" i="5"/>
  <c r="AW9" i="5"/>
  <c r="AF88" i="5"/>
  <c r="BK23" i="5"/>
  <c r="AK50" i="5"/>
  <c r="AF89" i="5"/>
  <c r="CE87" i="5"/>
  <c r="V87" i="5"/>
  <c r="AH10" i="5"/>
  <c r="X32" i="5"/>
  <c r="AA77" i="5"/>
  <c r="W100" i="5"/>
  <c r="CD10" i="5"/>
  <c r="CB53" i="5"/>
  <c r="X99" i="5"/>
  <c r="BH111" i="5"/>
  <c r="Y101" i="5"/>
  <c r="AL66" i="5"/>
  <c r="CH56" i="5"/>
  <c r="AG65" i="5"/>
  <c r="AQ34" i="5"/>
  <c r="AP104" i="5"/>
  <c r="W61" i="5"/>
  <c r="U61" i="5"/>
  <c r="D114" i="63"/>
  <c r="BI14" i="5"/>
  <c r="AY11" i="5"/>
  <c r="U22" i="5"/>
  <c r="AN90" i="5"/>
  <c r="BV60" i="5"/>
  <c r="AD32" i="5"/>
  <c r="CA64" i="5"/>
  <c r="S61" i="5"/>
  <c r="AF62" i="5"/>
  <c r="BB11" i="5"/>
  <c r="Y22" i="5"/>
  <c r="T59" i="5"/>
  <c r="AO86" i="5"/>
  <c r="BT23" i="5"/>
  <c r="AG87" i="5"/>
  <c r="AQ42" i="5"/>
  <c r="AM50" i="5"/>
  <c r="AH89" i="5"/>
  <c r="V33" i="5"/>
  <c r="BV34" i="5"/>
  <c r="BW60" i="5"/>
  <c r="CH65" i="5"/>
  <c r="R32" i="5"/>
  <c r="CB44" i="5"/>
  <c r="AI60" i="5"/>
  <c r="CC87" i="5"/>
  <c r="S65" i="5"/>
  <c r="CG53" i="5"/>
  <c r="BV64" i="5"/>
  <c r="BZ99" i="5"/>
  <c r="CD43" i="5"/>
  <c r="C99" i="63"/>
  <c r="C58" i="23"/>
  <c r="C64" i="23" s="1"/>
  <c r="BO32" i="5"/>
  <c r="BJ23" i="5"/>
  <c r="U45" i="5"/>
  <c r="CC60" i="5"/>
  <c r="S32" i="5"/>
  <c r="V45" i="5"/>
  <c r="AX22" i="5"/>
  <c r="AA78" i="5"/>
  <c r="AU100" i="5"/>
  <c r="T61" i="5"/>
  <c r="X22" i="5"/>
  <c r="AQ86" i="5"/>
  <c r="BS23" i="5"/>
  <c r="AK87" i="5"/>
  <c r="AH50" i="5"/>
  <c r="AI90" i="5"/>
  <c r="T100" i="5"/>
  <c r="BX34" i="5"/>
  <c r="CD60" i="5"/>
  <c r="AA32" i="5"/>
  <c r="AC75" i="5"/>
  <c r="AA44" i="5"/>
  <c r="AO65" i="5"/>
  <c r="W65" i="5"/>
  <c r="BW65" i="5"/>
  <c r="BV57" i="5"/>
  <c r="R61" i="5"/>
  <c r="BQ114" i="5"/>
  <c r="AJ62" i="5"/>
  <c r="AX14" i="5"/>
  <c r="AC78" i="5"/>
  <c r="R22" i="5"/>
  <c r="S22" i="5"/>
  <c r="AG86" i="5"/>
  <c r="BI23" i="5"/>
  <c r="BT10" i="5"/>
  <c r="AR50" i="5"/>
  <c r="AH90" i="5"/>
  <c r="C55" i="55"/>
  <c r="C61" i="55" s="1"/>
  <c r="CH112" i="5"/>
  <c r="V65" i="5"/>
  <c r="BW57" i="5"/>
  <c r="R44" i="2"/>
  <c r="E101" i="63"/>
  <c r="BP23" i="5"/>
  <c r="AF90" i="5"/>
  <c r="BY13" i="5"/>
  <c r="AL65" i="5"/>
  <c r="D89" i="63"/>
  <c r="AH86" i="5"/>
  <c r="BN23" i="5"/>
  <c r="AF87" i="5"/>
  <c r="BQ10" i="5"/>
  <c r="D24" i="41"/>
  <c r="D22" i="41" s="1"/>
  <c r="BZ112" i="5"/>
  <c r="AI12" i="5"/>
  <c r="BZ44" i="5"/>
  <c r="BI24" i="5"/>
  <c r="BV43" i="5"/>
  <c r="BW77" i="5"/>
  <c r="BV77" i="5"/>
  <c r="CH77" i="5"/>
  <c r="R65" i="5"/>
  <c r="BI111" i="5"/>
  <c r="AJ89" i="5"/>
  <c r="BI114" i="5"/>
  <c r="AT14" i="5"/>
  <c r="AJ90" i="5"/>
  <c r="AF65" i="5"/>
  <c r="AA87" i="5"/>
  <c r="AD78" i="5"/>
  <c r="AJ86" i="5"/>
  <c r="BO23" i="5"/>
  <c r="AO87" i="5"/>
  <c r="AZ24" i="5"/>
  <c r="AR90" i="5"/>
  <c r="BY34" i="5"/>
  <c r="AR65" i="5"/>
  <c r="AC44" i="5"/>
  <c r="Z87" i="5"/>
  <c r="C55" i="43"/>
  <c r="C61" i="43" s="1"/>
  <c r="CA43" i="5"/>
  <c r="BV76" i="5"/>
  <c r="X65" i="5"/>
  <c r="BW55" i="5"/>
  <c r="AJ65" i="5"/>
  <c r="BO111" i="5"/>
  <c r="CH44" i="5"/>
  <c r="D24" i="48"/>
  <c r="D22" i="48" s="1"/>
  <c r="CE79" i="5"/>
  <c r="R87" i="5"/>
  <c r="AL86" i="5"/>
  <c r="BX50" i="5"/>
  <c r="X60" i="5"/>
  <c r="BP111" i="5"/>
  <c r="AN62" i="5"/>
  <c r="AC24" i="5"/>
  <c r="BN60" i="5"/>
  <c r="AO90" i="5"/>
  <c r="C58" i="24"/>
  <c r="C64" i="24" s="1"/>
  <c r="Y89" i="5"/>
  <c r="BK113" i="5"/>
  <c r="BM111" i="5"/>
  <c r="S44" i="5"/>
  <c r="AD75" i="5"/>
  <c r="Z111" i="5"/>
  <c r="Z44" i="5"/>
  <c r="BY43" i="5"/>
  <c r="Z45" i="5"/>
  <c r="BY76" i="5"/>
  <c r="CE53" i="5"/>
  <c r="CC57" i="5"/>
  <c r="AU116" i="5"/>
  <c r="AL104" i="5"/>
  <c r="BI61" i="5"/>
  <c r="AK62" i="5"/>
  <c r="CC79" i="5"/>
  <c r="AG90" i="5"/>
  <c r="BS10" i="5"/>
  <c r="T24" i="5"/>
  <c r="BC9" i="5"/>
  <c r="AL43" i="5"/>
  <c r="AQ52" i="5"/>
  <c r="AK90" i="5"/>
  <c r="BY53" i="5"/>
  <c r="Z89" i="5"/>
  <c r="CE60" i="5"/>
  <c r="BH113" i="5"/>
  <c r="R44" i="5"/>
  <c r="T78" i="5"/>
  <c r="Z75" i="5"/>
  <c r="U111" i="5"/>
  <c r="BW44" i="5"/>
  <c r="Y45" i="5"/>
  <c r="BZ77" i="5"/>
  <c r="AD60" i="5"/>
  <c r="AG66" i="5"/>
  <c r="CA50" i="5"/>
  <c r="AV116" i="5"/>
  <c r="AY116" i="5"/>
  <c r="BI104" i="5"/>
  <c r="AM104" i="5"/>
  <c r="BK61" i="5"/>
  <c r="AC61" i="5"/>
  <c r="BJ14" i="5"/>
  <c r="AG62" i="5"/>
  <c r="CA79" i="5"/>
  <c r="Z22" i="5"/>
  <c r="CB65" i="5"/>
  <c r="V78" i="5"/>
  <c r="BN10" i="5"/>
  <c r="AT24" i="5"/>
  <c r="BA9" i="5"/>
  <c r="AD59" i="5"/>
  <c r="AK43" i="5"/>
  <c r="AR52" i="5"/>
  <c r="BX76" i="5"/>
  <c r="AC89" i="5"/>
  <c r="AM12" i="5"/>
  <c r="AH34" i="5"/>
  <c r="BX65" i="5"/>
  <c r="AO11" i="5"/>
  <c r="S78" i="5"/>
  <c r="T75" i="5"/>
  <c r="BH24" i="5"/>
  <c r="AD111" i="5"/>
  <c r="BV44" i="5"/>
  <c r="X78" i="5"/>
  <c r="AK65" i="5"/>
  <c r="BZ89" i="5"/>
  <c r="D113" i="63"/>
  <c r="BF93" i="5"/>
  <c r="Y61" i="5"/>
  <c r="BM62" i="5"/>
  <c r="CG79" i="5"/>
  <c r="BB14" i="5"/>
  <c r="BY79" i="5"/>
  <c r="BK10" i="5"/>
  <c r="AU24" i="5"/>
  <c r="AJ43" i="5"/>
  <c r="AJ52" i="5"/>
  <c r="AI89" i="5"/>
  <c r="CB76" i="5"/>
  <c r="CE57" i="5"/>
  <c r="AD89" i="5"/>
  <c r="CB60" i="5"/>
  <c r="AG34" i="5"/>
  <c r="AJ12" i="5"/>
  <c r="Y78" i="5"/>
  <c r="U75" i="5"/>
  <c r="CB87" i="5"/>
  <c r="Y33" i="5"/>
  <c r="CG44" i="5"/>
  <c r="AQ65" i="5"/>
  <c r="BZ50" i="5"/>
  <c r="BZ10" i="5"/>
  <c r="X61" i="5"/>
  <c r="BK62" i="5"/>
  <c r="BX79" i="5"/>
  <c r="AC60" i="5"/>
  <c r="BA22" i="5"/>
  <c r="BY50" i="5"/>
  <c r="BI113" i="5"/>
  <c r="AH65" i="5"/>
  <c r="BV42" i="5"/>
  <c r="CC99" i="5"/>
  <c r="G24" i="5"/>
  <c r="L24" i="5" s="1"/>
  <c r="BE9" i="5"/>
  <c r="AQ87" i="5"/>
  <c r="AK52" i="5"/>
  <c r="AQ89" i="5"/>
  <c r="CG57" i="5"/>
  <c r="AA45" i="5"/>
  <c r="R89" i="5"/>
  <c r="AL34" i="5"/>
  <c r="AO12" i="5"/>
  <c r="Z78" i="5"/>
  <c r="S75" i="5"/>
  <c r="BY44" i="5"/>
  <c r="CD44" i="5"/>
  <c r="BJ111" i="5"/>
  <c r="CD76" i="5"/>
  <c r="V89" i="5"/>
  <c r="AN11" i="5"/>
  <c r="W111" i="5"/>
  <c r="BC116" i="5"/>
  <c r="CF27" i="5"/>
  <c r="BE14" i="5"/>
  <c r="CH79" i="5"/>
  <c r="CA44" i="5"/>
  <c r="Z55" i="5"/>
  <c r="AV24" i="5"/>
  <c r="AG89" i="5"/>
  <c r="CH57" i="5"/>
  <c r="W45" i="5"/>
  <c r="BX60" i="5"/>
  <c r="AL12" i="5"/>
  <c r="AN33" i="5"/>
  <c r="R78" i="5"/>
  <c r="V75" i="5"/>
  <c r="C58" i="21"/>
  <c r="C64" i="21" s="1"/>
  <c r="BF22" i="5"/>
  <c r="CB77" i="5"/>
  <c r="BX77" i="5"/>
  <c r="CA57" i="5"/>
  <c r="BL113" i="5"/>
  <c r="BW79" i="5"/>
  <c r="AO62" i="5"/>
  <c r="BW76" i="5"/>
  <c r="BZ79" i="5"/>
  <c r="AW24" i="5"/>
  <c r="BB9" i="5"/>
  <c r="AM90" i="5"/>
  <c r="CG87" i="5"/>
  <c r="CB43" i="5"/>
  <c r="AC45" i="5"/>
  <c r="AH12" i="5"/>
  <c r="AF33" i="5"/>
  <c r="AD77" i="5"/>
  <c r="AR11" i="5"/>
  <c r="AM65" i="5"/>
  <c r="AA65" i="5"/>
  <c r="W75" i="5"/>
  <c r="AY22" i="5"/>
  <c r="V11" i="5"/>
  <c r="AJ104" i="5"/>
  <c r="CC50" i="5"/>
  <c r="BV55" i="5"/>
  <c r="BB116" i="5"/>
  <c r="BF116" i="5"/>
  <c r="Z61" i="5"/>
  <c r="BH50" i="5"/>
  <c r="U23" i="5"/>
  <c r="AO42" i="5"/>
  <c r="AX24" i="5"/>
  <c r="W59" i="5"/>
  <c r="CC43" i="5"/>
  <c r="X45" i="5"/>
  <c r="AG12" i="5"/>
  <c r="AH33" i="5"/>
  <c r="R77" i="5"/>
  <c r="AC101" i="5"/>
  <c r="AC65" i="5"/>
  <c r="X75" i="5"/>
  <c r="BC22" i="5"/>
  <c r="X44" i="5"/>
  <c r="D24" i="49"/>
  <c r="D22" i="49" s="1"/>
  <c r="BM110" i="5"/>
  <c r="BM113" i="5"/>
  <c r="R33" i="5"/>
  <c r="T60" i="5"/>
  <c r="D88" i="63"/>
  <c r="S114" i="5"/>
  <c r="BY60" i="5"/>
  <c r="BJ104" i="5"/>
  <c r="BM50" i="5"/>
  <c r="AD23" i="5"/>
  <c r="AY24" i="5"/>
  <c r="AR43" i="5"/>
  <c r="CH43" i="5"/>
  <c r="T45" i="5"/>
  <c r="Y111" i="5"/>
  <c r="AO33" i="5"/>
  <c r="S77" i="5"/>
  <c r="Y75" i="5"/>
  <c r="S45" i="5"/>
  <c r="AZ22" i="5"/>
  <c r="AT22" i="5"/>
  <c r="AN65" i="5"/>
  <c r="AL11" i="5"/>
  <c r="CD99" i="5"/>
  <c r="AU93" i="5"/>
  <c r="BT14" i="5"/>
  <c r="BV62" i="5"/>
  <c r="Y23" i="5"/>
  <c r="AD55" i="5"/>
  <c r="AD45" i="5"/>
  <c r="AU22" i="5"/>
  <c r="BV99" i="5"/>
  <c r="BF11" i="5"/>
  <c r="BE24" i="5"/>
  <c r="AY9" i="5"/>
  <c r="AM43" i="5"/>
  <c r="BL111" i="5"/>
  <c r="G101" i="5"/>
  <c r="J101" i="5" s="1"/>
  <c r="BW56" i="5"/>
  <c r="AL33" i="5"/>
  <c r="U77" i="5"/>
  <c r="CC13" i="5"/>
  <c r="BN24" i="5"/>
  <c r="R101" i="5"/>
  <c r="BE22" i="5"/>
  <c r="AC99" i="5"/>
  <c r="W78" i="5"/>
  <c r="AL32" i="5"/>
  <c r="AH66" i="5"/>
  <c r="BK111" i="5"/>
  <c r="CG77" i="5"/>
  <c r="AG104" i="5"/>
  <c r="BT104" i="5"/>
  <c r="AW93" i="5"/>
  <c r="BH32" i="5"/>
  <c r="V22" i="5"/>
  <c r="CH13" i="5"/>
  <c r="S87" i="5"/>
  <c r="BY87" i="5"/>
  <c r="BY99" i="5"/>
  <c r="BM24" i="5"/>
  <c r="CB42" i="5"/>
  <c r="CE50" i="5"/>
  <c r="BP32" i="5"/>
  <c r="AV11" i="5"/>
  <c r="U64" i="5"/>
  <c r="W22" i="5"/>
  <c r="AX9" i="5"/>
  <c r="AI42" i="5"/>
  <c r="AA24" i="5"/>
  <c r="AM88" i="5"/>
  <c r="AQ43" i="5"/>
  <c r="AQ50" i="5"/>
  <c r="AD87" i="5"/>
  <c r="AQ10" i="5"/>
  <c r="CA56" i="5"/>
  <c r="U32" i="5"/>
  <c r="Y77" i="5"/>
  <c r="CD87" i="5"/>
  <c r="CE13" i="5"/>
  <c r="BV56" i="5"/>
  <c r="S101" i="5"/>
  <c r="W44" i="5"/>
  <c r="CA53" i="5"/>
  <c r="AA99" i="5"/>
  <c r="BS24" i="5"/>
  <c r="CG50" i="5"/>
  <c r="U44" i="5"/>
  <c r="AZ93" i="5"/>
  <c r="BA93" i="5"/>
  <c r="AD61" i="5"/>
  <c r="AQ114" i="5"/>
  <c r="BP114" i="5"/>
  <c r="AW22" i="5"/>
  <c r="Y87" i="5"/>
  <c r="BB22" i="5"/>
  <c r="V60" i="5"/>
  <c r="D110" i="63"/>
  <c r="AU11" i="5"/>
  <c r="AH88" i="5"/>
  <c r="T32" i="5"/>
  <c r="X77" i="5"/>
  <c r="CG13" i="5"/>
  <c r="CE77" i="5"/>
  <c r="CD77" i="5"/>
  <c r="AR62" i="5"/>
  <c r="Y64" i="5"/>
  <c r="AK42" i="5"/>
  <c r="BB24" i="5"/>
  <c r="AJ88" i="5"/>
  <c r="AI43" i="5"/>
  <c r="CA77" i="5"/>
  <c r="BX87" i="5"/>
  <c r="BV9" i="5"/>
  <c r="B104" i="5"/>
  <c r="B105" i="5" s="1"/>
  <c r="B106" i="5" s="1"/>
  <c r="R100" i="5"/>
  <c r="CH87" i="5"/>
  <c r="CD13" i="5"/>
  <c r="BK24" i="5"/>
  <c r="BY55" i="5"/>
  <c r="AD99" i="5"/>
  <c r="CA42" i="5"/>
  <c r="CH99" i="5"/>
  <c r="D112" i="63"/>
  <c r="AW116" i="5"/>
  <c r="BD93" i="5"/>
  <c r="AL114" i="5"/>
  <c r="BS14" i="5"/>
  <c r="AQ62" i="5"/>
  <c r="V34" i="5"/>
  <c r="BI34" i="5"/>
  <c r="BK34" i="5"/>
  <c r="BM34" i="5"/>
  <c r="BS34" i="5"/>
  <c r="BQ34" i="5"/>
  <c r="BP34" i="5"/>
  <c r="BN34" i="5"/>
  <c r="BT34" i="5"/>
  <c r="BL34" i="5"/>
  <c r="BH34" i="5"/>
  <c r="BO34" i="5"/>
  <c r="BJ34" i="5"/>
  <c r="AC34" i="5"/>
  <c r="W34" i="5"/>
  <c r="AD34" i="5"/>
  <c r="Y34" i="5"/>
  <c r="U34" i="5"/>
  <c r="G27" i="17"/>
  <c r="AY13" i="5"/>
  <c r="BA13" i="5"/>
  <c r="AT13" i="5"/>
  <c r="AU13" i="5"/>
  <c r="AX13" i="5"/>
  <c r="BC13" i="5"/>
  <c r="AZ13" i="5"/>
  <c r="AD13" i="5"/>
  <c r="Y13" i="5"/>
  <c r="U13" i="5"/>
  <c r="BZ13" i="5"/>
  <c r="BV13" i="5"/>
  <c r="AN13" i="5"/>
  <c r="BE13" i="5"/>
  <c r="BB13" i="5"/>
  <c r="AW13" i="5"/>
  <c r="BF13" i="5"/>
  <c r="AV13" i="5"/>
  <c r="R90" i="5"/>
  <c r="G90" i="5"/>
  <c r="AA90" i="5"/>
  <c r="Y90" i="5"/>
  <c r="Z90" i="5"/>
  <c r="AD90" i="5"/>
  <c r="AC90" i="5"/>
  <c r="S90" i="5"/>
  <c r="T90" i="5"/>
  <c r="W90" i="5"/>
  <c r="V90" i="5"/>
  <c r="U90" i="5"/>
  <c r="AA88" i="5"/>
  <c r="Z88" i="5"/>
  <c r="X88" i="5"/>
  <c r="U88" i="5"/>
  <c r="T88" i="5"/>
  <c r="G88" i="5"/>
  <c r="V88" i="5"/>
  <c r="AD88" i="5"/>
  <c r="Y88" i="5"/>
  <c r="S88" i="5"/>
  <c r="R88" i="5"/>
  <c r="AC88" i="5"/>
  <c r="B93" i="5"/>
  <c r="B94" i="5" s="1"/>
  <c r="B95" i="5" s="1"/>
  <c r="W88" i="5"/>
  <c r="U50" i="5"/>
  <c r="S50" i="5"/>
  <c r="R50" i="5"/>
  <c r="Z50" i="5"/>
  <c r="W50" i="5"/>
  <c r="X50" i="5"/>
  <c r="AD50" i="5"/>
  <c r="T50" i="5"/>
  <c r="AC50" i="5"/>
  <c r="V50" i="5"/>
  <c r="AA50" i="5"/>
  <c r="Z54" i="5"/>
  <c r="AA54" i="5"/>
  <c r="R54" i="5"/>
  <c r="AC54" i="5"/>
  <c r="Y54" i="5"/>
  <c r="AD54" i="5"/>
  <c r="V54" i="5"/>
  <c r="U54" i="5"/>
  <c r="X54" i="5"/>
  <c r="BX114" i="5"/>
  <c r="CE114" i="5"/>
  <c r="BY114" i="5"/>
  <c r="CD114" i="5"/>
  <c r="CG114" i="5"/>
  <c r="BV114" i="5"/>
  <c r="CH114" i="5"/>
  <c r="CB114" i="5"/>
  <c r="BW114" i="5"/>
  <c r="CC114" i="5"/>
  <c r="G114" i="5"/>
  <c r="CA114" i="5"/>
  <c r="BO86" i="5"/>
  <c r="E93" i="5"/>
  <c r="E94" i="5" s="1"/>
  <c r="E95" i="5" s="1"/>
  <c r="BL86" i="5"/>
  <c r="BH86" i="5"/>
  <c r="BT86" i="5"/>
  <c r="BI86" i="5"/>
  <c r="BM86" i="5"/>
  <c r="BS86" i="5"/>
  <c r="BJ86" i="5"/>
  <c r="G86" i="5"/>
  <c r="BN86" i="5"/>
  <c r="BQ86" i="5"/>
  <c r="BK86" i="5"/>
  <c r="BI90" i="5"/>
  <c r="BT90" i="5"/>
  <c r="BJ90" i="5"/>
  <c r="BO90" i="5"/>
  <c r="BQ90" i="5"/>
  <c r="BN90" i="5"/>
  <c r="DR90" i="5" s="1"/>
  <c r="BS90" i="5"/>
  <c r="BK90" i="5"/>
  <c r="BM90" i="5"/>
  <c r="BH90" i="5"/>
  <c r="BP90" i="5"/>
  <c r="U46" i="5"/>
  <c r="Z46" i="5"/>
  <c r="Y46" i="5"/>
  <c r="X46" i="5"/>
  <c r="W46" i="5"/>
  <c r="AD46" i="5"/>
  <c r="AC46" i="5"/>
  <c r="V46" i="5"/>
  <c r="T46" i="5"/>
  <c r="R46" i="5"/>
  <c r="AA46" i="5"/>
  <c r="S46" i="5"/>
  <c r="F116" i="5"/>
  <c r="BZ114" i="5"/>
  <c r="AO104" i="5"/>
  <c r="D24" i="65"/>
  <c r="D22" i="65" s="1"/>
  <c r="C58" i="65"/>
  <c r="C64" i="65" s="1"/>
  <c r="BL90" i="5"/>
  <c r="E98" i="63"/>
  <c r="BH104" i="5"/>
  <c r="S54" i="5"/>
  <c r="Y12" i="5"/>
  <c r="X12" i="5"/>
  <c r="AC12" i="5"/>
  <c r="R12" i="5"/>
  <c r="AA12" i="5"/>
  <c r="W12" i="5"/>
  <c r="AD12" i="5"/>
  <c r="S12" i="5"/>
  <c r="V12" i="5"/>
  <c r="U12" i="5"/>
  <c r="T12" i="5"/>
  <c r="BO104" i="5"/>
  <c r="E100" i="63"/>
  <c r="AR104" i="5"/>
  <c r="T53" i="5"/>
  <c r="R53" i="5"/>
  <c r="S53" i="5"/>
  <c r="AD53" i="5"/>
  <c r="X53" i="5"/>
  <c r="Z53" i="5"/>
  <c r="AA53" i="5"/>
  <c r="W53" i="5"/>
  <c r="Y53" i="5"/>
  <c r="V53" i="5"/>
  <c r="U53" i="5"/>
  <c r="AC53" i="5"/>
  <c r="AY100" i="5"/>
  <c r="BF100" i="5"/>
  <c r="AX100" i="5"/>
  <c r="G100" i="5"/>
  <c r="AW100" i="5"/>
  <c r="AV100" i="5"/>
  <c r="AZ100" i="5"/>
  <c r="BA100" i="5"/>
  <c r="AT100" i="5"/>
  <c r="BE100" i="5"/>
  <c r="BB100" i="5"/>
  <c r="BC100" i="5"/>
  <c r="Z12" i="5"/>
  <c r="T54" i="5"/>
  <c r="R58" i="5"/>
  <c r="U58" i="5"/>
  <c r="W58" i="5"/>
  <c r="Z58" i="5"/>
  <c r="T58" i="5"/>
  <c r="AA58" i="5"/>
  <c r="S58" i="5"/>
  <c r="V58" i="5"/>
  <c r="AD58" i="5"/>
  <c r="AC58" i="5"/>
  <c r="X58" i="5"/>
  <c r="W54" i="5"/>
  <c r="Y58" i="5"/>
  <c r="AX116" i="5"/>
  <c r="AC33" i="5"/>
  <c r="Z33" i="5"/>
  <c r="W33" i="5"/>
  <c r="AD33" i="5"/>
  <c r="X33" i="5"/>
  <c r="AA33" i="5"/>
  <c r="U33" i="5"/>
  <c r="T33" i="5"/>
  <c r="S33" i="5"/>
  <c r="G112" i="5"/>
  <c r="BY49" i="5"/>
  <c r="AC112" i="5"/>
  <c r="W112" i="5"/>
  <c r="CC66" i="5"/>
  <c r="CD66" i="5"/>
  <c r="BV66" i="5"/>
  <c r="CE66" i="5"/>
  <c r="BX66" i="5"/>
  <c r="S56" i="5"/>
  <c r="Z56" i="5"/>
  <c r="X56" i="5"/>
  <c r="Y56" i="5"/>
  <c r="T56" i="5"/>
  <c r="AC56" i="5"/>
  <c r="R56" i="5"/>
  <c r="U56" i="5"/>
  <c r="V56" i="5"/>
  <c r="AD56" i="5"/>
  <c r="BX54" i="5"/>
  <c r="BV54" i="5"/>
  <c r="BZ54" i="5"/>
  <c r="CA54" i="5"/>
  <c r="CB54" i="5"/>
  <c r="CE54" i="5"/>
  <c r="CG54" i="5"/>
  <c r="CD54" i="5"/>
  <c r="CH54" i="5"/>
  <c r="CB88" i="5"/>
  <c r="BE116" i="5"/>
  <c r="S55" i="5"/>
  <c r="CB49" i="5"/>
  <c r="V112" i="5"/>
  <c r="BV12" i="5"/>
  <c r="BZ12" i="5"/>
  <c r="CC12" i="5"/>
  <c r="CH12" i="5"/>
  <c r="CA12" i="5"/>
  <c r="BW12" i="5"/>
  <c r="CE12" i="5"/>
  <c r="U55" i="5"/>
  <c r="CD49" i="5"/>
  <c r="BV110" i="5"/>
  <c r="CG12" i="5"/>
  <c r="G14" i="63"/>
  <c r="X34" i="5"/>
  <c r="T34" i="5"/>
  <c r="AA34" i="5"/>
  <c r="S34" i="5"/>
  <c r="R34" i="5"/>
  <c r="Z34" i="5"/>
  <c r="CE49" i="5"/>
  <c r="D87" i="63"/>
  <c r="CD9" i="5"/>
  <c r="CC110" i="5"/>
  <c r="CG66" i="5"/>
  <c r="C98" i="63"/>
  <c r="BP44" i="5"/>
  <c r="BS44" i="5"/>
  <c r="BK44" i="5"/>
  <c r="BM44" i="5"/>
  <c r="BQ44" i="5"/>
  <c r="BO44" i="5"/>
  <c r="BL44" i="5"/>
  <c r="BT44" i="5"/>
  <c r="BJ44" i="5"/>
  <c r="W55" i="5"/>
  <c r="CE110" i="5"/>
  <c r="CH110" i="5"/>
  <c r="BY66" i="5"/>
  <c r="D24" i="25"/>
  <c r="D22" i="25" s="1"/>
  <c r="T23" i="5"/>
  <c r="AC23" i="5"/>
  <c r="S23" i="5"/>
  <c r="B27" i="5"/>
  <c r="B28" i="5" s="1"/>
  <c r="B29" i="5" s="1"/>
  <c r="X23" i="5"/>
  <c r="AA23" i="5"/>
  <c r="Z23" i="5"/>
  <c r="R23" i="5"/>
  <c r="W23" i="5"/>
  <c r="CB110" i="5"/>
  <c r="BW88" i="5"/>
  <c r="BJ46" i="5"/>
  <c r="BZ110" i="5"/>
  <c r="F16" i="5"/>
  <c r="F17" i="5" s="1"/>
  <c r="F18" i="5" s="1"/>
  <c r="D24" i="19"/>
  <c r="D22" i="19" s="1"/>
  <c r="BX42" i="5"/>
  <c r="S43" i="5"/>
  <c r="T43" i="5"/>
  <c r="Y43" i="5"/>
  <c r="R43" i="5"/>
  <c r="W43" i="5"/>
  <c r="X43" i="5"/>
  <c r="AD43" i="5"/>
  <c r="BZ101" i="5"/>
  <c r="CG52" i="5"/>
  <c r="V59" i="5"/>
  <c r="U59" i="5"/>
  <c r="X59" i="5"/>
  <c r="S59" i="5"/>
  <c r="AC59" i="5"/>
  <c r="AA59" i="5"/>
  <c r="Z59" i="5"/>
  <c r="CA52" i="5"/>
  <c r="D111" i="63"/>
  <c r="E99" i="63"/>
  <c r="D24" i="70"/>
  <c r="D22" i="70" s="1"/>
  <c r="C58" i="70"/>
  <c r="C64" i="70" s="1"/>
  <c r="BV101" i="5"/>
  <c r="BE93" i="5"/>
  <c r="D86" i="63"/>
  <c r="AT93" i="5"/>
  <c r="BZ49" i="5"/>
  <c r="BV49" i="5"/>
  <c r="CG49" i="5"/>
  <c r="BW49" i="5"/>
  <c r="CH49" i="5"/>
  <c r="BP46" i="5"/>
  <c r="BS46" i="5"/>
  <c r="BT46" i="5"/>
  <c r="BH46" i="5"/>
  <c r="BO46" i="5"/>
  <c r="BN46" i="5"/>
  <c r="BM46" i="5"/>
  <c r="BL46" i="5"/>
  <c r="BI46" i="5"/>
  <c r="BK46" i="5"/>
  <c r="AK32" i="5"/>
  <c r="AH32" i="5"/>
  <c r="AI32" i="5"/>
  <c r="AF32" i="5"/>
  <c r="AG32" i="5"/>
  <c r="AR32" i="5"/>
  <c r="C37" i="5"/>
  <c r="C38" i="5" s="1"/>
  <c r="C39" i="5" s="1"/>
  <c r="AM32" i="5"/>
  <c r="AO32" i="5"/>
  <c r="BS60" i="5"/>
  <c r="BL60" i="5"/>
  <c r="BK60" i="5"/>
  <c r="BT60" i="5"/>
  <c r="BO60" i="5"/>
  <c r="BI60" i="5"/>
  <c r="BH60" i="5"/>
  <c r="BM60" i="5"/>
  <c r="BJ60" i="5"/>
  <c r="BP60" i="5"/>
  <c r="R112" i="5"/>
  <c r="Y112" i="5"/>
  <c r="X112" i="5"/>
  <c r="AA112" i="5"/>
  <c r="S112" i="5"/>
  <c r="Z112" i="5"/>
  <c r="H110" i="5"/>
  <c r="AA110" i="5"/>
  <c r="W110" i="5"/>
  <c r="V110" i="5"/>
  <c r="Z110" i="5"/>
  <c r="U110" i="5"/>
  <c r="R110" i="5"/>
  <c r="B116" i="5"/>
  <c r="AD110" i="5"/>
  <c r="S110" i="5"/>
  <c r="AC110" i="5"/>
  <c r="G110" i="5"/>
  <c r="F104" i="5"/>
  <c r="F105" i="5" s="1"/>
  <c r="F106" i="5" s="1"/>
  <c r="CH101" i="5"/>
  <c r="BX101" i="5"/>
  <c r="CE101" i="5"/>
  <c r="CD101" i="5"/>
  <c r="CC101" i="5"/>
  <c r="AV93" i="5"/>
  <c r="BW59" i="5"/>
  <c r="BZ59" i="5"/>
  <c r="CB59" i="5"/>
  <c r="CA59" i="5"/>
  <c r="CC59" i="5"/>
  <c r="CE59" i="5"/>
  <c r="BV59" i="5"/>
  <c r="CH59" i="5"/>
  <c r="BX59" i="5"/>
  <c r="AN112" i="5"/>
  <c r="AJ112" i="5"/>
  <c r="AO112" i="5"/>
  <c r="AR112" i="5"/>
  <c r="AF112" i="5"/>
  <c r="AL112" i="5"/>
  <c r="AM112" i="5"/>
  <c r="AK112" i="5"/>
  <c r="AG112" i="5"/>
  <c r="AQ112" i="5"/>
  <c r="AI112" i="5"/>
  <c r="BO110" i="5"/>
  <c r="BJ110" i="5"/>
  <c r="BH110" i="5"/>
  <c r="BT110" i="5"/>
  <c r="BN110" i="5"/>
  <c r="E116" i="5"/>
  <c r="BQ110" i="5"/>
  <c r="BL110" i="5"/>
  <c r="BS110" i="5"/>
  <c r="C101" i="63"/>
  <c r="AF104" i="5"/>
  <c r="F69" i="5"/>
  <c r="F70" i="5" s="1"/>
  <c r="F71" i="5" s="1"/>
  <c r="BO50" i="5"/>
  <c r="BK104" i="5"/>
  <c r="CH66" i="5"/>
  <c r="D90" i="63"/>
  <c r="W56" i="5"/>
  <c r="CA101" i="5"/>
  <c r="BS104" i="5"/>
  <c r="BN50" i="5"/>
  <c r="BP50" i="5"/>
  <c r="BL50" i="5"/>
  <c r="BT50" i="5"/>
  <c r="BS50" i="5"/>
  <c r="BQ50" i="5"/>
  <c r="BK50" i="5"/>
  <c r="BW110" i="5"/>
  <c r="BX110" i="5"/>
  <c r="CG110" i="5"/>
  <c r="CD110" i="5"/>
  <c r="BY110" i="5"/>
  <c r="CA110" i="5"/>
  <c r="BS112" i="5"/>
  <c r="BT112" i="5"/>
  <c r="BH112" i="5"/>
  <c r="BI112" i="5"/>
  <c r="BK112" i="5"/>
  <c r="BO112" i="5"/>
  <c r="BP112" i="5"/>
  <c r="BJ112" i="5"/>
  <c r="BM112" i="5"/>
  <c r="BQ112" i="5"/>
  <c r="BL112" i="5"/>
  <c r="CA33" i="5"/>
  <c r="CD33" i="5"/>
  <c r="CC33" i="5"/>
  <c r="BY33" i="5"/>
  <c r="F37" i="5"/>
  <c r="F38" i="5" s="1"/>
  <c r="F39" i="5" s="1"/>
  <c r="AG45" i="5"/>
  <c r="AF45" i="5"/>
  <c r="AK45" i="5"/>
  <c r="AQ45" i="5"/>
  <c r="AM45" i="5"/>
  <c r="AO45" i="5"/>
  <c r="AI45" i="5"/>
  <c r="AL45" i="5"/>
  <c r="AH45" i="5"/>
  <c r="AR45" i="5"/>
  <c r="X49" i="5"/>
  <c r="W49" i="5"/>
  <c r="AD49" i="5"/>
  <c r="Z49" i="5"/>
  <c r="AG110" i="5"/>
  <c r="AI110" i="5"/>
  <c r="AR110" i="5"/>
  <c r="AL110" i="5"/>
  <c r="AN110" i="5"/>
  <c r="AH110" i="5"/>
  <c r="AJ110" i="5"/>
  <c r="AQ110" i="5"/>
  <c r="AO110" i="5"/>
  <c r="BM104" i="5"/>
  <c r="D117" i="5"/>
  <c r="D118" i="5" s="1"/>
  <c r="BN104" i="5"/>
  <c r="BX33" i="5"/>
  <c r="AQ32" i="5"/>
  <c r="CG88" i="5"/>
  <c r="BY88" i="5"/>
  <c r="F93" i="5"/>
  <c r="F94" i="5" s="1"/>
  <c r="F95" i="5" s="1"/>
  <c r="CC88" i="5"/>
  <c r="CH88" i="5"/>
  <c r="BV88" i="5"/>
  <c r="CE88" i="5"/>
  <c r="R55" i="5"/>
  <c r="AC55" i="5"/>
  <c r="Y55" i="5"/>
  <c r="V55" i="5"/>
  <c r="X55" i="5"/>
  <c r="AA55" i="5"/>
  <c r="C16" i="5"/>
  <c r="C17" i="5" s="1"/>
  <c r="C18" i="5" s="1"/>
  <c r="AI9" i="5"/>
  <c r="AM9" i="5"/>
  <c r="AG9" i="5"/>
  <c r="AL9" i="5"/>
  <c r="AH9" i="5"/>
  <c r="AF9" i="5"/>
  <c r="AR9" i="5"/>
  <c r="AK9" i="5"/>
  <c r="AO9" i="5"/>
  <c r="AQ9" i="5"/>
  <c r="AJ9" i="5"/>
  <c r="AN9" i="5"/>
  <c r="AK64" i="5"/>
  <c r="AI64" i="5"/>
  <c r="AH64" i="5"/>
  <c r="AN64" i="5"/>
  <c r="AO64" i="5"/>
  <c r="AJ64" i="5"/>
  <c r="AQ64" i="5"/>
  <c r="AR64" i="5"/>
  <c r="CC9" i="5"/>
  <c r="CA9" i="5"/>
  <c r="CE9" i="5"/>
  <c r="BZ9" i="5"/>
  <c r="BY9" i="5"/>
  <c r="AQ60" i="5"/>
  <c r="AR60" i="5"/>
  <c r="AK60" i="5"/>
  <c r="AL60" i="5"/>
  <c r="AF60" i="5"/>
  <c r="AH60" i="5"/>
  <c r="AG60" i="5"/>
  <c r="CC64" i="5"/>
  <c r="CE64" i="5"/>
  <c r="CG64" i="5"/>
  <c r="BY64" i="5"/>
  <c r="BW64" i="5"/>
  <c r="CH64" i="5"/>
  <c r="BZ64" i="5"/>
  <c r="BX64" i="5"/>
  <c r="CD64" i="5"/>
  <c r="CA88" i="5"/>
  <c r="BX49" i="5"/>
  <c r="AN32" i="5"/>
  <c r="BQ104" i="5"/>
  <c r="AT116" i="5"/>
  <c r="CB33" i="5"/>
  <c r="BW66" i="5"/>
  <c r="CC42" i="5"/>
  <c r="BZ42" i="5"/>
  <c r="CG42" i="5"/>
  <c r="CE42" i="5"/>
  <c r="CH42" i="5"/>
  <c r="CD42" i="5"/>
  <c r="BY42" i="5"/>
  <c r="BW42" i="5"/>
  <c r="AR10" i="5"/>
  <c r="AO10" i="5"/>
  <c r="AJ10" i="5"/>
  <c r="AN10" i="5"/>
  <c r="AK10" i="5"/>
  <c r="AM10" i="5"/>
  <c r="AL10" i="5"/>
  <c r="AO113" i="5"/>
  <c r="AQ113" i="5"/>
  <c r="AR113" i="5"/>
  <c r="V79" i="5"/>
  <c r="Y79" i="5"/>
  <c r="AA79" i="5"/>
  <c r="AD79" i="5"/>
  <c r="T79" i="5"/>
  <c r="X79" i="5"/>
  <c r="S79" i="5"/>
  <c r="BZ33" i="5"/>
  <c r="BX88" i="5"/>
  <c r="AZ116" i="5"/>
  <c r="C58" i="51"/>
  <c r="C64" i="51" s="1"/>
  <c r="BD116" i="5"/>
  <c r="BY52" i="5"/>
  <c r="CE52" i="5"/>
  <c r="CC52" i="5"/>
  <c r="CD52" i="5"/>
  <c r="CH52" i="5"/>
  <c r="BZ52" i="5"/>
  <c r="BW52" i="5"/>
  <c r="BX52" i="5"/>
  <c r="BV52" i="5"/>
  <c r="AD10" i="5"/>
  <c r="AC10" i="5"/>
  <c r="Y10" i="5"/>
  <c r="X10" i="5"/>
  <c r="W10" i="5"/>
  <c r="Z10" i="5"/>
  <c r="AA10" i="5"/>
  <c r="U10" i="5"/>
  <c r="R10" i="5"/>
  <c r="T10" i="5"/>
  <c r="S10" i="5"/>
  <c r="AG48" i="5"/>
  <c r="AR48" i="5"/>
  <c r="AM48" i="5"/>
  <c r="AI48" i="5"/>
  <c r="AO48" i="5"/>
  <c r="AJ48" i="5"/>
  <c r="CE10" i="5"/>
  <c r="BW10" i="5"/>
  <c r="CH10" i="5"/>
  <c r="CC10" i="5"/>
  <c r="BV10" i="5"/>
  <c r="CA10" i="5"/>
  <c r="T13" i="5"/>
  <c r="AA13" i="5"/>
  <c r="AC13" i="5"/>
  <c r="R13" i="5"/>
  <c r="V13" i="5"/>
  <c r="S13" i="5"/>
  <c r="W13" i="5"/>
  <c r="X13" i="5"/>
  <c r="Z13" i="5"/>
  <c r="Z76" i="5"/>
  <c r="T76" i="5"/>
  <c r="AD76" i="5"/>
  <c r="S76" i="5"/>
  <c r="V76" i="5"/>
  <c r="Y76" i="5"/>
  <c r="AC76" i="5"/>
  <c r="BH61" i="5"/>
  <c r="BS61" i="5"/>
  <c r="BO61" i="5"/>
  <c r="BM61" i="5"/>
  <c r="BT61" i="5"/>
  <c r="BP61" i="5"/>
  <c r="BN61" i="5"/>
  <c r="BL61" i="5"/>
  <c r="BQ61" i="5"/>
  <c r="CB12" i="5"/>
  <c r="CD88" i="5"/>
  <c r="CC49" i="5"/>
  <c r="AD112" i="5"/>
  <c r="BA116" i="5"/>
  <c r="CH90" i="5"/>
  <c r="U62" i="5"/>
  <c r="AR56" i="5"/>
  <c r="AN52" i="5"/>
  <c r="AN23" i="5"/>
  <c r="Y51" i="5"/>
  <c r="AF34" i="5"/>
  <c r="BY65" i="5"/>
  <c r="G113" i="5"/>
  <c r="BK87" i="5"/>
  <c r="BX89" i="5"/>
  <c r="BX90" i="5"/>
  <c r="Z60" i="5"/>
  <c r="AH104" i="5"/>
  <c r="D24" i="46"/>
  <c r="D22" i="46" s="1"/>
  <c r="AN114" i="5"/>
  <c r="AN14" i="5"/>
  <c r="AI14" i="5"/>
  <c r="BL62" i="5"/>
  <c r="AN56" i="5"/>
  <c r="AO52" i="5"/>
  <c r="AK44" i="5"/>
  <c r="G89" i="5"/>
  <c r="CD11" i="5"/>
  <c r="AJ23" i="5"/>
  <c r="U51" i="5"/>
  <c r="AM34" i="5"/>
  <c r="BV65" i="5"/>
  <c r="Z113" i="5"/>
  <c r="AC100" i="5"/>
  <c r="CE76" i="5"/>
  <c r="BV89" i="5"/>
  <c r="CD111" i="5"/>
  <c r="AL14" i="5"/>
  <c r="T62" i="5"/>
  <c r="BA62" i="5"/>
  <c r="R157" i="2"/>
  <c r="V24" i="5"/>
  <c r="AF52" i="5"/>
  <c r="AZ32" i="5"/>
  <c r="AC51" i="5"/>
  <c r="AK34" i="5"/>
  <c r="BZ65" i="5"/>
  <c r="T113" i="5"/>
  <c r="Z11" i="5"/>
  <c r="BO88" i="5"/>
  <c r="CH86" i="5"/>
  <c r="BW11" i="5"/>
  <c r="BX111" i="5"/>
  <c r="T11" i="5"/>
  <c r="R99" i="5"/>
  <c r="AF11" i="5"/>
  <c r="D24" i="52"/>
  <c r="D22" i="52" s="1"/>
  <c r="CB61" i="5"/>
  <c r="AF114" i="5"/>
  <c r="BP14" i="5"/>
  <c r="BT62" i="5"/>
  <c r="AN42" i="5"/>
  <c r="Y24" i="5"/>
  <c r="AI52" i="5"/>
  <c r="G111" i="5"/>
  <c r="AD100" i="5"/>
  <c r="AD51" i="5"/>
  <c r="CC65" i="5"/>
  <c r="S113" i="5"/>
  <c r="X11" i="5"/>
  <c r="CD90" i="5"/>
  <c r="CE90" i="5"/>
  <c r="CC77" i="5"/>
  <c r="BW86" i="5"/>
  <c r="AK11" i="5"/>
  <c r="AA101" i="5"/>
  <c r="C58" i="7"/>
  <c r="C64" i="7" s="1"/>
  <c r="BZ111" i="5"/>
  <c r="BN14" i="5"/>
  <c r="S64" i="5"/>
  <c r="X24" i="5"/>
  <c r="AM52" i="5"/>
  <c r="CG65" i="5"/>
  <c r="BV112" i="5"/>
  <c r="AG11" i="5"/>
  <c r="BX55" i="5"/>
  <c r="BZ76" i="5"/>
  <c r="S62" i="5"/>
  <c r="CB112" i="5"/>
  <c r="AR114" i="5"/>
  <c r="V64" i="5"/>
  <c r="G87" i="5"/>
  <c r="AD24" i="5"/>
  <c r="CE112" i="5"/>
  <c r="AF23" i="5"/>
  <c r="CE99" i="5"/>
  <c r="T101" i="5"/>
  <c r="BW112" i="5"/>
  <c r="CH89" i="5"/>
  <c r="U89" i="5"/>
  <c r="CB75" i="5"/>
  <c r="BY61" i="5"/>
  <c r="CE14" i="5"/>
  <c r="BN62" i="5"/>
  <c r="AA111" i="5"/>
  <c r="CG90" i="5"/>
  <c r="AK88" i="5"/>
  <c r="CA112" i="5"/>
  <c r="AO34" i="5"/>
  <c r="CA65" i="5"/>
  <c r="AA11" i="5"/>
  <c r="CG99" i="5"/>
  <c r="AD101" i="5"/>
  <c r="BV90" i="5"/>
  <c r="CC76" i="5"/>
  <c r="R60" i="5"/>
  <c r="Y100" i="5"/>
  <c r="AO13" i="5"/>
  <c r="CA111" i="5"/>
  <c r="CH50" i="5"/>
  <c r="AG33" i="5"/>
  <c r="BY23" i="5"/>
  <c r="BX57" i="5"/>
  <c r="BZ57" i="5"/>
  <c r="AG114" i="5"/>
  <c r="BO114" i="5"/>
  <c r="AU14" i="5"/>
  <c r="W64" i="5"/>
  <c r="U100" i="5"/>
  <c r="CD112" i="5"/>
  <c r="CE56" i="5"/>
  <c r="U101" i="5"/>
  <c r="X100" i="5"/>
  <c r="CD55" i="5"/>
  <c r="AA113" i="5"/>
  <c r="X89" i="5"/>
  <c r="AQ13" i="5"/>
  <c r="CD50" i="5"/>
  <c r="R111" i="5"/>
  <c r="BW61" i="5"/>
  <c r="BN114" i="5"/>
  <c r="AR14" i="5"/>
  <c r="CA14" i="5"/>
  <c r="X64" i="5"/>
  <c r="AQ88" i="5"/>
  <c r="BY51" i="5"/>
  <c r="CD56" i="5"/>
  <c r="V101" i="5"/>
  <c r="Y60" i="5"/>
  <c r="CB11" i="5"/>
  <c r="CH76" i="5"/>
  <c r="BH88" i="5"/>
  <c r="AM114" i="5"/>
  <c r="BT114" i="5"/>
  <c r="BY14" i="5"/>
  <c r="AG88" i="5"/>
  <c r="AM44" i="5"/>
  <c r="F81" i="5"/>
  <c r="F82" i="5" s="1"/>
  <c r="F83" i="5" s="1"/>
  <c r="AC111" i="5"/>
  <c r="BZ56" i="5"/>
  <c r="CC51" i="5"/>
  <c r="BQ87" i="5"/>
  <c r="CB55" i="5"/>
  <c r="BZ11" i="5"/>
  <c r="S11" i="5"/>
  <c r="AJ14" i="5"/>
  <c r="AD62" i="5"/>
  <c r="AX62" i="5"/>
  <c r="AZ62" i="5"/>
  <c r="AO44" i="5"/>
  <c r="BV11" i="5"/>
  <c r="AN34" i="5"/>
  <c r="BY56" i="5"/>
  <c r="CE51" i="5"/>
  <c r="BL87" i="5"/>
  <c r="CH55" i="5"/>
  <c r="BZ90" i="5"/>
  <c r="V99" i="5"/>
  <c r="CB99" i="5"/>
  <c r="BY11" i="5"/>
  <c r="CG89" i="5"/>
  <c r="AG14" i="5"/>
  <c r="AO14" i="5"/>
  <c r="BL23" i="5"/>
  <c r="R24" i="5"/>
  <c r="AO88" i="5"/>
  <c r="AL44" i="5"/>
  <c r="BW51" i="5"/>
  <c r="AD11" i="5"/>
  <c r="U99" i="5"/>
  <c r="AH11" i="5"/>
  <c r="AQ11" i="5"/>
  <c r="V100" i="5"/>
  <c r="AR13" i="5"/>
  <c r="CH61" i="5"/>
  <c r="CB14" i="5"/>
  <c r="AA62" i="5"/>
  <c r="R62" i="5"/>
  <c r="BQ23" i="5"/>
  <c r="AL88" i="5"/>
  <c r="AO23" i="5"/>
  <c r="AR34" i="5"/>
  <c r="CD65" i="5"/>
  <c r="V111" i="5"/>
  <c r="CE11" i="5"/>
  <c r="W60" i="5"/>
  <c r="AA100" i="5"/>
  <c r="BW99" i="5"/>
  <c r="D24" i="68"/>
  <c r="D22" i="68" s="1"/>
  <c r="X62" i="5"/>
  <c r="BM23" i="5"/>
  <c r="AL52" i="5"/>
  <c r="W51" i="5"/>
  <c r="AJ34" i="5"/>
  <c r="AH23" i="5"/>
  <c r="BW89" i="5"/>
  <c r="AA60" i="5"/>
  <c r="BW111" i="5"/>
  <c r="W62" i="5"/>
  <c r="AC62" i="5"/>
  <c r="CB89" i="5"/>
  <c r="CG100" i="5"/>
  <c r="Y45" i="1"/>
  <c r="R11" i="2"/>
  <c r="R158" i="2"/>
  <c r="R36" i="2"/>
  <c r="R160" i="2"/>
  <c r="R155" i="2"/>
  <c r="R154" i="2"/>
  <c r="R161" i="2"/>
  <c r="R159" i="2"/>
  <c r="R150" i="2"/>
  <c r="R152" i="2"/>
  <c r="R153" i="2"/>
  <c r="R136" i="2"/>
  <c r="R151" i="2"/>
  <c r="BT33" i="5" l="1"/>
  <c r="BR33" i="5"/>
  <c r="BQ22" i="5"/>
  <c r="BR22" i="5"/>
  <c r="BT12" i="5"/>
  <c r="BR12" i="5"/>
  <c r="BC12" i="5"/>
  <c r="BD12" i="5"/>
  <c r="BE10" i="5"/>
  <c r="BD10" i="5"/>
  <c r="C79" i="5"/>
  <c r="G57" i="68"/>
  <c r="G59" i="68" s="1"/>
  <c r="C78" i="5"/>
  <c r="G57" i="55"/>
  <c r="G59" i="55" s="1"/>
  <c r="C77" i="5"/>
  <c r="G57" i="43"/>
  <c r="G59" i="43" s="1"/>
  <c r="C76" i="5"/>
  <c r="G57" i="26"/>
  <c r="G59" i="26" s="1"/>
  <c r="C75" i="5"/>
  <c r="G57" i="25"/>
  <c r="G59" i="25" s="1"/>
  <c r="C61" i="5"/>
  <c r="G60" i="65"/>
  <c r="G62" i="65" s="1"/>
  <c r="Q80" i="5"/>
  <c r="C59" i="5"/>
  <c r="G60" i="51"/>
  <c r="G62" i="51" s="1"/>
  <c r="C55" i="5"/>
  <c r="G60" i="46"/>
  <c r="G62" i="46" s="1"/>
  <c r="C53" i="5"/>
  <c r="G60" i="42"/>
  <c r="G62" i="42" s="1"/>
  <c r="C51" i="5"/>
  <c r="G60" i="39"/>
  <c r="G62" i="39" s="1"/>
  <c r="C49" i="5"/>
  <c r="G60" i="23"/>
  <c r="G62" i="23" s="1"/>
  <c r="G58" i="7"/>
  <c r="BH79" i="5"/>
  <c r="BR79" i="5"/>
  <c r="AJ77" i="5"/>
  <c r="AP77" i="5"/>
  <c r="BH77" i="5"/>
  <c r="BR77" i="5"/>
  <c r="BN76" i="5"/>
  <c r="BR76" i="5"/>
  <c r="BC64" i="5"/>
  <c r="BD64" i="5"/>
  <c r="D56" i="5"/>
  <c r="BD56" i="5" s="1"/>
  <c r="G58" i="48"/>
  <c r="C46" i="5"/>
  <c r="G60" i="20"/>
  <c r="G62" i="20" s="1"/>
  <c r="G58" i="8"/>
  <c r="G58" i="18"/>
  <c r="V14" i="5"/>
  <c r="AB14" i="5"/>
  <c r="BQ62" i="5"/>
  <c r="BR62" i="5"/>
  <c r="BJ61" i="5"/>
  <c r="BR61" i="5"/>
  <c r="BQ60" i="5"/>
  <c r="BR60" i="5"/>
  <c r="BS58" i="5"/>
  <c r="BR58" i="5"/>
  <c r="AF58" i="5"/>
  <c r="AP58" i="5"/>
  <c r="AI57" i="5"/>
  <c r="AP57" i="5"/>
  <c r="BI55" i="5"/>
  <c r="BR55" i="5"/>
  <c r="BJ54" i="5"/>
  <c r="BR54" i="5"/>
  <c r="BJ50" i="5"/>
  <c r="BR50" i="5"/>
  <c r="AF47" i="5"/>
  <c r="AP47" i="5"/>
  <c r="BJ47" i="5"/>
  <c r="BR47" i="5"/>
  <c r="BQ46" i="5"/>
  <c r="BR46" i="5"/>
  <c r="C40" i="1"/>
  <c r="BP43" i="5"/>
  <c r="BR43" i="5"/>
  <c r="Y59" i="5"/>
  <c r="AB59" i="5"/>
  <c r="R85" i="2"/>
  <c r="AY32" i="5"/>
  <c r="V66" i="5"/>
  <c r="V62" i="5"/>
  <c r="C30" i="1"/>
  <c r="C28" i="1" s="1"/>
  <c r="BA76" i="5"/>
  <c r="BE62" i="5"/>
  <c r="G58" i="50"/>
  <c r="G58" i="42"/>
  <c r="G58" i="41"/>
  <c r="G58" i="24"/>
  <c r="AX99" i="5"/>
  <c r="AU99" i="5"/>
  <c r="AY99" i="5"/>
  <c r="BE99" i="5"/>
  <c r="BC99" i="5"/>
  <c r="AT99" i="5"/>
  <c r="AZ99" i="5"/>
  <c r="BB99" i="5"/>
  <c r="AV99" i="5"/>
  <c r="G99" i="5"/>
  <c r="BA99" i="5"/>
  <c r="BF99" i="5"/>
  <c r="AW99" i="5"/>
  <c r="BN52" i="5"/>
  <c r="BJ52" i="5"/>
  <c r="BT52" i="5"/>
  <c r="BH52" i="5"/>
  <c r="BK52" i="5"/>
  <c r="BL52" i="5"/>
  <c r="BM52" i="5"/>
  <c r="BQ52" i="5"/>
  <c r="BO52" i="5"/>
  <c r="BI52" i="5"/>
  <c r="BP52" i="5"/>
  <c r="BS52" i="5"/>
  <c r="AW66" i="5"/>
  <c r="BC66" i="5"/>
  <c r="BE66" i="5"/>
  <c r="BA66" i="5"/>
  <c r="BF66" i="5"/>
  <c r="AV66" i="5"/>
  <c r="AX66" i="5"/>
  <c r="AU66" i="5"/>
  <c r="AT66" i="5"/>
  <c r="AZ66" i="5"/>
  <c r="AY66" i="5"/>
  <c r="BB66" i="5"/>
  <c r="BO51" i="5"/>
  <c r="BQ51" i="5"/>
  <c r="BT51" i="5"/>
  <c r="BM51" i="5"/>
  <c r="BN51" i="5"/>
  <c r="BI51" i="5"/>
  <c r="BP51" i="5"/>
  <c r="BL51" i="5"/>
  <c r="BH51" i="5"/>
  <c r="BS51" i="5"/>
  <c r="BJ51" i="5"/>
  <c r="BK51" i="5"/>
  <c r="BN53" i="5"/>
  <c r="BS53" i="5"/>
  <c r="BK53" i="5"/>
  <c r="BL53" i="5"/>
  <c r="BH53" i="5"/>
  <c r="BM53" i="5"/>
  <c r="BO53" i="5"/>
  <c r="BT53" i="5"/>
  <c r="BQ53" i="5"/>
  <c r="BI53" i="5"/>
  <c r="BP53" i="5"/>
  <c r="BJ53" i="5"/>
  <c r="BP56" i="5"/>
  <c r="BH56" i="5"/>
  <c r="BS56" i="5"/>
  <c r="BL56" i="5"/>
  <c r="BK56" i="5"/>
  <c r="BN56" i="5"/>
  <c r="BO56" i="5"/>
  <c r="BJ56" i="5"/>
  <c r="BM56" i="5"/>
  <c r="BI56" i="5"/>
  <c r="BT56" i="5"/>
  <c r="BQ56" i="5"/>
  <c r="P22" i="1"/>
  <c r="G46" i="44"/>
  <c r="E47" i="19"/>
  <c r="G47" i="19" s="1"/>
  <c r="E45" i="5" s="1"/>
  <c r="BR45" i="5" s="1"/>
  <c r="G58" i="70"/>
  <c r="D106" i="53"/>
  <c r="B116" i="53"/>
  <c r="B122" i="53" s="1"/>
  <c r="G46" i="33"/>
  <c r="G58" i="65"/>
  <c r="R156" i="2"/>
  <c r="B117" i="29"/>
  <c r="H93" i="29"/>
  <c r="D113" i="27"/>
  <c r="B116" i="29"/>
  <c r="D93" i="29"/>
  <c r="E37" i="5"/>
  <c r="E38" i="5" s="1"/>
  <c r="E39" i="5" s="1"/>
  <c r="BT32" i="5"/>
  <c r="BT37" i="5" s="1"/>
  <c r="G46" i="6"/>
  <c r="E64" i="5"/>
  <c r="G46" i="32"/>
  <c r="BJ32" i="5"/>
  <c r="BI32" i="5"/>
  <c r="BM32" i="5"/>
  <c r="BM37" i="5" s="1"/>
  <c r="G46" i="15"/>
  <c r="BN32" i="5"/>
  <c r="BN37" i="5" s="1"/>
  <c r="BS32" i="5"/>
  <c r="BS37" i="5" s="1"/>
  <c r="BQ32" i="5"/>
  <c r="BL32" i="5"/>
  <c r="BL37" i="5" s="1"/>
  <c r="G41" i="12"/>
  <c r="V9" i="5"/>
  <c r="V16" i="5" s="1"/>
  <c r="Q123" i="5"/>
  <c r="M63" i="63"/>
  <c r="W51" i="1"/>
  <c r="C37" i="1"/>
  <c r="BB61" i="5"/>
  <c r="BA61" i="5"/>
  <c r="AT61" i="5"/>
  <c r="BE61" i="5"/>
  <c r="G61" i="5"/>
  <c r="M61" i="5" s="1"/>
  <c r="BC61" i="5"/>
  <c r="AX61" i="5"/>
  <c r="AY61" i="5"/>
  <c r="AV61" i="5"/>
  <c r="AZ61" i="5"/>
  <c r="BF61" i="5"/>
  <c r="BF60" i="5"/>
  <c r="G62" i="5"/>
  <c r="J62" i="5" s="1"/>
  <c r="D42" i="5"/>
  <c r="BD42" i="5" s="1"/>
  <c r="BA60" i="5"/>
  <c r="DS60" i="5" s="1"/>
  <c r="AY60" i="5"/>
  <c r="DQ60" i="5" s="1"/>
  <c r="AT60" i="5"/>
  <c r="AZ60" i="5"/>
  <c r="DR60" i="5" s="1"/>
  <c r="BI62" i="5"/>
  <c r="BE60" i="5"/>
  <c r="AU60" i="5"/>
  <c r="DM60" i="5" s="1"/>
  <c r="BO62" i="5"/>
  <c r="G60" i="5"/>
  <c r="J60" i="5" s="1"/>
  <c r="AW61" i="5"/>
  <c r="BC60" i="5"/>
  <c r="DU60" i="5" s="1"/>
  <c r="AX60" i="5"/>
  <c r="BB60" i="5"/>
  <c r="BJ62" i="5"/>
  <c r="AW60" i="5"/>
  <c r="G31" i="21"/>
  <c r="G58" i="21" s="1"/>
  <c r="AU61" i="5"/>
  <c r="BP62" i="5"/>
  <c r="DT62" i="5" s="1"/>
  <c r="BH62" i="5"/>
  <c r="CJ62" i="5" s="1"/>
  <c r="C116" i="5"/>
  <c r="C117" i="5" s="1"/>
  <c r="C118" i="5" s="1"/>
  <c r="AH113" i="5"/>
  <c r="DN113" i="5" s="1"/>
  <c r="AG113" i="5"/>
  <c r="DM113" i="5" s="1"/>
  <c r="AF113" i="5"/>
  <c r="EC113" i="5" s="1"/>
  <c r="AI113" i="5"/>
  <c r="DO113" i="5" s="1"/>
  <c r="AK113" i="5"/>
  <c r="AK116" i="5" s="1"/>
  <c r="AN113" i="5"/>
  <c r="AN116" i="5" s="1"/>
  <c r="AM113" i="5"/>
  <c r="AM116" i="5" s="1"/>
  <c r="Y48" i="1"/>
  <c r="Y49" i="1"/>
  <c r="F12" i="3"/>
  <c r="F13" i="3"/>
  <c r="F10" i="3"/>
  <c r="F11" i="3"/>
  <c r="F15" i="3"/>
  <c r="F14" i="3"/>
  <c r="BJ12" i="5"/>
  <c r="BT11" i="5"/>
  <c r="DX11" i="5" s="1"/>
  <c r="BQ11" i="5"/>
  <c r="DU11" i="5" s="1"/>
  <c r="G11" i="5"/>
  <c r="K11" i="5" s="1"/>
  <c r="BK79" i="5"/>
  <c r="K24" i="5"/>
  <c r="D104" i="5"/>
  <c r="D105" i="5" s="1"/>
  <c r="D106" i="5" s="1"/>
  <c r="M63" i="5"/>
  <c r="AA9" i="5"/>
  <c r="AD9" i="5"/>
  <c r="BL9" i="5"/>
  <c r="F17" i="3"/>
  <c r="R14" i="3"/>
  <c r="BH54" i="5"/>
  <c r="AN58" i="5"/>
  <c r="AL54" i="5"/>
  <c r="BN79" i="5"/>
  <c r="BQ79" i="5"/>
  <c r="BS79" i="5"/>
  <c r="BI79" i="5"/>
  <c r="BO79" i="5"/>
  <c r="BL79" i="5"/>
  <c r="BP79" i="5"/>
  <c r="BM79" i="5"/>
  <c r="BJ79" i="5"/>
  <c r="BT79" i="5"/>
  <c r="AY65" i="5"/>
  <c r="AZ65" i="5"/>
  <c r="AX65" i="5"/>
  <c r="BF65" i="5"/>
  <c r="BE65" i="5"/>
  <c r="AU65" i="5"/>
  <c r="AV65" i="5"/>
  <c r="AW65" i="5"/>
  <c r="AT65" i="5"/>
  <c r="BA65" i="5"/>
  <c r="BC65" i="5"/>
  <c r="AL58" i="5"/>
  <c r="AO58" i="5"/>
  <c r="AM58" i="5"/>
  <c r="AK58" i="5"/>
  <c r="AJ58" i="5"/>
  <c r="AR58" i="5"/>
  <c r="AG58" i="5"/>
  <c r="AI58" i="5"/>
  <c r="AH58" i="5"/>
  <c r="AQ58" i="5"/>
  <c r="BB56" i="5"/>
  <c r="DT56" i="5" s="1"/>
  <c r="DV56" i="5"/>
  <c r="AW56" i="5"/>
  <c r="DO56" i="5" s="1"/>
  <c r="AZ56" i="5"/>
  <c r="DR56" i="5" s="1"/>
  <c r="BC56" i="5"/>
  <c r="DU56" i="5" s="1"/>
  <c r="BE56" i="5"/>
  <c r="DW56" i="5" s="1"/>
  <c r="BT55" i="5"/>
  <c r="BO55" i="5"/>
  <c r="AH54" i="5"/>
  <c r="AN54" i="5"/>
  <c r="BK54" i="5"/>
  <c r="BS54" i="5"/>
  <c r="BO54" i="5"/>
  <c r="BN54" i="5"/>
  <c r="BI54" i="5"/>
  <c r="BT54" i="5"/>
  <c r="D51" i="5"/>
  <c r="BD51" i="5" s="1"/>
  <c r="D46" i="5"/>
  <c r="BD46" i="5" s="1"/>
  <c r="E31" i="19"/>
  <c r="G31" i="19" s="1"/>
  <c r="G58" i="19" s="1"/>
  <c r="D44" i="5"/>
  <c r="BD44" i="5" s="1"/>
  <c r="BF33" i="5"/>
  <c r="DX33" i="5" s="1"/>
  <c r="AW33" i="5"/>
  <c r="DO33" i="5" s="1"/>
  <c r="BA33" i="5"/>
  <c r="DS33" i="5" s="1"/>
  <c r="AV33" i="5"/>
  <c r="AZ33" i="5"/>
  <c r="DR33" i="5" s="1"/>
  <c r="BC33" i="5"/>
  <c r="G46" i="16"/>
  <c r="AU33" i="5"/>
  <c r="G33" i="5"/>
  <c r="M33" i="5" s="1"/>
  <c r="BE33" i="5"/>
  <c r="DW33" i="5" s="1"/>
  <c r="AT33" i="5"/>
  <c r="BQ33" i="5"/>
  <c r="BB33" i="5"/>
  <c r="DT33" i="5" s="1"/>
  <c r="AX33" i="5"/>
  <c r="DP33" i="5" s="1"/>
  <c r="BJ33" i="5"/>
  <c r="BI33" i="5"/>
  <c r="AY33" i="5"/>
  <c r="DQ33" i="5" s="1"/>
  <c r="CB37" i="5"/>
  <c r="AT32" i="5"/>
  <c r="DL32" i="5" s="1"/>
  <c r="BC32" i="5"/>
  <c r="AX32" i="5"/>
  <c r="DP32" i="5" s="1"/>
  <c r="DV32" i="5"/>
  <c r="G32" i="5"/>
  <c r="L32" i="5" s="1"/>
  <c r="BE32" i="5"/>
  <c r="AU32" i="5"/>
  <c r="AV32" i="5"/>
  <c r="BB32" i="5"/>
  <c r="DT32" i="5" s="1"/>
  <c r="BA32" i="5"/>
  <c r="DS32" i="5" s="1"/>
  <c r="AW32" i="5"/>
  <c r="DO32" i="5" s="1"/>
  <c r="BF32" i="5"/>
  <c r="R14" i="5"/>
  <c r="Z14" i="5"/>
  <c r="DT14" i="5" s="1"/>
  <c r="AA14" i="5"/>
  <c r="DU14" i="5" s="1"/>
  <c r="G14" i="5"/>
  <c r="J14" i="5" s="1"/>
  <c r="AD14" i="5"/>
  <c r="DX14" i="5" s="1"/>
  <c r="DV14" i="5"/>
  <c r="Y14" i="5"/>
  <c r="DS14" i="5" s="1"/>
  <c r="W14" i="5"/>
  <c r="S14" i="5"/>
  <c r="DM14" i="5" s="1"/>
  <c r="X14" i="5"/>
  <c r="DR14" i="5" s="1"/>
  <c r="AC14" i="5"/>
  <c r="DW14" i="5" s="1"/>
  <c r="U14" i="5"/>
  <c r="DO14" i="5" s="1"/>
  <c r="T14" i="5"/>
  <c r="AI27" i="5"/>
  <c r="G46" i="57"/>
  <c r="BI13" i="5"/>
  <c r="BQ13" i="5"/>
  <c r="BP13" i="5"/>
  <c r="DT13" i="5" s="1"/>
  <c r="BL13" i="5"/>
  <c r="DP13" i="5" s="1"/>
  <c r="BT13" i="5"/>
  <c r="DX13" i="5" s="1"/>
  <c r="DV13" i="5"/>
  <c r="BO13" i="5"/>
  <c r="DS13" i="5" s="1"/>
  <c r="BJ13" i="5"/>
  <c r="DN13" i="5" s="1"/>
  <c r="G13" i="5"/>
  <c r="J13" i="5" s="1"/>
  <c r="BM13" i="5"/>
  <c r="DQ13" i="5" s="1"/>
  <c r="BH13" i="5"/>
  <c r="BN13" i="5"/>
  <c r="DR13" i="5" s="1"/>
  <c r="BS13" i="5"/>
  <c r="DW13" i="5" s="1"/>
  <c r="BA12" i="5"/>
  <c r="AT12" i="5"/>
  <c r="BB12" i="5"/>
  <c r="AX12" i="5"/>
  <c r="AW12" i="5"/>
  <c r="G12" i="5"/>
  <c r="J12" i="5" s="1"/>
  <c r="BI12" i="5"/>
  <c r="BO12" i="5"/>
  <c r="AY12" i="5"/>
  <c r="BP12" i="5"/>
  <c r="BM12" i="5"/>
  <c r="BN12" i="5"/>
  <c r="BK12" i="5"/>
  <c r="BS12" i="5"/>
  <c r="AZ12" i="5"/>
  <c r="BH12" i="5"/>
  <c r="BE12" i="5"/>
  <c r="BR16" i="5"/>
  <c r="AU12" i="5"/>
  <c r="BL12" i="5"/>
  <c r="AV12" i="5"/>
  <c r="BF12" i="5"/>
  <c r="DX12" i="5" s="1"/>
  <c r="BQ12" i="5"/>
  <c r="DU12" i="5" s="1"/>
  <c r="BL11" i="5"/>
  <c r="BS11" i="5"/>
  <c r="DW11" i="5" s="1"/>
  <c r="BP11" i="5"/>
  <c r="DT11" i="5" s="1"/>
  <c r="BO11" i="5"/>
  <c r="DS11" i="5" s="1"/>
  <c r="BI11" i="5"/>
  <c r="DM11" i="5" s="1"/>
  <c r="BK11" i="5"/>
  <c r="DO11" i="5" s="1"/>
  <c r="BJ11" i="5"/>
  <c r="DN11" i="5" s="1"/>
  <c r="BH11" i="5"/>
  <c r="BN11" i="5"/>
  <c r="DR11" i="5" s="1"/>
  <c r="BM11" i="5"/>
  <c r="DQ11" i="5" s="1"/>
  <c r="AX10" i="5"/>
  <c r="BB10" i="5"/>
  <c r="DT10" i="5" s="1"/>
  <c r="BA10" i="5"/>
  <c r="DS10" i="5" s="1"/>
  <c r="D16" i="5"/>
  <c r="D17" i="5" s="1"/>
  <c r="D18" i="5" s="1"/>
  <c r="BF10" i="5"/>
  <c r="DV10" i="5"/>
  <c r="AU10" i="5"/>
  <c r="DM10" i="5" s="1"/>
  <c r="AZ10" i="5"/>
  <c r="DR10" i="5" s="1"/>
  <c r="AT10" i="5"/>
  <c r="AV10" i="5"/>
  <c r="AY10" i="5"/>
  <c r="DQ10" i="5" s="1"/>
  <c r="G10" i="5"/>
  <c r="L10" i="5" s="1"/>
  <c r="BC10" i="5"/>
  <c r="DU10" i="5" s="1"/>
  <c r="AW10" i="5"/>
  <c r="S9" i="5"/>
  <c r="BT9" i="5"/>
  <c r="T9" i="5"/>
  <c r="BK9" i="5"/>
  <c r="G9" i="5"/>
  <c r="M9" i="5" s="1"/>
  <c r="BM9" i="5"/>
  <c r="U9" i="5"/>
  <c r="AC9" i="5"/>
  <c r="BI9" i="5"/>
  <c r="Z9" i="5"/>
  <c r="Y9" i="5"/>
  <c r="DV9" i="5"/>
  <c r="X9" i="5"/>
  <c r="R9" i="5"/>
  <c r="BN9" i="5"/>
  <c r="BP9" i="5"/>
  <c r="BS9" i="5"/>
  <c r="BO9" i="5"/>
  <c r="BJ9" i="5"/>
  <c r="W9" i="5"/>
  <c r="E16" i="5"/>
  <c r="E17" i="5" s="1"/>
  <c r="E18" i="5" s="1"/>
  <c r="BH9" i="5"/>
  <c r="B16" i="5"/>
  <c r="B17" i="5" s="1"/>
  <c r="B18" i="5" s="1"/>
  <c r="BQ9" i="5"/>
  <c r="V20" i="1"/>
  <c r="R22" i="1"/>
  <c r="K20" i="1"/>
  <c r="K22" i="1" s="1"/>
  <c r="H22" i="1"/>
  <c r="F22" i="1"/>
  <c r="B25" i="2"/>
  <c r="E10" i="1"/>
  <c r="H10" i="1" s="1"/>
  <c r="I10" i="1" s="1"/>
  <c r="I24" i="1" s="1"/>
  <c r="D40" i="1"/>
  <c r="CG37" i="5"/>
  <c r="AJ27" i="5"/>
  <c r="M113" i="5"/>
  <c r="CE27" i="5"/>
  <c r="AQ57" i="5"/>
  <c r="BT47" i="5"/>
  <c r="AN57" i="5"/>
  <c r="BW27" i="5"/>
  <c r="AL27" i="5"/>
  <c r="AJ57" i="5"/>
  <c r="BX37" i="5"/>
  <c r="AL57" i="5"/>
  <c r="CF37" i="5"/>
  <c r="CA27" i="5"/>
  <c r="E31" i="68"/>
  <c r="G31" i="68" s="1"/>
  <c r="D79" i="5" s="1"/>
  <c r="BD79" i="5" s="1"/>
  <c r="M86" i="5"/>
  <c r="DR113" i="5"/>
  <c r="Y66" i="5"/>
  <c r="Y69" i="5" s="1"/>
  <c r="Y116" i="5"/>
  <c r="W66" i="5"/>
  <c r="W69" i="5" s="1"/>
  <c r="M111" i="5"/>
  <c r="CG27" i="5"/>
  <c r="BX27" i="5"/>
  <c r="F24" i="63"/>
  <c r="DP99" i="5"/>
  <c r="U27" i="5"/>
  <c r="BP42" i="5"/>
  <c r="BV27" i="5"/>
  <c r="M99" i="5"/>
  <c r="M87" i="5"/>
  <c r="BP55" i="5"/>
  <c r="DW101" i="5"/>
  <c r="F113" i="63"/>
  <c r="BZ27" i="5"/>
  <c r="W104" i="5"/>
  <c r="F23" i="63"/>
  <c r="BW104" i="5"/>
  <c r="AR54" i="5"/>
  <c r="AI54" i="5"/>
  <c r="AK93" i="5"/>
  <c r="Z104" i="5"/>
  <c r="BZ93" i="5"/>
  <c r="DN112" i="5"/>
  <c r="DV33" i="5"/>
  <c r="CH27" i="5"/>
  <c r="E27" i="5"/>
  <c r="E28" i="5" s="1"/>
  <c r="E29" i="5" s="1"/>
  <c r="BM22" i="5"/>
  <c r="DQ22" i="5" s="1"/>
  <c r="AP93" i="5"/>
  <c r="DT86" i="5"/>
  <c r="J24" i="5"/>
  <c r="BH22" i="5"/>
  <c r="DL22" i="5" s="1"/>
  <c r="DT99" i="5"/>
  <c r="BK22" i="5"/>
  <c r="BK27" i="5" s="1"/>
  <c r="CC27" i="5"/>
  <c r="DT101" i="5"/>
  <c r="DS101" i="5"/>
  <c r="BI22" i="5"/>
  <c r="DM22" i="5" s="1"/>
  <c r="DL89" i="5"/>
  <c r="CE37" i="5"/>
  <c r="DM101" i="5"/>
  <c r="BL47" i="5"/>
  <c r="AM57" i="5"/>
  <c r="AG27" i="5"/>
  <c r="BY81" i="5"/>
  <c r="DV24" i="5"/>
  <c r="AK47" i="5"/>
  <c r="AG47" i="5"/>
  <c r="DR87" i="5"/>
  <c r="AO47" i="5"/>
  <c r="BL22" i="5"/>
  <c r="DP22" i="5" s="1"/>
  <c r="M14" i="63"/>
  <c r="BN47" i="5"/>
  <c r="BS22" i="5"/>
  <c r="BS27" i="5" s="1"/>
  <c r="DT100" i="5"/>
  <c r="DR101" i="5"/>
  <c r="X104" i="5"/>
  <c r="BP22" i="5"/>
  <c r="BP27" i="5" s="1"/>
  <c r="BT22" i="5"/>
  <c r="DX22" i="5" s="1"/>
  <c r="BO22" i="5"/>
  <c r="DS22" i="5" s="1"/>
  <c r="F78" i="63"/>
  <c r="DQ89" i="5"/>
  <c r="DV22" i="5"/>
  <c r="BK47" i="5"/>
  <c r="CD27" i="5"/>
  <c r="BH47" i="5"/>
  <c r="BM47" i="5"/>
  <c r="AJ93" i="5"/>
  <c r="AP27" i="5"/>
  <c r="BS47" i="5"/>
  <c r="DO24" i="5"/>
  <c r="B57" i="63"/>
  <c r="DV100" i="5"/>
  <c r="BQ27" i="5"/>
  <c r="CC37" i="5"/>
  <c r="BO47" i="5"/>
  <c r="BX16" i="5"/>
  <c r="AO57" i="5"/>
  <c r="BP47" i="5"/>
  <c r="BJ22" i="5"/>
  <c r="CA81" i="5"/>
  <c r="BQ47" i="5"/>
  <c r="DN87" i="5"/>
  <c r="DS86" i="5"/>
  <c r="DO101" i="5"/>
  <c r="BN22" i="5"/>
  <c r="BN27" i="5" s="1"/>
  <c r="BI47" i="5"/>
  <c r="DU89" i="5"/>
  <c r="AB37" i="5"/>
  <c r="CB27" i="5"/>
  <c r="AH27" i="5"/>
  <c r="G22" i="5"/>
  <c r="J22" i="5" s="1"/>
  <c r="DT89" i="5"/>
  <c r="BW37" i="5"/>
  <c r="M90" i="5"/>
  <c r="AK57" i="5"/>
  <c r="DQ98" i="5"/>
  <c r="AK27" i="5"/>
  <c r="F58" i="63"/>
  <c r="AX98" i="5"/>
  <c r="BE98" i="5"/>
  <c r="DW98" i="5" s="1"/>
  <c r="AT98" i="5"/>
  <c r="CX98" i="5" s="1"/>
  <c r="BC98" i="5"/>
  <c r="DU98" i="5" s="1"/>
  <c r="BD104" i="5"/>
  <c r="BF98" i="5"/>
  <c r="DX98" i="5" s="1"/>
  <c r="G98" i="5"/>
  <c r="G104" i="5" s="1"/>
  <c r="AU98" i="5"/>
  <c r="DM98" i="5" s="1"/>
  <c r="AW98" i="5"/>
  <c r="AW104" i="5" s="1"/>
  <c r="AZ98" i="5"/>
  <c r="AZ104" i="5" s="1"/>
  <c r="BB98" i="5"/>
  <c r="DT98" i="5" s="1"/>
  <c r="BA98" i="5"/>
  <c r="DS98" i="5" s="1"/>
  <c r="AV98" i="5"/>
  <c r="AV104" i="5" s="1"/>
  <c r="CD81" i="5"/>
  <c r="E45" i="55"/>
  <c r="G45" i="55" s="1"/>
  <c r="E78" i="5" s="1"/>
  <c r="BR78" i="5" s="1"/>
  <c r="E31" i="55"/>
  <c r="G31" i="55" s="1"/>
  <c r="AO77" i="5"/>
  <c r="AK77" i="5"/>
  <c r="AI77" i="5"/>
  <c r="AF77" i="5"/>
  <c r="AQ77" i="5"/>
  <c r="AM77" i="5"/>
  <c r="AG77" i="5"/>
  <c r="AR77" i="5"/>
  <c r="BI77" i="5"/>
  <c r="AH77" i="5"/>
  <c r="BP77" i="5"/>
  <c r="BK77" i="5"/>
  <c r="AN77" i="5"/>
  <c r="BT77" i="5"/>
  <c r="BL77" i="5"/>
  <c r="BO77" i="5"/>
  <c r="AL77" i="5"/>
  <c r="BN77" i="5"/>
  <c r="C81" i="5"/>
  <c r="C82" i="5" s="1"/>
  <c r="C83" i="5" s="1"/>
  <c r="BJ77" i="5"/>
  <c r="BM77" i="5"/>
  <c r="G55" i="43"/>
  <c r="D77" i="5"/>
  <c r="BD77" i="5" s="1"/>
  <c r="BS77" i="5"/>
  <c r="BQ77" i="5"/>
  <c r="BK76" i="5"/>
  <c r="BQ76" i="5"/>
  <c r="BH76" i="5"/>
  <c r="BI76" i="5"/>
  <c r="BB76" i="5"/>
  <c r="BS76" i="5"/>
  <c r="G55" i="26"/>
  <c r="BP76" i="5"/>
  <c r="BO76" i="5"/>
  <c r="BT76" i="5"/>
  <c r="BL76" i="5"/>
  <c r="BM76" i="5"/>
  <c r="BJ76" i="5"/>
  <c r="E45" i="25"/>
  <c r="G45" i="25" s="1"/>
  <c r="E75" i="5" s="1"/>
  <c r="BR75" i="5" s="1"/>
  <c r="E31" i="25"/>
  <c r="G31" i="25" s="1"/>
  <c r="BJ66" i="5"/>
  <c r="BM66" i="5"/>
  <c r="BQ66" i="5"/>
  <c r="BP66" i="5"/>
  <c r="BN66" i="5"/>
  <c r="BK66" i="5"/>
  <c r="BO66" i="5"/>
  <c r="BI66" i="5"/>
  <c r="BH66" i="5"/>
  <c r="BL66" i="5"/>
  <c r="DP66" i="5" s="1"/>
  <c r="BT66" i="5"/>
  <c r="BS66" i="5"/>
  <c r="AY64" i="5"/>
  <c r="BB64" i="5"/>
  <c r="AZ64" i="5"/>
  <c r="BA64" i="5"/>
  <c r="AW64" i="5"/>
  <c r="AV64" i="5"/>
  <c r="AU64" i="5"/>
  <c r="BF64" i="5"/>
  <c r="AT64" i="5"/>
  <c r="BE64" i="5"/>
  <c r="AX64" i="5"/>
  <c r="E31" i="51"/>
  <c r="G31" i="51" s="1"/>
  <c r="G58" i="51" s="1"/>
  <c r="E59" i="5"/>
  <c r="BR59" i="5" s="1"/>
  <c r="D58" i="5"/>
  <c r="BD58" i="5" s="1"/>
  <c r="BQ58" i="5"/>
  <c r="BM58" i="5"/>
  <c r="BH58" i="5"/>
  <c r="BI58" i="5"/>
  <c r="BL58" i="5"/>
  <c r="BN58" i="5"/>
  <c r="BP58" i="5"/>
  <c r="BO58" i="5"/>
  <c r="BJ58" i="5"/>
  <c r="BK58" i="5"/>
  <c r="BT58" i="5"/>
  <c r="BT57" i="5"/>
  <c r="BQ57" i="5"/>
  <c r="BM57" i="5"/>
  <c r="BO57" i="5"/>
  <c r="BI57" i="5"/>
  <c r="BK57" i="5"/>
  <c r="BL57" i="5"/>
  <c r="BN57" i="5"/>
  <c r="D57" i="5"/>
  <c r="BD57" i="5" s="1"/>
  <c r="BJ57" i="5"/>
  <c r="AF57" i="5"/>
  <c r="BP57" i="5"/>
  <c r="AH57" i="5"/>
  <c r="BS57" i="5"/>
  <c r="BH57" i="5"/>
  <c r="AG57" i="5"/>
  <c r="AR57" i="5"/>
  <c r="BF56" i="5"/>
  <c r="DX56" i="5" s="1"/>
  <c r="AU56" i="5"/>
  <c r="BA56" i="5"/>
  <c r="DS56" i="5" s="1"/>
  <c r="AY56" i="5"/>
  <c r="DQ56" i="5" s="1"/>
  <c r="AT56" i="5"/>
  <c r="DZ56" i="5" s="1"/>
  <c r="AV56" i="5"/>
  <c r="DN56" i="5" s="1"/>
  <c r="AX56" i="5"/>
  <c r="DP56" i="5" s="1"/>
  <c r="G56" i="5"/>
  <c r="D55" i="5"/>
  <c r="BD55" i="5" s="1"/>
  <c r="BJ55" i="5"/>
  <c r="BQ55" i="5"/>
  <c r="BN55" i="5"/>
  <c r="BH55" i="5"/>
  <c r="BL55" i="5"/>
  <c r="BM55" i="5"/>
  <c r="BS55" i="5"/>
  <c r="BK55" i="5"/>
  <c r="AK54" i="5"/>
  <c r="AJ54" i="5"/>
  <c r="AO54" i="5"/>
  <c r="BL54" i="5"/>
  <c r="BQ54" i="5"/>
  <c r="AF54" i="5"/>
  <c r="AQ54" i="5"/>
  <c r="AG54" i="5"/>
  <c r="BP54" i="5"/>
  <c r="D54" i="5"/>
  <c r="BD54" i="5" s="1"/>
  <c r="AM54" i="5"/>
  <c r="C69" i="5"/>
  <c r="C70" i="5" s="1"/>
  <c r="C71" i="5" s="1"/>
  <c r="BM54" i="5"/>
  <c r="D53" i="5"/>
  <c r="BD53" i="5" s="1"/>
  <c r="D52" i="5"/>
  <c r="BD52" i="5" s="1"/>
  <c r="D50" i="5"/>
  <c r="BD50" i="5" s="1"/>
  <c r="E31" i="23"/>
  <c r="G31" i="23" s="1"/>
  <c r="G58" i="23" s="1"/>
  <c r="E49" i="5"/>
  <c r="BR49" i="5" s="1"/>
  <c r="E48" i="5"/>
  <c r="BR48" i="5" s="1"/>
  <c r="E31" i="22"/>
  <c r="G31" i="22" s="1"/>
  <c r="G58" i="22" s="1"/>
  <c r="D47" i="5"/>
  <c r="BD47" i="5" s="1"/>
  <c r="AH47" i="5"/>
  <c r="AQ47" i="5"/>
  <c r="AR47" i="5"/>
  <c r="AJ47" i="5"/>
  <c r="AL47" i="5"/>
  <c r="AM47" i="5"/>
  <c r="AI47" i="5"/>
  <c r="AN47" i="5"/>
  <c r="D43" i="5"/>
  <c r="BD43" i="5" s="1"/>
  <c r="BO43" i="5"/>
  <c r="BM43" i="5"/>
  <c r="BN43" i="5"/>
  <c r="BQ43" i="5"/>
  <c r="BT43" i="5"/>
  <c r="BH43" i="5"/>
  <c r="BK43" i="5"/>
  <c r="BJ43" i="5"/>
  <c r="BS43" i="5"/>
  <c r="BL43" i="5"/>
  <c r="BI43" i="5"/>
  <c r="BI42" i="5"/>
  <c r="BQ42" i="5"/>
  <c r="BM42" i="5"/>
  <c r="BN42" i="5"/>
  <c r="BK42" i="5"/>
  <c r="BS42" i="5"/>
  <c r="BT42" i="5"/>
  <c r="BL42" i="5"/>
  <c r="BH42" i="5"/>
  <c r="BO42" i="5"/>
  <c r="BJ42" i="5"/>
  <c r="D23" i="5"/>
  <c r="G41" i="13"/>
  <c r="D11" i="63"/>
  <c r="D101" i="63"/>
  <c r="DQ62" i="5"/>
  <c r="R66" i="5"/>
  <c r="R69" i="5" s="1"/>
  <c r="DV101" i="5"/>
  <c r="F62" i="63"/>
  <c r="E89" i="63"/>
  <c r="DW62" i="5"/>
  <c r="DX24" i="5"/>
  <c r="AR27" i="5"/>
  <c r="S66" i="5"/>
  <c r="S69" i="5" s="1"/>
  <c r="CH16" i="5"/>
  <c r="AR93" i="5"/>
  <c r="AC27" i="5"/>
  <c r="DT87" i="5"/>
  <c r="Y104" i="5"/>
  <c r="B69" i="5"/>
  <c r="B70" i="5" s="1"/>
  <c r="B71" i="5" s="1"/>
  <c r="DM100" i="5"/>
  <c r="C22" i="63"/>
  <c r="X66" i="5"/>
  <c r="X69" i="5" s="1"/>
  <c r="DV66" i="5"/>
  <c r="CJ89" i="5"/>
  <c r="CK89" i="5" s="1"/>
  <c r="AD66" i="5"/>
  <c r="AD69" i="5" s="1"/>
  <c r="B47" i="63"/>
  <c r="L101" i="5"/>
  <c r="BZ104" i="5"/>
  <c r="F48" i="63"/>
  <c r="AY104" i="5"/>
  <c r="C24" i="63"/>
  <c r="F46" i="63"/>
  <c r="DN62" i="5"/>
  <c r="DV60" i="5"/>
  <c r="K101" i="5"/>
  <c r="B98" i="63"/>
  <c r="DN114" i="5"/>
  <c r="AN93" i="5"/>
  <c r="B48" i="63"/>
  <c r="DQ24" i="5"/>
  <c r="B52" i="63"/>
  <c r="Y81" i="5"/>
  <c r="S104" i="5"/>
  <c r="DN100" i="5"/>
  <c r="X116" i="5"/>
  <c r="AN27" i="5"/>
  <c r="B86" i="63"/>
  <c r="Y37" i="5"/>
  <c r="CX89" i="5"/>
  <c r="CY89" i="5" s="1"/>
  <c r="CZ89" i="5" s="1"/>
  <c r="DA89" i="5" s="1"/>
  <c r="AQ27" i="5"/>
  <c r="BP93" i="5"/>
  <c r="DT24" i="5"/>
  <c r="B44" i="63"/>
  <c r="DU22" i="5"/>
  <c r="F34" i="63"/>
  <c r="AM27" i="5"/>
  <c r="F22" i="63"/>
  <c r="B32" i="63"/>
  <c r="DQ114" i="5"/>
  <c r="C66" i="63"/>
  <c r="DX113" i="5"/>
  <c r="DX87" i="5"/>
  <c r="DP113" i="5"/>
  <c r="AO27" i="5"/>
  <c r="F9" i="63"/>
  <c r="DT114" i="5"/>
  <c r="H116" i="5"/>
  <c r="H117" i="5" s="1"/>
  <c r="H118" i="5" s="1"/>
  <c r="DV86" i="5"/>
  <c r="BR37" i="5"/>
  <c r="DS89" i="5"/>
  <c r="BP116" i="5"/>
  <c r="D66" i="63"/>
  <c r="F47" i="63"/>
  <c r="B42" i="63"/>
  <c r="CH81" i="5"/>
  <c r="F32" i="63"/>
  <c r="AP116" i="5"/>
  <c r="DO86" i="5"/>
  <c r="BW81" i="5"/>
  <c r="F45" i="63"/>
  <c r="DZ114" i="5"/>
  <c r="DX89" i="5"/>
  <c r="DQ100" i="5"/>
  <c r="CC104" i="5"/>
  <c r="CA93" i="5"/>
  <c r="CB104" i="5"/>
  <c r="BR116" i="5"/>
  <c r="CA104" i="5"/>
  <c r="E113" i="63"/>
  <c r="CF81" i="5"/>
  <c r="CX87" i="5"/>
  <c r="CY87" i="5" s="1"/>
  <c r="DO114" i="5"/>
  <c r="F98" i="63"/>
  <c r="DW113" i="5"/>
  <c r="DM87" i="5"/>
  <c r="C111" i="63"/>
  <c r="DV114" i="5"/>
  <c r="DW89" i="5"/>
  <c r="BZ81" i="5"/>
  <c r="CA37" i="5"/>
  <c r="DR111" i="5"/>
  <c r="DX111" i="5"/>
  <c r="AJ37" i="5"/>
  <c r="DW111" i="5"/>
  <c r="CD37" i="5"/>
  <c r="BV81" i="5"/>
  <c r="DU101" i="5"/>
  <c r="DU24" i="5"/>
  <c r="AM93" i="5"/>
  <c r="DU111" i="5"/>
  <c r="M89" i="5"/>
  <c r="M110" i="5"/>
  <c r="DN89" i="5"/>
  <c r="BZ37" i="5"/>
  <c r="BY37" i="5"/>
  <c r="DU114" i="5"/>
  <c r="M101" i="5"/>
  <c r="BY93" i="5"/>
  <c r="CH104" i="5"/>
  <c r="M24" i="5"/>
  <c r="DX99" i="5"/>
  <c r="BX104" i="5"/>
  <c r="DP60" i="5"/>
  <c r="BE76" i="5"/>
  <c r="AU76" i="5"/>
  <c r="BC76" i="5"/>
  <c r="BF76" i="5"/>
  <c r="AZ76" i="5"/>
  <c r="AX76" i="5"/>
  <c r="AY76" i="5"/>
  <c r="AV76" i="5"/>
  <c r="AW76" i="5"/>
  <c r="G76" i="5"/>
  <c r="AT76" i="5"/>
  <c r="F13" i="63"/>
  <c r="DU62" i="5"/>
  <c r="DZ88" i="5"/>
  <c r="CH37" i="5"/>
  <c r="DV89" i="5"/>
  <c r="DM89" i="5"/>
  <c r="DX114" i="5"/>
  <c r="C42" i="63"/>
  <c r="CG16" i="5"/>
  <c r="B78" i="63"/>
  <c r="DO87" i="5"/>
  <c r="CA16" i="5"/>
  <c r="M112" i="5"/>
  <c r="M100" i="5"/>
  <c r="CG81" i="5"/>
  <c r="AD27" i="5"/>
  <c r="F50" i="63"/>
  <c r="F79" i="63"/>
  <c r="E87" i="63"/>
  <c r="DS87" i="5"/>
  <c r="D22" i="63"/>
  <c r="BV37" i="5"/>
  <c r="DS111" i="5"/>
  <c r="E24" i="63"/>
  <c r="DN24" i="5"/>
  <c r="CH116" i="5"/>
  <c r="DN111" i="5"/>
  <c r="CE81" i="5"/>
  <c r="DW60" i="5"/>
  <c r="F77" i="63"/>
  <c r="AD81" i="5"/>
  <c r="DP14" i="5"/>
  <c r="DT60" i="5"/>
  <c r="DP101" i="5"/>
  <c r="AA93" i="5"/>
  <c r="C50" i="63"/>
  <c r="AL116" i="5"/>
  <c r="AH93" i="5"/>
  <c r="DP62" i="5"/>
  <c r="AB104" i="5"/>
  <c r="EJ114" i="5"/>
  <c r="F60" i="63"/>
  <c r="F75" i="63"/>
  <c r="E10" i="63"/>
  <c r="C56" i="63"/>
  <c r="AQ93" i="5"/>
  <c r="DQ99" i="5"/>
  <c r="D116" i="63"/>
  <c r="D117" i="63" s="1"/>
  <c r="D118" i="63" s="1"/>
  <c r="BQ93" i="5"/>
  <c r="B114" i="63"/>
  <c r="DV111" i="5"/>
  <c r="DO62" i="5"/>
  <c r="F100" i="63"/>
  <c r="DU113" i="5"/>
  <c r="AB93" i="5"/>
  <c r="DP100" i="5"/>
  <c r="CJ101" i="5"/>
  <c r="CK101" i="5" s="1"/>
  <c r="CL101" i="5" s="1"/>
  <c r="BK37" i="5"/>
  <c r="F53" i="63"/>
  <c r="BY104" i="5"/>
  <c r="CC93" i="5"/>
  <c r="M88" i="5"/>
  <c r="AA104" i="5"/>
  <c r="AL37" i="5"/>
  <c r="C90" i="63"/>
  <c r="DR62" i="5"/>
  <c r="B77" i="63"/>
  <c r="R149" i="2"/>
  <c r="DX88" i="5"/>
  <c r="D9" i="63"/>
  <c r="E44" i="63"/>
  <c r="DS88" i="5"/>
  <c r="BP37" i="5"/>
  <c r="E51" i="63"/>
  <c r="CF69" i="5"/>
  <c r="CA69" i="5"/>
  <c r="CB69" i="5"/>
  <c r="BH37" i="5"/>
  <c r="AC66" i="5"/>
  <c r="AC69" i="5" s="1"/>
  <c r="G66" i="5"/>
  <c r="U66" i="5"/>
  <c r="U69" i="5" s="1"/>
  <c r="T66" i="5"/>
  <c r="AA66" i="5"/>
  <c r="AA69" i="5" s="1"/>
  <c r="Z66" i="5"/>
  <c r="BS65" i="5"/>
  <c r="BL65" i="5"/>
  <c r="BO65" i="5"/>
  <c r="BN65" i="5"/>
  <c r="BH65" i="5"/>
  <c r="BQ65" i="5"/>
  <c r="BM65" i="5"/>
  <c r="BJ65" i="5"/>
  <c r="BT65" i="5"/>
  <c r="G65" i="5"/>
  <c r="M65" i="5" s="1"/>
  <c r="BI65" i="5"/>
  <c r="BP65" i="5"/>
  <c r="BK65" i="5"/>
  <c r="DO65" i="5" s="1"/>
  <c r="B87" i="63"/>
  <c r="DQ87" i="5"/>
  <c r="DV87" i="5"/>
  <c r="CJ87" i="5"/>
  <c r="C89" i="63"/>
  <c r="R81" i="5"/>
  <c r="DM62" i="5"/>
  <c r="V104" i="5"/>
  <c r="CD104" i="5"/>
  <c r="AM37" i="5"/>
  <c r="CD16" i="5"/>
  <c r="CB16" i="5"/>
  <c r="C62" i="63"/>
  <c r="B76" i="63"/>
  <c r="EH114" i="5"/>
  <c r="BO37" i="5"/>
  <c r="EC114" i="5"/>
  <c r="DL100" i="5"/>
  <c r="AI16" i="5"/>
  <c r="BK116" i="5"/>
  <c r="C44" i="63"/>
  <c r="DQ101" i="5"/>
  <c r="AF93" i="5"/>
  <c r="CJ100" i="5"/>
  <c r="F87" i="63"/>
  <c r="BI116" i="5"/>
  <c r="DO60" i="5"/>
  <c r="C65" i="63"/>
  <c r="DW88" i="5"/>
  <c r="CX100" i="5"/>
  <c r="CY100" i="5" s="1"/>
  <c r="DW114" i="5"/>
  <c r="B22" i="63"/>
  <c r="EA114" i="5"/>
  <c r="F42" i="63"/>
  <c r="E61" i="63"/>
  <c r="BM116" i="5"/>
  <c r="W81" i="5"/>
  <c r="W37" i="5"/>
  <c r="E111" i="63"/>
  <c r="CF104" i="5"/>
  <c r="DZ24" i="5"/>
  <c r="EG24" i="5" s="1"/>
  <c r="E23" i="63"/>
  <c r="DX62" i="5"/>
  <c r="DW99" i="5"/>
  <c r="CE104" i="5"/>
  <c r="F44" i="63"/>
  <c r="DW87" i="5"/>
  <c r="DM114" i="5"/>
  <c r="AD37" i="5"/>
  <c r="E52" i="63"/>
  <c r="DX101" i="5"/>
  <c r="F59" i="63"/>
  <c r="Z37" i="5"/>
  <c r="F43" i="63"/>
  <c r="CG93" i="5"/>
  <c r="DS99" i="5"/>
  <c r="BY116" i="5"/>
  <c r="C87" i="63"/>
  <c r="DO111" i="5"/>
  <c r="C86" i="63"/>
  <c r="DR100" i="5"/>
  <c r="BV93" i="5"/>
  <c r="CF116" i="5"/>
  <c r="M114" i="5"/>
  <c r="DS90" i="5"/>
  <c r="BZ16" i="5"/>
  <c r="C10" i="63"/>
  <c r="CC81" i="5"/>
  <c r="DR24" i="5"/>
  <c r="CE93" i="5"/>
  <c r="U81" i="5"/>
  <c r="DL87" i="5"/>
  <c r="AO93" i="5"/>
  <c r="DP24" i="5"/>
  <c r="BW16" i="5"/>
  <c r="T27" i="5"/>
  <c r="D24" i="63"/>
  <c r="B65" i="63"/>
  <c r="C12" i="63"/>
  <c r="F51" i="63"/>
  <c r="AR116" i="5"/>
  <c r="E50" i="63"/>
  <c r="DW90" i="5"/>
  <c r="DM24" i="5"/>
  <c r="AI93" i="5"/>
  <c r="CB81" i="5"/>
  <c r="R148" i="2"/>
  <c r="DS114" i="5"/>
  <c r="DM90" i="5"/>
  <c r="F86" i="63"/>
  <c r="DW10" i="5"/>
  <c r="R93" i="5"/>
  <c r="DN90" i="5"/>
  <c r="DT111" i="5"/>
  <c r="DS62" i="5"/>
  <c r="AL93" i="5"/>
  <c r="DQ111" i="5"/>
  <c r="BT93" i="5"/>
  <c r="DQ90" i="5"/>
  <c r="B61" i="63"/>
  <c r="EE87" i="5"/>
  <c r="DZ87" i="5"/>
  <c r="EC87" i="5" s="1"/>
  <c r="F11" i="63"/>
  <c r="F112" i="63"/>
  <c r="DU100" i="5"/>
  <c r="C33" i="63"/>
  <c r="F55" i="63"/>
  <c r="DP90" i="5"/>
  <c r="DU87" i="5"/>
  <c r="F56" i="63"/>
  <c r="C64" i="63"/>
  <c r="B75" i="63"/>
  <c r="AJ116" i="5"/>
  <c r="C43" i="63"/>
  <c r="BM93" i="5"/>
  <c r="DO90" i="5"/>
  <c r="DW24" i="5"/>
  <c r="EE114" i="5"/>
  <c r="DV113" i="5"/>
  <c r="B45" i="63"/>
  <c r="AQ116" i="5"/>
  <c r="BS93" i="5"/>
  <c r="DP87" i="5"/>
  <c r="BJ93" i="5"/>
  <c r="BX81" i="5"/>
  <c r="AG93" i="5"/>
  <c r="V37" i="5"/>
  <c r="DP89" i="5"/>
  <c r="E34" i="63"/>
  <c r="D34" i="5"/>
  <c r="G46" i="17"/>
  <c r="AN16" i="5"/>
  <c r="C13" i="63"/>
  <c r="D13" i="63"/>
  <c r="DP88" i="5"/>
  <c r="V93" i="5"/>
  <c r="Z81" i="5"/>
  <c r="DL88" i="5"/>
  <c r="CJ88" i="5"/>
  <c r="CK88" i="5" s="1"/>
  <c r="CL88" i="5" s="1"/>
  <c r="CX88" i="5"/>
  <c r="B88" i="63"/>
  <c r="CX24" i="5"/>
  <c r="DL24" i="5"/>
  <c r="CJ24" i="5"/>
  <c r="CK24" i="5" s="1"/>
  <c r="B24" i="63"/>
  <c r="BV116" i="5"/>
  <c r="F110" i="63"/>
  <c r="AN37" i="5"/>
  <c r="AC37" i="5"/>
  <c r="BS116" i="5"/>
  <c r="DM88" i="5"/>
  <c r="BX69" i="5"/>
  <c r="F61" i="63"/>
  <c r="F65" i="63"/>
  <c r="AP16" i="5"/>
  <c r="CX114" i="5"/>
  <c r="CY114" i="5" s="1"/>
  <c r="E60" i="63"/>
  <c r="F49" i="63"/>
  <c r="EB114" i="5"/>
  <c r="DR114" i="5"/>
  <c r="CJ113" i="5"/>
  <c r="CK113" i="5" s="1"/>
  <c r="CL113" i="5" s="1"/>
  <c r="AM16" i="5"/>
  <c r="BY27" i="5"/>
  <c r="DP114" i="5"/>
  <c r="E90" i="63"/>
  <c r="AA116" i="5"/>
  <c r="DU110" i="5"/>
  <c r="DP110" i="5"/>
  <c r="V116" i="5"/>
  <c r="K112" i="5"/>
  <c r="J112" i="5"/>
  <c r="L112" i="5"/>
  <c r="C52" i="63"/>
  <c r="B62" i="63"/>
  <c r="BO116" i="5"/>
  <c r="DS110" i="5"/>
  <c r="F52" i="63"/>
  <c r="C34" i="63"/>
  <c r="F64" i="63"/>
  <c r="DN86" i="5"/>
  <c r="DZ110" i="5"/>
  <c r="EB110" i="5" s="1"/>
  <c r="AG16" i="5"/>
  <c r="W93" i="5"/>
  <c r="EF111" i="5"/>
  <c r="CC69" i="5"/>
  <c r="C60" i="63"/>
  <c r="AL16" i="5"/>
  <c r="AB81" i="5"/>
  <c r="CB116" i="5"/>
  <c r="Y93" i="5"/>
  <c r="E86" i="63"/>
  <c r="BH93" i="5"/>
  <c r="DN101" i="5"/>
  <c r="B101" i="63"/>
  <c r="DQ110" i="5"/>
  <c r="W116" i="5"/>
  <c r="DO100" i="5"/>
  <c r="B100" i="63"/>
  <c r="AI37" i="5"/>
  <c r="B46" i="63"/>
  <c r="DW100" i="5"/>
  <c r="AC104" i="5"/>
  <c r="B13" i="63"/>
  <c r="BZ69" i="5"/>
  <c r="DL112" i="5"/>
  <c r="CX112" i="5"/>
  <c r="CY112" i="5" s="1"/>
  <c r="CZ112" i="5" s="1"/>
  <c r="B112" i="63"/>
  <c r="CJ112" i="5"/>
  <c r="X37" i="5"/>
  <c r="D62" i="63"/>
  <c r="DO112" i="5"/>
  <c r="DZ111" i="5"/>
  <c r="EB111" i="5" s="1"/>
  <c r="EA88" i="5"/>
  <c r="EK24" i="5"/>
  <c r="DV62" i="5"/>
  <c r="DX86" i="5"/>
  <c r="DN60" i="5"/>
  <c r="AH16" i="5"/>
  <c r="BJ116" i="5"/>
  <c r="DO13" i="5"/>
  <c r="DU88" i="5"/>
  <c r="DV90" i="5"/>
  <c r="DN14" i="5"/>
  <c r="B43" i="63"/>
  <c r="K87" i="5"/>
  <c r="J87" i="5"/>
  <c r="L87" i="5"/>
  <c r="C9" i="63"/>
  <c r="AF16" i="5"/>
  <c r="BH116" i="5"/>
  <c r="E110" i="63"/>
  <c r="B53" i="63"/>
  <c r="Z93" i="5"/>
  <c r="DT88" i="5"/>
  <c r="DL90" i="5"/>
  <c r="B90" i="63"/>
  <c r="CJ90" i="5"/>
  <c r="CK90" i="5" s="1"/>
  <c r="CX90" i="5"/>
  <c r="E112" i="63"/>
  <c r="F12" i="63"/>
  <c r="EJ99" i="5"/>
  <c r="C104" i="63"/>
  <c r="C105" i="63" s="1"/>
  <c r="C106" i="63" s="1"/>
  <c r="B113" i="63"/>
  <c r="CG69" i="5"/>
  <c r="F33" i="63"/>
  <c r="DV112" i="5"/>
  <c r="DR99" i="5"/>
  <c r="B79" i="63"/>
  <c r="E104" i="63"/>
  <c r="E105" i="63" s="1"/>
  <c r="E106" i="63" s="1"/>
  <c r="DX60" i="5"/>
  <c r="R27" i="5"/>
  <c r="B23" i="63"/>
  <c r="DO110" i="5"/>
  <c r="U116" i="5"/>
  <c r="B55" i="63"/>
  <c r="K114" i="5"/>
  <c r="L114" i="5"/>
  <c r="J114" i="5"/>
  <c r="B64" i="63"/>
  <c r="DS24" i="5"/>
  <c r="Y27" i="5"/>
  <c r="DR88" i="5"/>
  <c r="X93" i="5"/>
  <c r="L90" i="5"/>
  <c r="J90" i="5"/>
  <c r="K90" i="5"/>
  <c r="T81" i="5"/>
  <c r="BV16" i="5"/>
  <c r="DU99" i="5"/>
  <c r="E53" i="63"/>
  <c r="F10" i="63"/>
  <c r="CJ86" i="5"/>
  <c r="EE88" i="5"/>
  <c r="B89" i="63"/>
  <c r="CE69" i="5"/>
  <c r="AR16" i="5"/>
  <c r="BT116" i="5"/>
  <c r="DS112" i="5"/>
  <c r="X81" i="5"/>
  <c r="F99" i="63"/>
  <c r="S27" i="5"/>
  <c r="Z27" i="5"/>
  <c r="DT110" i="5"/>
  <c r="Z116" i="5"/>
  <c r="F89" i="63"/>
  <c r="U37" i="5"/>
  <c r="CA116" i="5"/>
  <c r="BX93" i="5"/>
  <c r="DZ86" i="5"/>
  <c r="EA86" i="5" s="1"/>
  <c r="CH69" i="5"/>
  <c r="AK16" i="5"/>
  <c r="BW116" i="5"/>
  <c r="BN116" i="5"/>
  <c r="DR112" i="5"/>
  <c r="E46" i="63"/>
  <c r="BV104" i="5"/>
  <c r="BV69" i="5"/>
  <c r="T116" i="5"/>
  <c r="DV88" i="5"/>
  <c r="DU90" i="5"/>
  <c r="DP86" i="5"/>
  <c r="BL93" i="5"/>
  <c r="W27" i="5"/>
  <c r="DO89" i="5"/>
  <c r="AQ37" i="5"/>
  <c r="E117" i="5"/>
  <c r="E118" i="5" s="1"/>
  <c r="J111" i="5"/>
  <c r="L111" i="5"/>
  <c r="K111" i="5"/>
  <c r="S37" i="5"/>
  <c r="B33" i="63"/>
  <c r="DM99" i="5"/>
  <c r="EB88" i="5"/>
  <c r="EG114" i="5"/>
  <c r="CD69" i="5"/>
  <c r="AO16" i="5"/>
  <c r="BX116" i="5"/>
  <c r="DU112" i="5"/>
  <c r="AA81" i="5"/>
  <c r="BY69" i="5"/>
  <c r="AQ16" i="5"/>
  <c r="CG116" i="5"/>
  <c r="BQ116" i="5"/>
  <c r="DM112" i="5"/>
  <c r="DN99" i="5"/>
  <c r="BO93" i="5"/>
  <c r="DN88" i="5"/>
  <c r="DT90" i="5"/>
  <c r="AA27" i="5"/>
  <c r="F123" i="5"/>
  <c r="F117" i="5"/>
  <c r="F118" i="5" s="1"/>
  <c r="CX99" i="5"/>
  <c r="CY99" i="5" s="1"/>
  <c r="B99" i="63"/>
  <c r="R104" i="5"/>
  <c r="CJ99" i="5"/>
  <c r="CK99" i="5" s="1"/>
  <c r="DL99" i="5"/>
  <c r="T37" i="5"/>
  <c r="U93" i="5"/>
  <c r="DO88" i="5"/>
  <c r="AF27" i="5"/>
  <c r="C23" i="63"/>
  <c r="X27" i="5"/>
  <c r="K88" i="5"/>
  <c r="J88" i="5"/>
  <c r="L88" i="5"/>
  <c r="C11" i="63"/>
  <c r="B51" i="63"/>
  <c r="CX86" i="5"/>
  <c r="CY86" i="5" s="1"/>
  <c r="CZ86" i="5" s="1"/>
  <c r="D99" i="63"/>
  <c r="B11" i="63"/>
  <c r="F66" i="63"/>
  <c r="T104" i="5"/>
  <c r="DX100" i="5"/>
  <c r="CH93" i="5"/>
  <c r="BW69" i="5"/>
  <c r="AJ16" i="5"/>
  <c r="CD116" i="5"/>
  <c r="BL116" i="5"/>
  <c r="DT112" i="5"/>
  <c r="CG104" i="5"/>
  <c r="C88" i="63"/>
  <c r="DN110" i="5"/>
  <c r="AD93" i="5"/>
  <c r="DX90" i="5"/>
  <c r="K113" i="5"/>
  <c r="L113" i="5"/>
  <c r="J113" i="5"/>
  <c r="B117" i="5"/>
  <c r="B118" i="5" s="1"/>
  <c r="AG37" i="5"/>
  <c r="B56" i="63"/>
  <c r="K86" i="5"/>
  <c r="J86" i="5"/>
  <c r="L86" i="5"/>
  <c r="G93" i="5"/>
  <c r="AO116" i="5"/>
  <c r="AC93" i="5"/>
  <c r="DL86" i="5"/>
  <c r="DQ88" i="5"/>
  <c r="S81" i="5"/>
  <c r="C32" i="63"/>
  <c r="AF37" i="5"/>
  <c r="AC81" i="5"/>
  <c r="DV110" i="5"/>
  <c r="AB116" i="5"/>
  <c r="AR37" i="5"/>
  <c r="CX101" i="5"/>
  <c r="F101" i="63"/>
  <c r="DL101" i="5"/>
  <c r="B34" i="63"/>
  <c r="R37" i="5"/>
  <c r="B58" i="63"/>
  <c r="B12" i="63"/>
  <c r="AD116" i="5"/>
  <c r="DX110" i="5"/>
  <c r="BN93" i="5"/>
  <c r="DR86" i="5"/>
  <c r="ED88" i="5"/>
  <c r="F54" i="63"/>
  <c r="F90" i="63"/>
  <c r="DX112" i="5"/>
  <c r="C48" i="63"/>
  <c r="DW112" i="5"/>
  <c r="DW86" i="5"/>
  <c r="BR93" i="5"/>
  <c r="EL114" i="5"/>
  <c r="M60" i="5"/>
  <c r="BW93" i="5"/>
  <c r="S93" i="5"/>
  <c r="E56" i="63"/>
  <c r="AD104" i="5"/>
  <c r="DU86" i="5"/>
  <c r="AB27" i="5"/>
  <c r="B54" i="63"/>
  <c r="C114" i="63"/>
  <c r="DM110" i="5"/>
  <c r="S116" i="5"/>
  <c r="CJ60" i="5"/>
  <c r="CK60" i="5" s="1"/>
  <c r="DL60" i="5"/>
  <c r="B60" i="63"/>
  <c r="CX60" i="5"/>
  <c r="CY60" i="5" s="1"/>
  <c r="J99" i="5"/>
  <c r="L99" i="5"/>
  <c r="K99" i="5"/>
  <c r="DW110" i="5"/>
  <c r="AC116" i="5"/>
  <c r="K14" i="63"/>
  <c r="L14" i="63"/>
  <c r="J14" i="63"/>
  <c r="DO99" i="5"/>
  <c r="U104" i="5"/>
  <c r="L110" i="5"/>
  <c r="J110" i="5"/>
  <c r="K110" i="5"/>
  <c r="G116" i="5"/>
  <c r="L100" i="5"/>
  <c r="J100" i="5"/>
  <c r="K100" i="5"/>
  <c r="EE24" i="5"/>
  <c r="C110" i="63"/>
  <c r="F76" i="63"/>
  <c r="DQ112" i="5"/>
  <c r="EK114" i="5"/>
  <c r="F111" i="63"/>
  <c r="AO37" i="5"/>
  <c r="BK93" i="5"/>
  <c r="EI114" i="5"/>
  <c r="EF114" i="5"/>
  <c r="DS100" i="5"/>
  <c r="E114" i="63"/>
  <c r="CC16" i="5"/>
  <c r="AP37" i="5"/>
  <c r="CE116" i="5"/>
  <c r="DP112" i="5"/>
  <c r="J89" i="5"/>
  <c r="L89" i="5"/>
  <c r="K89" i="5"/>
  <c r="B10" i="63"/>
  <c r="C45" i="63"/>
  <c r="B50" i="63"/>
  <c r="EC111" i="5"/>
  <c r="CD93" i="5"/>
  <c r="ED24" i="5"/>
  <c r="DV11" i="5"/>
  <c r="DM111" i="5"/>
  <c r="CF16" i="5"/>
  <c r="T93" i="5"/>
  <c r="DR110" i="5"/>
  <c r="ED114" i="5"/>
  <c r="DP111" i="5"/>
  <c r="DR89" i="5"/>
  <c r="DV99" i="5"/>
  <c r="CE16" i="5"/>
  <c r="CJ114" i="5"/>
  <c r="BZ116" i="5"/>
  <c r="CB93" i="5"/>
  <c r="DQ86" i="5"/>
  <c r="V69" i="5"/>
  <c r="AK37" i="5"/>
  <c r="DM86" i="5"/>
  <c r="BI93" i="5"/>
  <c r="B110" i="63"/>
  <c r="CJ110" i="5"/>
  <c r="CK110" i="5" s="1"/>
  <c r="CX110" i="5"/>
  <c r="R116" i="5"/>
  <c r="DL110" i="5"/>
  <c r="D100" i="63"/>
  <c r="EC88" i="5"/>
  <c r="DZ112" i="5"/>
  <c r="EC112" i="5" s="1"/>
  <c r="AA37" i="5"/>
  <c r="BY16" i="5"/>
  <c r="CF93" i="5"/>
  <c r="DL114" i="5"/>
  <c r="C112" i="63"/>
  <c r="V27" i="5"/>
  <c r="B49" i="63"/>
  <c r="CC116" i="5"/>
  <c r="F114" i="63"/>
  <c r="AH37" i="5"/>
  <c r="DL111" i="5"/>
  <c r="CX111" i="5"/>
  <c r="CJ111" i="5"/>
  <c r="CK111" i="5" s="1"/>
  <c r="B111" i="63"/>
  <c r="DZ99" i="5"/>
  <c r="EA99" i="5" s="1"/>
  <c r="E88" i="63"/>
  <c r="F57" i="63"/>
  <c r="V81" i="5"/>
  <c r="F88" i="63"/>
  <c r="D93" i="63"/>
  <c r="D94" i="63" s="1"/>
  <c r="D95" i="63" s="1"/>
  <c r="B59" i="63"/>
  <c r="D37" i="1"/>
  <c r="AP79" i="5" l="1"/>
  <c r="AH79" i="5"/>
  <c r="AJ79" i="5"/>
  <c r="AQ79" i="5"/>
  <c r="AG79" i="5"/>
  <c r="AN79" i="5"/>
  <c r="AO79" i="5"/>
  <c r="AR79" i="5"/>
  <c r="AI79" i="5"/>
  <c r="AL79" i="5"/>
  <c r="AF79" i="5"/>
  <c r="AK79" i="5"/>
  <c r="AM79" i="5"/>
  <c r="AP78" i="5"/>
  <c r="AH78" i="5"/>
  <c r="AN78" i="5"/>
  <c r="AF78" i="5"/>
  <c r="AR78" i="5"/>
  <c r="AO78" i="5"/>
  <c r="AL78" i="5"/>
  <c r="AG78" i="5"/>
  <c r="AJ78" i="5"/>
  <c r="AI78" i="5"/>
  <c r="AQ78" i="5"/>
  <c r="AM78" i="5"/>
  <c r="AK78" i="5"/>
  <c r="AP76" i="5"/>
  <c r="AO76" i="5"/>
  <c r="AH76" i="5"/>
  <c r="AI76" i="5"/>
  <c r="AG76" i="5"/>
  <c r="AN76" i="5"/>
  <c r="AK76" i="5"/>
  <c r="AR76" i="5"/>
  <c r="AJ76" i="5"/>
  <c r="AM76" i="5"/>
  <c r="DS76" i="5" s="1"/>
  <c r="AF76" i="5"/>
  <c r="AQ76" i="5"/>
  <c r="AL76" i="5"/>
  <c r="DR76" i="5" s="1"/>
  <c r="AP75" i="5"/>
  <c r="AP81" i="5" s="1"/>
  <c r="AQ75" i="5"/>
  <c r="AQ81" i="5" s="1"/>
  <c r="AF75" i="5"/>
  <c r="AO75" i="5"/>
  <c r="AO81" i="5" s="1"/>
  <c r="AR75" i="5"/>
  <c r="AR81" i="5" s="1"/>
  <c r="AJ75" i="5"/>
  <c r="AJ81" i="5" s="1"/>
  <c r="AL75" i="5"/>
  <c r="AL81" i="5" s="1"/>
  <c r="AG75" i="5"/>
  <c r="AH75" i="5"/>
  <c r="AH81" i="5" s="1"/>
  <c r="AI75" i="5"/>
  <c r="AI81" i="5" s="1"/>
  <c r="AK75" i="5"/>
  <c r="AK81" i="5" s="1"/>
  <c r="AN75" i="5"/>
  <c r="AN81" i="5" s="1"/>
  <c r="AM75" i="5"/>
  <c r="AM81" i="5" s="1"/>
  <c r="AH61" i="5"/>
  <c r="DN61" i="5" s="1"/>
  <c r="AP61" i="5"/>
  <c r="DV61" i="5" s="1"/>
  <c r="AI61" i="5"/>
  <c r="DO61" i="5" s="1"/>
  <c r="AL61" i="5"/>
  <c r="DR61" i="5" s="1"/>
  <c r="AK61" i="5"/>
  <c r="DQ61" i="5" s="1"/>
  <c r="AM61" i="5"/>
  <c r="DS61" i="5" s="1"/>
  <c r="AG61" i="5"/>
  <c r="DM61" i="5" s="1"/>
  <c r="AR61" i="5"/>
  <c r="DX61" i="5" s="1"/>
  <c r="AQ61" i="5"/>
  <c r="DW61" i="5" s="1"/>
  <c r="AN61" i="5"/>
  <c r="DT61" i="5" s="1"/>
  <c r="AF61" i="5"/>
  <c r="AJ61" i="5"/>
  <c r="DP61" i="5" s="1"/>
  <c r="AO61" i="5"/>
  <c r="DU61" i="5" s="1"/>
  <c r="AP59" i="5"/>
  <c r="AK59" i="5"/>
  <c r="AQ59" i="5"/>
  <c r="AG59" i="5"/>
  <c r="AH59" i="5"/>
  <c r="AF59" i="5"/>
  <c r="AO59" i="5"/>
  <c r="AR59" i="5"/>
  <c r="AJ59" i="5"/>
  <c r="AN59" i="5"/>
  <c r="AL59" i="5"/>
  <c r="AI59" i="5"/>
  <c r="AM59" i="5"/>
  <c r="AP55" i="5"/>
  <c r="AM55" i="5"/>
  <c r="AR55" i="5"/>
  <c r="AL55" i="5"/>
  <c r="AJ55" i="5"/>
  <c r="AK55" i="5"/>
  <c r="AO55" i="5"/>
  <c r="AF55" i="5"/>
  <c r="AH55" i="5"/>
  <c r="AG55" i="5"/>
  <c r="AN55" i="5"/>
  <c r="AQ55" i="5"/>
  <c r="AI55" i="5"/>
  <c r="AP53" i="5"/>
  <c r="AI53" i="5"/>
  <c r="AK53" i="5"/>
  <c r="AN53" i="5"/>
  <c r="AH53" i="5"/>
  <c r="AJ53" i="5"/>
  <c r="AR53" i="5"/>
  <c r="AF53" i="5"/>
  <c r="AG53" i="5"/>
  <c r="AQ53" i="5"/>
  <c r="AO53" i="5"/>
  <c r="AM53" i="5"/>
  <c r="AL53" i="5"/>
  <c r="AI51" i="5"/>
  <c r="AP51" i="5"/>
  <c r="AL51" i="5"/>
  <c r="AR51" i="5"/>
  <c r="AK51" i="5"/>
  <c r="AF51" i="5"/>
  <c r="AJ51" i="5"/>
  <c r="AQ51" i="5"/>
  <c r="AG51" i="5"/>
  <c r="AN51" i="5"/>
  <c r="AO51" i="5"/>
  <c r="AH51" i="5"/>
  <c r="AM51" i="5"/>
  <c r="AP49" i="5"/>
  <c r="AI49" i="5"/>
  <c r="AJ49" i="5"/>
  <c r="AN49" i="5"/>
  <c r="AQ49" i="5"/>
  <c r="AH49" i="5"/>
  <c r="AG49" i="5"/>
  <c r="AF49" i="5"/>
  <c r="AR49" i="5"/>
  <c r="AM49" i="5"/>
  <c r="AL49" i="5"/>
  <c r="AK49" i="5"/>
  <c r="AO49" i="5"/>
  <c r="BK64" i="5"/>
  <c r="BR64" i="5"/>
  <c r="AL46" i="5"/>
  <c r="AP46" i="5"/>
  <c r="AO46" i="5"/>
  <c r="AN46" i="5"/>
  <c r="AR46" i="5"/>
  <c r="AJ46" i="5"/>
  <c r="AQ46" i="5"/>
  <c r="AM46" i="5"/>
  <c r="AK46" i="5"/>
  <c r="AH46" i="5"/>
  <c r="AG46" i="5"/>
  <c r="AF46" i="5"/>
  <c r="AI46" i="5"/>
  <c r="CK86" i="5"/>
  <c r="V22" i="1"/>
  <c r="X20" i="1"/>
  <c r="X22" i="1" s="1"/>
  <c r="AZ79" i="5"/>
  <c r="BA51" i="5"/>
  <c r="DS51" i="5" s="1"/>
  <c r="BC46" i="5"/>
  <c r="DU46" i="5" s="1"/>
  <c r="BC44" i="5"/>
  <c r="DU44" i="5" s="1"/>
  <c r="AW42" i="5"/>
  <c r="BH45" i="5"/>
  <c r="BO45" i="5"/>
  <c r="BI45" i="5"/>
  <c r="BP45" i="5"/>
  <c r="BN45" i="5"/>
  <c r="BS45" i="5"/>
  <c r="BM45" i="5"/>
  <c r="BJ45" i="5"/>
  <c r="BQ45" i="5"/>
  <c r="BT45" i="5"/>
  <c r="BK45" i="5"/>
  <c r="BL45" i="5"/>
  <c r="B114" i="2"/>
  <c r="CJ13" i="5"/>
  <c r="CJ12" i="5"/>
  <c r="CK12" i="5"/>
  <c r="CL12" i="5" s="1"/>
  <c r="CJ10" i="5"/>
  <c r="CK10" i="5" s="1"/>
  <c r="CL10" i="5" s="1"/>
  <c r="CJ11" i="5"/>
  <c r="CK11" i="5" s="1"/>
  <c r="CL11" i="5" s="1"/>
  <c r="B112" i="2"/>
  <c r="B113" i="2"/>
  <c r="DL14" i="5"/>
  <c r="CJ14" i="5"/>
  <c r="CK14" i="5" s="1"/>
  <c r="BI37" i="5"/>
  <c r="B122" i="29"/>
  <c r="DV42" i="5"/>
  <c r="AT42" i="5"/>
  <c r="DL42" i="5" s="1"/>
  <c r="BC42" i="5"/>
  <c r="DU42" i="5" s="1"/>
  <c r="E32" i="63"/>
  <c r="DX32" i="5"/>
  <c r="R25" i="2"/>
  <c r="G64" i="5"/>
  <c r="L64" i="5" s="1"/>
  <c r="BI64" i="5"/>
  <c r="DM64" i="5" s="1"/>
  <c r="BP64" i="5"/>
  <c r="DT64" i="5" s="1"/>
  <c r="BS64" i="5"/>
  <c r="DW64" i="5" s="1"/>
  <c r="BT64" i="5"/>
  <c r="DX64" i="5" s="1"/>
  <c r="BJ64" i="5"/>
  <c r="DO64" i="5"/>
  <c r="BM64" i="5"/>
  <c r="DQ64" i="5" s="1"/>
  <c r="DV64" i="5"/>
  <c r="BL64" i="5"/>
  <c r="DP64" i="5" s="1"/>
  <c r="BN64" i="5"/>
  <c r="DR64" i="5" s="1"/>
  <c r="BQ64" i="5"/>
  <c r="DU64" i="5" s="1"/>
  <c r="BH64" i="5"/>
  <c r="BO64" i="5"/>
  <c r="DQ32" i="5"/>
  <c r="DR32" i="5"/>
  <c r="BJ37" i="5"/>
  <c r="B78" i="2" s="1"/>
  <c r="DU32" i="5"/>
  <c r="DW32" i="5"/>
  <c r="DM32" i="5"/>
  <c r="DN32" i="5"/>
  <c r="DM9" i="5"/>
  <c r="DP9" i="5"/>
  <c r="CJ9" i="5"/>
  <c r="CK9" i="5" s="1"/>
  <c r="CL9" i="5" s="1"/>
  <c r="J61" i="5"/>
  <c r="L61" i="5"/>
  <c r="K61" i="5"/>
  <c r="D60" i="63"/>
  <c r="G60" i="63" s="1"/>
  <c r="K60" i="63" s="1"/>
  <c r="E62" i="63"/>
  <c r="G62" i="63" s="1"/>
  <c r="D61" i="63"/>
  <c r="BF42" i="5"/>
  <c r="DX42" i="5" s="1"/>
  <c r="DL62" i="5"/>
  <c r="CX62" i="5"/>
  <c r="CY62" i="5" s="1"/>
  <c r="CZ62" i="5" s="1"/>
  <c r="K60" i="5"/>
  <c r="L60" i="5"/>
  <c r="M62" i="5"/>
  <c r="CK62" i="5"/>
  <c r="CL62" i="5" s="1"/>
  <c r="BE42" i="5"/>
  <c r="DW42" i="5" s="1"/>
  <c r="AX42" i="5"/>
  <c r="DP42" i="5" s="1"/>
  <c r="AV42" i="5"/>
  <c r="DN42" i="5" s="1"/>
  <c r="G42" i="5"/>
  <c r="M42" i="5" s="1"/>
  <c r="AY42" i="5"/>
  <c r="DQ42" i="5" s="1"/>
  <c r="AU42" i="5"/>
  <c r="DM42" i="5" s="1"/>
  <c r="BA42" i="5"/>
  <c r="DS42" i="5" s="1"/>
  <c r="K62" i="5"/>
  <c r="D45" i="5"/>
  <c r="BD45" i="5" s="1"/>
  <c r="L62" i="5"/>
  <c r="DO42" i="5"/>
  <c r="BB42" i="5"/>
  <c r="DT42" i="5" s="1"/>
  <c r="AZ42" i="5"/>
  <c r="DR42" i="5" s="1"/>
  <c r="DT113" i="5"/>
  <c r="DT116" i="5" s="1"/>
  <c r="AH116" i="5"/>
  <c r="DQ113" i="5"/>
  <c r="DQ116" i="5" s="1"/>
  <c r="DS113" i="5"/>
  <c r="DS116" i="5" s="1"/>
  <c r="DL113" i="5"/>
  <c r="AG116" i="5"/>
  <c r="DZ113" i="5"/>
  <c r="EA113" i="5" s="1"/>
  <c r="AI116" i="5"/>
  <c r="F132" i="2" s="1"/>
  <c r="AF116" i="5"/>
  <c r="B132" i="2" s="1"/>
  <c r="CX113" i="5"/>
  <c r="CY113" i="5" s="1"/>
  <c r="C113" i="63"/>
  <c r="G113" i="63" s="1"/>
  <c r="R15" i="3"/>
  <c r="R13" i="3"/>
  <c r="R11" i="3"/>
  <c r="R12" i="3"/>
  <c r="M11" i="5"/>
  <c r="L11" i="5"/>
  <c r="DR9" i="5"/>
  <c r="X16" i="5"/>
  <c r="X123" i="5" s="1"/>
  <c r="DU9" i="5"/>
  <c r="J11" i="5"/>
  <c r="CX13" i="5"/>
  <c r="CY13" i="5" s="1"/>
  <c r="CZ13" i="5" s="1"/>
  <c r="DL13" i="5"/>
  <c r="DM65" i="5"/>
  <c r="BF51" i="5"/>
  <c r="DX51" i="5" s="1"/>
  <c r="DQ9" i="5"/>
  <c r="DW9" i="5"/>
  <c r="DS9" i="5"/>
  <c r="DR12" i="5"/>
  <c r="DX9" i="5"/>
  <c r="DW12" i="5"/>
  <c r="T16" i="5"/>
  <c r="AU16" i="5"/>
  <c r="Z16" i="5"/>
  <c r="AD16" i="5"/>
  <c r="AD123" i="5" s="1"/>
  <c r="DT12" i="5"/>
  <c r="EB99" i="5"/>
  <c r="EF99" i="5"/>
  <c r="EA111" i="5"/>
  <c r="EA110" i="5"/>
  <c r="ED112" i="5"/>
  <c r="ED110" i="5"/>
  <c r="EE112" i="5"/>
  <c r="EA112" i="5"/>
  <c r="EK99" i="5"/>
  <c r="EE111" i="5"/>
  <c r="EH113" i="5"/>
  <c r="EC110" i="5"/>
  <c r="EC116" i="5" s="1"/>
  <c r="EE110" i="5"/>
  <c r="ED99" i="5"/>
  <c r="EB113" i="5"/>
  <c r="EI99" i="5"/>
  <c r="EC86" i="5"/>
  <c r="EB112" i="5"/>
  <c r="EF112" i="5"/>
  <c r="EH99" i="5"/>
  <c r="EL99" i="5"/>
  <c r="EA24" i="5"/>
  <c r="EB86" i="5"/>
  <c r="EJ24" i="5"/>
  <c r="EC99" i="5"/>
  <c r="EI113" i="5"/>
  <c r="ED113" i="5"/>
  <c r="EG99" i="5"/>
  <c r="EK113" i="5"/>
  <c r="EH24" i="5"/>
  <c r="EG113" i="5"/>
  <c r="ED111" i="5"/>
  <c r="EB24" i="5"/>
  <c r="EL24" i="5"/>
  <c r="EI24" i="5"/>
  <c r="EA87" i="5"/>
  <c r="EF24" i="5"/>
  <c r="EC24" i="5"/>
  <c r="EB87" i="5"/>
  <c r="ED87" i="5"/>
  <c r="EE99" i="5"/>
  <c r="EJ113" i="5"/>
  <c r="EL113" i="5"/>
  <c r="EF87" i="5"/>
  <c r="EF113" i="5"/>
  <c r="EE113" i="5"/>
  <c r="R17" i="3"/>
  <c r="C58" i="63"/>
  <c r="DN33" i="5"/>
  <c r="W16" i="5"/>
  <c r="W123" i="5" s="1"/>
  <c r="DM33" i="5"/>
  <c r="DR79" i="5"/>
  <c r="E79" i="63"/>
  <c r="AB69" i="5"/>
  <c r="N92" i="2" s="1"/>
  <c r="DQ66" i="5"/>
  <c r="D65" i="63"/>
  <c r="DS65" i="5"/>
  <c r="DW65" i="5"/>
  <c r="DR65" i="5"/>
  <c r="DZ65" i="5"/>
  <c r="ED65" i="5" s="1"/>
  <c r="DV65" i="5"/>
  <c r="DU65" i="5"/>
  <c r="DN65" i="5"/>
  <c r="DX65" i="5"/>
  <c r="DS64" i="5"/>
  <c r="DN64" i="5"/>
  <c r="DL64" i="5"/>
  <c r="AZ51" i="5"/>
  <c r="DR51" i="5" s="1"/>
  <c r="BB51" i="5"/>
  <c r="DT51" i="5" s="1"/>
  <c r="G51" i="5"/>
  <c r="M51" i="5" s="1"/>
  <c r="DV51" i="5"/>
  <c r="BE51" i="5"/>
  <c r="DW51" i="5" s="1"/>
  <c r="AT51" i="5"/>
  <c r="DZ51" i="5" s="1"/>
  <c r="AY51" i="5"/>
  <c r="DQ51" i="5" s="1"/>
  <c r="AV51" i="5"/>
  <c r="DN51" i="5" s="1"/>
  <c r="AX51" i="5"/>
  <c r="DP51" i="5" s="1"/>
  <c r="AW51" i="5"/>
  <c r="DO51" i="5" s="1"/>
  <c r="BC51" i="5"/>
  <c r="DU51" i="5" s="1"/>
  <c r="AU51" i="5"/>
  <c r="AV46" i="5"/>
  <c r="DN46" i="5" s="1"/>
  <c r="DV46" i="5"/>
  <c r="AT46" i="5"/>
  <c r="G46" i="5"/>
  <c r="J46" i="5" s="1"/>
  <c r="BA46" i="5"/>
  <c r="DS46" i="5" s="1"/>
  <c r="BB46" i="5"/>
  <c r="DT46" i="5" s="1"/>
  <c r="BF46" i="5"/>
  <c r="DX46" i="5" s="1"/>
  <c r="AY46" i="5"/>
  <c r="DQ46" i="5" s="1"/>
  <c r="BE46" i="5"/>
  <c r="DW46" i="5" s="1"/>
  <c r="AU46" i="5"/>
  <c r="DM46" i="5" s="1"/>
  <c r="AX46" i="5"/>
  <c r="DP46" i="5" s="1"/>
  <c r="AZ46" i="5"/>
  <c r="DR46" i="5" s="1"/>
  <c r="AW46" i="5"/>
  <c r="DO46" i="5" s="1"/>
  <c r="E45" i="63"/>
  <c r="BB45" i="5"/>
  <c r="DT45" i="5" s="1"/>
  <c r="AV45" i="5"/>
  <c r="DN45" i="5" s="1"/>
  <c r="AT45" i="5"/>
  <c r="AX45" i="5"/>
  <c r="DP45" i="5" s="1"/>
  <c r="AW45" i="5"/>
  <c r="DO45" i="5" s="1"/>
  <c r="BE44" i="5"/>
  <c r="DW44" i="5" s="1"/>
  <c r="G44" i="5"/>
  <c r="L44" i="5" s="1"/>
  <c r="AW44" i="5"/>
  <c r="DO44" i="5" s="1"/>
  <c r="BA44" i="5"/>
  <c r="DS44" i="5" s="1"/>
  <c r="AY44" i="5"/>
  <c r="DQ44" i="5" s="1"/>
  <c r="BB44" i="5"/>
  <c r="DT44" i="5" s="1"/>
  <c r="AT44" i="5"/>
  <c r="AX44" i="5"/>
  <c r="DP44" i="5" s="1"/>
  <c r="AV44" i="5"/>
  <c r="DN44" i="5" s="1"/>
  <c r="BF44" i="5"/>
  <c r="DX44" i="5" s="1"/>
  <c r="DV44" i="5"/>
  <c r="AU44" i="5"/>
  <c r="DM44" i="5" s="1"/>
  <c r="AZ44" i="5"/>
  <c r="DR44" i="5" s="1"/>
  <c r="L33" i="5"/>
  <c r="DU33" i="5"/>
  <c r="BQ37" i="5"/>
  <c r="N78" i="2" s="1"/>
  <c r="J33" i="5"/>
  <c r="E33" i="63"/>
  <c r="K33" i="5"/>
  <c r="EC33" i="5"/>
  <c r="CX33" i="5"/>
  <c r="CY33" i="5" s="1"/>
  <c r="CJ33" i="5"/>
  <c r="CK33" i="5" s="1"/>
  <c r="CL33" i="5" s="1"/>
  <c r="CM33" i="5" s="1"/>
  <c r="DZ33" i="5"/>
  <c r="DL33" i="5"/>
  <c r="D33" i="63"/>
  <c r="DZ32" i="5"/>
  <c r="J32" i="5"/>
  <c r="CJ32" i="5"/>
  <c r="CK32" i="5" s="1"/>
  <c r="K32" i="5"/>
  <c r="CX32" i="5"/>
  <c r="CY32" i="5" s="1"/>
  <c r="D32" i="63"/>
  <c r="EB32" i="5"/>
  <c r="M32" i="5"/>
  <c r="CX14" i="5"/>
  <c r="CY14" i="5" s="1"/>
  <c r="CZ14" i="5" s="1"/>
  <c r="AA16" i="5"/>
  <c r="AB16" i="5"/>
  <c r="K14" i="5"/>
  <c r="L14" i="5"/>
  <c r="U16" i="5"/>
  <c r="DQ14" i="5"/>
  <c r="M14" i="5"/>
  <c r="BQ16" i="5"/>
  <c r="DP12" i="5"/>
  <c r="AC16" i="5"/>
  <c r="AC123" i="5" s="1"/>
  <c r="BE16" i="5"/>
  <c r="BF16" i="5"/>
  <c r="DM12" i="5"/>
  <c r="BH27" i="5"/>
  <c r="DV12" i="5"/>
  <c r="DV16" i="5" s="1"/>
  <c r="CX22" i="5"/>
  <c r="CY22" i="5" s="1"/>
  <c r="CZ22" i="5" s="1"/>
  <c r="AV16" i="5"/>
  <c r="E12" i="63"/>
  <c r="M13" i="5"/>
  <c r="K13" i="5"/>
  <c r="L13" i="5"/>
  <c r="BJ16" i="5"/>
  <c r="DU13" i="5"/>
  <c r="E13" i="63"/>
  <c r="G13" i="63" s="1"/>
  <c r="J13" i="63" s="1"/>
  <c r="DM13" i="5"/>
  <c r="M12" i="5"/>
  <c r="DS12" i="5"/>
  <c r="CX12" i="5"/>
  <c r="CY12" i="5" s="1"/>
  <c r="DL12" i="5"/>
  <c r="AT16" i="5"/>
  <c r="L12" i="5"/>
  <c r="D12" i="63"/>
  <c r="K12" i="5"/>
  <c r="BD16" i="5"/>
  <c r="DQ12" i="5"/>
  <c r="DN12" i="5"/>
  <c r="BI16" i="5"/>
  <c r="BL16" i="5"/>
  <c r="BP16" i="5"/>
  <c r="BO16" i="5"/>
  <c r="AW16" i="5"/>
  <c r="DO12" i="5"/>
  <c r="AX16" i="5"/>
  <c r="DL11" i="5"/>
  <c r="BS16" i="5"/>
  <c r="BN16" i="5"/>
  <c r="DP11" i="5"/>
  <c r="E11" i="63"/>
  <c r="G11" i="63" s="1"/>
  <c r="K11" i="63" s="1"/>
  <c r="DZ11" i="5"/>
  <c r="BK16" i="5"/>
  <c r="BM16" i="5"/>
  <c r="CX11" i="5"/>
  <c r="CY11" i="5" s="1"/>
  <c r="BH16" i="5"/>
  <c r="M10" i="5"/>
  <c r="J10" i="5"/>
  <c r="DX10" i="5"/>
  <c r="AY16" i="5"/>
  <c r="DN10" i="5"/>
  <c r="K10" i="5"/>
  <c r="BA16" i="5"/>
  <c r="AZ16" i="5"/>
  <c r="D10" i="63"/>
  <c r="BC16" i="5"/>
  <c r="BB16" i="5"/>
  <c r="EF10" i="5"/>
  <c r="DO10" i="5"/>
  <c r="DP10" i="5"/>
  <c r="DZ10" i="5"/>
  <c r="EG10" i="5" s="1"/>
  <c r="DL10" i="5"/>
  <c r="CX10" i="5"/>
  <c r="CY10" i="5" s="1"/>
  <c r="E9" i="63"/>
  <c r="DN9" i="5"/>
  <c r="BT16" i="5"/>
  <c r="L9" i="5"/>
  <c r="K9" i="5"/>
  <c r="DZ9" i="5"/>
  <c r="Y16" i="5"/>
  <c r="Y123" i="5" s="1"/>
  <c r="DT9" i="5"/>
  <c r="DO9" i="5"/>
  <c r="G16" i="5"/>
  <c r="J9" i="5"/>
  <c r="R16" i="5"/>
  <c r="R123" i="5" s="1"/>
  <c r="DL9" i="5"/>
  <c r="B9" i="63"/>
  <c r="CX9" i="5"/>
  <c r="CY9" i="5" s="1"/>
  <c r="S16" i="5"/>
  <c r="S123" i="5" s="1"/>
  <c r="F10" i="1"/>
  <c r="H24" i="1"/>
  <c r="E24" i="1"/>
  <c r="B27" i="2" s="1"/>
  <c r="J10" i="1"/>
  <c r="K10" i="1" s="1"/>
  <c r="BT27" i="5"/>
  <c r="DZ22" i="5"/>
  <c r="EA22" i="5" s="1"/>
  <c r="CJ22" i="5"/>
  <c r="CK22" i="5" s="1"/>
  <c r="CL22" i="5" s="1"/>
  <c r="BR27" i="5"/>
  <c r="DO22" i="5"/>
  <c r="L22" i="5"/>
  <c r="M22" i="5"/>
  <c r="AN69" i="5"/>
  <c r="AP69" i="5"/>
  <c r="AT79" i="5"/>
  <c r="DL79" i="5" s="1"/>
  <c r="AX79" i="5"/>
  <c r="DP79" i="5" s="1"/>
  <c r="AV79" i="5"/>
  <c r="DN79" i="5" s="1"/>
  <c r="BF79" i="5"/>
  <c r="DX79" i="5" s="1"/>
  <c r="AW79" i="5"/>
  <c r="DO79" i="5" s="1"/>
  <c r="BB79" i="5"/>
  <c r="DT79" i="5" s="1"/>
  <c r="DV79" i="5"/>
  <c r="G55" i="68"/>
  <c r="G79" i="5"/>
  <c r="M79" i="5" s="1"/>
  <c r="AY79" i="5"/>
  <c r="DQ79" i="5" s="1"/>
  <c r="BA79" i="5"/>
  <c r="DS79" i="5" s="1"/>
  <c r="BC79" i="5"/>
  <c r="DU79" i="5" s="1"/>
  <c r="BE79" i="5"/>
  <c r="DW79" i="5" s="1"/>
  <c r="AU79" i="5"/>
  <c r="DT22" i="5"/>
  <c r="DS66" i="5"/>
  <c r="EB56" i="5"/>
  <c r="K22" i="5"/>
  <c r="BA104" i="5"/>
  <c r="AQ69" i="5"/>
  <c r="AH69" i="5"/>
  <c r="C57" i="63"/>
  <c r="BO27" i="5"/>
  <c r="J75" i="2" s="1"/>
  <c r="EF56" i="5"/>
  <c r="DN98" i="5"/>
  <c r="DN104" i="5" s="1"/>
  <c r="BJ27" i="5"/>
  <c r="CX56" i="5"/>
  <c r="CY56" i="5" s="1"/>
  <c r="CZ56" i="5" s="1"/>
  <c r="DL56" i="5"/>
  <c r="BF104" i="5"/>
  <c r="BM27" i="5"/>
  <c r="DR22" i="5"/>
  <c r="CJ56" i="5"/>
  <c r="CK56" i="5" s="1"/>
  <c r="CL56" i="5" s="1"/>
  <c r="N101" i="5"/>
  <c r="BL27" i="5"/>
  <c r="BI27" i="5"/>
  <c r="AK69" i="5"/>
  <c r="CJ65" i="5"/>
  <c r="CK65" i="5" s="1"/>
  <c r="AO69" i="5"/>
  <c r="E47" i="63"/>
  <c r="F27" i="63"/>
  <c r="F28" i="63" s="1"/>
  <c r="F29" i="63" s="1"/>
  <c r="N113" i="2"/>
  <c r="M116" i="5"/>
  <c r="DT76" i="5"/>
  <c r="AG69" i="5"/>
  <c r="DV98" i="5"/>
  <c r="DV104" i="5" s="1"/>
  <c r="E54" i="63"/>
  <c r="F81" i="63"/>
  <c r="F82" i="63" s="1"/>
  <c r="F83" i="63" s="1"/>
  <c r="DS93" i="5"/>
  <c r="EF110" i="5"/>
  <c r="EG110" i="5" s="1"/>
  <c r="EH110" i="5" s="1"/>
  <c r="DW22" i="5"/>
  <c r="F113" i="2"/>
  <c r="CX64" i="5"/>
  <c r="DR98" i="5"/>
  <c r="DR104" i="5" s="1"/>
  <c r="E43" i="63"/>
  <c r="BB104" i="5"/>
  <c r="DQ104" i="5"/>
  <c r="DT104" i="5"/>
  <c r="DN22" i="5"/>
  <c r="DX66" i="5"/>
  <c r="B123" i="5"/>
  <c r="E22" i="63"/>
  <c r="G22" i="63" s="1"/>
  <c r="EB22" i="5"/>
  <c r="DR66" i="5"/>
  <c r="E66" i="63"/>
  <c r="E55" i="63"/>
  <c r="E58" i="63"/>
  <c r="DM51" i="5"/>
  <c r="DV76" i="5"/>
  <c r="BE104" i="5"/>
  <c r="AU104" i="5"/>
  <c r="AT104" i="5"/>
  <c r="DO98" i="5"/>
  <c r="DO104" i="5" s="1"/>
  <c r="DM104" i="5"/>
  <c r="DP98" i="5"/>
  <c r="DP104" i="5" s="1"/>
  <c r="M98" i="5"/>
  <c r="M104" i="5" s="1"/>
  <c r="DL98" i="5"/>
  <c r="DL104" i="5" s="1"/>
  <c r="BC104" i="5"/>
  <c r="K98" i="5"/>
  <c r="K104" i="5" s="1"/>
  <c r="D98" i="63"/>
  <c r="G98" i="63" s="1"/>
  <c r="AX104" i="5"/>
  <c r="F133" i="2" s="1"/>
  <c r="CJ98" i="5"/>
  <c r="CJ104" i="5" s="1"/>
  <c r="CY98" i="5"/>
  <c r="CZ98" i="5" s="1"/>
  <c r="DZ98" i="5"/>
  <c r="EE98" i="5" s="1"/>
  <c r="L98" i="5"/>
  <c r="L104" i="5" s="1"/>
  <c r="J98" i="5"/>
  <c r="J104" i="5" s="1"/>
  <c r="C77" i="63"/>
  <c r="CX76" i="5"/>
  <c r="CY76" i="5" s="1"/>
  <c r="DX76" i="5"/>
  <c r="BH78" i="5"/>
  <c r="BI78" i="5"/>
  <c r="BQ78" i="5"/>
  <c r="BK78" i="5"/>
  <c r="BM78" i="5"/>
  <c r="BP78" i="5"/>
  <c r="BJ78" i="5"/>
  <c r="BT78" i="5"/>
  <c r="BO78" i="5"/>
  <c r="BN78" i="5"/>
  <c r="BS78" i="5"/>
  <c r="BL78" i="5"/>
  <c r="D78" i="5"/>
  <c r="BD78" i="5" s="1"/>
  <c r="G55" i="55"/>
  <c r="AG81" i="5"/>
  <c r="E77" i="63"/>
  <c r="BF77" i="5"/>
  <c r="DX77" i="5" s="1"/>
  <c r="AU77" i="5"/>
  <c r="DM77" i="5" s="1"/>
  <c r="AZ77" i="5"/>
  <c r="DR77" i="5" s="1"/>
  <c r="DV77" i="5"/>
  <c r="BE77" i="5"/>
  <c r="DW77" i="5" s="1"/>
  <c r="AT77" i="5"/>
  <c r="AV77" i="5"/>
  <c r="DN77" i="5" s="1"/>
  <c r="AX77" i="5"/>
  <c r="DP77" i="5" s="1"/>
  <c r="BB77" i="5"/>
  <c r="DT77" i="5" s="1"/>
  <c r="AW77" i="5"/>
  <c r="DO77" i="5" s="1"/>
  <c r="BC77" i="5"/>
  <c r="DU77" i="5" s="1"/>
  <c r="BA77" i="5"/>
  <c r="DS77" i="5" s="1"/>
  <c r="AY77" i="5"/>
  <c r="DQ77" i="5" s="1"/>
  <c r="G77" i="5"/>
  <c r="E76" i="63"/>
  <c r="CJ76" i="5"/>
  <c r="DW76" i="5"/>
  <c r="DO76" i="5"/>
  <c r="DU76" i="5"/>
  <c r="DN76" i="5"/>
  <c r="D75" i="5"/>
  <c r="BD75" i="5" s="1"/>
  <c r="G55" i="25"/>
  <c r="BI75" i="5"/>
  <c r="BN75" i="5"/>
  <c r="BT75" i="5"/>
  <c r="E81" i="5"/>
  <c r="E82" i="5" s="1"/>
  <c r="E83" i="5" s="1"/>
  <c r="BP75" i="5"/>
  <c r="BS75" i="5"/>
  <c r="BK75" i="5"/>
  <c r="BJ75" i="5"/>
  <c r="BL75" i="5"/>
  <c r="BO75" i="5"/>
  <c r="BQ75" i="5"/>
  <c r="BH75" i="5"/>
  <c r="BM75" i="5"/>
  <c r="DL66" i="5"/>
  <c r="DM66" i="5"/>
  <c r="DZ66" i="5"/>
  <c r="EC66" i="5" s="1"/>
  <c r="CX66" i="5"/>
  <c r="CY66" i="5" s="1"/>
  <c r="CZ66" i="5" s="1"/>
  <c r="DT66" i="5"/>
  <c r="D64" i="63"/>
  <c r="D59" i="5"/>
  <c r="BD59" i="5" s="1"/>
  <c r="BS59" i="5"/>
  <c r="BN59" i="5"/>
  <c r="BL59" i="5"/>
  <c r="BH59" i="5"/>
  <c r="BJ59" i="5"/>
  <c r="BI59" i="5"/>
  <c r="BM59" i="5"/>
  <c r="BQ59" i="5"/>
  <c r="BK59" i="5"/>
  <c r="BO59" i="5"/>
  <c r="BP59" i="5"/>
  <c r="BT59" i="5"/>
  <c r="AY58" i="5"/>
  <c r="DQ58" i="5" s="1"/>
  <c r="AW58" i="5"/>
  <c r="DO58" i="5" s="1"/>
  <c r="BF58" i="5"/>
  <c r="DX58" i="5" s="1"/>
  <c r="BC58" i="5"/>
  <c r="DU58" i="5" s="1"/>
  <c r="AU58" i="5"/>
  <c r="DM58" i="5" s="1"/>
  <c r="AZ58" i="5"/>
  <c r="DR58" i="5" s="1"/>
  <c r="AT58" i="5"/>
  <c r="BA58" i="5"/>
  <c r="DS58" i="5" s="1"/>
  <c r="BB58" i="5"/>
  <c r="DT58" i="5" s="1"/>
  <c r="G58" i="5"/>
  <c r="AX58" i="5"/>
  <c r="DP58" i="5" s="1"/>
  <c r="DV58" i="5"/>
  <c r="AV58" i="5"/>
  <c r="DN58" i="5" s="1"/>
  <c r="BE58" i="5"/>
  <c r="DW58" i="5" s="1"/>
  <c r="AZ57" i="5"/>
  <c r="DR57" i="5" s="1"/>
  <c r="BC57" i="5"/>
  <c r="DU57" i="5" s="1"/>
  <c r="AW57" i="5"/>
  <c r="DO57" i="5" s="1"/>
  <c r="AV57" i="5"/>
  <c r="DN57" i="5" s="1"/>
  <c r="AU57" i="5"/>
  <c r="DM57" i="5" s="1"/>
  <c r="AX57" i="5"/>
  <c r="DP57" i="5" s="1"/>
  <c r="DV57" i="5"/>
  <c r="BA57" i="5"/>
  <c r="DS57" i="5" s="1"/>
  <c r="BE57" i="5"/>
  <c r="DW57" i="5" s="1"/>
  <c r="AY57" i="5"/>
  <c r="DQ57" i="5" s="1"/>
  <c r="BF57" i="5"/>
  <c r="DX57" i="5" s="1"/>
  <c r="AT57" i="5"/>
  <c r="G57" i="5"/>
  <c r="BB57" i="5"/>
  <c r="DT57" i="5" s="1"/>
  <c r="E57" i="63"/>
  <c r="AF69" i="5"/>
  <c r="J56" i="5"/>
  <c r="M56" i="5"/>
  <c r="L56" i="5"/>
  <c r="K56" i="5"/>
  <c r="DM56" i="5"/>
  <c r="EA56" i="5"/>
  <c r="EC56" i="5"/>
  <c r="ED56" i="5"/>
  <c r="EG56" i="5"/>
  <c r="EE56" i="5"/>
  <c r="EH56" i="5"/>
  <c r="D56" i="63"/>
  <c r="G56" i="63" s="1"/>
  <c r="AV55" i="5"/>
  <c r="DN55" i="5" s="1"/>
  <c r="BE55" i="5"/>
  <c r="DW55" i="5" s="1"/>
  <c r="BB55" i="5"/>
  <c r="DT55" i="5" s="1"/>
  <c r="BA55" i="5"/>
  <c r="DS55" i="5" s="1"/>
  <c r="AW55" i="5"/>
  <c r="DO55" i="5" s="1"/>
  <c r="AT55" i="5"/>
  <c r="AU55" i="5"/>
  <c r="DM55" i="5" s="1"/>
  <c r="BC55" i="5"/>
  <c r="DU55" i="5" s="1"/>
  <c r="G55" i="5"/>
  <c r="AX55" i="5"/>
  <c r="DP55" i="5" s="1"/>
  <c r="BF55" i="5"/>
  <c r="DX55" i="5" s="1"/>
  <c r="DV55" i="5"/>
  <c r="AY55" i="5"/>
  <c r="DQ55" i="5" s="1"/>
  <c r="AZ55" i="5"/>
  <c r="DR55" i="5" s="1"/>
  <c r="AM69" i="5"/>
  <c r="C54" i="63"/>
  <c r="BC54" i="5"/>
  <c r="DU54" i="5" s="1"/>
  <c r="AX54" i="5"/>
  <c r="DP54" i="5" s="1"/>
  <c r="BB54" i="5"/>
  <c r="DT54" i="5" s="1"/>
  <c r="DV54" i="5"/>
  <c r="AV54" i="5"/>
  <c r="DN54" i="5" s="1"/>
  <c r="BA54" i="5"/>
  <c r="DS54" i="5" s="1"/>
  <c r="BF54" i="5"/>
  <c r="DX54" i="5" s="1"/>
  <c r="AU54" i="5"/>
  <c r="DM54" i="5" s="1"/>
  <c r="AY54" i="5"/>
  <c r="DQ54" i="5" s="1"/>
  <c r="AW54" i="5"/>
  <c r="DO54" i="5" s="1"/>
  <c r="AZ54" i="5"/>
  <c r="DR54" i="5" s="1"/>
  <c r="BE54" i="5"/>
  <c r="DW54" i="5" s="1"/>
  <c r="AT54" i="5"/>
  <c r="G54" i="5"/>
  <c r="C123" i="5"/>
  <c r="AJ69" i="5"/>
  <c r="BB53" i="5"/>
  <c r="DT53" i="5" s="1"/>
  <c r="AV53" i="5"/>
  <c r="DN53" i="5" s="1"/>
  <c r="BA53" i="5"/>
  <c r="DS53" i="5" s="1"/>
  <c r="DV53" i="5"/>
  <c r="AZ53" i="5"/>
  <c r="DR53" i="5" s="1"/>
  <c r="BF53" i="5"/>
  <c r="DX53" i="5" s="1"/>
  <c r="BE53" i="5"/>
  <c r="DW53" i="5" s="1"/>
  <c r="AW53" i="5"/>
  <c r="DO53" i="5" s="1"/>
  <c r="BC53" i="5"/>
  <c r="DU53" i="5" s="1"/>
  <c r="G53" i="5"/>
  <c r="AX53" i="5"/>
  <c r="DP53" i="5" s="1"/>
  <c r="AT53" i="5"/>
  <c r="AY53" i="5"/>
  <c r="DQ53" i="5" s="1"/>
  <c r="AU53" i="5"/>
  <c r="DM53" i="5" s="1"/>
  <c r="DV52" i="5"/>
  <c r="AV52" i="5"/>
  <c r="DN52" i="5" s="1"/>
  <c r="AZ52" i="5"/>
  <c r="DR52" i="5" s="1"/>
  <c r="BA52" i="5"/>
  <c r="DS52" i="5" s="1"/>
  <c r="BB52" i="5"/>
  <c r="DT52" i="5" s="1"/>
  <c r="BF52" i="5"/>
  <c r="DX52" i="5" s="1"/>
  <c r="G52" i="5"/>
  <c r="AX52" i="5"/>
  <c r="DP52" i="5" s="1"/>
  <c r="AU52" i="5"/>
  <c r="DM52" i="5" s="1"/>
  <c r="BC52" i="5"/>
  <c r="DU52" i="5" s="1"/>
  <c r="AT52" i="5"/>
  <c r="AW52" i="5"/>
  <c r="DO52" i="5" s="1"/>
  <c r="BE52" i="5"/>
  <c r="DW52" i="5" s="1"/>
  <c r="AY52" i="5"/>
  <c r="DQ52" i="5" s="1"/>
  <c r="DV50" i="5"/>
  <c r="AV50" i="5"/>
  <c r="DN50" i="5" s="1"/>
  <c r="AY50" i="5"/>
  <c r="DQ50" i="5" s="1"/>
  <c r="BE50" i="5"/>
  <c r="DW50" i="5" s="1"/>
  <c r="BC50" i="5"/>
  <c r="DU50" i="5" s="1"/>
  <c r="BA50" i="5"/>
  <c r="DS50" i="5" s="1"/>
  <c r="AX50" i="5"/>
  <c r="DP50" i="5" s="1"/>
  <c r="BB50" i="5"/>
  <c r="DT50" i="5" s="1"/>
  <c r="BF50" i="5"/>
  <c r="DX50" i="5" s="1"/>
  <c r="G50" i="5"/>
  <c r="AZ50" i="5"/>
  <c r="DR50" i="5" s="1"/>
  <c r="AT50" i="5"/>
  <c r="AU50" i="5"/>
  <c r="DM50" i="5" s="1"/>
  <c r="AW50" i="5"/>
  <c r="DO50" i="5" s="1"/>
  <c r="D49" i="5"/>
  <c r="BD49" i="5" s="1"/>
  <c r="BT49" i="5"/>
  <c r="BS49" i="5"/>
  <c r="BO49" i="5"/>
  <c r="BP49" i="5"/>
  <c r="BQ49" i="5"/>
  <c r="BK49" i="5"/>
  <c r="BL49" i="5"/>
  <c r="BH49" i="5"/>
  <c r="BI49" i="5"/>
  <c r="BM49" i="5"/>
  <c r="BN49" i="5"/>
  <c r="BJ49" i="5"/>
  <c r="BH48" i="5"/>
  <c r="BM48" i="5"/>
  <c r="BK48" i="5"/>
  <c r="BN48" i="5"/>
  <c r="BI48" i="5"/>
  <c r="BO48" i="5"/>
  <c r="BS48" i="5"/>
  <c r="BT48" i="5"/>
  <c r="BQ48" i="5"/>
  <c r="BJ48" i="5"/>
  <c r="BL48" i="5"/>
  <c r="BP48" i="5"/>
  <c r="D48" i="5"/>
  <c r="BD48" i="5" s="1"/>
  <c r="E69" i="5"/>
  <c r="E70" i="5" s="1"/>
  <c r="E71" i="5" s="1"/>
  <c r="AX47" i="5"/>
  <c r="DP47" i="5" s="1"/>
  <c r="G47" i="5"/>
  <c r="BC47" i="5"/>
  <c r="DU47" i="5" s="1"/>
  <c r="AT47" i="5"/>
  <c r="BF47" i="5"/>
  <c r="DX47" i="5" s="1"/>
  <c r="AV47" i="5"/>
  <c r="DN47" i="5" s="1"/>
  <c r="AZ47" i="5"/>
  <c r="DR47" i="5" s="1"/>
  <c r="AU47" i="5"/>
  <c r="DM47" i="5" s="1"/>
  <c r="BA47" i="5"/>
  <c r="DS47" i="5" s="1"/>
  <c r="DV47" i="5"/>
  <c r="AW47" i="5"/>
  <c r="DO47" i="5" s="1"/>
  <c r="AY47" i="5"/>
  <c r="DQ47" i="5" s="1"/>
  <c r="BE47" i="5"/>
  <c r="DW47" i="5" s="1"/>
  <c r="BB47" i="5"/>
  <c r="DT47" i="5" s="1"/>
  <c r="AR69" i="5"/>
  <c r="C47" i="63"/>
  <c r="AL69" i="5"/>
  <c r="AI69" i="5"/>
  <c r="BB43" i="5"/>
  <c r="DT43" i="5" s="1"/>
  <c r="AX43" i="5"/>
  <c r="BF43" i="5"/>
  <c r="DX43" i="5" s="1"/>
  <c r="G43" i="5"/>
  <c r="AV43" i="5"/>
  <c r="AY43" i="5"/>
  <c r="DQ43" i="5" s="1"/>
  <c r="AZ43" i="5"/>
  <c r="DR43" i="5" s="1"/>
  <c r="AT43" i="5"/>
  <c r="BA43" i="5"/>
  <c r="DS43" i="5" s="1"/>
  <c r="BC43" i="5"/>
  <c r="BE43" i="5"/>
  <c r="DW43" i="5" s="1"/>
  <c r="AU43" i="5"/>
  <c r="DM43" i="5" s="1"/>
  <c r="DV43" i="5"/>
  <c r="AW43" i="5"/>
  <c r="E42" i="63"/>
  <c r="AU23" i="5"/>
  <c r="AT23" i="5"/>
  <c r="BB23" i="5"/>
  <c r="BA23" i="5"/>
  <c r="BE23" i="5"/>
  <c r="BF23" i="5"/>
  <c r="AZ23" i="5"/>
  <c r="AY23" i="5"/>
  <c r="AX23" i="5"/>
  <c r="AW23" i="5"/>
  <c r="BC23" i="5"/>
  <c r="AV23" i="5"/>
  <c r="D27" i="5"/>
  <c r="D28" i="5" s="1"/>
  <c r="D29" i="5" s="1"/>
  <c r="G23" i="5"/>
  <c r="C27" i="63"/>
  <c r="C28" i="63" s="1"/>
  <c r="C29" i="63" s="1"/>
  <c r="M93" i="5"/>
  <c r="G101" i="63"/>
  <c r="L101" i="63" s="1"/>
  <c r="DM76" i="5"/>
  <c r="DW66" i="5"/>
  <c r="CZ87" i="5"/>
  <c r="DA87" i="5" s="1"/>
  <c r="DB87" i="5" s="1"/>
  <c r="DW104" i="5"/>
  <c r="CJ66" i="5"/>
  <c r="CK66" i="5" s="1"/>
  <c r="N24" i="5"/>
  <c r="CX65" i="5"/>
  <c r="J113" i="2"/>
  <c r="N88" i="5"/>
  <c r="N113" i="5"/>
  <c r="DL65" i="5"/>
  <c r="DS104" i="5"/>
  <c r="N73" i="2"/>
  <c r="ED86" i="5"/>
  <c r="EE86" i="5" s="1"/>
  <c r="EF86" i="5" s="1"/>
  <c r="F37" i="63"/>
  <c r="F38" i="63" s="1"/>
  <c r="F39" i="63" s="1"/>
  <c r="DX104" i="5"/>
  <c r="Z69" i="5"/>
  <c r="J92" i="2" s="1"/>
  <c r="DR116" i="5"/>
  <c r="C37" i="63"/>
  <c r="C38" i="63" s="1"/>
  <c r="C39" i="63" s="1"/>
  <c r="J78" i="2"/>
  <c r="J76" i="2"/>
  <c r="N114" i="2"/>
  <c r="N111" i="5"/>
  <c r="N100" i="5"/>
  <c r="DQ76" i="5"/>
  <c r="DP76" i="5"/>
  <c r="D76" i="63"/>
  <c r="K76" i="5"/>
  <c r="M76" i="5"/>
  <c r="J76" i="5"/>
  <c r="L76" i="5"/>
  <c r="DL76" i="5"/>
  <c r="DZ76" i="5"/>
  <c r="EC76" i="5" s="1"/>
  <c r="G114" i="63"/>
  <c r="K114" i="63" s="1"/>
  <c r="DU66" i="5"/>
  <c r="DX93" i="5"/>
  <c r="DV116" i="5"/>
  <c r="EO86" i="5"/>
  <c r="EN88" i="5"/>
  <c r="F104" i="63"/>
  <c r="F105" i="63" s="1"/>
  <c r="F106" i="63" s="1"/>
  <c r="EG111" i="5"/>
  <c r="EH111" i="5" s="1"/>
  <c r="EN87" i="5"/>
  <c r="G100" i="63"/>
  <c r="J100" i="63" s="1"/>
  <c r="DT65" i="5"/>
  <c r="B81" i="63"/>
  <c r="B82" i="63" s="1"/>
  <c r="B83" i="63" s="1"/>
  <c r="N89" i="5"/>
  <c r="DU116" i="5"/>
  <c r="E65" i="63"/>
  <c r="N112" i="5"/>
  <c r="DO93" i="5"/>
  <c r="J132" i="2"/>
  <c r="F78" i="2"/>
  <c r="J73" i="2"/>
  <c r="DO116" i="5"/>
  <c r="DU104" i="5"/>
  <c r="DN66" i="5"/>
  <c r="DO66" i="5"/>
  <c r="M66" i="5"/>
  <c r="L66" i="5"/>
  <c r="K66" i="5"/>
  <c r="J66" i="5"/>
  <c r="F92" i="2"/>
  <c r="T69" i="5"/>
  <c r="B66" i="63"/>
  <c r="B69" i="63" s="1"/>
  <c r="B70" i="63" s="1"/>
  <c r="DP65" i="5"/>
  <c r="L65" i="5"/>
  <c r="K65" i="5"/>
  <c r="J65" i="5"/>
  <c r="DQ65" i="5"/>
  <c r="DQ93" i="5"/>
  <c r="B93" i="63"/>
  <c r="B94" i="63" s="1"/>
  <c r="B95" i="63" s="1"/>
  <c r="G87" i="63"/>
  <c r="J87" i="63" s="1"/>
  <c r="J114" i="2"/>
  <c r="F73" i="2"/>
  <c r="CK87" i="5"/>
  <c r="EG87" i="5"/>
  <c r="EH87" i="5" s="1"/>
  <c r="EI87" i="5" s="1"/>
  <c r="CL110" i="5"/>
  <c r="N90" i="5"/>
  <c r="E116" i="63"/>
  <c r="E117" i="63" s="1"/>
  <c r="E118" i="63" s="1"/>
  <c r="F69" i="63"/>
  <c r="F70" i="63" s="1"/>
  <c r="F71" i="63" s="1"/>
  <c r="G24" i="63"/>
  <c r="L24" i="63" s="1"/>
  <c r="F93" i="63"/>
  <c r="F94" i="63" s="1"/>
  <c r="F95" i="63" s="1"/>
  <c r="DL116" i="5"/>
  <c r="N112" i="2"/>
  <c r="DV93" i="5"/>
  <c r="CX104" i="5"/>
  <c r="DU93" i="5"/>
  <c r="DT93" i="5"/>
  <c r="DW93" i="5"/>
  <c r="DL93" i="5"/>
  <c r="DP93" i="5"/>
  <c r="CK100" i="5"/>
  <c r="CL100" i="5" s="1"/>
  <c r="CL90" i="5"/>
  <c r="CM90" i="5" s="1"/>
  <c r="N114" i="5"/>
  <c r="F114" i="2"/>
  <c r="F116" i="63"/>
  <c r="F117" i="63" s="1"/>
  <c r="F118" i="63" s="1"/>
  <c r="F16" i="63"/>
  <c r="F17" i="63" s="1"/>
  <c r="F18" i="63" s="1"/>
  <c r="C93" i="63"/>
  <c r="C94" i="63" s="1"/>
  <c r="C95" i="63" s="1"/>
  <c r="J116" i="5"/>
  <c r="N87" i="5"/>
  <c r="E93" i="63"/>
  <c r="E94" i="63" s="1"/>
  <c r="E95" i="63" s="1"/>
  <c r="N76" i="2"/>
  <c r="AU34" i="5"/>
  <c r="BA34" i="5"/>
  <c r="AZ34" i="5"/>
  <c r="BF34" i="5"/>
  <c r="AW34" i="5"/>
  <c r="BC34" i="5"/>
  <c r="AT34" i="5"/>
  <c r="AV34" i="5"/>
  <c r="BB34" i="5"/>
  <c r="AY34" i="5"/>
  <c r="BE34" i="5"/>
  <c r="AX34" i="5"/>
  <c r="D37" i="5"/>
  <c r="G34" i="5"/>
  <c r="C16" i="63"/>
  <c r="C17" i="63" s="1"/>
  <c r="C18" i="63" s="1"/>
  <c r="CZ99" i="5"/>
  <c r="CL24" i="5"/>
  <c r="CM24" i="5" s="1"/>
  <c r="G105" i="5"/>
  <c r="EG112" i="5"/>
  <c r="L116" i="5"/>
  <c r="CL111" i="5"/>
  <c r="CM111" i="5" s="1"/>
  <c r="CN111" i="5" s="1"/>
  <c r="CL60" i="5"/>
  <c r="CM60" i="5" s="1"/>
  <c r="G117" i="5"/>
  <c r="K116" i="5"/>
  <c r="DR93" i="5"/>
  <c r="CZ100" i="5"/>
  <c r="B73" i="2"/>
  <c r="CY24" i="5"/>
  <c r="CY88" i="5"/>
  <c r="N110" i="5"/>
  <c r="F112" i="2"/>
  <c r="G99" i="63"/>
  <c r="B104" i="63"/>
  <c r="B105" i="63" s="1"/>
  <c r="B106" i="63" s="1"/>
  <c r="DM93" i="5"/>
  <c r="G88" i="63"/>
  <c r="EN111" i="5"/>
  <c r="G86" i="63"/>
  <c r="B27" i="63"/>
  <c r="B28" i="63" s="1"/>
  <c r="B29" i="63" s="1"/>
  <c r="G112" i="63"/>
  <c r="B76" i="2"/>
  <c r="CM113" i="5"/>
  <c r="CN113" i="5" s="1"/>
  <c r="J112" i="2"/>
  <c r="DN93" i="5"/>
  <c r="CZ60" i="5"/>
  <c r="CK112" i="5"/>
  <c r="EN112" i="5"/>
  <c r="CK114" i="5"/>
  <c r="CL114" i="5" s="1"/>
  <c r="K93" i="5"/>
  <c r="G90" i="63"/>
  <c r="CM101" i="5"/>
  <c r="CN101" i="5" s="1"/>
  <c r="CM88" i="5"/>
  <c r="EO99" i="5"/>
  <c r="J93" i="5"/>
  <c r="DA86" i="5"/>
  <c r="L93" i="5"/>
  <c r="CX93" i="5"/>
  <c r="F76" i="2"/>
  <c r="G89" i="63"/>
  <c r="DA112" i="5"/>
  <c r="DB112" i="5" s="1"/>
  <c r="CY101" i="5"/>
  <c r="G111" i="63"/>
  <c r="G94" i="5"/>
  <c r="EF88" i="5"/>
  <c r="EG88" i="5" s="1"/>
  <c r="CY110" i="5"/>
  <c r="DM116" i="5"/>
  <c r="DX116" i="5"/>
  <c r="CL99" i="5"/>
  <c r="N132" i="2"/>
  <c r="EN99" i="5"/>
  <c r="DB89" i="5"/>
  <c r="CJ116" i="5"/>
  <c r="CY90" i="5"/>
  <c r="CZ90" i="5" s="1"/>
  <c r="B37" i="63"/>
  <c r="B38" i="63" s="1"/>
  <c r="B39" i="63" s="1"/>
  <c r="N86" i="5"/>
  <c r="V123" i="5"/>
  <c r="CZ114" i="5"/>
  <c r="N99" i="5"/>
  <c r="CL86" i="5"/>
  <c r="EN114" i="5"/>
  <c r="G110" i="63"/>
  <c r="B116" i="63"/>
  <c r="DW116" i="5"/>
  <c r="EN110" i="5"/>
  <c r="CY111" i="5"/>
  <c r="EN86" i="5"/>
  <c r="DN116" i="5"/>
  <c r="CL89" i="5"/>
  <c r="CJ93" i="5"/>
  <c r="EN24" i="5"/>
  <c r="DP116" i="5"/>
  <c r="I30" i="1"/>
  <c r="I28" i="1" s="1"/>
  <c r="I40" i="1"/>
  <c r="C79" i="63" l="1"/>
  <c r="C78" i="63"/>
  <c r="C76" i="63"/>
  <c r="C75" i="63"/>
  <c r="C81" i="63" s="1"/>
  <c r="C82" i="63" s="1"/>
  <c r="C83" i="63" s="1"/>
  <c r="AF81" i="5"/>
  <c r="C61" i="63"/>
  <c r="G61" i="63" s="1"/>
  <c r="DL61" i="5"/>
  <c r="CX61" i="5"/>
  <c r="CY61" i="5" s="1"/>
  <c r="CZ61" i="5" s="1"/>
  <c r="CJ61" i="5"/>
  <c r="CK61" i="5" s="1"/>
  <c r="C59" i="63"/>
  <c r="C55" i="63"/>
  <c r="C53" i="63"/>
  <c r="C51" i="63"/>
  <c r="C49" i="63"/>
  <c r="C46" i="63"/>
  <c r="B26" i="2"/>
  <c r="H30" i="1"/>
  <c r="H28" i="1" s="1"/>
  <c r="EO113" i="5"/>
  <c r="E40" i="1"/>
  <c r="F40" i="1" s="1"/>
  <c r="BC45" i="5"/>
  <c r="DU45" i="5" s="1"/>
  <c r="CK13" i="5"/>
  <c r="CL13" i="5" s="1"/>
  <c r="CM13" i="5" s="1"/>
  <c r="CN13" i="5" s="1"/>
  <c r="N60" i="5"/>
  <c r="N61" i="5"/>
  <c r="CL14" i="5"/>
  <c r="E64" i="63"/>
  <c r="G64" i="63" s="1"/>
  <c r="K64" i="63" s="1"/>
  <c r="DZ64" i="5"/>
  <c r="EI64" i="5" s="1"/>
  <c r="DZ42" i="5"/>
  <c r="CJ42" i="5"/>
  <c r="CK42" i="5" s="1"/>
  <c r="CL42" i="5" s="1"/>
  <c r="CM42" i="5" s="1"/>
  <c r="CN42" i="5" s="1"/>
  <c r="CX42" i="5"/>
  <c r="CY42" i="5" s="1"/>
  <c r="G32" i="63"/>
  <c r="K32" i="63" s="1"/>
  <c r="EE64" i="5"/>
  <c r="ED64" i="5"/>
  <c r="CY64" i="5"/>
  <c r="CZ64" i="5" s="1"/>
  <c r="DA64" i="5" s="1"/>
  <c r="EG64" i="5"/>
  <c r="CJ64" i="5"/>
  <c r="CK64" i="5" s="1"/>
  <c r="CL64" i="5" s="1"/>
  <c r="CM64" i="5" s="1"/>
  <c r="M64" i="5"/>
  <c r="K64" i="5"/>
  <c r="J64" i="5"/>
  <c r="B16" i="63"/>
  <c r="B17" i="63" s="1"/>
  <c r="B18" i="63" s="1"/>
  <c r="DZ116" i="5"/>
  <c r="H37" i="1"/>
  <c r="N62" i="5"/>
  <c r="AU45" i="5"/>
  <c r="DM45" i="5" s="1"/>
  <c r="K42" i="5"/>
  <c r="BE45" i="5"/>
  <c r="DW45" i="5" s="1"/>
  <c r="L42" i="5"/>
  <c r="AY45" i="5"/>
  <c r="DQ45" i="5" s="1"/>
  <c r="AZ45" i="5"/>
  <c r="DR45" i="5" s="1"/>
  <c r="D42" i="63"/>
  <c r="G42" i="63" s="1"/>
  <c r="M42" i="63" s="1"/>
  <c r="DV45" i="5"/>
  <c r="ED42" i="5"/>
  <c r="BF45" i="5"/>
  <c r="DX45" i="5" s="1"/>
  <c r="J42" i="5"/>
  <c r="DA62" i="5"/>
  <c r="DB62" i="5" s="1"/>
  <c r="G45" i="5"/>
  <c r="M45" i="5" s="1"/>
  <c r="BA45" i="5"/>
  <c r="DS45" i="5" s="1"/>
  <c r="C116" i="63"/>
  <c r="C117" i="63" s="1"/>
  <c r="C118" i="63" s="1"/>
  <c r="CX116" i="5"/>
  <c r="CZ113" i="5"/>
  <c r="DA113" i="5" s="1"/>
  <c r="EQ113" i="5" s="1"/>
  <c r="EN113" i="5"/>
  <c r="EN116" i="5" s="1"/>
  <c r="N11" i="5"/>
  <c r="DR16" i="5"/>
  <c r="DU16" i="5"/>
  <c r="DM16" i="5"/>
  <c r="DS16" i="5"/>
  <c r="DW16" i="5"/>
  <c r="DX16" i="5"/>
  <c r="B56" i="2"/>
  <c r="T123" i="5"/>
  <c r="DT16" i="5"/>
  <c r="EO112" i="5"/>
  <c r="EE116" i="5"/>
  <c r="EB116" i="5"/>
  <c r="ED116" i="5"/>
  <c r="EA116" i="5"/>
  <c r="EO87" i="5"/>
  <c r="EH65" i="5"/>
  <c r="EF11" i="5"/>
  <c r="EF76" i="5"/>
  <c r="EA76" i="5"/>
  <c r="EG11" i="5"/>
  <c r="EA65" i="5"/>
  <c r="EC11" i="5"/>
  <c r="EF33" i="5"/>
  <c r="EB33" i="5"/>
  <c r="EI65" i="5"/>
  <c r="EH10" i="5"/>
  <c r="ED33" i="5"/>
  <c r="EG65" i="5"/>
  <c r="EI98" i="5"/>
  <c r="EG33" i="5"/>
  <c r="EA33" i="5"/>
  <c r="EG76" i="5"/>
  <c r="EE65" i="5"/>
  <c r="EB11" i="5"/>
  <c r="EC65" i="5"/>
  <c r="EF65" i="5"/>
  <c r="EB65" i="5"/>
  <c r="EA9" i="5"/>
  <c r="EO9" i="5" s="1"/>
  <c r="EH11" i="5"/>
  <c r="N14" i="5"/>
  <c r="EF66" i="5"/>
  <c r="EB98" i="5"/>
  <c r="EC10" i="5"/>
  <c r="EH64" i="5"/>
  <c r="EA10" i="5"/>
  <c r="EI66" i="5"/>
  <c r="EB66" i="5"/>
  <c r="EF64" i="5"/>
  <c r="EA64" i="5"/>
  <c r="EI10" i="5"/>
  <c r="EI11" i="5"/>
  <c r="EB64" i="5"/>
  <c r="EC64" i="5"/>
  <c r="EG98" i="5"/>
  <c r="ED22" i="5"/>
  <c r="EH98" i="5"/>
  <c r="ED66" i="5"/>
  <c r="EG66" i="5"/>
  <c r="EL98" i="5"/>
  <c r="EA32" i="5"/>
  <c r="EB42" i="5"/>
  <c r="EE66" i="5"/>
  <c r="EC98" i="5"/>
  <c r="EF98" i="5"/>
  <c r="EC32" i="5"/>
  <c r="EH66" i="5"/>
  <c r="ED76" i="5"/>
  <c r="EE76" i="5"/>
  <c r="EA42" i="5"/>
  <c r="EC22" i="5"/>
  <c r="EE22" i="5" s="1"/>
  <c r="ED10" i="5"/>
  <c r="EA11" i="5"/>
  <c r="EB76" i="5"/>
  <c r="EA66" i="5"/>
  <c r="EO66" i="5" s="1"/>
  <c r="EC42" i="5"/>
  <c r="EA98" i="5"/>
  <c r="EB10" i="5"/>
  <c r="ED98" i="5"/>
  <c r="EE11" i="5"/>
  <c r="ED32" i="5"/>
  <c r="EE33" i="5"/>
  <c r="EJ98" i="5"/>
  <c r="EE10" i="5"/>
  <c r="EJ10" i="5" s="1"/>
  <c r="ED11" i="5"/>
  <c r="EK98" i="5"/>
  <c r="EN10" i="5"/>
  <c r="G12" i="63"/>
  <c r="M12" i="63" s="1"/>
  <c r="F54" i="2"/>
  <c r="DQ16" i="5"/>
  <c r="CX45" i="5"/>
  <c r="B55" i="2"/>
  <c r="N54" i="2"/>
  <c r="AB123" i="5"/>
  <c r="J51" i="5"/>
  <c r="K51" i="5"/>
  <c r="L51" i="5"/>
  <c r="CX51" i="5"/>
  <c r="CY51" i="5" s="1"/>
  <c r="CZ51" i="5" s="1"/>
  <c r="EF51" i="5"/>
  <c r="EE51" i="5"/>
  <c r="ED51" i="5"/>
  <c r="EB51" i="5"/>
  <c r="EG51" i="5"/>
  <c r="D51" i="63"/>
  <c r="G51" i="63" s="1"/>
  <c r="K51" i="63" s="1"/>
  <c r="EH51" i="5"/>
  <c r="EC51" i="5"/>
  <c r="CJ51" i="5"/>
  <c r="CK51" i="5" s="1"/>
  <c r="CL51" i="5" s="1"/>
  <c r="EA51" i="5"/>
  <c r="DL51" i="5"/>
  <c r="DL46" i="5"/>
  <c r="CJ46" i="5"/>
  <c r="CK46" i="5" s="1"/>
  <c r="L46" i="5"/>
  <c r="DZ46" i="5"/>
  <c r="EE46" i="5" s="1"/>
  <c r="CX46" i="5"/>
  <c r="CY46" i="5" s="1"/>
  <c r="D46" i="63"/>
  <c r="G46" i="63" s="1"/>
  <c r="M46" i="63" s="1"/>
  <c r="M46" i="5"/>
  <c r="K46" i="5"/>
  <c r="L45" i="5"/>
  <c r="DZ45" i="5"/>
  <c r="J45" i="5"/>
  <c r="DL45" i="5"/>
  <c r="K45" i="5"/>
  <c r="CJ45" i="5"/>
  <c r="J44" i="5"/>
  <c r="M44" i="5"/>
  <c r="CX44" i="5"/>
  <c r="CY44" i="5" s="1"/>
  <c r="K44" i="5"/>
  <c r="D44" i="63"/>
  <c r="G44" i="63" s="1"/>
  <c r="K44" i="63" s="1"/>
  <c r="CJ44" i="5"/>
  <c r="CK44" i="5" s="1"/>
  <c r="CL44" i="5" s="1"/>
  <c r="EH44" i="5"/>
  <c r="DZ44" i="5"/>
  <c r="EB44" i="5" s="1"/>
  <c r="DL44" i="5"/>
  <c r="EN11" i="5"/>
  <c r="N33" i="5"/>
  <c r="CZ33" i="5"/>
  <c r="DA33" i="5" s="1"/>
  <c r="EQ33" i="5" s="1"/>
  <c r="G33" i="63"/>
  <c r="M33" i="63" s="1"/>
  <c r="EN33" i="5"/>
  <c r="E37" i="63"/>
  <c r="E38" i="63" s="1"/>
  <c r="E39" i="63" s="1"/>
  <c r="CN33" i="5"/>
  <c r="CO33" i="5" s="1"/>
  <c r="N32" i="5"/>
  <c r="CL32" i="5"/>
  <c r="CM32" i="5" s="1"/>
  <c r="CN32" i="5" s="1"/>
  <c r="EN32" i="5"/>
  <c r="B75" i="2"/>
  <c r="CM14" i="5"/>
  <c r="CN14" i="5" s="1"/>
  <c r="AA123" i="5"/>
  <c r="U123" i="5"/>
  <c r="G9" i="63"/>
  <c r="K9" i="63" s="1"/>
  <c r="L100" i="63"/>
  <c r="K100" i="63"/>
  <c r="M100" i="63"/>
  <c r="N13" i="5"/>
  <c r="J55" i="2"/>
  <c r="J56" i="2"/>
  <c r="N12" i="5"/>
  <c r="M16" i="5"/>
  <c r="CZ12" i="5"/>
  <c r="F56" i="2"/>
  <c r="L16" i="5"/>
  <c r="F55" i="2"/>
  <c r="D16" i="63"/>
  <c r="D17" i="63" s="1"/>
  <c r="D18" i="63" s="1"/>
  <c r="N55" i="2"/>
  <c r="CM12" i="5"/>
  <c r="CN12" i="5" s="1"/>
  <c r="DO16" i="5"/>
  <c r="N56" i="2"/>
  <c r="DP16" i="5"/>
  <c r="DL16" i="5"/>
  <c r="CJ16" i="5"/>
  <c r="K16" i="5"/>
  <c r="N10" i="5"/>
  <c r="J16" i="5"/>
  <c r="DN16" i="5"/>
  <c r="G10" i="63"/>
  <c r="M10" i="63" s="1"/>
  <c r="CX16" i="5"/>
  <c r="B54" i="2"/>
  <c r="CZ10" i="5"/>
  <c r="DA10" i="5" s="1"/>
  <c r="G17" i="5"/>
  <c r="N9" i="5"/>
  <c r="E16" i="63"/>
  <c r="E17" i="63" s="1"/>
  <c r="E18" i="63" s="1"/>
  <c r="J54" i="2"/>
  <c r="EN9" i="5"/>
  <c r="F24" i="1"/>
  <c r="H40" i="1"/>
  <c r="E30" i="1"/>
  <c r="E28" i="1" s="1"/>
  <c r="J24" i="1"/>
  <c r="F27" i="2" s="1"/>
  <c r="M10" i="1"/>
  <c r="M24" i="1" s="1"/>
  <c r="EN22" i="5"/>
  <c r="N75" i="2"/>
  <c r="E27" i="63"/>
  <c r="E28" i="63" s="1"/>
  <c r="E29" i="63" s="1"/>
  <c r="N22" i="5"/>
  <c r="EF116" i="5"/>
  <c r="F75" i="2"/>
  <c r="CX79" i="5"/>
  <c r="CY79" i="5" s="1"/>
  <c r="CZ79" i="5" s="1"/>
  <c r="DZ79" i="5"/>
  <c r="EC79" i="5" s="1"/>
  <c r="CJ79" i="5"/>
  <c r="CK79" i="5" s="1"/>
  <c r="C69" i="63"/>
  <c r="C70" i="63" s="1"/>
  <c r="C71" i="63" s="1"/>
  <c r="CY104" i="5"/>
  <c r="DA98" i="5"/>
  <c r="DB98" i="5" s="1"/>
  <c r="D79" i="63"/>
  <c r="G79" i="63" s="1"/>
  <c r="L79" i="63" s="1"/>
  <c r="L79" i="5"/>
  <c r="DM79" i="5"/>
  <c r="EG79" i="5"/>
  <c r="EB79" i="5"/>
  <c r="K79" i="5"/>
  <c r="EA79" i="5"/>
  <c r="J79" i="5"/>
  <c r="CL65" i="5"/>
  <c r="CM65" i="5" s="1"/>
  <c r="EG57" i="5"/>
  <c r="EP56" i="5"/>
  <c r="EI110" i="5"/>
  <c r="EJ110" i="5" s="1"/>
  <c r="N93" i="2"/>
  <c r="D104" i="63"/>
  <c r="D105" i="63" s="1"/>
  <c r="D106" i="63" s="1"/>
  <c r="J133" i="2"/>
  <c r="EI56" i="5"/>
  <c r="EJ56" i="5" s="1"/>
  <c r="EK56" i="5" s="1"/>
  <c r="J101" i="63"/>
  <c r="F93" i="2"/>
  <c r="K101" i="63"/>
  <c r="M101" i="63"/>
  <c r="L11" i="63"/>
  <c r="EN56" i="5"/>
  <c r="N133" i="2"/>
  <c r="CM22" i="5"/>
  <c r="CN22" i="5" s="1"/>
  <c r="R78" i="2"/>
  <c r="CK93" i="5"/>
  <c r="BT69" i="5"/>
  <c r="CJ57" i="5"/>
  <c r="CK57" i="5" s="1"/>
  <c r="CK98" i="5"/>
  <c r="EN98" i="5"/>
  <c r="B93" i="2"/>
  <c r="EP99" i="5"/>
  <c r="R113" i="2"/>
  <c r="BS81" i="5"/>
  <c r="ED57" i="5"/>
  <c r="EJ64" i="5"/>
  <c r="EK64" i="5" s="1"/>
  <c r="BP81" i="5"/>
  <c r="CZ76" i="5"/>
  <c r="DA76" i="5" s="1"/>
  <c r="B133" i="2"/>
  <c r="L98" i="63"/>
  <c r="K98" i="63"/>
  <c r="J98" i="63"/>
  <c r="M98" i="63"/>
  <c r="G104" i="63"/>
  <c r="N98" i="5"/>
  <c r="N104" i="5" s="1"/>
  <c r="O104" i="5" s="1"/>
  <c r="E78" i="63"/>
  <c r="BK81" i="5"/>
  <c r="G78" i="5"/>
  <c r="BC78" i="5"/>
  <c r="DU78" i="5" s="1"/>
  <c r="BE78" i="5"/>
  <c r="DW78" i="5" s="1"/>
  <c r="AU78" i="5"/>
  <c r="DM78" i="5" s="1"/>
  <c r="AT78" i="5"/>
  <c r="AY78" i="5"/>
  <c r="DQ78" i="5" s="1"/>
  <c r="BF78" i="5"/>
  <c r="DX78" i="5" s="1"/>
  <c r="DV78" i="5"/>
  <c r="AX78" i="5"/>
  <c r="DP78" i="5" s="1"/>
  <c r="BA78" i="5"/>
  <c r="DS78" i="5" s="1"/>
  <c r="AZ78" i="5"/>
  <c r="DR78" i="5" s="1"/>
  <c r="AW78" i="5"/>
  <c r="DO78" i="5" s="1"/>
  <c r="AV78" i="5"/>
  <c r="BB78" i="5"/>
  <c r="DT78" i="5" s="1"/>
  <c r="BI81" i="5"/>
  <c r="BN81" i="5"/>
  <c r="BT81" i="5"/>
  <c r="BJ81" i="5"/>
  <c r="BL81" i="5"/>
  <c r="BO81" i="5"/>
  <c r="BQ81" i="5"/>
  <c r="BR81" i="5"/>
  <c r="BM81" i="5"/>
  <c r="EE77" i="5"/>
  <c r="EG77" i="5"/>
  <c r="EA77" i="5"/>
  <c r="DL77" i="5"/>
  <c r="EF77" i="5"/>
  <c r="EB77" i="5"/>
  <c r="DZ77" i="5"/>
  <c r="EC77" i="5" s="1"/>
  <c r="D77" i="63"/>
  <c r="G77" i="63" s="1"/>
  <c r="M77" i="63" s="1"/>
  <c r="CJ77" i="5"/>
  <c r="CX77" i="5"/>
  <c r="J77" i="5"/>
  <c r="L77" i="5"/>
  <c r="K77" i="5"/>
  <c r="M77" i="5"/>
  <c r="CK76" i="5"/>
  <c r="CL76" i="5" s="1"/>
  <c r="CM76" i="5" s="1"/>
  <c r="EN76" i="5"/>
  <c r="BA75" i="5"/>
  <c r="BC75" i="5"/>
  <c r="G75" i="5"/>
  <c r="AU75" i="5"/>
  <c r="AT75" i="5"/>
  <c r="BB75" i="5"/>
  <c r="AW75" i="5"/>
  <c r="AY75" i="5"/>
  <c r="AX75" i="5"/>
  <c r="AV75" i="5"/>
  <c r="BE75" i="5"/>
  <c r="AZ75" i="5"/>
  <c r="BF75" i="5"/>
  <c r="D81" i="5"/>
  <c r="D82" i="5" s="1"/>
  <c r="D83" i="5" s="1"/>
  <c r="E75" i="63"/>
  <c r="BH81" i="5"/>
  <c r="EN66" i="5"/>
  <c r="CL66" i="5"/>
  <c r="CM66" i="5" s="1"/>
  <c r="CN66" i="5" s="1"/>
  <c r="CO66" i="5" s="1"/>
  <c r="CP66" i="5" s="1"/>
  <c r="E59" i="63"/>
  <c r="D69" i="5"/>
  <c r="D70" i="5" s="1"/>
  <c r="D71" i="5" s="1"/>
  <c r="AY59" i="5"/>
  <c r="DQ59" i="5" s="1"/>
  <c r="BE59" i="5"/>
  <c r="DW59" i="5" s="1"/>
  <c r="AX59" i="5"/>
  <c r="DP59" i="5" s="1"/>
  <c r="AU59" i="5"/>
  <c r="DM59" i="5" s="1"/>
  <c r="AW59" i="5"/>
  <c r="DO59" i="5" s="1"/>
  <c r="BA59" i="5"/>
  <c r="DS59" i="5" s="1"/>
  <c r="AV59" i="5"/>
  <c r="DN59" i="5" s="1"/>
  <c r="BF59" i="5"/>
  <c r="DX59" i="5" s="1"/>
  <c r="BC59" i="5"/>
  <c r="DU59" i="5" s="1"/>
  <c r="AZ59" i="5"/>
  <c r="DR59" i="5" s="1"/>
  <c r="G59" i="5"/>
  <c r="BB59" i="5"/>
  <c r="DT59" i="5" s="1"/>
  <c r="DV59" i="5"/>
  <c r="AT59" i="5"/>
  <c r="J58" i="5"/>
  <c r="L58" i="5"/>
  <c r="K58" i="5"/>
  <c r="M58" i="5"/>
  <c r="CJ58" i="5"/>
  <c r="DZ58" i="5"/>
  <c r="ED58" i="5" s="1"/>
  <c r="D58" i="63"/>
  <c r="G58" i="63" s="1"/>
  <c r="M58" i="63" s="1"/>
  <c r="CX58" i="5"/>
  <c r="CY58" i="5" s="1"/>
  <c r="DL58" i="5"/>
  <c r="DZ57" i="5"/>
  <c r="EA57" i="5" s="1"/>
  <c r="D57" i="63"/>
  <c r="G57" i="63" s="1"/>
  <c r="M57" i="63" s="1"/>
  <c r="CX57" i="5"/>
  <c r="J57" i="5"/>
  <c r="M57" i="5"/>
  <c r="K57" i="5"/>
  <c r="L57" i="5"/>
  <c r="DL57" i="5"/>
  <c r="N56" i="5"/>
  <c r="DA56" i="5"/>
  <c r="DB56" i="5" s="1"/>
  <c r="CM56" i="5"/>
  <c r="CN56" i="5" s="1"/>
  <c r="EO56" i="5"/>
  <c r="EF55" i="5"/>
  <c r="DZ55" i="5"/>
  <c r="EG55" i="5" s="1"/>
  <c r="D55" i="63"/>
  <c r="G55" i="63" s="1"/>
  <c r="L55" i="63" s="1"/>
  <c r="EB55" i="5"/>
  <c r="CX55" i="5"/>
  <c r="CY55" i="5" s="1"/>
  <c r="CZ55" i="5" s="1"/>
  <c r="EH55" i="5"/>
  <c r="ED55" i="5"/>
  <c r="EA55" i="5"/>
  <c r="CJ55" i="5"/>
  <c r="DL55" i="5"/>
  <c r="M55" i="5"/>
  <c r="K55" i="5"/>
  <c r="J55" i="5"/>
  <c r="L55" i="5"/>
  <c r="EG54" i="5"/>
  <c r="DZ54" i="5"/>
  <c r="EH54" i="5" s="1"/>
  <c r="J54" i="5"/>
  <c r="K54" i="5"/>
  <c r="M54" i="5"/>
  <c r="L54" i="5"/>
  <c r="J93" i="2"/>
  <c r="CX54" i="5"/>
  <c r="CY54" i="5" s="1"/>
  <c r="DL54" i="5"/>
  <c r="D54" i="63"/>
  <c r="G54" i="63" s="1"/>
  <c r="J54" i="63" s="1"/>
  <c r="CJ54" i="5"/>
  <c r="K53" i="5"/>
  <c r="M53" i="5"/>
  <c r="L53" i="5"/>
  <c r="J53" i="5"/>
  <c r="DZ53" i="5"/>
  <c r="EA53" i="5" s="1"/>
  <c r="DL53" i="5"/>
  <c r="CX53" i="5"/>
  <c r="CY53" i="5" s="1"/>
  <c r="CZ53" i="5" s="1"/>
  <c r="DA53" i="5" s="1"/>
  <c r="D53" i="63"/>
  <c r="G53" i="63" s="1"/>
  <c r="M53" i="63" s="1"/>
  <c r="CJ53" i="5"/>
  <c r="J52" i="5"/>
  <c r="K52" i="5"/>
  <c r="M52" i="5"/>
  <c r="L52" i="5"/>
  <c r="EG52" i="5"/>
  <c r="DL52" i="5"/>
  <c r="EE52" i="5"/>
  <c r="EA52" i="5"/>
  <c r="CJ52" i="5"/>
  <c r="CK52" i="5" s="1"/>
  <c r="CL52" i="5" s="1"/>
  <c r="EB52" i="5"/>
  <c r="EF52" i="5"/>
  <c r="D52" i="63"/>
  <c r="G52" i="63" s="1"/>
  <c r="M52" i="63" s="1"/>
  <c r="DZ52" i="5"/>
  <c r="EC52" i="5" s="1"/>
  <c r="EH52" i="5"/>
  <c r="CX52" i="5"/>
  <c r="E123" i="5"/>
  <c r="L50" i="5"/>
  <c r="K50" i="5"/>
  <c r="M50" i="5"/>
  <c r="J50" i="5"/>
  <c r="EB50" i="5"/>
  <c r="CX50" i="5"/>
  <c r="CY50" i="5" s="1"/>
  <c r="CZ50" i="5" s="1"/>
  <c r="EE50" i="5"/>
  <c r="D50" i="63"/>
  <c r="G50" i="63" s="1"/>
  <c r="L50" i="63" s="1"/>
  <c r="DL50" i="5"/>
  <c r="EF50" i="5"/>
  <c r="CJ50" i="5"/>
  <c r="CK50" i="5" s="1"/>
  <c r="DZ50" i="5"/>
  <c r="EG50" i="5" s="1"/>
  <c r="ED50" i="5"/>
  <c r="EH50" i="5"/>
  <c r="EA50" i="5"/>
  <c r="E49" i="63"/>
  <c r="BM69" i="5"/>
  <c r="BK69" i="5"/>
  <c r="BN69" i="5"/>
  <c r="BI69" i="5"/>
  <c r="BO69" i="5"/>
  <c r="BS69" i="5"/>
  <c r="BQ69" i="5"/>
  <c r="BR69" i="5"/>
  <c r="BJ69" i="5"/>
  <c r="BL69" i="5"/>
  <c r="BP69" i="5"/>
  <c r="AZ49" i="5"/>
  <c r="DR49" i="5" s="1"/>
  <c r="AT49" i="5"/>
  <c r="DV49" i="5"/>
  <c r="BC49" i="5"/>
  <c r="DU49" i="5" s="1"/>
  <c r="BE49" i="5"/>
  <c r="DW49" i="5" s="1"/>
  <c r="AV49" i="5"/>
  <c r="DN49" i="5" s="1"/>
  <c r="BA49" i="5"/>
  <c r="DS49" i="5" s="1"/>
  <c r="G49" i="5"/>
  <c r="BF49" i="5"/>
  <c r="DX49" i="5" s="1"/>
  <c r="AW49" i="5"/>
  <c r="DO49" i="5" s="1"/>
  <c r="AX49" i="5"/>
  <c r="DP49" i="5" s="1"/>
  <c r="BB49" i="5"/>
  <c r="DT49" i="5" s="1"/>
  <c r="AY49" i="5"/>
  <c r="DQ49" i="5" s="1"/>
  <c r="AU49" i="5"/>
  <c r="DM49" i="5" s="1"/>
  <c r="BH69" i="5"/>
  <c r="B95" i="2" s="1"/>
  <c r="E48" i="63"/>
  <c r="AT48" i="5"/>
  <c r="AU48" i="5"/>
  <c r="DM48" i="5" s="1"/>
  <c r="AW48" i="5"/>
  <c r="DO48" i="5" s="1"/>
  <c r="BA48" i="5"/>
  <c r="DS48" i="5" s="1"/>
  <c r="AY48" i="5"/>
  <c r="DQ48" i="5" s="1"/>
  <c r="BB48" i="5"/>
  <c r="DT48" i="5" s="1"/>
  <c r="G48" i="5"/>
  <c r="BF48" i="5"/>
  <c r="DX48" i="5" s="1"/>
  <c r="AZ48" i="5"/>
  <c r="DR48" i="5" s="1"/>
  <c r="AX48" i="5"/>
  <c r="DP48" i="5" s="1"/>
  <c r="BE48" i="5"/>
  <c r="AV48" i="5"/>
  <c r="DN48" i="5" s="1"/>
  <c r="BC48" i="5"/>
  <c r="DU48" i="5" s="1"/>
  <c r="EB47" i="5"/>
  <c r="DL47" i="5"/>
  <c r="CX47" i="5"/>
  <c r="CY47" i="5" s="1"/>
  <c r="CJ47" i="5"/>
  <c r="DZ47" i="5"/>
  <c r="EE47" i="5" s="1"/>
  <c r="D47" i="63"/>
  <c r="G47" i="63" s="1"/>
  <c r="M47" i="63" s="1"/>
  <c r="EF47" i="5"/>
  <c r="M47" i="5"/>
  <c r="L47" i="5"/>
  <c r="K47" i="5"/>
  <c r="J47" i="5"/>
  <c r="DP43" i="5"/>
  <c r="DN43" i="5"/>
  <c r="D43" i="63"/>
  <c r="G43" i="63" s="1"/>
  <c r="L43" i="63" s="1"/>
  <c r="DZ43" i="5"/>
  <c r="EB43" i="5" s="1"/>
  <c r="CX43" i="5"/>
  <c r="CY43" i="5" s="1"/>
  <c r="CJ43" i="5"/>
  <c r="DL43" i="5"/>
  <c r="DU43" i="5"/>
  <c r="M43" i="5"/>
  <c r="K43" i="5"/>
  <c r="J43" i="5"/>
  <c r="L43" i="5"/>
  <c r="DO43" i="5"/>
  <c r="DV23" i="5"/>
  <c r="DV27" i="5" s="1"/>
  <c r="BD27" i="5"/>
  <c r="AU27" i="5"/>
  <c r="DM23" i="5"/>
  <c r="DM27" i="5" s="1"/>
  <c r="D23" i="63"/>
  <c r="DL23" i="5"/>
  <c r="DL27" i="5" s="1"/>
  <c r="DZ23" i="5"/>
  <c r="DZ27" i="5" s="1"/>
  <c r="AT27" i="5"/>
  <c r="CJ23" i="5"/>
  <c r="CX23" i="5"/>
  <c r="DT23" i="5"/>
  <c r="DT27" i="5" s="1"/>
  <c r="BB27" i="5"/>
  <c r="DW23" i="5"/>
  <c r="DW27" i="5" s="1"/>
  <c r="BE27" i="5"/>
  <c r="BF27" i="5"/>
  <c r="DX23" i="5"/>
  <c r="DX27" i="5" s="1"/>
  <c r="DR23" i="5"/>
  <c r="DR27" i="5" s="1"/>
  <c r="AZ27" i="5"/>
  <c r="AY27" i="5"/>
  <c r="DQ23" i="5"/>
  <c r="DQ27" i="5" s="1"/>
  <c r="DP23" i="5"/>
  <c r="DP27" i="5" s="1"/>
  <c r="AX27" i="5"/>
  <c r="AW27" i="5"/>
  <c r="DO23" i="5"/>
  <c r="DO27" i="5" s="1"/>
  <c r="DU23" i="5"/>
  <c r="DU27" i="5" s="1"/>
  <c r="BC27" i="5"/>
  <c r="DN23" i="5"/>
  <c r="DN27" i="5" s="1"/>
  <c r="AV27" i="5"/>
  <c r="L23" i="5"/>
  <c r="L27" i="5" s="1"/>
  <c r="M23" i="5"/>
  <c r="M27" i="5" s="1"/>
  <c r="J23" i="5"/>
  <c r="K23" i="5"/>
  <c r="K27" i="5" s="1"/>
  <c r="G27" i="5"/>
  <c r="DS23" i="5"/>
  <c r="DS27" i="5" s="1"/>
  <c r="BA27" i="5"/>
  <c r="Z123" i="5"/>
  <c r="CM62" i="5"/>
  <c r="CY65" i="5"/>
  <c r="G65" i="63"/>
  <c r="L65" i="63" s="1"/>
  <c r="EI51" i="5"/>
  <c r="J114" i="63"/>
  <c r="M24" i="63"/>
  <c r="EN65" i="5"/>
  <c r="J24" i="63"/>
  <c r="R114" i="2"/>
  <c r="DA14" i="5"/>
  <c r="M114" i="63"/>
  <c r="CM110" i="5"/>
  <c r="CN110" i="5" s="1"/>
  <c r="CO110" i="5" s="1"/>
  <c r="N116" i="5"/>
  <c r="O116" i="5" s="1"/>
  <c r="K24" i="63"/>
  <c r="L114" i="63"/>
  <c r="G76" i="63"/>
  <c r="M76" i="63" s="1"/>
  <c r="EH76" i="5"/>
  <c r="EI76" i="5" s="1"/>
  <c r="N76" i="5"/>
  <c r="EG86" i="5"/>
  <c r="CM10" i="5"/>
  <c r="R112" i="2"/>
  <c r="J11" i="63"/>
  <c r="R73" i="2"/>
  <c r="M11" i="63"/>
  <c r="EG116" i="5"/>
  <c r="CM9" i="5"/>
  <c r="CN9" i="5" s="1"/>
  <c r="CY93" i="5"/>
  <c r="G66" i="63"/>
  <c r="M66" i="63" s="1"/>
  <c r="CK16" i="5"/>
  <c r="CL87" i="5"/>
  <c r="EP87" i="5" s="1"/>
  <c r="EJ65" i="5"/>
  <c r="EK65" i="5" s="1"/>
  <c r="EL65" i="5" s="1"/>
  <c r="N66" i="5"/>
  <c r="B92" i="2"/>
  <c r="R92" i="2" s="1"/>
  <c r="EJ66" i="5"/>
  <c r="EK66" i="5" s="1"/>
  <c r="N65" i="5"/>
  <c r="L87" i="63"/>
  <c r="M87" i="63"/>
  <c r="K87" i="63"/>
  <c r="CM100" i="5"/>
  <c r="CN100" i="5" s="1"/>
  <c r="DA66" i="5"/>
  <c r="DB66" i="5" s="1"/>
  <c r="DC66" i="5" s="1"/>
  <c r="N93" i="5"/>
  <c r="O93" i="5" s="1"/>
  <c r="U115" i="2" s="1"/>
  <c r="L60" i="63"/>
  <c r="EO88" i="5"/>
  <c r="J60" i="63"/>
  <c r="CO111" i="5"/>
  <c r="CP111" i="5" s="1"/>
  <c r="M60" i="63"/>
  <c r="F123" i="63"/>
  <c r="DA90" i="5"/>
  <c r="EH88" i="5"/>
  <c r="EI88" i="5" s="1"/>
  <c r="AY37" i="5"/>
  <c r="DQ34" i="5"/>
  <c r="DQ37" i="5" s="1"/>
  <c r="BE37" i="5"/>
  <c r="DW34" i="5"/>
  <c r="DW37" i="5" s="1"/>
  <c r="G37" i="5"/>
  <c r="M34" i="5"/>
  <c r="M37" i="5" s="1"/>
  <c r="J34" i="5"/>
  <c r="L34" i="5"/>
  <c r="L37" i="5" s="1"/>
  <c r="K34" i="5"/>
  <c r="K37" i="5" s="1"/>
  <c r="D34" i="63"/>
  <c r="DS34" i="5"/>
  <c r="DS37" i="5" s="1"/>
  <c r="BA37" i="5"/>
  <c r="BF37" i="5"/>
  <c r="DX34" i="5"/>
  <c r="DX37" i="5" s="1"/>
  <c r="BB37" i="5"/>
  <c r="DT34" i="5"/>
  <c r="DT37" i="5" s="1"/>
  <c r="DP34" i="5"/>
  <c r="DP37" i="5" s="1"/>
  <c r="AX37" i="5"/>
  <c r="AU37" i="5"/>
  <c r="DM34" i="5"/>
  <c r="DM37" i="5" s="1"/>
  <c r="DV34" i="5"/>
  <c r="DV37" i="5" s="1"/>
  <c r="BD37" i="5"/>
  <c r="D38" i="5"/>
  <c r="D39" i="5" s="1"/>
  <c r="R76" i="2"/>
  <c r="DO34" i="5"/>
  <c r="DO37" i="5" s="1"/>
  <c r="AW37" i="5"/>
  <c r="AV37" i="5"/>
  <c r="DN34" i="5"/>
  <c r="DN37" i="5" s="1"/>
  <c r="BC37" i="5"/>
  <c r="DU34" i="5"/>
  <c r="DU37" i="5" s="1"/>
  <c r="DR34" i="5"/>
  <c r="DR37" i="5" s="1"/>
  <c r="AZ37" i="5"/>
  <c r="EH34" i="5"/>
  <c r="EF34" i="5"/>
  <c r="EE34" i="5"/>
  <c r="CJ34" i="5"/>
  <c r="CK34" i="5" s="1"/>
  <c r="EI34" i="5"/>
  <c r="DL34" i="5"/>
  <c r="DL37" i="5" s="1"/>
  <c r="CX34" i="5"/>
  <c r="CY34" i="5" s="1"/>
  <c r="CY37" i="5" s="1"/>
  <c r="EB34" i="5"/>
  <c r="AT37" i="5"/>
  <c r="EA34" i="5"/>
  <c r="EC34" i="5"/>
  <c r="DZ34" i="5"/>
  <c r="DZ37" i="5" s="1"/>
  <c r="DA13" i="5"/>
  <c r="DB13" i="5" s="1"/>
  <c r="L13" i="63"/>
  <c r="K13" i="63"/>
  <c r="M13" i="63"/>
  <c r="EP114" i="5"/>
  <c r="L61" i="63"/>
  <c r="K61" i="63"/>
  <c r="J61" i="63"/>
  <c r="M61" i="63"/>
  <c r="DA114" i="5"/>
  <c r="DB114" i="5" s="1"/>
  <c r="EO110" i="5"/>
  <c r="CN90" i="5"/>
  <c r="DA60" i="5"/>
  <c r="CM86" i="5"/>
  <c r="EP86" i="5"/>
  <c r="CM89" i="5"/>
  <c r="CN89" i="5" s="1"/>
  <c r="CN60" i="5"/>
  <c r="K110" i="63"/>
  <c r="J110" i="63"/>
  <c r="G116" i="63"/>
  <c r="L110" i="63"/>
  <c r="M110" i="63"/>
  <c r="G106" i="5"/>
  <c r="EP22" i="5"/>
  <c r="B117" i="63"/>
  <c r="B118" i="63" s="1"/>
  <c r="CL61" i="5"/>
  <c r="CM61" i="5" s="1"/>
  <c r="CZ110" i="5"/>
  <c r="CZ101" i="5"/>
  <c r="CZ104" i="5" s="1"/>
  <c r="DA99" i="5"/>
  <c r="DC87" i="5"/>
  <c r="DD87" i="5" s="1"/>
  <c r="DC112" i="5"/>
  <c r="CK116" i="5"/>
  <c r="L90" i="63"/>
  <c r="K90" i="63"/>
  <c r="M90" i="63"/>
  <c r="J90" i="63"/>
  <c r="CY116" i="5"/>
  <c r="CN88" i="5"/>
  <c r="J22" i="63"/>
  <c r="L22" i="63"/>
  <c r="K22" i="63"/>
  <c r="M22" i="63"/>
  <c r="CN24" i="5"/>
  <c r="L112" i="63"/>
  <c r="J112" i="63"/>
  <c r="M112" i="63"/>
  <c r="K112" i="63"/>
  <c r="EO24" i="5"/>
  <c r="CY16" i="5"/>
  <c r="CZ9" i="5"/>
  <c r="DA9" i="5" s="1"/>
  <c r="B71" i="63"/>
  <c r="DC89" i="5"/>
  <c r="DD89" i="5" s="1"/>
  <c r="CO101" i="5"/>
  <c r="CM99" i="5"/>
  <c r="CZ88" i="5"/>
  <c r="EI111" i="5"/>
  <c r="EJ111" i="5" s="1"/>
  <c r="CZ32" i="5"/>
  <c r="EO114" i="5"/>
  <c r="CM114" i="5"/>
  <c r="K113" i="63"/>
  <c r="L113" i="63"/>
  <c r="J113" i="63"/>
  <c r="M113" i="63"/>
  <c r="K56" i="63"/>
  <c r="L56" i="63"/>
  <c r="J56" i="63"/>
  <c r="M56" i="63"/>
  <c r="G118" i="5"/>
  <c r="J111" i="63"/>
  <c r="K111" i="63"/>
  <c r="L111" i="63"/>
  <c r="M111" i="63"/>
  <c r="CO113" i="5"/>
  <c r="DA61" i="5"/>
  <c r="DB61" i="5" s="1"/>
  <c r="J99" i="63"/>
  <c r="L99" i="63"/>
  <c r="K99" i="63"/>
  <c r="M99" i="63"/>
  <c r="K89" i="63"/>
  <c r="L89" i="63"/>
  <c r="J89" i="63"/>
  <c r="M89" i="63"/>
  <c r="CZ24" i="5"/>
  <c r="DA24" i="5" s="1"/>
  <c r="DB24" i="5" s="1"/>
  <c r="CL112" i="5"/>
  <c r="G95" i="5"/>
  <c r="CZ111" i="5"/>
  <c r="EP111" i="5" s="1"/>
  <c r="EO111" i="5"/>
  <c r="K62" i="63"/>
  <c r="L62" i="63"/>
  <c r="J62" i="63"/>
  <c r="M62" i="63"/>
  <c r="G93" i="63"/>
  <c r="J86" i="63"/>
  <c r="K86" i="63"/>
  <c r="L86" i="63"/>
  <c r="M86" i="63"/>
  <c r="EO22" i="5"/>
  <c r="DA100" i="5"/>
  <c r="DA22" i="5"/>
  <c r="L88" i="63"/>
  <c r="K88" i="63"/>
  <c r="M88" i="63"/>
  <c r="J88" i="63"/>
  <c r="R132" i="2"/>
  <c r="EH112" i="5"/>
  <c r="CZ11" i="5"/>
  <c r="DB86" i="5"/>
  <c r="DC86" i="5" s="1"/>
  <c r="EJ87" i="5"/>
  <c r="EE42" i="5" l="1"/>
  <c r="EO33" i="5"/>
  <c r="EH33" i="5"/>
  <c r="EI33" i="5"/>
  <c r="EE32" i="5"/>
  <c r="EO32" i="5"/>
  <c r="EF22" i="5"/>
  <c r="EJ11" i="5"/>
  <c r="EK11" i="5"/>
  <c r="EO11" i="5"/>
  <c r="EL11" i="5"/>
  <c r="EK10" i="5"/>
  <c r="EO10" i="5"/>
  <c r="EL10" i="5"/>
  <c r="N95" i="2"/>
  <c r="J95" i="2"/>
  <c r="F95" i="2"/>
  <c r="R95" i="2" s="1"/>
  <c r="F26" i="2"/>
  <c r="F28" i="1"/>
  <c r="EC9" i="5"/>
  <c r="EQ9" i="5" s="1"/>
  <c r="EB9" i="5"/>
  <c r="U135" i="2"/>
  <c r="N64" i="5"/>
  <c r="CZ42" i="5"/>
  <c r="EP42" i="5" s="1"/>
  <c r="EN42" i="5"/>
  <c r="M32" i="63"/>
  <c r="L32" i="63"/>
  <c r="J32" i="63"/>
  <c r="EN64" i="5"/>
  <c r="CN64" i="5"/>
  <c r="CO64" i="5" s="1"/>
  <c r="CP64" i="5" s="1"/>
  <c r="EO64" i="5"/>
  <c r="B123" i="63"/>
  <c r="EQ64" i="5"/>
  <c r="F30" i="1"/>
  <c r="B10" i="2" s="1"/>
  <c r="EO42" i="5"/>
  <c r="N42" i="5"/>
  <c r="CO42" i="5"/>
  <c r="CP42" i="5" s="1"/>
  <c r="CQ42" i="5" s="1"/>
  <c r="EG45" i="5"/>
  <c r="EC45" i="5"/>
  <c r="EB45" i="5"/>
  <c r="EA45" i="5"/>
  <c r="D45" i="63"/>
  <c r="G45" i="63" s="1"/>
  <c r="J45" i="63" s="1"/>
  <c r="EE45" i="5"/>
  <c r="EF45" i="5"/>
  <c r="EI45" i="5"/>
  <c r="EH45" i="5"/>
  <c r="CY45" i="5"/>
  <c r="CZ45" i="5" s="1"/>
  <c r="EP113" i="5"/>
  <c r="CM51" i="5"/>
  <c r="CN51" i="5" s="1"/>
  <c r="CO51" i="5" s="1"/>
  <c r="EE37" i="5"/>
  <c r="EA37" i="5"/>
  <c r="EB37" i="5"/>
  <c r="ED45" i="5"/>
  <c r="EC57" i="5"/>
  <c r="EB58" i="5"/>
  <c r="EG58" i="5"/>
  <c r="EF57" i="5"/>
  <c r="ED77" i="5"/>
  <c r="EA23" i="5"/>
  <c r="EA27" i="5" s="1"/>
  <c r="EE57" i="5"/>
  <c r="EJ23" i="5"/>
  <c r="EH57" i="5"/>
  <c r="EF23" i="5"/>
  <c r="EF27" i="5" s="1"/>
  <c r="EB23" i="5"/>
  <c r="EB27" i="5" s="1"/>
  <c r="EH23" i="5"/>
  <c r="EC47" i="5"/>
  <c r="EC50" i="5"/>
  <c r="EC53" i="5"/>
  <c r="ED34" i="5"/>
  <c r="ED37" i="5" s="1"/>
  <c r="EC23" i="5"/>
  <c r="EC27" i="5" s="1"/>
  <c r="EH53" i="5"/>
  <c r="EE23" i="5"/>
  <c r="EE27" i="5" s="1"/>
  <c r="EA43" i="5"/>
  <c r="EE79" i="5"/>
  <c r="EB57" i="5"/>
  <c r="EE53" i="5"/>
  <c r="EO98" i="5"/>
  <c r="EO65" i="5"/>
  <c r="EE43" i="5"/>
  <c r="EB54" i="5"/>
  <c r="ED43" i="5"/>
  <c r="EF79" i="5"/>
  <c r="EC37" i="5"/>
  <c r="EG44" i="5"/>
  <c r="ED54" i="5"/>
  <c r="ED44" i="5"/>
  <c r="EB46" i="5"/>
  <c r="EF43" i="5"/>
  <c r="EG46" i="5"/>
  <c r="EC54" i="5"/>
  <c r="EI44" i="5"/>
  <c r="EC43" i="5"/>
  <c r="EG34" i="5"/>
  <c r="ED52" i="5"/>
  <c r="EF54" i="5"/>
  <c r="EA54" i="5"/>
  <c r="EJ34" i="5"/>
  <c r="EA47" i="5"/>
  <c r="EC55" i="5"/>
  <c r="EH58" i="5"/>
  <c r="EA46" i="5"/>
  <c r="EO46" i="5" s="1"/>
  <c r="EC58" i="5"/>
  <c r="EE54" i="5"/>
  <c r="EI46" i="5"/>
  <c r="EF46" i="5"/>
  <c r="EG43" i="5"/>
  <c r="EA58" i="5"/>
  <c r="ED53" i="5"/>
  <c r="EF58" i="5"/>
  <c r="ED46" i="5"/>
  <c r="EC46" i="5"/>
  <c r="EC44" i="5"/>
  <c r="EH46" i="5"/>
  <c r="EB53" i="5"/>
  <c r="EE55" i="5"/>
  <c r="EE58" i="5"/>
  <c r="EG47" i="5"/>
  <c r="EF53" i="5"/>
  <c r="ED47" i="5"/>
  <c r="EG23" i="5"/>
  <c r="EH47" i="5"/>
  <c r="EG53" i="5"/>
  <c r="EA44" i="5"/>
  <c r="EO44" i="5" s="1"/>
  <c r="EI23" i="5"/>
  <c r="ED79" i="5"/>
  <c r="EF44" i="5"/>
  <c r="ED23" i="5"/>
  <c r="ED27" i="5" s="1"/>
  <c r="EE44" i="5"/>
  <c r="EP33" i="5"/>
  <c r="N45" i="5"/>
  <c r="N44" i="5"/>
  <c r="J12" i="63"/>
  <c r="L12" i="63"/>
  <c r="K12" i="63"/>
  <c r="N100" i="63"/>
  <c r="L64" i="63"/>
  <c r="M64" i="63"/>
  <c r="J64" i="63"/>
  <c r="L53" i="63"/>
  <c r="K53" i="63"/>
  <c r="N51" i="5"/>
  <c r="EN51" i="5"/>
  <c r="EP51" i="5"/>
  <c r="CL46" i="5"/>
  <c r="CM46" i="5" s="1"/>
  <c r="CN46" i="5" s="1"/>
  <c r="CO46" i="5" s="1"/>
  <c r="N46" i="5"/>
  <c r="EN46" i="5"/>
  <c r="CZ46" i="5"/>
  <c r="DA46" i="5" s="1"/>
  <c r="L46" i="63"/>
  <c r="J46" i="63"/>
  <c r="K46" i="63"/>
  <c r="CK45" i="5"/>
  <c r="EN45" i="5"/>
  <c r="CZ44" i="5"/>
  <c r="DA44" i="5" s="1"/>
  <c r="DB44" i="5" s="1"/>
  <c r="CM44" i="5"/>
  <c r="CN44" i="5" s="1"/>
  <c r="EN44" i="5"/>
  <c r="L44" i="63"/>
  <c r="M44" i="63"/>
  <c r="J44" i="63"/>
  <c r="DB33" i="5"/>
  <c r="DC33" i="5" s="1"/>
  <c r="DD33" i="5" s="1"/>
  <c r="K33" i="63"/>
  <c r="J33" i="63"/>
  <c r="L33" i="63"/>
  <c r="CP33" i="5"/>
  <c r="CQ33" i="5" s="1"/>
  <c r="CO14" i="5"/>
  <c r="CP14" i="5" s="1"/>
  <c r="CQ14" i="5" s="1"/>
  <c r="J9" i="63"/>
  <c r="L9" i="63"/>
  <c r="M9" i="63"/>
  <c r="M16" i="63" s="1"/>
  <c r="CO22" i="5"/>
  <c r="CP22" i="5" s="1"/>
  <c r="N101" i="63"/>
  <c r="R55" i="2"/>
  <c r="CO13" i="5"/>
  <c r="CP13" i="5" s="1"/>
  <c r="DA12" i="5"/>
  <c r="DB12" i="5" s="1"/>
  <c r="CL16" i="5"/>
  <c r="R56" i="2"/>
  <c r="N16" i="5"/>
  <c r="O16" i="5" s="1"/>
  <c r="U57" i="2" s="1"/>
  <c r="DB10" i="5"/>
  <c r="DC10" i="5" s="1"/>
  <c r="J10" i="63"/>
  <c r="R54" i="2"/>
  <c r="K10" i="63"/>
  <c r="EP10" i="5"/>
  <c r="EQ10" i="5"/>
  <c r="G16" i="63"/>
  <c r="G17" i="63" s="1"/>
  <c r="L10" i="63"/>
  <c r="G18" i="5"/>
  <c r="B12" i="2"/>
  <c r="J30" i="1"/>
  <c r="J40" i="1"/>
  <c r="K40" i="1" s="1"/>
  <c r="N10" i="1"/>
  <c r="N24" i="1" s="1"/>
  <c r="K24" i="1"/>
  <c r="R75" i="2"/>
  <c r="DC98" i="5"/>
  <c r="DD98" i="5" s="1"/>
  <c r="CZ43" i="5"/>
  <c r="DA43" i="5" s="1"/>
  <c r="DB43" i="5" s="1"/>
  <c r="EN79" i="5"/>
  <c r="CM11" i="5"/>
  <c r="CN11" i="5" s="1"/>
  <c r="CO11" i="5" s="1"/>
  <c r="CL79" i="5"/>
  <c r="CM79" i="5" s="1"/>
  <c r="C123" i="63"/>
  <c r="CZ54" i="5"/>
  <c r="DA54" i="5" s="1"/>
  <c r="N57" i="5"/>
  <c r="CN10" i="5"/>
  <c r="CO10" i="5" s="1"/>
  <c r="EH79" i="5"/>
  <c r="EI79" i="5" s="1"/>
  <c r="N79" i="5"/>
  <c r="J79" i="63"/>
  <c r="M79" i="63"/>
  <c r="K79" i="63"/>
  <c r="DA79" i="5"/>
  <c r="DB79" i="5" s="1"/>
  <c r="DC79" i="5" s="1"/>
  <c r="EO79" i="5"/>
  <c r="CN65" i="5"/>
  <c r="CO65" i="5" s="1"/>
  <c r="J57" i="63"/>
  <c r="L57" i="63"/>
  <c r="EK110" i="5"/>
  <c r="EL110" i="5" s="1"/>
  <c r="R93" i="2"/>
  <c r="K42" i="63"/>
  <c r="L42" i="63"/>
  <c r="R133" i="2"/>
  <c r="J42" i="63"/>
  <c r="EN47" i="5"/>
  <c r="AY69" i="5"/>
  <c r="N11" i="63"/>
  <c r="N114" i="63"/>
  <c r="J43" i="63"/>
  <c r="EL64" i="5"/>
  <c r="L58" i="63"/>
  <c r="K58" i="63"/>
  <c r="EP64" i="5"/>
  <c r="CL98" i="5"/>
  <c r="CN62" i="5"/>
  <c r="EN57" i="5"/>
  <c r="EI57" i="5"/>
  <c r="EJ57" i="5" s="1"/>
  <c r="CZ58" i="5"/>
  <c r="DA58" i="5" s="1"/>
  <c r="DB58" i="5" s="1"/>
  <c r="DB53" i="5"/>
  <c r="DC53" i="5" s="1"/>
  <c r="DD53" i="5" s="1"/>
  <c r="DE53" i="5" s="1"/>
  <c r="EK23" i="5"/>
  <c r="EL23" i="5" s="1"/>
  <c r="CY52" i="5"/>
  <c r="EO52" i="5" s="1"/>
  <c r="CL57" i="5"/>
  <c r="CM57" i="5" s="1"/>
  <c r="DS69" i="5"/>
  <c r="K47" i="63"/>
  <c r="EH86" i="5"/>
  <c r="EI86" i="5" s="1"/>
  <c r="L47" i="63"/>
  <c r="ER56" i="5"/>
  <c r="EN58" i="5"/>
  <c r="CK104" i="5"/>
  <c r="EI55" i="5"/>
  <c r="EJ55" i="5" s="1"/>
  <c r="EK55" i="5" s="1"/>
  <c r="EL55" i="5" s="1"/>
  <c r="N98" i="63"/>
  <c r="EI52" i="5"/>
  <c r="EJ52" i="5" s="1"/>
  <c r="EK52" i="5" s="1"/>
  <c r="EI53" i="5"/>
  <c r="EJ53" i="5" s="1"/>
  <c r="DB64" i="5"/>
  <c r="DC64" i="5" s="1"/>
  <c r="G105" i="63"/>
  <c r="G106" i="63" s="1"/>
  <c r="J104" i="63"/>
  <c r="L104" i="63"/>
  <c r="K104" i="63"/>
  <c r="M104" i="63"/>
  <c r="J97" i="2"/>
  <c r="E81" i="63"/>
  <c r="E82" i="63" s="1"/>
  <c r="E83" i="63" s="1"/>
  <c r="CN76" i="5"/>
  <c r="CO76" i="5" s="1"/>
  <c r="CP76" i="5" s="1"/>
  <c r="F97" i="2"/>
  <c r="N97" i="2"/>
  <c r="B97" i="2"/>
  <c r="CX78" i="5"/>
  <c r="CY78" i="5" s="1"/>
  <c r="CZ78" i="5" s="1"/>
  <c r="ED78" i="5"/>
  <c r="DZ78" i="5"/>
  <c r="EC78" i="5" s="1"/>
  <c r="DL78" i="5"/>
  <c r="D78" i="63"/>
  <c r="G78" i="63" s="1"/>
  <c r="CJ78" i="5"/>
  <c r="K78" i="5"/>
  <c r="M78" i="5"/>
  <c r="J78" i="5"/>
  <c r="L78" i="5"/>
  <c r="DN78" i="5"/>
  <c r="EH77" i="5"/>
  <c r="EI77" i="5" s="1"/>
  <c r="CK77" i="5"/>
  <c r="EN77" i="5"/>
  <c r="L77" i="63"/>
  <c r="CY77" i="5"/>
  <c r="N77" i="5"/>
  <c r="J77" i="63"/>
  <c r="K77" i="63"/>
  <c r="EP76" i="5"/>
  <c r="EO76" i="5"/>
  <c r="BB81" i="5"/>
  <c r="DT75" i="5"/>
  <c r="DT81" i="5" s="1"/>
  <c r="DS75" i="5"/>
  <c r="DS81" i="5" s="1"/>
  <c r="BA81" i="5"/>
  <c r="DU75" i="5"/>
  <c r="DU81" i="5" s="1"/>
  <c r="BC81" i="5"/>
  <c r="M75" i="5"/>
  <c r="K75" i="5"/>
  <c r="J75" i="5"/>
  <c r="G81" i="5"/>
  <c r="L75" i="5"/>
  <c r="DW75" i="5"/>
  <c r="DW81" i="5" s="1"/>
  <c r="BE81" i="5"/>
  <c r="DR75" i="5"/>
  <c r="DR81" i="5" s="1"/>
  <c r="AZ81" i="5"/>
  <c r="DX75" i="5"/>
  <c r="DX81" i="5" s="1"/>
  <c r="BF81" i="5"/>
  <c r="DL75" i="5"/>
  <c r="EA75" i="5"/>
  <c r="CJ75" i="5"/>
  <c r="CX75" i="5"/>
  <c r="DZ75" i="5"/>
  <c r="D75" i="63"/>
  <c r="AT81" i="5"/>
  <c r="DP75" i="5"/>
  <c r="DP81" i="5" s="1"/>
  <c r="AX81" i="5"/>
  <c r="DQ75" i="5"/>
  <c r="DQ81" i="5" s="1"/>
  <c r="AY81" i="5"/>
  <c r="DM75" i="5"/>
  <c r="DM81" i="5" s="1"/>
  <c r="AU81" i="5"/>
  <c r="DO75" i="5"/>
  <c r="DO81" i="5" s="1"/>
  <c r="AW81" i="5"/>
  <c r="DV75" i="5"/>
  <c r="DV81" i="5" s="1"/>
  <c r="BD81" i="5"/>
  <c r="DN75" i="5"/>
  <c r="AV81" i="5"/>
  <c r="EP66" i="5"/>
  <c r="D123" i="5"/>
  <c r="K59" i="5"/>
  <c r="J59" i="5"/>
  <c r="L59" i="5"/>
  <c r="M59" i="5"/>
  <c r="AX69" i="5"/>
  <c r="G69" i="5"/>
  <c r="DX69" i="5"/>
  <c r="DR69" i="5"/>
  <c r="CX59" i="5"/>
  <c r="CY59" i="5" s="1"/>
  <c r="CZ59" i="5" s="1"/>
  <c r="EC59" i="5"/>
  <c r="CJ59" i="5"/>
  <c r="EE59" i="5"/>
  <c r="EH59" i="5"/>
  <c r="EG59" i="5"/>
  <c r="ED59" i="5"/>
  <c r="EB59" i="5"/>
  <c r="EF59" i="5"/>
  <c r="DZ59" i="5"/>
  <c r="EA59" i="5" s="1"/>
  <c r="DL59" i="5"/>
  <c r="D59" i="63"/>
  <c r="G59" i="63" s="1"/>
  <c r="DU69" i="5"/>
  <c r="DP69" i="5"/>
  <c r="DT69" i="5"/>
  <c r="DQ69" i="5"/>
  <c r="CK58" i="5"/>
  <c r="N58" i="5"/>
  <c r="J58" i="63"/>
  <c r="EI58" i="5"/>
  <c r="EJ58" i="5" s="1"/>
  <c r="EK58" i="5" s="1"/>
  <c r="EL58" i="5" s="1"/>
  <c r="CY57" i="5"/>
  <c r="K57" i="63"/>
  <c r="EQ56" i="5"/>
  <c r="DC56" i="5"/>
  <c r="DD56" i="5" s="1"/>
  <c r="CO56" i="5"/>
  <c r="CP56" i="5" s="1"/>
  <c r="N55" i="5"/>
  <c r="CK55" i="5"/>
  <c r="EO55" i="5" s="1"/>
  <c r="J55" i="63"/>
  <c r="DA55" i="5"/>
  <c r="DB55" i="5" s="1"/>
  <c r="DC55" i="5" s="1"/>
  <c r="DD55" i="5" s="1"/>
  <c r="K55" i="63"/>
  <c r="M55" i="63"/>
  <c r="EN55" i="5"/>
  <c r="EI54" i="5"/>
  <c r="EJ54" i="5" s="1"/>
  <c r="L54" i="63"/>
  <c r="K54" i="63"/>
  <c r="N54" i="5"/>
  <c r="CK54" i="5"/>
  <c r="EN54" i="5"/>
  <c r="M54" i="63"/>
  <c r="N53" i="5"/>
  <c r="J53" i="63"/>
  <c r="CK53" i="5"/>
  <c r="EO53" i="5" s="1"/>
  <c r="EN53" i="5"/>
  <c r="N52" i="5"/>
  <c r="EN52" i="5"/>
  <c r="CM52" i="5"/>
  <c r="J52" i="63"/>
  <c r="K52" i="63"/>
  <c r="L52" i="63"/>
  <c r="EO51" i="5"/>
  <c r="CL50" i="5"/>
  <c r="EP50" i="5" s="1"/>
  <c r="EO50" i="5"/>
  <c r="M50" i="63"/>
  <c r="EI50" i="5"/>
  <c r="J50" i="63"/>
  <c r="K50" i="63"/>
  <c r="DA50" i="5"/>
  <c r="DB50" i="5" s="1"/>
  <c r="DC50" i="5" s="1"/>
  <c r="N50" i="5"/>
  <c r="EN50" i="5"/>
  <c r="D49" i="63"/>
  <c r="G49" i="63" s="1"/>
  <c r="EG49" i="5"/>
  <c r="EH49" i="5"/>
  <c r="EC49" i="5"/>
  <c r="CX49" i="5"/>
  <c r="CJ49" i="5"/>
  <c r="CK49" i="5" s="1"/>
  <c r="DL49" i="5"/>
  <c r="EE49" i="5"/>
  <c r="ED49" i="5"/>
  <c r="DZ49" i="5"/>
  <c r="EF49" i="5" s="1"/>
  <c r="K49" i="5"/>
  <c r="J49" i="5"/>
  <c r="L49" i="5"/>
  <c r="M49" i="5"/>
  <c r="BC69" i="5"/>
  <c r="E69" i="63"/>
  <c r="E70" i="63" s="1"/>
  <c r="E71" i="63" s="1"/>
  <c r="DM69" i="5"/>
  <c r="DO69" i="5"/>
  <c r="EG48" i="5"/>
  <c r="EA48" i="5"/>
  <c r="EB48" i="5"/>
  <c r="EH48" i="5"/>
  <c r="D48" i="63"/>
  <c r="CX48" i="5"/>
  <c r="CY48" i="5" s="1"/>
  <c r="CZ48" i="5" s="1"/>
  <c r="ED48" i="5"/>
  <c r="DL48" i="5"/>
  <c r="DZ48" i="5"/>
  <c r="EC48" i="5" s="1"/>
  <c r="CJ48" i="5"/>
  <c r="CK48" i="5" s="1"/>
  <c r="AW69" i="5"/>
  <c r="BA69" i="5"/>
  <c r="DW48" i="5"/>
  <c r="DW69" i="5" s="1"/>
  <c r="BE69" i="5"/>
  <c r="DV48" i="5"/>
  <c r="DV69" i="5" s="1"/>
  <c r="BD69" i="5"/>
  <c r="BF69" i="5"/>
  <c r="DN69" i="5"/>
  <c r="AZ69" i="5"/>
  <c r="AV69" i="5"/>
  <c r="AU69" i="5"/>
  <c r="BB69" i="5"/>
  <c r="K48" i="5"/>
  <c r="J48" i="5"/>
  <c r="L48" i="5"/>
  <c r="M48" i="5"/>
  <c r="AT69" i="5"/>
  <c r="J47" i="63"/>
  <c r="N47" i="5"/>
  <c r="EI47" i="5"/>
  <c r="EJ47" i="5" s="1"/>
  <c r="CZ47" i="5"/>
  <c r="DA47" i="5" s="1"/>
  <c r="CK47" i="5"/>
  <c r="EJ45" i="5"/>
  <c r="EK45" i="5" s="1"/>
  <c r="CK43" i="5"/>
  <c r="CL43" i="5" s="1"/>
  <c r="EN43" i="5"/>
  <c r="K43" i="63"/>
  <c r="M43" i="63"/>
  <c r="N43" i="5"/>
  <c r="B74" i="2"/>
  <c r="G23" i="63"/>
  <c r="D27" i="63"/>
  <c r="D28" i="63" s="1"/>
  <c r="D29" i="63" s="1"/>
  <c r="F74" i="2"/>
  <c r="CY23" i="5"/>
  <c r="CX27" i="5"/>
  <c r="CK23" i="5"/>
  <c r="CL23" i="5" s="1"/>
  <c r="EN23" i="5"/>
  <c r="EN27" i="5" s="1"/>
  <c r="CJ27" i="5"/>
  <c r="N74" i="2"/>
  <c r="J74" i="2"/>
  <c r="J27" i="5"/>
  <c r="N23" i="5"/>
  <c r="N27" i="5" s="1"/>
  <c r="O27" i="5" s="1"/>
  <c r="G28" i="5"/>
  <c r="J66" i="63"/>
  <c r="CZ65" i="5"/>
  <c r="L66" i="63"/>
  <c r="N24" i="63"/>
  <c r="DB14" i="5"/>
  <c r="CO9" i="5"/>
  <c r="CP9" i="5" s="1"/>
  <c r="N60" i="63"/>
  <c r="EJ51" i="5"/>
  <c r="EK51" i="5" s="1"/>
  <c r="L51" i="63"/>
  <c r="M51" i="63"/>
  <c r="CP110" i="5"/>
  <c r="CQ110" i="5" s="1"/>
  <c r="J51" i="63"/>
  <c r="K65" i="63"/>
  <c r="K76" i="63"/>
  <c r="CP113" i="5"/>
  <c r="CQ113" i="5" s="1"/>
  <c r="CR113" i="5" s="1"/>
  <c r="CS113" i="5" s="1"/>
  <c r="J65" i="63"/>
  <c r="M65" i="63"/>
  <c r="L76" i="63"/>
  <c r="EP11" i="5"/>
  <c r="J76" i="63"/>
  <c r="EJ76" i="5"/>
  <c r="N87" i="63"/>
  <c r="CO100" i="5"/>
  <c r="CP100" i="5" s="1"/>
  <c r="CL93" i="5"/>
  <c r="CM87" i="5"/>
  <c r="CM93" i="5" s="1"/>
  <c r="EQ114" i="5"/>
  <c r="K66" i="63"/>
  <c r="EL66" i="5"/>
  <c r="DE89" i="5"/>
  <c r="DF89" i="5" s="1"/>
  <c r="N90" i="63"/>
  <c r="J116" i="63"/>
  <c r="DD66" i="5"/>
  <c r="ET66" i="5" s="1"/>
  <c r="CQ66" i="5"/>
  <c r="CR66" i="5" s="1"/>
  <c r="DB90" i="5"/>
  <c r="DC90" i="5" s="1"/>
  <c r="N62" i="63"/>
  <c r="L116" i="63"/>
  <c r="EQ66" i="5"/>
  <c r="DB22" i="5"/>
  <c r="ER22" i="5" s="1"/>
  <c r="K93" i="63"/>
  <c r="L93" i="63"/>
  <c r="DA111" i="5"/>
  <c r="B77" i="2"/>
  <c r="N77" i="2"/>
  <c r="CL34" i="5"/>
  <c r="CK37" i="5"/>
  <c r="EO34" i="5"/>
  <c r="EO37" i="5" s="1"/>
  <c r="G38" i="5"/>
  <c r="CZ34" i="5"/>
  <c r="CZ37" i="5" s="1"/>
  <c r="CX37" i="5"/>
  <c r="CJ37" i="5"/>
  <c r="EN34" i="5"/>
  <c r="EN37" i="5" s="1"/>
  <c r="EK34" i="5"/>
  <c r="J37" i="5"/>
  <c r="N34" i="5"/>
  <c r="N37" i="5" s="1"/>
  <c r="O37" i="5" s="1"/>
  <c r="D37" i="63"/>
  <c r="G34" i="63"/>
  <c r="J77" i="2"/>
  <c r="F77" i="2"/>
  <c r="N22" i="63"/>
  <c r="CO88" i="5"/>
  <c r="CP88" i="5" s="1"/>
  <c r="DA32" i="5"/>
  <c r="EQ32" i="5" s="1"/>
  <c r="N113" i="63"/>
  <c r="CM112" i="5"/>
  <c r="CN112" i="5" s="1"/>
  <c r="CL116" i="5"/>
  <c r="EP112" i="5"/>
  <c r="DC61" i="5"/>
  <c r="DD61" i="5" s="1"/>
  <c r="N56" i="63"/>
  <c r="ER66" i="5"/>
  <c r="N61" i="63"/>
  <c r="DA11" i="5"/>
  <c r="DD112" i="5"/>
  <c r="DE112" i="5" s="1"/>
  <c r="DB76" i="5"/>
  <c r="DC76" i="5" s="1"/>
  <c r="G94" i="63"/>
  <c r="CZ116" i="5"/>
  <c r="DA110" i="5"/>
  <c r="EP110" i="5"/>
  <c r="CO89" i="5"/>
  <c r="J93" i="63"/>
  <c r="N99" i="63"/>
  <c r="DE87" i="5"/>
  <c r="K116" i="63"/>
  <c r="EQ22" i="5"/>
  <c r="CZ16" i="5"/>
  <c r="DB9" i="5"/>
  <c r="N110" i="63"/>
  <c r="M116" i="63"/>
  <c r="ER24" i="5"/>
  <c r="CQ111" i="5"/>
  <c r="CR111" i="5" s="1"/>
  <c r="G117" i="63"/>
  <c r="DC13" i="5"/>
  <c r="DC24" i="5"/>
  <c r="EP24" i="5"/>
  <c r="N86" i="63"/>
  <c r="M93" i="63"/>
  <c r="EQ24" i="5"/>
  <c r="N111" i="63"/>
  <c r="CO24" i="5"/>
  <c r="CP24" i="5" s="1"/>
  <c r="EH116" i="5"/>
  <c r="EI112" i="5"/>
  <c r="EI116" i="5" s="1"/>
  <c r="N12" i="63"/>
  <c r="CP101" i="5"/>
  <c r="CO60" i="5"/>
  <c r="DC114" i="5"/>
  <c r="DD114" i="5" s="1"/>
  <c r="DB113" i="5"/>
  <c r="ER113" i="5" s="1"/>
  <c r="DA51" i="5"/>
  <c r="DB51" i="5" s="1"/>
  <c r="N88" i="63"/>
  <c r="CN114" i="5"/>
  <c r="ER114" i="5" s="1"/>
  <c r="DB100" i="5"/>
  <c r="DB60" i="5"/>
  <c r="EQ99" i="5"/>
  <c r="CN99" i="5"/>
  <c r="DA101" i="5"/>
  <c r="DA104" i="5" s="1"/>
  <c r="EO116" i="5"/>
  <c r="EQ86" i="5"/>
  <c r="EQ76" i="5"/>
  <c r="CN61" i="5"/>
  <c r="N112" i="63"/>
  <c r="N89" i="63"/>
  <c r="DC62" i="5"/>
  <c r="DD62" i="5" s="1"/>
  <c r="DE62" i="5" s="1"/>
  <c r="DB99" i="5"/>
  <c r="DC99" i="5" s="1"/>
  <c r="CN86" i="5"/>
  <c r="EP88" i="5"/>
  <c r="CZ93" i="5"/>
  <c r="DA88" i="5"/>
  <c r="CO90" i="5"/>
  <c r="EP32" i="5"/>
  <c r="DD86" i="5"/>
  <c r="DE86" i="5" s="1"/>
  <c r="ES66" i="5"/>
  <c r="CO12" i="5"/>
  <c r="CO32" i="5"/>
  <c r="I37" i="1"/>
  <c r="M30" i="1"/>
  <c r="M28" i="1" s="1"/>
  <c r="M40" i="1"/>
  <c r="EL56" i="5"/>
  <c r="EJ88" i="5"/>
  <c r="EK111" i="5"/>
  <c r="EK87" i="5"/>
  <c r="EL87" i="5" s="1"/>
  <c r="EF42" i="5" l="1"/>
  <c r="EJ33" i="5"/>
  <c r="EK33" i="5"/>
  <c r="EL33" i="5" s="1"/>
  <c r="EF32" i="5"/>
  <c r="EG22" i="5"/>
  <c r="EJ46" i="5"/>
  <c r="EK46" i="5" s="1"/>
  <c r="EL46" i="5" s="1"/>
  <c r="EJ44" i="5"/>
  <c r="EK44" i="5" s="1"/>
  <c r="EL44" i="5" s="1"/>
  <c r="K30" i="1"/>
  <c r="F10" i="2" s="1"/>
  <c r="J28" i="1"/>
  <c r="EH43" i="5"/>
  <c r="EI43" i="5" s="1"/>
  <c r="EJ43" i="5" s="1"/>
  <c r="EK43" i="5" s="1"/>
  <c r="CO86" i="5"/>
  <c r="CP86" i="5" s="1"/>
  <c r="ED9" i="5"/>
  <c r="ER9" i="5" s="1"/>
  <c r="EP9" i="5"/>
  <c r="U79" i="2"/>
  <c r="DA42" i="5"/>
  <c r="EQ42" i="5" s="1"/>
  <c r="N32" i="63"/>
  <c r="E37" i="1"/>
  <c r="ES64" i="5"/>
  <c r="CQ64" i="5"/>
  <c r="CR64" i="5" s="1"/>
  <c r="B17" i="2"/>
  <c r="CR42" i="5"/>
  <c r="CS42" i="5" s="1"/>
  <c r="CT42" i="5" s="1"/>
  <c r="L45" i="63"/>
  <c r="K45" i="63"/>
  <c r="M45" i="63"/>
  <c r="EO58" i="5"/>
  <c r="F37" i="1"/>
  <c r="CP65" i="5"/>
  <c r="CQ65" i="5" s="1"/>
  <c r="CR65" i="5" s="1"/>
  <c r="CP51" i="5"/>
  <c r="CQ51" i="5" s="1"/>
  <c r="ER51" i="5"/>
  <c r="ED75" i="5"/>
  <c r="ED81" i="5" s="1"/>
  <c r="EB75" i="5"/>
  <c r="EE48" i="5"/>
  <c r="EO47" i="5"/>
  <c r="EA78" i="5"/>
  <c r="EA81" i="5" s="1"/>
  <c r="EE78" i="5"/>
  <c r="EF48" i="5"/>
  <c r="EB78" i="5"/>
  <c r="EO54" i="5"/>
  <c r="EF78" i="5"/>
  <c r="EC75" i="5"/>
  <c r="EC81" i="5" s="1"/>
  <c r="EA49" i="5"/>
  <c r="EG78" i="5"/>
  <c r="EB49" i="5"/>
  <c r="N9" i="63"/>
  <c r="DA45" i="5"/>
  <c r="L16" i="63"/>
  <c r="K16" i="63"/>
  <c r="N64" i="63"/>
  <c r="N53" i="63"/>
  <c r="N46" i="63"/>
  <c r="EQ46" i="5"/>
  <c r="EP46" i="5"/>
  <c r="DB46" i="5"/>
  <c r="ER46" i="5" s="1"/>
  <c r="EO45" i="5"/>
  <c r="CL45" i="5"/>
  <c r="EP44" i="5"/>
  <c r="N44" i="63"/>
  <c r="ER44" i="5"/>
  <c r="CO44" i="5"/>
  <c r="CP44" i="5" s="1"/>
  <c r="ER33" i="5"/>
  <c r="N33" i="63"/>
  <c r="CR33" i="5"/>
  <c r="CS33" i="5" s="1"/>
  <c r="ET33" i="5"/>
  <c r="CR14" i="5"/>
  <c r="CS14" i="5" s="1"/>
  <c r="J16" i="63"/>
  <c r="CQ22" i="5"/>
  <c r="CR22" i="5" s="1"/>
  <c r="CS22" i="5" s="1"/>
  <c r="CT22" i="5" s="1"/>
  <c r="CQ13" i="5"/>
  <c r="CR13" i="5" s="1"/>
  <c r="DC12" i="5"/>
  <c r="DD12" i="5" s="1"/>
  <c r="DE12" i="5" s="1"/>
  <c r="DF12" i="5" s="1"/>
  <c r="DG12" i="5" s="1"/>
  <c r="DD10" i="5"/>
  <c r="DE10" i="5" s="1"/>
  <c r="DF10" i="5" s="1"/>
  <c r="DG10" i="5" s="1"/>
  <c r="N10" i="63"/>
  <c r="O10" i="1"/>
  <c r="J37" i="1"/>
  <c r="N79" i="63"/>
  <c r="ER10" i="5"/>
  <c r="DE98" i="5"/>
  <c r="DF98" i="5" s="1"/>
  <c r="CP11" i="5"/>
  <c r="CQ11" i="5" s="1"/>
  <c r="EQ11" i="5"/>
  <c r="N58" i="63"/>
  <c r="CM16" i="5"/>
  <c r="EL43" i="5"/>
  <c r="N55" i="63"/>
  <c r="DB54" i="5"/>
  <c r="DC54" i="5" s="1"/>
  <c r="EP79" i="5"/>
  <c r="N65" i="63"/>
  <c r="CN16" i="5"/>
  <c r="R74" i="2"/>
  <c r="DC43" i="5"/>
  <c r="DD43" i="5" s="1"/>
  <c r="CN79" i="5"/>
  <c r="CO79" i="5" s="1"/>
  <c r="ES79" i="5" s="1"/>
  <c r="EJ79" i="5"/>
  <c r="EK79" i="5" s="1"/>
  <c r="EL79" i="5" s="1"/>
  <c r="DD79" i="5"/>
  <c r="DE79" i="5" s="1"/>
  <c r="DF79" i="5" s="1"/>
  <c r="DG79" i="5" s="1"/>
  <c r="DH79" i="5" s="1"/>
  <c r="DI79" i="5" s="1"/>
  <c r="DJ79" i="5" s="1"/>
  <c r="EQ79" i="5"/>
  <c r="EK47" i="5"/>
  <c r="EL47" i="5" s="1"/>
  <c r="N43" i="63"/>
  <c r="EK54" i="5"/>
  <c r="EL54" i="5" s="1"/>
  <c r="N57" i="63"/>
  <c r="N42" i="63"/>
  <c r="ER64" i="5"/>
  <c r="N52" i="63"/>
  <c r="DD64" i="5"/>
  <c r="DE64" i="5" s="1"/>
  <c r="DF64" i="5" s="1"/>
  <c r="EI59" i="5"/>
  <c r="EJ59" i="5" s="1"/>
  <c r="CZ52" i="5"/>
  <c r="EP52" i="5" s="1"/>
  <c r="CM50" i="5"/>
  <c r="CN50" i="5" s="1"/>
  <c r="ER50" i="5" s="1"/>
  <c r="EJ86" i="5"/>
  <c r="EK86" i="5" s="1"/>
  <c r="EL86" i="5" s="1"/>
  <c r="N104" i="63"/>
  <c r="O104" i="63" s="1"/>
  <c r="EL52" i="5"/>
  <c r="EQ44" i="5"/>
  <c r="EK53" i="5"/>
  <c r="EL53" i="5" s="1"/>
  <c r="M81" i="5"/>
  <c r="DC44" i="5"/>
  <c r="DD44" i="5" s="1"/>
  <c r="DE44" i="5" s="1"/>
  <c r="DN81" i="5"/>
  <c r="DL69" i="5"/>
  <c r="N54" i="63"/>
  <c r="L81" i="5"/>
  <c r="DC58" i="5"/>
  <c r="DD58" i="5" s="1"/>
  <c r="EK57" i="5"/>
  <c r="EL57" i="5" s="1"/>
  <c r="CO62" i="5"/>
  <c r="CP62" i="5" s="1"/>
  <c r="ET56" i="5"/>
  <c r="CL55" i="5"/>
  <c r="EP55" i="5" s="1"/>
  <c r="CM98" i="5"/>
  <c r="N47" i="63"/>
  <c r="N50" i="63"/>
  <c r="EP98" i="5"/>
  <c r="CL104" i="5"/>
  <c r="DF53" i="5"/>
  <c r="DG53" i="5" s="1"/>
  <c r="DH53" i="5" s="1"/>
  <c r="CL54" i="5"/>
  <c r="CM54" i="5" s="1"/>
  <c r="DG89" i="5"/>
  <c r="DH89" i="5" s="1"/>
  <c r="DI89" i="5" s="1"/>
  <c r="DJ89" i="5" s="1"/>
  <c r="R97" i="2"/>
  <c r="CK78" i="5"/>
  <c r="EN78" i="5"/>
  <c r="DA78" i="5"/>
  <c r="K81" i="5"/>
  <c r="EH78" i="5"/>
  <c r="EI78" i="5" s="1"/>
  <c r="EJ78" i="5" s="1"/>
  <c r="N78" i="5"/>
  <c r="DL81" i="5"/>
  <c r="DZ81" i="5"/>
  <c r="K78" i="63"/>
  <c r="J78" i="63"/>
  <c r="L78" i="63"/>
  <c r="M78" i="63"/>
  <c r="EJ77" i="5"/>
  <c r="EK77" i="5" s="1"/>
  <c r="CL77" i="5"/>
  <c r="EO77" i="5"/>
  <c r="N77" i="63"/>
  <c r="CZ77" i="5"/>
  <c r="N76" i="63"/>
  <c r="B98" i="2"/>
  <c r="J98" i="2"/>
  <c r="N75" i="5"/>
  <c r="J81" i="5"/>
  <c r="G82" i="5"/>
  <c r="CK75" i="5"/>
  <c r="EN75" i="5"/>
  <c r="CJ81" i="5"/>
  <c r="CY75" i="5"/>
  <c r="CX81" i="5"/>
  <c r="N98" i="2"/>
  <c r="G75" i="63"/>
  <c r="D81" i="63"/>
  <c r="D82" i="63" s="1"/>
  <c r="D83" i="63" s="1"/>
  <c r="F98" i="2"/>
  <c r="DE66" i="5"/>
  <c r="DF66" i="5" s="1"/>
  <c r="EV66" i="5" s="1"/>
  <c r="G123" i="5"/>
  <c r="N59" i="5"/>
  <c r="EN59" i="5"/>
  <c r="CK59" i="5"/>
  <c r="CK69" i="5" s="1"/>
  <c r="L59" i="63"/>
  <c r="M59" i="63"/>
  <c r="J59" i="63"/>
  <c r="K59" i="63"/>
  <c r="CX69" i="5"/>
  <c r="K69" i="5"/>
  <c r="DA59" i="5"/>
  <c r="DB59" i="5" s="1"/>
  <c r="G70" i="5"/>
  <c r="G71" i="5" s="1"/>
  <c r="F94" i="2"/>
  <c r="CL58" i="5"/>
  <c r="EP58" i="5" s="1"/>
  <c r="EO57" i="5"/>
  <c r="CZ57" i="5"/>
  <c r="CN57" i="5"/>
  <c r="CO57" i="5" s="1"/>
  <c r="ES56" i="5"/>
  <c r="DE56" i="5"/>
  <c r="DF56" i="5" s="1"/>
  <c r="CQ56" i="5"/>
  <c r="CL53" i="5"/>
  <c r="EP53" i="5" s="1"/>
  <c r="CN52" i="5"/>
  <c r="R96" i="2"/>
  <c r="N94" i="2"/>
  <c r="EJ50" i="5"/>
  <c r="EK50" i="5" s="1"/>
  <c r="DD50" i="5"/>
  <c r="DE50" i="5" s="1"/>
  <c r="E123" i="63"/>
  <c r="CJ69" i="5"/>
  <c r="M49" i="63"/>
  <c r="K49" i="63"/>
  <c r="L49" i="63"/>
  <c r="J49" i="63"/>
  <c r="CL49" i="5"/>
  <c r="EI49" i="5"/>
  <c r="J94" i="2"/>
  <c r="N49" i="5"/>
  <c r="CY49" i="5"/>
  <c r="CY69" i="5" s="1"/>
  <c r="B94" i="2"/>
  <c r="L69" i="5"/>
  <c r="M69" i="5"/>
  <c r="EN49" i="5"/>
  <c r="CL48" i="5"/>
  <c r="EP48" i="5" s="1"/>
  <c r="EO48" i="5"/>
  <c r="DA48" i="5"/>
  <c r="EI48" i="5"/>
  <c r="EJ48" i="5" s="1"/>
  <c r="EK48" i="5" s="1"/>
  <c r="N48" i="5"/>
  <c r="J69" i="5"/>
  <c r="G48" i="63"/>
  <c r="D69" i="63"/>
  <c r="D70" i="63" s="1"/>
  <c r="EN48" i="5"/>
  <c r="CL47" i="5"/>
  <c r="DB47" i="5"/>
  <c r="DC47" i="5" s="1"/>
  <c r="DD47" i="5" s="1"/>
  <c r="DE47" i="5" s="1"/>
  <c r="EL45" i="5"/>
  <c r="EO43" i="5"/>
  <c r="CM43" i="5"/>
  <c r="EQ43" i="5" s="1"/>
  <c r="EP43" i="5"/>
  <c r="M23" i="63"/>
  <c r="M27" i="63" s="1"/>
  <c r="J23" i="63"/>
  <c r="L23" i="63"/>
  <c r="L27" i="63" s="1"/>
  <c r="K23" i="63"/>
  <c r="K27" i="63" s="1"/>
  <c r="G27" i="63"/>
  <c r="CZ23" i="5"/>
  <c r="CY27" i="5"/>
  <c r="CK27" i="5"/>
  <c r="EO23" i="5"/>
  <c r="EO27" i="5" s="1"/>
  <c r="CL27" i="5"/>
  <c r="CM23" i="5"/>
  <c r="G29" i="5"/>
  <c r="EP65" i="5"/>
  <c r="DA65" i="5"/>
  <c r="EQ65" i="5" s="1"/>
  <c r="N66" i="63"/>
  <c r="DC14" i="5"/>
  <c r="DE33" i="5"/>
  <c r="EU33" i="5" s="1"/>
  <c r="N51" i="63"/>
  <c r="ES33" i="5"/>
  <c r="EK76" i="5"/>
  <c r="CQ100" i="5"/>
  <c r="CR100" i="5" s="1"/>
  <c r="CS100" i="5" s="1"/>
  <c r="DC22" i="5"/>
  <c r="EQ51" i="5"/>
  <c r="DE55" i="5"/>
  <c r="DF55" i="5" s="1"/>
  <c r="DG55" i="5" s="1"/>
  <c r="DH55" i="5" s="1"/>
  <c r="DA16" i="5"/>
  <c r="DC51" i="5"/>
  <c r="DD51" i="5" s="1"/>
  <c r="CN87" i="5"/>
  <c r="CN93" i="5" s="1"/>
  <c r="EQ87" i="5"/>
  <c r="CO112" i="5"/>
  <c r="CP112" i="5" s="1"/>
  <c r="CQ112" i="5" s="1"/>
  <c r="EU112" i="5" s="1"/>
  <c r="ER76" i="5"/>
  <c r="CS66" i="5"/>
  <c r="CP10" i="5"/>
  <c r="N116" i="63"/>
  <c r="O116" i="63" s="1"/>
  <c r="CO114" i="5"/>
  <c r="ES114" i="5" s="1"/>
  <c r="ER99" i="5"/>
  <c r="DB32" i="5"/>
  <c r="ER32" i="5" s="1"/>
  <c r="CP12" i="5"/>
  <c r="EQ111" i="5"/>
  <c r="DB111" i="5"/>
  <c r="DC113" i="5"/>
  <c r="DD113" i="5" s="1"/>
  <c r="EL34" i="5"/>
  <c r="R77" i="2"/>
  <c r="DA34" i="5"/>
  <c r="DB34" i="5" s="1"/>
  <c r="CM34" i="5"/>
  <c r="D38" i="63"/>
  <c r="D39" i="63" s="1"/>
  <c r="J34" i="63"/>
  <c r="K34" i="63"/>
  <c r="K37" i="63" s="1"/>
  <c r="M34" i="63"/>
  <c r="M37" i="63" s="1"/>
  <c r="L34" i="63"/>
  <c r="L37" i="63" s="1"/>
  <c r="G37" i="63"/>
  <c r="G39" i="5"/>
  <c r="EP34" i="5"/>
  <c r="EP37" i="5" s="1"/>
  <c r="CL37" i="5"/>
  <c r="ES76" i="5"/>
  <c r="EQ112" i="5"/>
  <c r="CM116" i="5"/>
  <c r="DF87" i="5"/>
  <c r="CO16" i="5"/>
  <c r="DC60" i="5"/>
  <c r="G118" i="63"/>
  <c r="CQ9" i="5"/>
  <c r="CQ86" i="5"/>
  <c r="DC9" i="5"/>
  <c r="DD13" i="5"/>
  <c r="ES86" i="5"/>
  <c r="ES24" i="5"/>
  <c r="CQ24" i="5"/>
  <c r="DD76" i="5"/>
  <c r="CQ101" i="5"/>
  <c r="CR101" i="5" s="1"/>
  <c r="CO99" i="5"/>
  <c r="N93" i="63"/>
  <c r="O93" i="63" s="1"/>
  <c r="DD90" i="5"/>
  <c r="DE90" i="5" s="1"/>
  <c r="DF90" i="5" s="1"/>
  <c r="DG90" i="5" s="1"/>
  <c r="DH90" i="5" s="1"/>
  <c r="DI90" i="5" s="1"/>
  <c r="DJ90" i="5" s="1"/>
  <c r="CP60" i="5"/>
  <c r="EJ112" i="5"/>
  <c r="EK112" i="5" s="1"/>
  <c r="EK116" i="5" s="1"/>
  <c r="CP32" i="5"/>
  <c r="CQ32" i="5" s="1"/>
  <c r="DB101" i="5"/>
  <c r="G18" i="63"/>
  <c r="G95" i="63"/>
  <c r="ES10" i="5"/>
  <c r="CT113" i="5"/>
  <c r="CU113" i="5" s="1"/>
  <c r="DB88" i="5"/>
  <c r="DC88" i="5" s="1"/>
  <c r="DC93" i="5" s="1"/>
  <c r="EQ88" i="5"/>
  <c r="DA93" i="5"/>
  <c r="CQ88" i="5"/>
  <c r="CR88" i="5" s="1"/>
  <c r="DF62" i="5"/>
  <c r="DG62" i="5" s="1"/>
  <c r="CP46" i="5"/>
  <c r="CO61" i="5"/>
  <c r="DB11" i="5"/>
  <c r="DB16" i="5" s="1"/>
  <c r="DA116" i="5"/>
  <c r="DB110" i="5"/>
  <c r="EQ110" i="5"/>
  <c r="CP89" i="5"/>
  <c r="DF112" i="5"/>
  <c r="DG112" i="5" s="1"/>
  <c r="DH112" i="5" s="1"/>
  <c r="DD24" i="5"/>
  <c r="DE24" i="5" s="1"/>
  <c r="DF24" i="5" s="1"/>
  <c r="DG24" i="5" s="1"/>
  <c r="DH24" i="5" s="1"/>
  <c r="EP116" i="5"/>
  <c r="CQ76" i="5"/>
  <c r="ET86" i="5"/>
  <c r="ER112" i="5"/>
  <c r="CN116" i="5"/>
  <c r="CS111" i="5"/>
  <c r="CT111" i="5" s="1"/>
  <c r="DF86" i="5"/>
  <c r="ER86" i="5"/>
  <c r="DC100" i="5"/>
  <c r="DD100" i="5" s="1"/>
  <c r="DD99" i="5"/>
  <c r="DE99" i="5" s="1"/>
  <c r="DF99" i="5" s="1"/>
  <c r="CP90" i="5"/>
  <c r="CR110" i="5"/>
  <c r="CS110" i="5" s="1"/>
  <c r="DE61" i="5"/>
  <c r="DF61" i="5" s="1"/>
  <c r="DG61" i="5" s="1"/>
  <c r="DE114" i="5"/>
  <c r="DF114" i="5" s="1"/>
  <c r="DG114" i="5" s="1"/>
  <c r="DH114" i="5" s="1"/>
  <c r="DI114" i="5" s="1"/>
  <c r="DJ114" i="5" s="1"/>
  <c r="N30" i="1"/>
  <c r="N28" i="1" s="1"/>
  <c r="N40" i="1"/>
  <c r="EL51" i="5"/>
  <c r="EK88" i="5"/>
  <c r="EL88" i="5" s="1"/>
  <c r="EL111" i="5"/>
  <c r="EE75" i="5" l="1"/>
  <c r="EE81" i="5" s="1"/>
  <c r="EF75" i="5"/>
  <c r="EF81" i="5" s="1"/>
  <c r="EG75" i="5"/>
  <c r="EG42" i="5"/>
  <c r="EF37" i="5"/>
  <c r="EG32" i="5"/>
  <c r="EG27" i="5"/>
  <c r="EH22" i="5"/>
  <c r="EJ49" i="5"/>
  <c r="EK49" i="5" s="1"/>
  <c r="EL49" i="5"/>
  <c r="D45" i="2"/>
  <c r="B23" i="2"/>
  <c r="D27" i="2"/>
  <c r="K28" i="1"/>
  <c r="D116" i="2"/>
  <c r="D136" i="2"/>
  <c r="D85" i="2"/>
  <c r="D99" i="2"/>
  <c r="D98" i="2"/>
  <c r="P10" i="1"/>
  <c r="R10" i="1"/>
  <c r="EE9" i="5"/>
  <c r="EF9" i="5" s="1"/>
  <c r="B71" i="2"/>
  <c r="D95" i="2"/>
  <c r="B69" i="2"/>
  <c r="D69" i="2" s="1"/>
  <c r="B68" i="2"/>
  <c r="D68" i="2" s="1"/>
  <c r="DB42" i="5"/>
  <c r="ER42" i="5" s="1"/>
  <c r="D109" i="2"/>
  <c r="D17" i="2"/>
  <c r="D138" i="2"/>
  <c r="D54" i="2"/>
  <c r="D55" i="2"/>
  <c r="D133" i="2"/>
  <c r="D132" i="2"/>
  <c r="D130" i="2"/>
  <c r="D77" i="2"/>
  <c r="D127" i="2"/>
  <c r="D75" i="2"/>
  <c r="D124" i="2"/>
  <c r="D72" i="2"/>
  <c r="D161" i="2"/>
  <c r="D160" i="2"/>
  <c r="D158" i="2"/>
  <c r="D96" i="2"/>
  <c r="D156" i="2"/>
  <c r="D21" i="2"/>
  <c r="D93" i="2"/>
  <c r="D154" i="2"/>
  <c r="D26" i="2"/>
  <c r="D10" i="2"/>
  <c r="D88" i="2"/>
  <c r="D150" i="2"/>
  <c r="D113" i="2"/>
  <c r="D148" i="2"/>
  <c r="D15" i="2"/>
  <c r="D147" i="2"/>
  <c r="D108" i="2"/>
  <c r="D36" i="2"/>
  <c r="D134" i="2"/>
  <c r="D56" i="2"/>
  <c r="D131" i="2"/>
  <c r="D78" i="2"/>
  <c r="D128" i="2"/>
  <c r="D76" i="2"/>
  <c r="D125" i="2"/>
  <c r="D74" i="2"/>
  <c r="D73" i="2"/>
  <c r="D159" i="2"/>
  <c r="D97" i="2"/>
  <c r="D157" i="2"/>
  <c r="D94" i="2"/>
  <c r="D155" i="2"/>
  <c r="D24" i="2"/>
  <c r="D92" i="2"/>
  <c r="D153" i="2"/>
  <c r="D152" i="2"/>
  <c r="D11" i="2"/>
  <c r="D114" i="2"/>
  <c r="D13" i="2"/>
  <c r="D149" i="2"/>
  <c r="D14" i="2"/>
  <c r="D112" i="2"/>
  <c r="D20" i="2"/>
  <c r="D12" i="2"/>
  <c r="D151" i="2"/>
  <c r="D110" i="2"/>
  <c r="D44" i="2"/>
  <c r="D123" i="2"/>
  <c r="D25" i="2"/>
  <c r="CS64" i="5"/>
  <c r="CT64" i="5" s="1"/>
  <c r="EV64" i="5"/>
  <c r="B91" i="2"/>
  <c r="D91" i="2" s="1"/>
  <c r="B89" i="2"/>
  <c r="D89" i="2" s="1"/>
  <c r="D71" i="2"/>
  <c r="B146" i="2"/>
  <c r="D146" i="2" s="1"/>
  <c r="B62" i="2"/>
  <c r="D62" i="2" s="1"/>
  <c r="D122" i="2"/>
  <c r="D41" i="2"/>
  <c r="B66" i="2"/>
  <c r="D66" i="2" s="1"/>
  <c r="D23" i="2"/>
  <c r="B70" i="2"/>
  <c r="D70" i="2" s="1"/>
  <c r="B137" i="2"/>
  <c r="D137" i="2" s="1"/>
  <c r="B87" i="2"/>
  <c r="D87" i="2" s="1"/>
  <c r="B37" i="2"/>
  <c r="D37" i="2" s="1"/>
  <c r="B111" i="2"/>
  <c r="D111" i="2" s="1"/>
  <c r="B42" i="2"/>
  <c r="D42" i="2" s="1"/>
  <c r="B63" i="2"/>
  <c r="D63" i="2" s="1"/>
  <c r="B107" i="2"/>
  <c r="D107" i="2" s="1"/>
  <c r="B52" i="2"/>
  <c r="D52" i="2" s="1"/>
  <c r="B84" i="2"/>
  <c r="D84" i="2" s="1"/>
  <c r="B64" i="2"/>
  <c r="D64" i="2" s="1"/>
  <c r="B50" i="2"/>
  <c r="D50" i="2" s="1"/>
  <c r="B86" i="2"/>
  <c r="D86" i="2" s="1"/>
  <c r="D129" i="2"/>
  <c r="B43" i="2"/>
  <c r="D43" i="2" s="1"/>
  <c r="B67" i="2"/>
  <c r="D67" i="2" s="1"/>
  <c r="B51" i="2"/>
  <c r="D51" i="2" s="1"/>
  <c r="B65" i="2"/>
  <c r="D65" i="2" s="1"/>
  <c r="B106" i="2"/>
  <c r="D126" i="2"/>
  <c r="B38" i="2"/>
  <c r="D38" i="2" s="1"/>
  <c r="B22" i="2"/>
  <c r="B53" i="2"/>
  <c r="D53" i="2" s="1"/>
  <c r="B90" i="2"/>
  <c r="D90" i="2" s="1"/>
  <c r="N45" i="63"/>
  <c r="CU42" i="5"/>
  <c r="CV42" i="5" s="1"/>
  <c r="CS65" i="5"/>
  <c r="CT65" i="5" s="1"/>
  <c r="CR51" i="5"/>
  <c r="CS51" i="5" s="1"/>
  <c r="EB81" i="5"/>
  <c r="N16" i="63"/>
  <c r="O16" i="63" s="1"/>
  <c r="EO78" i="5"/>
  <c r="DB45" i="5"/>
  <c r="DC45" i="5" s="1"/>
  <c r="CP79" i="5"/>
  <c r="ET79" i="5" s="1"/>
  <c r="DC46" i="5"/>
  <c r="DD46" i="5" s="1"/>
  <c r="ET46" i="5" s="1"/>
  <c r="CM45" i="5"/>
  <c r="EP45" i="5"/>
  <c r="CT33" i="5"/>
  <c r="CU33" i="5" s="1"/>
  <c r="DD14" i="5"/>
  <c r="CN43" i="5"/>
  <c r="ER43" i="5" s="1"/>
  <c r="CU22" i="5"/>
  <c r="CV22" i="5" s="1"/>
  <c r="CS13" i="5"/>
  <c r="CT13" i="5" s="1"/>
  <c r="DH12" i="5"/>
  <c r="DI12" i="5" s="1"/>
  <c r="ET10" i="5"/>
  <c r="O24" i="1"/>
  <c r="J27" i="2" s="1"/>
  <c r="R24" i="1"/>
  <c r="K32" i="1"/>
  <c r="K37" i="1" s="1"/>
  <c r="DG98" i="5"/>
  <c r="DH98" i="5" s="1"/>
  <c r="M123" i="5"/>
  <c r="DE43" i="5"/>
  <c r="DF43" i="5" s="1"/>
  <c r="DG43" i="5" s="1"/>
  <c r="DH43" i="5" s="1"/>
  <c r="ER79" i="5"/>
  <c r="DG64" i="5"/>
  <c r="DH64" i="5" s="1"/>
  <c r="DI64" i="5" s="1"/>
  <c r="CZ49" i="5"/>
  <c r="DA49" i="5" s="1"/>
  <c r="DB49" i="5" s="1"/>
  <c r="EO49" i="5"/>
  <c r="EP54" i="5"/>
  <c r="EU64" i="5"/>
  <c r="ET64" i="5"/>
  <c r="DA52" i="5"/>
  <c r="EU56" i="5"/>
  <c r="EQ50" i="5"/>
  <c r="DC32" i="5"/>
  <c r="DD32" i="5" s="1"/>
  <c r="ET32" i="5" s="1"/>
  <c r="ET44" i="5"/>
  <c r="DF44" i="5"/>
  <c r="DG44" i="5" s="1"/>
  <c r="ES44" i="5"/>
  <c r="CO50" i="5"/>
  <c r="CP50" i="5" s="1"/>
  <c r="ET50" i="5" s="1"/>
  <c r="CN98" i="5"/>
  <c r="EQ98" i="5"/>
  <c r="CM104" i="5"/>
  <c r="DE58" i="5"/>
  <c r="DF58" i="5" s="1"/>
  <c r="DF33" i="5"/>
  <c r="EV33" i="5" s="1"/>
  <c r="CM53" i="5"/>
  <c r="CN53" i="5" s="1"/>
  <c r="ER53" i="5" s="1"/>
  <c r="L123" i="5"/>
  <c r="DI53" i="5"/>
  <c r="DJ53" i="5" s="1"/>
  <c r="CM55" i="5"/>
  <c r="EQ55" i="5" s="1"/>
  <c r="EL48" i="5"/>
  <c r="DB78" i="5"/>
  <c r="DC78" i="5" s="1"/>
  <c r="DD78" i="5" s="1"/>
  <c r="DE78" i="5" s="1"/>
  <c r="DF78" i="5" s="1"/>
  <c r="DG78" i="5" s="1"/>
  <c r="EN81" i="5"/>
  <c r="N81" i="5"/>
  <c r="O81" i="5" s="1"/>
  <c r="EK78" i="5"/>
  <c r="N78" i="63"/>
  <c r="K123" i="5"/>
  <c r="CL78" i="5"/>
  <c r="EP77" i="5"/>
  <c r="EL77" i="5"/>
  <c r="DA77" i="5"/>
  <c r="DB77" i="5" s="1"/>
  <c r="CM77" i="5"/>
  <c r="R98" i="2"/>
  <c r="J123" i="5"/>
  <c r="J75" i="63"/>
  <c r="M75" i="63"/>
  <c r="M81" i="63" s="1"/>
  <c r="K75" i="63"/>
  <c r="K81" i="63" s="1"/>
  <c r="L75" i="63"/>
  <c r="L81" i="63" s="1"/>
  <c r="G81" i="63"/>
  <c r="EO75" i="5"/>
  <c r="CK81" i="5"/>
  <c r="CL75" i="5"/>
  <c r="G83" i="5"/>
  <c r="CY81" i="5"/>
  <c r="CZ75" i="5"/>
  <c r="DG66" i="5"/>
  <c r="DH66" i="5" s="1"/>
  <c r="DI66" i="5" s="1"/>
  <c r="DJ66" i="5" s="1"/>
  <c r="EU66" i="5"/>
  <c r="EK59" i="5"/>
  <c r="EL59" i="5" s="1"/>
  <c r="DC59" i="5"/>
  <c r="N59" i="63"/>
  <c r="CL59" i="5"/>
  <c r="EO59" i="5"/>
  <c r="N69" i="5"/>
  <c r="O69" i="5" s="1"/>
  <c r="CM58" i="5"/>
  <c r="EQ58" i="5" s="1"/>
  <c r="EP57" i="5"/>
  <c r="DA57" i="5"/>
  <c r="CP57" i="5"/>
  <c r="CR56" i="5"/>
  <c r="EV56" i="5" s="1"/>
  <c r="DG56" i="5"/>
  <c r="DH56" i="5" s="1"/>
  <c r="DI56" i="5" s="1"/>
  <c r="DJ56" i="5" s="1"/>
  <c r="DI55" i="5"/>
  <c r="DJ55" i="5" s="1"/>
  <c r="CN54" i="5"/>
  <c r="EQ54" i="5"/>
  <c r="CO52" i="5"/>
  <c r="CP52" i="5" s="1"/>
  <c r="CQ52" i="5" s="1"/>
  <c r="ES51" i="5"/>
  <c r="EL50" i="5"/>
  <c r="DF50" i="5"/>
  <c r="DG50" i="5" s="1"/>
  <c r="DH50" i="5" s="1"/>
  <c r="DI50" i="5" s="1"/>
  <c r="DJ50" i="5" s="1"/>
  <c r="N49" i="63"/>
  <c r="D123" i="63"/>
  <c r="R94" i="2"/>
  <c r="CM49" i="5"/>
  <c r="CN49" i="5" s="1"/>
  <c r="CM48" i="5"/>
  <c r="EQ48" i="5" s="1"/>
  <c r="J48" i="63"/>
  <c r="M48" i="63"/>
  <c r="M69" i="63" s="1"/>
  <c r="L48" i="63"/>
  <c r="L69" i="63" s="1"/>
  <c r="K48" i="63"/>
  <c r="K69" i="63" s="1"/>
  <c r="G69" i="63"/>
  <c r="D71" i="63"/>
  <c r="G70" i="63"/>
  <c r="DB48" i="5"/>
  <c r="DF47" i="5"/>
  <c r="DG47" i="5" s="1"/>
  <c r="DH47" i="5" s="1"/>
  <c r="DI47" i="5" s="1"/>
  <c r="DJ47" i="5" s="1"/>
  <c r="CM47" i="5"/>
  <c r="EQ47" i="5" s="1"/>
  <c r="EP47" i="5"/>
  <c r="G28" i="63"/>
  <c r="CZ27" i="5"/>
  <c r="CN23" i="5"/>
  <c r="CO23" i="5" s="1"/>
  <c r="CO27" i="5" s="1"/>
  <c r="CM27" i="5"/>
  <c r="DA23" i="5"/>
  <c r="DA27" i="5" s="1"/>
  <c r="N23" i="63"/>
  <c r="N27" i="63" s="1"/>
  <c r="O27" i="63" s="1"/>
  <c r="J27" i="63"/>
  <c r="EP23" i="5"/>
  <c r="EP27" i="5" s="1"/>
  <c r="B79" i="2" s="1"/>
  <c r="D79" i="2" s="1"/>
  <c r="DB65" i="5"/>
  <c r="ER65" i="5" s="1"/>
  <c r="CP114" i="5"/>
  <c r="CP116" i="5" s="1"/>
  <c r="DD54" i="5"/>
  <c r="CQ89" i="5"/>
  <c r="CQ44" i="5"/>
  <c r="EU44" i="5" s="1"/>
  <c r="DB37" i="5"/>
  <c r="ES112" i="5"/>
  <c r="CT100" i="5"/>
  <c r="CU100" i="5" s="1"/>
  <c r="DD22" i="5"/>
  <c r="ET22" i="5" s="1"/>
  <c r="ES22" i="5"/>
  <c r="ES113" i="5"/>
  <c r="EL76" i="5"/>
  <c r="ET51" i="5"/>
  <c r="DE51" i="5"/>
  <c r="DF51" i="5" s="1"/>
  <c r="DG51" i="5" s="1"/>
  <c r="CQ10" i="5"/>
  <c r="EU10" i="5" s="1"/>
  <c r="ER87" i="5"/>
  <c r="CO87" i="5"/>
  <c r="ET24" i="5"/>
  <c r="CO116" i="5"/>
  <c r="DB104" i="5"/>
  <c r="DG99" i="5"/>
  <c r="DH99" i="5" s="1"/>
  <c r="EQ116" i="5"/>
  <c r="DC111" i="5"/>
  <c r="ES111" i="5" s="1"/>
  <c r="DH61" i="5"/>
  <c r="DI61" i="5" s="1"/>
  <c r="DJ61" i="5" s="1"/>
  <c r="DC11" i="5"/>
  <c r="DC16" i="5" s="1"/>
  <c r="CP16" i="5"/>
  <c r="CT66" i="5"/>
  <c r="CU66" i="5" s="1"/>
  <c r="ER111" i="5"/>
  <c r="CQ12" i="5"/>
  <c r="CR12" i="5" s="1"/>
  <c r="DA37" i="5"/>
  <c r="CN34" i="5"/>
  <c r="DC34" i="5"/>
  <c r="N34" i="63"/>
  <c r="N37" i="63" s="1"/>
  <c r="O37" i="63" s="1"/>
  <c r="J37" i="63"/>
  <c r="G38" i="63"/>
  <c r="EQ34" i="5"/>
  <c r="EQ37" i="5" s="1"/>
  <c r="CM37" i="5"/>
  <c r="DH62" i="5"/>
  <c r="DI62" i="5" s="1"/>
  <c r="DJ62" i="5" s="1"/>
  <c r="DI24" i="5"/>
  <c r="DJ24" i="5" s="1"/>
  <c r="ET113" i="5"/>
  <c r="CV113" i="5"/>
  <c r="EU24" i="5"/>
  <c r="DG86" i="5"/>
  <c r="ER11" i="5"/>
  <c r="CS88" i="5"/>
  <c r="ES99" i="5"/>
  <c r="CP99" i="5"/>
  <c r="CQ99" i="5" s="1"/>
  <c r="CT14" i="5"/>
  <c r="DI112" i="5"/>
  <c r="DJ112" i="5" s="1"/>
  <c r="CP61" i="5"/>
  <c r="CQ61" i="5" s="1"/>
  <c r="CR32" i="5"/>
  <c r="DB116" i="5"/>
  <c r="ER110" i="5"/>
  <c r="DC110" i="5"/>
  <c r="DD9" i="5"/>
  <c r="DE9" i="5" s="1"/>
  <c r="CQ60" i="5"/>
  <c r="ET76" i="5"/>
  <c r="EL112" i="5"/>
  <c r="EL116" i="5" s="1"/>
  <c r="EJ116" i="5"/>
  <c r="DE13" i="5"/>
  <c r="DF13" i="5" s="1"/>
  <c r="DG13" i="5" s="1"/>
  <c r="DB93" i="5"/>
  <c r="ER88" i="5"/>
  <c r="DD88" i="5"/>
  <c r="DE88" i="5" s="1"/>
  <c r="DE76" i="5"/>
  <c r="CR24" i="5"/>
  <c r="EV24" i="5" s="1"/>
  <c r="CR76" i="5"/>
  <c r="CR11" i="5"/>
  <c r="DE100" i="5"/>
  <c r="DG87" i="5"/>
  <c r="CR9" i="5"/>
  <c r="DC101" i="5"/>
  <c r="CS101" i="5"/>
  <c r="CQ46" i="5"/>
  <c r="CR112" i="5"/>
  <c r="DE113" i="5"/>
  <c r="CQ90" i="5"/>
  <c r="CQ62" i="5"/>
  <c r="ES88" i="5"/>
  <c r="CU111" i="5"/>
  <c r="ET112" i="5"/>
  <c r="EU86" i="5"/>
  <c r="CR86" i="5"/>
  <c r="DD60" i="5"/>
  <c r="CT110" i="5"/>
  <c r="M37" i="1"/>
  <c r="EH75" i="5" l="1"/>
  <c r="EG81" i="5"/>
  <c r="EH42" i="5"/>
  <c r="EG37" i="5"/>
  <c r="EH32" i="5"/>
  <c r="EI22" i="5"/>
  <c r="EH27" i="5"/>
  <c r="D22" i="2"/>
  <c r="D106" i="2"/>
  <c r="J26" i="2"/>
  <c r="O40" i="1"/>
  <c r="P40" i="1" s="1"/>
  <c r="S10" i="1"/>
  <c r="U100" i="2"/>
  <c r="EG9" i="5"/>
  <c r="EH9" i="5" s="1"/>
  <c r="EI9" i="5" s="1"/>
  <c r="EJ9" i="5" s="1"/>
  <c r="ES9" i="5"/>
  <c r="DC42" i="5"/>
  <c r="DD42" i="5" s="1"/>
  <c r="DE42" i="5" s="1"/>
  <c r="B40" i="2"/>
  <c r="D40" i="2" s="1"/>
  <c r="B163" i="2"/>
  <c r="D163" i="2" s="1"/>
  <c r="B39" i="2"/>
  <c r="D39" i="2" s="1"/>
  <c r="CU65" i="5"/>
  <c r="CV65" i="5" s="1"/>
  <c r="DB23" i="5"/>
  <c r="DB27" i="5" s="1"/>
  <c r="DD45" i="5"/>
  <c r="DE45" i="5" s="1"/>
  <c r="DF45" i="5" s="1"/>
  <c r="EO81" i="5"/>
  <c r="CQ79" i="5"/>
  <c r="EU79" i="5" s="1"/>
  <c r="CN47" i="5"/>
  <c r="ER47" i="5" s="1"/>
  <c r="ES46" i="5"/>
  <c r="EQ45" i="5"/>
  <c r="CN45" i="5"/>
  <c r="DE14" i="5"/>
  <c r="DF14" i="5" s="1"/>
  <c r="DG14" i="5" s="1"/>
  <c r="CO43" i="5"/>
  <c r="CP43" i="5" s="1"/>
  <c r="DJ12" i="5"/>
  <c r="DH10" i="5"/>
  <c r="DI10" i="5" s="1"/>
  <c r="DJ10" i="5" s="1"/>
  <c r="F12" i="2"/>
  <c r="F17" i="2" s="1"/>
  <c r="H45" i="2" s="1"/>
  <c r="O30" i="1"/>
  <c r="O28" i="1" s="1"/>
  <c r="P24" i="1"/>
  <c r="EQ23" i="5"/>
  <c r="EQ27" i="5" s="1"/>
  <c r="EQ53" i="5"/>
  <c r="CO53" i="5"/>
  <c r="CP53" i="5" s="1"/>
  <c r="ET53" i="5" s="1"/>
  <c r="CN58" i="5"/>
  <c r="ER58" i="5" s="1"/>
  <c r="EW64" i="5"/>
  <c r="DA69" i="5"/>
  <c r="DC49" i="5"/>
  <c r="DD49" i="5" s="1"/>
  <c r="DE49" i="5" s="1"/>
  <c r="CZ69" i="5"/>
  <c r="ER49" i="5"/>
  <c r="EQ49" i="5"/>
  <c r="EP49" i="5"/>
  <c r="DB52" i="5"/>
  <c r="DC52" i="5" s="1"/>
  <c r="DD52" i="5" s="1"/>
  <c r="ET52" i="5" s="1"/>
  <c r="EQ52" i="5"/>
  <c r="ES32" i="5"/>
  <c r="DH44" i="5"/>
  <c r="DI44" i="5" s="1"/>
  <c r="ES50" i="5"/>
  <c r="DE32" i="5"/>
  <c r="EU32" i="5" s="1"/>
  <c r="CQ50" i="5"/>
  <c r="EU50" i="5" s="1"/>
  <c r="CR89" i="5"/>
  <c r="CO49" i="5"/>
  <c r="CP49" i="5" s="1"/>
  <c r="DE46" i="5"/>
  <c r="DF46" i="5" s="1"/>
  <c r="ER98" i="5"/>
  <c r="CN104" i="5"/>
  <c r="CO98" i="5"/>
  <c r="DG58" i="5"/>
  <c r="DH58" i="5" s="1"/>
  <c r="DI58" i="5" s="1"/>
  <c r="CN55" i="5"/>
  <c r="CR52" i="5"/>
  <c r="CS52" i="5" s="1"/>
  <c r="DG33" i="5"/>
  <c r="EW33" i="5" s="1"/>
  <c r="CR44" i="5"/>
  <c r="EV44" i="5" s="1"/>
  <c r="DH78" i="5"/>
  <c r="DI78" i="5" s="1"/>
  <c r="DJ78" i="5" s="1"/>
  <c r="EL78" i="5"/>
  <c r="EP78" i="5"/>
  <c r="CM78" i="5"/>
  <c r="CN77" i="5"/>
  <c r="EQ77" i="5"/>
  <c r="DC77" i="5"/>
  <c r="DD77" i="5" s="1"/>
  <c r="K123" i="63"/>
  <c r="N75" i="63"/>
  <c r="N81" i="63" s="1"/>
  <c r="O81" i="63" s="1"/>
  <c r="J81" i="63"/>
  <c r="CM75" i="5"/>
  <c r="EP75" i="5"/>
  <c r="CL81" i="5"/>
  <c r="DA75" i="5"/>
  <c r="CZ81" i="5"/>
  <c r="G82" i="63"/>
  <c r="M123" i="63"/>
  <c r="L123" i="63"/>
  <c r="EW66" i="5"/>
  <c r="DC65" i="5"/>
  <c r="DD59" i="5"/>
  <c r="DE59" i="5" s="1"/>
  <c r="DF59" i="5" s="1"/>
  <c r="DG59" i="5" s="1"/>
  <c r="DH59" i="5" s="1"/>
  <c r="DI59" i="5" s="1"/>
  <c r="DJ59" i="5" s="1"/>
  <c r="CM59" i="5"/>
  <c r="EP59" i="5"/>
  <c r="CL69" i="5"/>
  <c r="N123" i="5"/>
  <c r="O123" i="5" s="1"/>
  <c r="EQ57" i="5"/>
  <c r="DB57" i="5"/>
  <c r="DC57" i="5" s="1"/>
  <c r="ES57" i="5" s="1"/>
  <c r="CQ57" i="5"/>
  <c r="CS56" i="5"/>
  <c r="CT56" i="5" s="1"/>
  <c r="EX56" i="5" s="1"/>
  <c r="CO54" i="5"/>
  <c r="ES54" i="5" s="1"/>
  <c r="ER54" i="5"/>
  <c r="G71" i="63"/>
  <c r="CN48" i="5"/>
  <c r="N48" i="63"/>
  <c r="N69" i="63" s="1"/>
  <c r="O69" i="63" s="1"/>
  <c r="J69" i="63"/>
  <c r="G123" i="63"/>
  <c r="DC48" i="5"/>
  <c r="B81" i="2"/>
  <c r="D81" i="2" s="1"/>
  <c r="CN27" i="5"/>
  <c r="CP23" i="5"/>
  <c r="CP27" i="5" s="1"/>
  <c r="G29" i="63"/>
  <c r="DI99" i="5"/>
  <c r="DJ99" i="5" s="1"/>
  <c r="DE54" i="5"/>
  <c r="ET114" i="5"/>
  <c r="CQ114" i="5"/>
  <c r="EU114" i="5" s="1"/>
  <c r="CV66" i="5"/>
  <c r="EZ66" i="5" s="1"/>
  <c r="DE22" i="5"/>
  <c r="ES87" i="5"/>
  <c r="CO93" i="5"/>
  <c r="DD11" i="5"/>
  <c r="ET11" i="5" s="1"/>
  <c r="CP87" i="5"/>
  <c r="CQ87" i="5" s="1"/>
  <c r="ES11" i="5"/>
  <c r="EU51" i="5"/>
  <c r="DD111" i="5"/>
  <c r="ET111" i="5" s="1"/>
  <c r="CR10" i="5"/>
  <c r="EV10" i="5" s="1"/>
  <c r="EX66" i="5"/>
  <c r="DJ64" i="5"/>
  <c r="EY66" i="5"/>
  <c r="DE93" i="5"/>
  <c r="DF88" i="5"/>
  <c r="DG88" i="5" s="1"/>
  <c r="DH88" i="5" s="1"/>
  <c r="DI88" i="5" s="1"/>
  <c r="DJ88" i="5" s="1"/>
  <c r="ER116" i="5"/>
  <c r="CR90" i="5"/>
  <c r="DH51" i="5"/>
  <c r="DI51" i="5" s="1"/>
  <c r="DJ51" i="5" s="1"/>
  <c r="CS12" i="5"/>
  <c r="EV51" i="5"/>
  <c r="CQ16" i="5"/>
  <c r="ER34" i="5"/>
  <c r="ER37" i="5" s="1"/>
  <c r="CN37" i="5"/>
  <c r="G39" i="63"/>
  <c r="CO34" i="5"/>
  <c r="DC37" i="5"/>
  <c r="DD34" i="5"/>
  <c r="DI43" i="5"/>
  <c r="DF9" i="5"/>
  <c r="CR61" i="5"/>
  <c r="DC116" i="5"/>
  <c r="ES110" i="5"/>
  <c r="ES116" i="5" s="1"/>
  <c r="DF100" i="5"/>
  <c r="EU99" i="5"/>
  <c r="CT88" i="5"/>
  <c r="DH87" i="5"/>
  <c r="CR62" i="5"/>
  <c r="DF76" i="5"/>
  <c r="EV76" i="5" s="1"/>
  <c r="CV33" i="5"/>
  <c r="ET99" i="5"/>
  <c r="CU110" i="5"/>
  <c r="DD101" i="5"/>
  <c r="CS86" i="5"/>
  <c r="CT86" i="5" s="1"/>
  <c r="EV86" i="5"/>
  <c r="CR60" i="5"/>
  <c r="CS76" i="5"/>
  <c r="CV100" i="5"/>
  <c r="CR99" i="5"/>
  <c r="CT101" i="5"/>
  <c r="CR46" i="5"/>
  <c r="ET88" i="5"/>
  <c r="DD93" i="5"/>
  <c r="CS32" i="5"/>
  <c r="CS24" i="5"/>
  <c r="ET9" i="5"/>
  <c r="EU76" i="5"/>
  <c r="DH86" i="5"/>
  <c r="CU13" i="5"/>
  <c r="CT51" i="5"/>
  <c r="EW51" i="5"/>
  <c r="DI98" i="5"/>
  <c r="CU14" i="5"/>
  <c r="DE60" i="5"/>
  <c r="DF60" i="5" s="1"/>
  <c r="DG60" i="5" s="1"/>
  <c r="DH60" i="5" s="1"/>
  <c r="DI60" i="5" s="1"/>
  <c r="DJ60" i="5" s="1"/>
  <c r="DC104" i="5"/>
  <c r="CS9" i="5"/>
  <c r="CV111" i="5"/>
  <c r="EV112" i="5"/>
  <c r="CS112" i="5"/>
  <c r="EU88" i="5"/>
  <c r="DD110" i="5"/>
  <c r="EX64" i="5"/>
  <c r="CU64" i="5"/>
  <c r="EU113" i="5"/>
  <c r="DF113" i="5"/>
  <c r="CS11" i="5"/>
  <c r="R30" i="1"/>
  <c r="R28" i="1" s="1"/>
  <c r="R40" i="1"/>
  <c r="N37" i="1"/>
  <c r="EI75" i="5" l="1"/>
  <c r="EH81" i="5"/>
  <c r="EI42" i="5"/>
  <c r="EJ42" i="5" s="1"/>
  <c r="EK42" i="5"/>
  <c r="EL42" i="5" s="1"/>
  <c r="EH37" i="5"/>
  <c r="EI32" i="5"/>
  <c r="EI37" i="5" s="1"/>
  <c r="EJ32" i="5"/>
  <c r="EJ22" i="5"/>
  <c r="EI27" i="5"/>
  <c r="H27" i="2"/>
  <c r="H99" i="2"/>
  <c r="H116" i="2"/>
  <c r="P30" i="1"/>
  <c r="J10" i="2" s="1"/>
  <c r="H95" i="2"/>
  <c r="H85" i="2"/>
  <c r="T10" i="1"/>
  <c r="U10" i="1" s="1"/>
  <c r="V10" i="1"/>
  <c r="S24" i="1"/>
  <c r="CQ23" i="5"/>
  <c r="CR23" i="5" s="1"/>
  <c r="CR27" i="5" s="1"/>
  <c r="EU9" i="5"/>
  <c r="EK9" i="5"/>
  <c r="EL9" i="5" s="1"/>
  <c r="F68" i="2"/>
  <c r="H68" i="2"/>
  <c r="ES42" i="5"/>
  <c r="H36" i="2"/>
  <c r="H138" i="2"/>
  <c r="H98" i="2"/>
  <c r="H136" i="2"/>
  <c r="H56" i="2"/>
  <c r="H96" i="2"/>
  <c r="H134" i="2"/>
  <c r="H93" i="2"/>
  <c r="H132" i="2"/>
  <c r="H127" i="2"/>
  <c r="H124" i="2"/>
  <c r="H148" i="2"/>
  <c r="H13" i="2"/>
  <c r="H151" i="2"/>
  <c r="H20" i="2"/>
  <c r="H112" i="2"/>
  <c r="H108" i="2"/>
  <c r="H72" i="2"/>
  <c r="H73" i="2"/>
  <c r="H74" i="2"/>
  <c r="H78" i="2"/>
  <c r="H147" i="2"/>
  <c r="H11" i="2"/>
  <c r="H12" i="2"/>
  <c r="H150" i="2"/>
  <c r="H14" i="2"/>
  <c r="H153" i="2"/>
  <c r="H113" i="2"/>
  <c r="H24" i="2"/>
  <c r="H161" i="2"/>
  <c r="H15" i="2"/>
  <c r="H160" i="2"/>
  <c r="H55" i="2"/>
  <c r="H97" i="2"/>
  <c r="H94" i="2"/>
  <c r="H133" i="2"/>
  <c r="H92" i="2"/>
  <c r="H131" i="2"/>
  <c r="H130" i="2"/>
  <c r="H88" i="2"/>
  <c r="H75" i="2"/>
  <c r="H128" i="2"/>
  <c r="H76" i="2"/>
  <c r="H77" i="2"/>
  <c r="H125" i="2"/>
  <c r="H10" i="2"/>
  <c r="H149" i="2"/>
  <c r="H17" i="2"/>
  <c r="H154" i="2"/>
  <c r="H26" i="2"/>
  <c r="H158" i="2"/>
  <c r="H54" i="2"/>
  <c r="H155" i="2"/>
  <c r="H109" i="2"/>
  <c r="H21" i="2"/>
  <c r="H152" i="2"/>
  <c r="H156" i="2"/>
  <c r="H114" i="2"/>
  <c r="H110" i="2"/>
  <c r="H159" i="2"/>
  <c r="H157" i="2"/>
  <c r="H44" i="2"/>
  <c r="H123" i="2"/>
  <c r="H25" i="2"/>
  <c r="H28" i="2"/>
  <c r="EV9" i="5"/>
  <c r="DG9" i="5"/>
  <c r="B47" i="2"/>
  <c r="D47" i="2" s="1"/>
  <c r="F91" i="2"/>
  <c r="H91" i="2" s="1"/>
  <c r="F89" i="2"/>
  <c r="H89" i="2" s="1"/>
  <c r="F71" i="2"/>
  <c r="H71" i="2" s="1"/>
  <c r="ER23" i="5"/>
  <c r="ER27" i="5" s="1"/>
  <c r="DC23" i="5"/>
  <c r="DD23" i="5" s="1"/>
  <c r="ET23" i="5" s="1"/>
  <c r="ET27" i="5" s="1"/>
  <c r="CR79" i="5"/>
  <c r="EV79" i="5" s="1"/>
  <c r="CQ49" i="5"/>
  <c r="CR49" i="5" s="1"/>
  <c r="CO47" i="5"/>
  <c r="ES47" i="5" s="1"/>
  <c r="EU46" i="5"/>
  <c r="CO45" i="5"/>
  <c r="ES45" i="5" s="1"/>
  <c r="ER45" i="5"/>
  <c r="CS44" i="5"/>
  <c r="CT44" i="5" s="1"/>
  <c r="EX44" i="5" s="1"/>
  <c r="ES43" i="5"/>
  <c r="DJ58" i="5"/>
  <c r="O37" i="1"/>
  <c r="T24" i="1"/>
  <c r="CQ53" i="5"/>
  <c r="EU53" i="5" s="1"/>
  <c r="ES53" i="5"/>
  <c r="CO58" i="5"/>
  <c r="ES58" i="5" s="1"/>
  <c r="CS89" i="5"/>
  <c r="DF32" i="5"/>
  <c r="EV32" i="5" s="1"/>
  <c r="ES49" i="5"/>
  <c r="DF49" i="5"/>
  <c r="DG49" i="5" s="1"/>
  <c r="DH49" i="5" s="1"/>
  <c r="DI49" i="5" s="1"/>
  <c r="DJ49" i="5" s="1"/>
  <c r="ET49" i="5"/>
  <c r="DE52" i="5"/>
  <c r="ER52" i="5"/>
  <c r="DG46" i="5"/>
  <c r="DH46" i="5" s="1"/>
  <c r="DI46" i="5" s="1"/>
  <c r="DJ46" i="5" s="1"/>
  <c r="ES52" i="5"/>
  <c r="CQ116" i="5"/>
  <c r="CR50" i="5"/>
  <c r="EV50" i="5" s="1"/>
  <c r="DE11" i="5"/>
  <c r="ER55" i="5"/>
  <c r="CO55" i="5"/>
  <c r="DH33" i="5"/>
  <c r="DI33" i="5" s="1"/>
  <c r="CP98" i="5"/>
  <c r="ES98" i="5"/>
  <c r="CO104" i="5"/>
  <c r="EQ78" i="5"/>
  <c r="EP81" i="5"/>
  <c r="CN78" i="5"/>
  <c r="ER78" i="5" s="1"/>
  <c r="ER77" i="5"/>
  <c r="CO77" i="5"/>
  <c r="CP77" i="5" s="1"/>
  <c r="DE77" i="5"/>
  <c r="DF77" i="5" s="1"/>
  <c r="DB75" i="5"/>
  <c r="DB81" i="5" s="1"/>
  <c r="DA81" i="5"/>
  <c r="G83" i="63"/>
  <c r="EQ75" i="5"/>
  <c r="CM81" i="5"/>
  <c r="CN75" i="5"/>
  <c r="J123" i="63"/>
  <c r="ES65" i="5"/>
  <c r="DD65" i="5"/>
  <c r="ET65" i="5" s="1"/>
  <c r="EQ59" i="5"/>
  <c r="CN59" i="5"/>
  <c r="CM69" i="5"/>
  <c r="CR57" i="5"/>
  <c r="DD57" i="5"/>
  <c r="ET57" i="5" s="1"/>
  <c r="ER57" i="5"/>
  <c r="DB69" i="5"/>
  <c r="CU56" i="5"/>
  <c r="CV56" i="5" s="1"/>
  <c r="EZ56" i="5" s="1"/>
  <c r="EW56" i="5"/>
  <c r="CP54" i="5"/>
  <c r="N123" i="63"/>
  <c r="O123" i="63" s="1"/>
  <c r="CO48" i="5"/>
  <c r="ER48" i="5"/>
  <c r="DD48" i="5"/>
  <c r="DC69" i="5"/>
  <c r="ET43" i="5"/>
  <c r="CQ43" i="5"/>
  <c r="CS23" i="5"/>
  <c r="CT23" i="5" s="1"/>
  <c r="CU23" i="5" s="1"/>
  <c r="CQ27" i="5"/>
  <c r="CR114" i="5"/>
  <c r="EV114" i="5" s="1"/>
  <c r="DF54" i="5"/>
  <c r="DG54" i="5" s="1"/>
  <c r="CS62" i="5"/>
  <c r="DF22" i="5"/>
  <c r="DG22" i="5" s="1"/>
  <c r="EW22" i="5" s="1"/>
  <c r="EU22" i="5"/>
  <c r="CR16" i="5"/>
  <c r="CR87" i="5"/>
  <c r="EU87" i="5"/>
  <c r="CQ93" i="5"/>
  <c r="CT12" i="5"/>
  <c r="CS10" i="5"/>
  <c r="DD16" i="5"/>
  <c r="ET87" i="5"/>
  <c r="CP93" i="5"/>
  <c r="DE111" i="5"/>
  <c r="DF111" i="5" s="1"/>
  <c r="DF93" i="5"/>
  <c r="ET42" i="5"/>
  <c r="EV88" i="5"/>
  <c r="DF42" i="5"/>
  <c r="DG42" i="5" s="1"/>
  <c r="EW42" i="5" s="1"/>
  <c r="EU42" i="5"/>
  <c r="EW88" i="5"/>
  <c r="DG93" i="5"/>
  <c r="CS90" i="5"/>
  <c r="DD37" i="5"/>
  <c r="DE34" i="5"/>
  <c r="ES34" i="5"/>
  <c r="ES37" i="5" s="1"/>
  <c r="CO37" i="5"/>
  <c r="CP34" i="5"/>
  <c r="CQ34" i="5" s="1"/>
  <c r="CQ37" i="5" s="1"/>
  <c r="DH13" i="5"/>
  <c r="DJ43" i="5"/>
  <c r="DJ98" i="5"/>
  <c r="DI87" i="5"/>
  <c r="EX51" i="5"/>
  <c r="CU51" i="5"/>
  <c r="EW24" i="5"/>
  <c r="CT24" i="5"/>
  <c r="CS61" i="5"/>
  <c r="CV14" i="5"/>
  <c r="CT76" i="5"/>
  <c r="CV110" i="5"/>
  <c r="EV99" i="5"/>
  <c r="DJ44" i="5"/>
  <c r="EV113" i="5"/>
  <c r="DG113" i="5"/>
  <c r="CU101" i="5"/>
  <c r="DE101" i="5"/>
  <c r="DD104" i="5"/>
  <c r="EX88" i="5"/>
  <c r="CU88" i="5"/>
  <c r="CT32" i="5"/>
  <c r="DG45" i="5"/>
  <c r="EW112" i="5"/>
  <c r="CT112" i="5"/>
  <c r="CS99" i="5"/>
  <c r="EW86" i="5"/>
  <c r="DG100" i="5"/>
  <c r="DH93" i="5"/>
  <c r="DI86" i="5"/>
  <c r="EV46" i="5"/>
  <c r="CS46" i="5"/>
  <c r="DG76" i="5"/>
  <c r="EW76" i="5" s="1"/>
  <c r="DD116" i="5"/>
  <c r="ET110" i="5"/>
  <c r="ET116" i="5" s="1"/>
  <c r="CT52" i="5"/>
  <c r="CT9" i="5"/>
  <c r="DE110" i="5"/>
  <c r="EY64" i="5"/>
  <c r="CV64" i="5"/>
  <c r="EZ64" i="5" s="1"/>
  <c r="CT11" i="5"/>
  <c r="CV13" i="5"/>
  <c r="CS60" i="5"/>
  <c r="F69" i="2"/>
  <c r="H69" i="2" s="1"/>
  <c r="F50" i="2"/>
  <c r="H50" i="2" s="1"/>
  <c r="F65" i="2"/>
  <c r="H65" i="2" s="1"/>
  <c r="H126" i="2"/>
  <c r="F63" i="2"/>
  <c r="H63" i="2" s="1"/>
  <c r="F53" i="2"/>
  <c r="H53" i="2" s="1"/>
  <c r="F66" i="2"/>
  <c r="H66" i="2" s="1"/>
  <c r="F64" i="2"/>
  <c r="H64" i="2" s="1"/>
  <c r="F38" i="2"/>
  <c r="H38" i="2" s="1"/>
  <c r="F52" i="2"/>
  <c r="H52" i="2" s="1"/>
  <c r="H122" i="2"/>
  <c r="F23" i="2"/>
  <c r="F43" i="2"/>
  <c r="H43" i="2" s="1"/>
  <c r="F137" i="2"/>
  <c r="H137" i="2" s="1"/>
  <c r="F22" i="2"/>
  <c r="H22" i="2" s="1"/>
  <c r="F37" i="2"/>
  <c r="H37" i="2" s="1"/>
  <c r="F107" i="2"/>
  <c r="H107" i="2" s="1"/>
  <c r="F86" i="2"/>
  <c r="H86" i="2" s="1"/>
  <c r="H129" i="2"/>
  <c r="F84" i="2"/>
  <c r="H84" i="2" s="1"/>
  <c r="F67" i="2"/>
  <c r="H67" i="2" s="1"/>
  <c r="H41" i="2"/>
  <c r="F87" i="2"/>
  <c r="H87" i="2" s="1"/>
  <c r="F90" i="2"/>
  <c r="H90" i="2" s="1"/>
  <c r="F146" i="2"/>
  <c r="H146" i="2" s="1"/>
  <c r="F111" i="2"/>
  <c r="H111" i="2" s="1"/>
  <c r="F70" i="2"/>
  <c r="H70" i="2" s="1"/>
  <c r="F62" i="2"/>
  <c r="H62" i="2" s="1"/>
  <c r="F42" i="2"/>
  <c r="H42" i="2" s="1"/>
  <c r="F106" i="2"/>
  <c r="F51" i="2"/>
  <c r="H51" i="2" s="1"/>
  <c r="R37" i="1"/>
  <c r="S30" i="1"/>
  <c r="S28" i="1" s="1"/>
  <c r="S40" i="1"/>
  <c r="EJ75" i="5" l="1"/>
  <c r="EI81" i="5"/>
  <c r="EK32" i="5"/>
  <c r="EJ37" i="5"/>
  <c r="EJ27" i="5"/>
  <c r="EK22" i="5"/>
  <c r="H23" i="2"/>
  <c r="P28" i="1"/>
  <c r="H106" i="2"/>
  <c r="DE16" i="5"/>
  <c r="DF11" i="5"/>
  <c r="DG11" i="5" s="1"/>
  <c r="CP45" i="5"/>
  <c r="ET45" i="5" s="1"/>
  <c r="ES23" i="5"/>
  <c r="ES27" i="5" s="1"/>
  <c r="F79" i="2" s="1"/>
  <c r="H79" i="2" s="1"/>
  <c r="DD27" i="5"/>
  <c r="DE23" i="5"/>
  <c r="EU23" i="5" s="1"/>
  <c r="EU27" i="5" s="1"/>
  <c r="DC27" i="5"/>
  <c r="EX33" i="5"/>
  <c r="CS79" i="5"/>
  <c r="CT79" i="5" s="1"/>
  <c r="EX79" i="5" s="1"/>
  <c r="DE57" i="5"/>
  <c r="CS49" i="5"/>
  <c r="CT49" i="5" s="1"/>
  <c r="EX49" i="5" s="1"/>
  <c r="EU49" i="5"/>
  <c r="CP47" i="5"/>
  <c r="ET47" i="5" s="1"/>
  <c r="EW44" i="5"/>
  <c r="U24" i="1"/>
  <c r="P32" i="1"/>
  <c r="J12" i="2" s="1"/>
  <c r="J17" i="2" s="1"/>
  <c r="L45" i="2" s="1"/>
  <c r="CR53" i="5"/>
  <c r="EV53" i="5" s="1"/>
  <c r="CP58" i="5"/>
  <c r="CQ58" i="5" s="1"/>
  <c r="EU58" i="5" s="1"/>
  <c r="CO78" i="5"/>
  <c r="ES78" i="5" s="1"/>
  <c r="CT89" i="5"/>
  <c r="CU89" i="5" s="1"/>
  <c r="DG32" i="5"/>
  <c r="DH32" i="5" s="1"/>
  <c r="EX32" i="5" s="1"/>
  <c r="EV49" i="5"/>
  <c r="DF52" i="5"/>
  <c r="EU52" i="5"/>
  <c r="CS50" i="5"/>
  <c r="EW50" i="5" s="1"/>
  <c r="CP55" i="5"/>
  <c r="ET55" i="5" s="1"/>
  <c r="ES55" i="5"/>
  <c r="DJ33" i="5"/>
  <c r="EZ33" i="5" s="1"/>
  <c r="EY33" i="5"/>
  <c r="CU44" i="5"/>
  <c r="CV44" i="5" s="1"/>
  <c r="EZ44" i="5" s="1"/>
  <c r="CQ98" i="5"/>
  <c r="ET98" i="5"/>
  <c r="CP104" i="5"/>
  <c r="EU11" i="5"/>
  <c r="DE65" i="5"/>
  <c r="EU65" i="5" s="1"/>
  <c r="DF16" i="5"/>
  <c r="EQ81" i="5"/>
  <c r="CQ77" i="5"/>
  <c r="EU77" i="5" s="1"/>
  <c r="ET77" i="5"/>
  <c r="ES77" i="5"/>
  <c r="DC75" i="5"/>
  <c r="CO75" i="5"/>
  <c r="ER75" i="5"/>
  <c r="ER81" i="5" s="1"/>
  <c r="CN81" i="5"/>
  <c r="ER59" i="5"/>
  <c r="CO59" i="5"/>
  <c r="ES59" i="5" s="1"/>
  <c r="CN69" i="5"/>
  <c r="CS57" i="5"/>
  <c r="CT57" i="5" s="1"/>
  <c r="EY56" i="5"/>
  <c r="CQ54" i="5"/>
  <c r="EU54" i="5" s="1"/>
  <c r="ET54" i="5"/>
  <c r="ES48" i="5"/>
  <c r="CP48" i="5"/>
  <c r="ET48" i="5" s="1"/>
  <c r="DE48" i="5"/>
  <c r="DD69" i="5"/>
  <c r="CR43" i="5"/>
  <c r="EV43" i="5" s="1"/>
  <c r="EU43" i="5"/>
  <c r="CT27" i="5"/>
  <c r="CS27" i="5"/>
  <c r="CV23" i="5"/>
  <c r="DH14" i="5"/>
  <c r="CS114" i="5"/>
  <c r="CT114" i="5" s="1"/>
  <c r="CT116" i="5" s="1"/>
  <c r="CT62" i="5"/>
  <c r="CR116" i="5"/>
  <c r="DH22" i="5"/>
  <c r="EX22" i="5" s="1"/>
  <c r="EV22" i="5"/>
  <c r="CS87" i="5"/>
  <c r="EV87" i="5"/>
  <c r="CT10" i="5"/>
  <c r="EX10" i="5" s="1"/>
  <c r="EW10" i="5"/>
  <c r="DH42" i="5"/>
  <c r="EX42" i="5" s="1"/>
  <c r="EU111" i="5"/>
  <c r="DG111" i="5"/>
  <c r="EW111" i="5" s="1"/>
  <c r="CR93" i="5"/>
  <c r="CT90" i="5"/>
  <c r="CU90" i="5" s="1"/>
  <c r="CS16" i="5"/>
  <c r="CU12" i="5"/>
  <c r="EV42" i="5"/>
  <c r="EV111" i="5"/>
  <c r="EU34" i="5"/>
  <c r="EU37" i="5" s="1"/>
  <c r="DE37" i="5"/>
  <c r="DF34" i="5"/>
  <c r="DF37" i="5" s="1"/>
  <c r="ET34" i="5"/>
  <c r="ET37" i="5" s="1"/>
  <c r="CP37" i="5"/>
  <c r="CR34" i="5"/>
  <c r="CS34" i="5" s="1"/>
  <c r="CS37" i="5" s="1"/>
  <c r="DE116" i="5"/>
  <c r="EU110" i="5"/>
  <c r="DF110" i="5"/>
  <c r="CU76" i="5"/>
  <c r="EW99" i="5"/>
  <c r="CT99" i="5"/>
  <c r="CV101" i="5"/>
  <c r="DF101" i="5"/>
  <c r="DE104" i="5"/>
  <c r="DH9" i="5"/>
  <c r="DJ87" i="5"/>
  <c r="DG77" i="5"/>
  <c r="CU86" i="5"/>
  <c r="EX86" i="5"/>
  <c r="DH54" i="5"/>
  <c r="DH100" i="5"/>
  <c r="DI13" i="5"/>
  <c r="EY51" i="5"/>
  <c r="CV51" i="5"/>
  <c r="EZ51" i="5" s="1"/>
  <c r="CU32" i="5"/>
  <c r="CU11" i="5"/>
  <c r="DI93" i="5"/>
  <c r="DJ86" i="5"/>
  <c r="EX24" i="5"/>
  <c r="CU24" i="5"/>
  <c r="CU52" i="5"/>
  <c r="EW9" i="5"/>
  <c r="EW46" i="5"/>
  <c r="CT46" i="5"/>
  <c r="CT61" i="5"/>
  <c r="DH45" i="5"/>
  <c r="EY88" i="5"/>
  <c r="CV88" i="5"/>
  <c r="EZ88" i="5" s="1"/>
  <c r="CT60" i="5"/>
  <c r="DH76" i="5"/>
  <c r="EX76" i="5" s="1"/>
  <c r="DH113" i="5"/>
  <c r="EW113" i="5"/>
  <c r="EX112" i="5"/>
  <c r="CU112" i="5"/>
  <c r="CU9" i="5"/>
  <c r="F40" i="2"/>
  <c r="H40" i="2" s="1"/>
  <c r="F39" i="2"/>
  <c r="H39" i="2" s="1"/>
  <c r="F30" i="2"/>
  <c r="H30" i="2" s="1"/>
  <c r="S37" i="1"/>
  <c r="F163" i="2"/>
  <c r="H163" i="2" s="1"/>
  <c r="T30" i="1"/>
  <c r="T28" i="1" s="1"/>
  <c r="T40" i="1"/>
  <c r="EK75" i="5" l="1"/>
  <c r="EK81" i="5" s="1"/>
  <c r="EJ81" i="5"/>
  <c r="EL75" i="5"/>
  <c r="EL81" i="5" s="1"/>
  <c r="EL32" i="5"/>
  <c r="EL37" i="5" s="1"/>
  <c r="EK37" i="5"/>
  <c r="EK27" i="5"/>
  <c r="EL22" i="5"/>
  <c r="EL27" i="5" s="1"/>
  <c r="L27" i="2"/>
  <c r="X24" i="1"/>
  <c r="AD59" i="1" s="1"/>
  <c r="N27" i="2"/>
  <c r="R27" i="2" s="1"/>
  <c r="L99" i="2"/>
  <c r="L116" i="2"/>
  <c r="N26" i="2"/>
  <c r="R26" i="2" s="1"/>
  <c r="L95" i="2"/>
  <c r="L85" i="2"/>
  <c r="J68" i="2"/>
  <c r="L68" i="2"/>
  <c r="L138" i="2"/>
  <c r="L56" i="2"/>
  <c r="L11" i="2"/>
  <c r="L151" i="2"/>
  <c r="L155" i="2"/>
  <c r="L55" i="2"/>
  <c r="L153" i="2"/>
  <c r="L156" i="2"/>
  <c r="L136" i="2"/>
  <c r="L54" i="2"/>
  <c r="L150" i="2"/>
  <c r="L15" i="2"/>
  <c r="L20" i="2"/>
  <c r="L94" i="2"/>
  <c r="L159" i="2"/>
  <c r="L132" i="2"/>
  <c r="L131" i="2"/>
  <c r="L148" i="2"/>
  <c r="L113" i="2"/>
  <c r="L13" i="2"/>
  <c r="L109" i="2"/>
  <c r="L21" i="2"/>
  <c r="L157" i="2"/>
  <c r="L26" i="2"/>
  <c r="L160" i="2"/>
  <c r="L88" i="2"/>
  <c r="L134" i="2"/>
  <c r="L114" i="2"/>
  <c r="L72" i="2"/>
  <c r="L158" i="2"/>
  <c r="L133" i="2"/>
  <c r="L74" i="2"/>
  <c r="L12" i="2"/>
  <c r="L152" i="2"/>
  <c r="L97" i="2"/>
  <c r="L130" i="2"/>
  <c r="L128" i="2"/>
  <c r="L127" i="2"/>
  <c r="L125" i="2"/>
  <c r="L124" i="2"/>
  <c r="L78" i="2"/>
  <c r="L17" i="2"/>
  <c r="L77" i="2"/>
  <c r="L76" i="2"/>
  <c r="L147" i="2"/>
  <c r="L75" i="2"/>
  <c r="L10" i="2"/>
  <c r="L149" i="2"/>
  <c r="L73" i="2"/>
  <c r="L112" i="2"/>
  <c r="L14" i="2"/>
  <c r="L108" i="2"/>
  <c r="L98" i="2"/>
  <c r="L96" i="2"/>
  <c r="L24" i="2"/>
  <c r="L93" i="2"/>
  <c r="L161" i="2"/>
  <c r="L110" i="2"/>
  <c r="L154" i="2"/>
  <c r="L36" i="2"/>
  <c r="L92" i="2"/>
  <c r="L44" i="2"/>
  <c r="L123" i="2"/>
  <c r="L25" i="2"/>
  <c r="L28" i="2"/>
  <c r="J91" i="2"/>
  <c r="L91" i="2" s="1"/>
  <c r="J89" i="2"/>
  <c r="L89" i="2" s="1"/>
  <c r="J71" i="2"/>
  <c r="L71" i="2" s="1"/>
  <c r="CQ45" i="5"/>
  <c r="CR45" i="5" s="1"/>
  <c r="DE27" i="5"/>
  <c r="DF23" i="5"/>
  <c r="DG23" i="5" s="1"/>
  <c r="DG27" i="5" s="1"/>
  <c r="CU79" i="5"/>
  <c r="EY79" i="5" s="1"/>
  <c r="EW79" i="5"/>
  <c r="EU57" i="5"/>
  <c r="DF57" i="5"/>
  <c r="EV57" i="5" s="1"/>
  <c r="EW49" i="5"/>
  <c r="CQ48" i="5"/>
  <c r="CR48" i="5" s="1"/>
  <c r="CQ47" i="5"/>
  <c r="EU47" i="5" s="1"/>
  <c r="DG34" i="5"/>
  <c r="EW34" i="5" s="1"/>
  <c r="J51" i="2"/>
  <c r="L51" i="2" s="1"/>
  <c r="J52" i="2"/>
  <c r="L52" i="2" s="1"/>
  <c r="P37" i="1"/>
  <c r="L41" i="2"/>
  <c r="J137" i="2"/>
  <c r="L137" i="2" s="1"/>
  <c r="J70" i="2"/>
  <c r="L70" i="2" s="1"/>
  <c r="J67" i="2"/>
  <c r="L67" i="2" s="1"/>
  <c r="J87" i="2"/>
  <c r="L87" i="2" s="1"/>
  <c r="U40" i="1"/>
  <c r="V40" i="1" s="1"/>
  <c r="X40" i="1" s="1"/>
  <c r="J65" i="2"/>
  <c r="L65" i="2" s="1"/>
  <c r="U30" i="1"/>
  <c r="J107" i="2"/>
  <c r="L107" i="2" s="1"/>
  <c r="J38" i="2"/>
  <c r="L38" i="2" s="1"/>
  <c r="J42" i="2"/>
  <c r="L42" i="2" s="1"/>
  <c r="J23" i="2"/>
  <c r="J66" i="2"/>
  <c r="L66" i="2" s="1"/>
  <c r="L122" i="2"/>
  <c r="J63" i="2"/>
  <c r="L63" i="2" s="1"/>
  <c r="J146" i="2"/>
  <c r="J163" i="2" s="1"/>
  <c r="L163" i="2" s="1"/>
  <c r="J69" i="2"/>
  <c r="L69" i="2" s="1"/>
  <c r="J106" i="2"/>
  <c r="J37" i="2"/>
  <c r="L37" i="2" s="1"/>
  <c r="J84" i="2"/>
  <c r="L84" i="2" s="1"/>
  <c r="L129" i="2"/>
  <c r="J22" i="2"/>
  <c r="J50" i="2"/>
  <c r="L50" i="2" s="1"/>
  <c r="J62" i="2"/>
  <c r="L62" i="2" s="1"/>
  <c r="J43" i="2"/>
  <c r="L43" i="2" s="1"/>
  <c r="J90" i="2"/>
  <c r="L90" i="2" s="1"/>
  <c r="J86" i="2"/>
  <c r="L86" i="2" s="1"/>
  <c r="L126" i="2"/>
  <c r="V24" i="1"/>
  <c r="J111" i="2"/>
  <c r="L111" i="2" s="1"/>
  <c r="J53" i="2"/>
  <c r="L53" i="2" s="1"/>
  <c r="J64" i="2"/>
  <c r="L64" i="2" s="1"/>
  <c r="CS53" i="5"/>
  <c r="CT53" i="5" s="1"/>
  <c r="EX53" i="5" s="1"/>
  <c r="CP59" i="5"/>
  <c r="ET59" i="5" s="1"/>
  <c r="ET58" i="5"/>
  <c r="CR58" i="5"/>
  <c r="CS58" i="5" s="1"/>
  <c r="EW58" i="5" s="1"/>
  <c r="CP78" i="5"/>
  <c r="ET78" i="5" s="1"/>
  <c r="CV89" i="5"/>
  <c r="EW32" i="5"/>
  <c r="DG52" i="5"/>
  <c r="EV52" i="5"/>
  <c r="CT50" i="5"/>
  <c r="EX50" i="5" s="1"/>
  <c r="CR54" i="5"/>
  <c r="CS54" i="5" s="1"/>
  <c r="EW54" i="5" s="1"/>
  <c r="EU98" i="5"/>
  <c r="CQ104" i="5"/>
  <c r="CR98" i="5"/>
  <c r="CS98" i="5" s="1"/>
  <c r="CQ55" i="5"/>
  <c r="EU55" i="5" s="1"/>
  <c r="EY44" i="5"/>
  <c r="DH11" i="5"/>
  <c r="EV11" i="5"/>
  <c r="DE69" i="5"/>
  <c r="DF65" i="5"/>
  <c r="DG65" i="5" s="1"/>
  <c r="EW65" i="5" s="1"/>
  <c r="CU57" i="5"/>
  <c r="CV57" i="5" s="1"/>
  <c r="CR77" i="5"/>
  <c r="DD75" i="5"/>
  <c r="DD81" i="5" s="1"/>
  <c r="DC81" i="5"/>
  <c r="ES75" i="5"/>
  <c r="ES81" i="5" s="1"/>
  <c r="CO81" i="5"/>
  <c r="CP75" i="5"/>
  <c r="CO69" i="5"/>
  <c r="CU50" i="5"/>
  <c r="CV50" i="5" s="1"/>
  <c r="EZ50" i="5" s="1"/>
  <c r="CU49" i="5"/>
  <c r="EY49" i="5" s="1"/>
  <c r="DF48" i="5"/>
  <c r="CS43" i="5"/>
  <c r="F81" i="2"/>
  <c r="H81" i="2" s="1"/>
  <c r="CU62" i="5"/>
  <c r="CS116" i="5"/>
  <c r="EW114" i="5"/>
  <c r="EX114" i="5"/>
  <c r="CU114" i="5"/>
  <c r="CU116" i="5" s="1"/>
  <c r="DI14" i="5"/>
  <c r="DI22" i="5"/>
  <c r="CT87" i="5"/>
  <c r="EW87" i="5"/>
  <c r="CS93" i="5"/>
  <c r="CU10" i="5"/>
  <c r="EY10" i="5" s="1"/>
  <c r="CV12" i="5"/>
  <c r="EU116" i="5"/>
  <c r="DI42" i="5"/>
  <c r="EY42" i="5" s="1"/>
  <c r="CT16" i="5"/>
  <c r="DH111" i="5"/>
  <c r="DI111" i="5" s="1"/>
  <c r="F47" i="2"/>
  <c r="H47" i="2" s="1"/>
  <c r="CT34" i="5"/>
  <c r="EV34" i="5"/>
  <c r="EV37" i="5" s="1"/>
  <c r="CR37" i="5"/>
  <c r="DI32" i="5"/>
  <c r="CV9" i="5"/>
  <c r="CV76" i="5"/>
  <c r="DH77" i="5"/>
  <c r="EY86" i="5"/>
  <c r="CV86" i="5"/>
  <c r="DI9" i="5"/>
  <c r="EY9" i="5" s="1"/>
  <c r="DI54" i="5"/>
  <c r="CV52" i="5"/>
  <c r="EX46" i="5"/>
  <c r="CU46" i="5"/>
  <c r="EX99" i="5"/>
  <c r="CU99" i="5"/>
  <c r="CV32" i="5"/>
  <c r="CU61" i="5"/>
  <c r="DI100" i="5"/>
  <c r="DJ13" i="5"/>
  <c r="CU60" i="5"/>
  <c r="DI76" i="5"/>
  <c r="DF104" i="5"/>
  <c r="EY112" i="5"/>
  <c r="CV112" i="5"/>
  <c r="EX9" i="5"/>
  <c r="DJ93" i="5"/>
  <c r="CV90" i="5"/>
  <c r="EY24" i="5"/>
  <c r="CV24" i="5"/>
  <c r="CU27" i="5"/>
  <c r="EX113" i="5"/>
  <c r="DI113" i="5"/>
  <c r="DI45" i="5"/>
  <c r="CV11" i="5"/>
  <c r="DF116" i="5"/>
  <c r="DG110" i="5"/>
  <c r="EV110" i="5"/>
  <c r="EV116" i="5" s="1"/>
  <c r="DG101" i="5"/>
  <c r="F33" i="2"/>
  <c r="H33" i="2" s="1"/>
  <c r="L106" i="2" l="1"/>
  <c r="V30" i="1"/>
  <c r="U28" i="1"/>
  <c r="X30" i="1"/>
  <c r="DE75" i="5"/>
  <c r="DE81" i="5" s="1"/>
  <c r="L146" i="2"/>
  <c r="J40" i="2"/>
  <c r="L40" i="2" s="1"/>
  <c r="L23" i="2"/>
  <c r="J39" i="2"/>
  <c r="L39" i="2" s="1"/>
  <c r="L22" i="2"/>
  <c r="EU45" i="5"/>
  <c r="DH23" i="5"/>
  <c r="EX23" i="5" s="1"/>
  <c r="EX27" i="5" s="1"/>
  <c r="EW23" i="5"/>
  <c r="EW27" i="5" s="1"/>
  <c r="EV23" i="5"/>
  <c r="EV27" i="5" s="1"/>
  <c r="J79" i="2" s="1"/>
  <c r="L79" i="2" s="1"/>
  <c r="DF27" i="5"/>
  <c r="CV79" i="5"/>
  <c r="EZ79" i="5" s="1"/>
  <c r="CQ78" i="5"/>
  <c r="EU78" i="5" s="1"/>
  <c r="DG57" i="5"/>
  <c r="EW57" i="5" s="1"/>
  <c r="EU48" i="5"/>
  <c r="CR47" i="5"/>
  <c r="EV47" i="5" s="1"/>
  <c r="CS45" i="5"/>
  <c r="EW45" i="5" s="1"/>
  <c r="EV45" i="5"/>
  <c r="DG37" i="5"/>
  <c r="DH34" i="5"/>
  <c r="DH37" i="5" s="1"/>
  <c r="U37" i="1"/>
  <c r="J30" i="2"/>
  <c r="EW53" i="5"/>
  <c r="CU53" i="5"/>
  <c r="CV53" i="5" s="1"/>
  <c r="EZ53" i="5" s="1"/>
  <c r="CQ59" i="5"/>
  <c r="EU59" i="5" s="1"/>
  <c r="CP69" i="5"/>
  <c r="CT58" i="5"/>
  <c r="EX58" i="5" s="1"/>
  <c r="EV58" i="5"/>
  <c r="EW37" i="5"/>
  <c r="DH52" i="5"/>
  <c r="EW52" i="5"/>
  <c r="EY114" i="5"/>
  <c r="CV114" i="5"/>
  <c r="EZ114" i="5" s="1"/>
  <c r="CT54" i="5"/>
  <c r="CU54" i="5" s="1"/>
  <c r="CV54" i="5" s="1"/>
  <c r="EW98" i="5"/>
  <c r="CS104" i="5"/>
  <c r="EW11" i="5"/>
  <c r="EV54" i="5"/>
  <c r="EV98" i="5"/>
  <c r="CR104" i="5"/>
  <c r="DG16" i="5"/>
  <c r="EV65" i="5"/>
  <c r="CT98" i="5"/>
  <c r="DH65" i="5"/>
  <c r="EX65" i="5" s="1"/>
  <c r="CR55" i="5"/>
  <c r="EV55" i="5" s="1"/>
  <c r="EV77" i="5"/>
  <c r="CS77" i="5"/>
  <c r="CT77" i="5" s="1"/>
  <c r="EX77" i="5" s="1"/>
  <c r="DF75" i="5"/>
  <c r="DF81" i="5" s="1"/>
  <c r="ET75" i="5"/>
  <c r="ET81" i="5" s="1"/>
  <c r="CP81" i="5"/>
  <c r="CQ75" i="5"/>
  <c r="EY50" i="5"/>
  <c r="CV49" i="5"/>
  <c r="EZ49" i="5" s="1"/>
  <c r="DG48" i="5"/>
  <c r="DF69" i="5"/>
  <c r="EV48" i="5"/>
  <c r="CS48" i="5"/>
  <c r="CT48" i="5" s="1"/>
  <c r="CT43" i="5"/>
  <c r="EX43" i="5" s="1"/>
  <c r="EW43" i="5"/>
  <c r="CV62" i="5"/>
  <c r="DJ14" i="5"/>
  <c r="EY22" i="5"/>
  <c r="DJ22" i="5"/>
  <c r="EZ22" i="5" s="1"/>
  <c r="CU16" i="5"/>
  <c r="EX111" i="5"/>
  <c r="EX87" i="5"/>
  <c r="CT93" i="5"/>
  <c r="CU87" i="5"/>
  <c r="DJ42" i="5"/>
  <c r="EZ42" i="5" s="1"/>
  <c r="CV10" i="5"/>
  <c r="EZ10" i="5" s="1"/>
  <c r="EY111" i="5"/>
  <c r="DJ111" i="5"/>
  <c r="EZ111" i="5" s="1"/>
  <c r="CT37" i="5"/>
  <c r="CU34" i="5"/>
  <c r="DJ45" i="5"/>
  <c r="DJ76" i="5"/>
  <c r="EZ76" i="5" s="1"/>
  <c r="DJ100" i="5"/>
  <c r="CV60" i="5"/>
  <c r="DH101" i="5"/>
  <c r="DG104" i="5"/>
  <c r="DJ32" i="5"/>
  <c r="EY76" i="5"/>
  <c r="DI11" i="5"/>
  <c r="DI16" i="5" s="1"/>
  <c r="EX11" i="5"/>
  <c r="EY99" i="5"/>
  <c r="CV99" i="5"/>
  <c r="EZ24" i="5"/>
  <c r="CV27" i="5"/>
  <c r="DJ54" i="5"/>
  <c r="EZ112" i="5"/>
  <c r="DJ113" i="5"/>
  <c r="EZ113" i="5" s="1"/>
  <c r="EY113" i="5"/>
  <c r="DH16" i="5"/>
  <c r="DG116" i="5"/>
  <c r="EW110" i="5"/>
  <c r="EW116" i="5" s="1"/>
  <c r="DH110" i="5"/>
  <c r="EY46" i="5"/>
  <c r="CV46" i="5"/>
  <c r="DI77" i="5"/>
  <c r="EZ86" i="5"/>
  <c r="CV61" i="5"/>
  <c r="DJ9" i="5"/>
  <c r="EZ9" i="5" s="1"/>
  <c r="EY32" i="5"/>
  <c r="N10" i="2"/>
  <c r="T37" i="1"/>
  <c r="V28" i="1" l="1"/>
  <c r="X28" i="1"/>
  <c r="J33" i="2"/>
  <c r="L33" i="2" s="1"/>
  <c r="L30" i="2"/>
  <c r="J47" i="2"/>
  <c r="L47" i="2" s="1"/>
  <c r="DH27" i="5"/>
  <c r="DI23" i="5"/>
  <c r="DJ23" i="5" s="1"/>
  <c r="CR78" i="5"/>
  <c r="EV78" i="5" s="1"/>
  <c r="DI65" i="5"/>
  <c r="EY65" i="5" s="1"/>
  <c r="DH57" i="5"/>
  <c r="EX57" i="5" s="1"/>
  <c r="CS47" i="5"/>
  <c r="EW47" i="5" s="1"/>
  <c r="CT45" i="5"/>
  <c r="CU43" i="5"/>
  <c r="EY43" i="5" s="1"/>
  <c r="DI34" i="5"/>
  <c r="DI37" i="5" s="1"/>
  <c r="EX34" i="5"/>
  <c r="EX37" i="5" s="1"/>
  <c r="V32" i="1"/>
  <c r="EY53" i="5"/>
  <c r="CQ69" i="5"/>
  <c r="CR59" i="5"/>
  <c r="EV59" i="5" s="1"/>
  <c r="CU58" i="5"/>
  <c r="CV58" i="5" s="1"/>
  <c r="EZ58" i="5" s="1"/>
  <c r="CV116" i="5"/>
  <c r="CS55" i="5"/>
  <c r="DI52" i="5"/>
  <c r="EX52" i="5"/>
  <c r="EX54" i="5"/>
  <c r="CU98" i="5"/>
  <c r="EX98" i="5"/>
  <c r="CT104" i="5"/>
  <c r="EY54" i="5"/>
  <c r="EZ54" i="5"/>
  <c r="DG75" i="5"/>
  <c r="DH75" i="5" s="1"/>
  <c r="DH81" i="5" s="1"/>
  <c r="CU77" i="5"/>
  <c r="CV77" i="5" s="1"/>
  <c r="EW77" i="5"/>
  <c r="CR75" i="5"/>
  <c r="CS75" i="5" s="1"/>
  <c r="EU75" i="5"/>
  <c r="EU81" i="5" s="1"/>
  <c r="CQ81" i="5"/>
  <c r="EW48" i="5"/>
  <c r="CU48" i="5"/>
  <c r="CV48" i="5" s="1"/>
  <c r="DH48" i="5"/>
  <c r="EX48" i="5" s="1"/>
  <c r="DG69" i="5"/>
  <c r="J81" i="2"/>
  <c r="L81" i="2" s="1"/>
  <c r="CV16" i="5"/>
  <c r="CV87" i="5"/>
  <c r="EY87" i="5"/>
  <c r="CU93" i="5"/>
  <c r="CV34" i="5"/>
  <c r="CV37" i="5" s="1"/>
  <c r="CU37" i="5"/>
  <c r="DJ77" i="5"/>
  <c r="EZ99" i="5"/>
  <c r="DH116" i="5"/>
  <c r="DI110" i="5"/>
  <c r="EX110" i="5"/>
  <c r="EX116" i="5" s="1"/>
  <c r="EZ32" i="5"/>
  <c r="DJ11" i="5"/>
  <c r="EZ11" i="5" s="1"/>
  <c r="EY11" i="5"/>
  <c r="EZ46" i="5"/>
  <c r="DI101" i="5"/>
  <c r="DH104" i="5"/>
  <c r="Y44" i="1"/>
  <c r="R10" i="2"/>
  <c r="X32" i="1" l="1"/>
  <c r="X37" i="1" s="1"/>
  <c r="V37" i="1"/>
  <c r="EY23" i="5"/>
  <c r="EY27" i="5" s="1"/>
  <c r="DI27" i="5"/>
  <c r="CS78" i="5"/>
  <c r="EW78" i="5" s="1"/>
  <c r="DJ65" i="5"/>
  <c r="EZ65" i="5" s="1"/>
  <c r="DI57" i="5"/>
  <c r="EY57" i="5" s="1"/>
  <c r="CT47" i="5"/>
  <c r="EX47" i="5" s="1"/>
  <c r="EX45" i="5"/>
  <c r="CU45" i="5"/>
  <c r="EY45" i="5" s="1"/>
  <c r="CV43" i="5"/>
  <c r="EZ43" i="5" s="1"/>
  <c r="EY34" i="5"/>
  <c r="EY37" i="5" s="1"/>
  <c r="DJ34" i="5"/>
  <c r="DJ37" i="5" s="1"/>
  <c r="Y46" i="1"/>
  <c r="N12" i="2"/>
  <c r="R12" i="2" s="1"/>
  <c r="CS59" i="5"/>
  <c r="EW59" i="5" s="1"/>
  <c r="CR69" i="5"/>
  <c r="EY58" i="5"/>
  <c r="EW55" i="5"/>
  <c r="CT55" i="5"/>
  <c r="EX55" i="5" s="1"/>
  <c r="DJ52" i="5"/>
  <c r="EZ52" i="5" s="1"/>
  <c r="EY52" i="5"/>
  <c r="CV98" i="5"/>
  <c r="EY98" i="5"/>
  <c r="CU104" i="5"/>
  <c r="DI75" i="5"/>
  <c r="DJ75" i="5" s="1"/>
  <c r="DJ81" i="5" s="1"/>
  <c r="DG81" i="5"/>
  <c r="EY77" i="5"/>
  <c r="EZ77" i="5"/>
  <c r="EV75" i="5"/>
  <c r="EV81" i="5" s="1"/>
  <c r="CR81" i="5"/>
  <c r="CT75" i="5"/>
  <c r="EW75" i="5"/>
  <c r="DI48" i="5"/>
  <c r="DH69" i="5"/>
  <c r="EZ87" i="5"/>
  <c r="CV93" i="5"/>
  <c r="DJ16" i="5"/>
  <c r="DI116" i="5"/>
  <c r="DJ110" i="5"/>
  <c r="EY110" i="5"/>
  <c r="EY116" i="5" s="1"/>
  <c r="DJ101" i="5"/>
  <c r="DI104" i="5"/>
  <c r="DJ27" i="5"/>
  <c r="EZ23" i="5"/>
  <c r="EZ27" i="5" s="1"/>
  <c r="CU55" i="5" l="1"/>
  <c r="EY55" i="5" s="1"/>
  <c r="CV45" i="5"/>
  <c r="EZ45" i="5" s="1"/>
  <c r="EW81" i="5"/>
  <c r="CT78" i="5"/>
  <c r="EX78" i="5" s="1"/>
  <c r="CS81" i="5"/>
  <c r="DJ57" i="5"/>
  <c r="EZ57" i="5" s="1"/>
  <c r="CU47" i="5"/>
  <c r="EY47" i="5" s="1"/>
  <c r="EZ34" i="5"/>
  <c r="EZ37" i="5" s="1"/>
  <c r="N79" i="2" s="1"/>
  <c r="R79" i="2" s="1"/>
  <c r="C124" i="5"/>
  <c r="N17" i="2"/>
  <c r="CT59" i="5"/>
  <c r="EX59" i="5" s="1"/>
  <c r="CS69" i="5"/>
  <c r="EZ98" i="5"/>
  <c r="CV104" i="5"/>
  <c r="DI81" i="5"/>
  <c r="EX75" i="5"/>
  <c r="CU75" i="5"/>
  <c r="DJ48" i="5"/>
  <c r="DI69" i="5"/>
  <c r="EY48" i="5"/>
  <c r="DJ116" i="5"/>
  <c r="EZ110" i="5"/>
  <c r="EZ116" i="5" s="1"/>
  <c r="DJ104" i="5"/>
  <c r="P45" i="2" l="1"/>
  <c r="P116" i="2"/>
  <c r="P27" i="2"/>
  <c r="P26" i="2"/>
  <c r="P99" i="2"/>
  <c r="P95" i="2"/>
  <c r="P85" i="2"/>
  <c r="N68" i="2"/>
  <c r="R68" i="2" s="1"/>
  <c r="P130" i="2"/>
  <c r="P147" i="2"/>
  <c r="P160" i="2"/>
  <c r="P114" i="2"/>
  <c r="P56" i="2"/>
  <c r="P55" i="2"/>
  <c r="P109" i="2"/>
  <c r="P125" i="2"/>
  <c r="P148" i="2"/>
  <c r="P152" i="2"/>
  <c r="P159" i="2"/>
  <c r="P14" i="2"/>
  <c r="P113" i="2"/>
  <c r="P112" i="2"/>
  <c r="P72" i="2"/>
  <c r="P131" i="2"/>
  <c r="P149" i="2"/>
  <c r="P12" i="2"/>
  <c r="P77" i="2"/>
  <c r="P54" i="2"/>
  <c r="P133" i="2"/>
  <c r="P20" i="2"/>
  <c r="P128" i="2"/>
  <c r="P24" i="2"/>
  <c r="P124" i="2"/>
  <c r="P150" i="2"/>
  <c r="P36" i="2"/>
  <c r="P76" i="2"/>
  <c r="P110" i="2"/>
  <c r="P134" i="2"/>
  <c r="P132" i="2"/>
  <c r="P21" i="2"/>
  <c r="P151" i="2"/>
  <c r="P153" i="2"/>
  <c r="P98" i="2"/>
  <c r="P156" i="2"/>
  <c r="P94" i="2"/>
  <c r="P13" i="2"/>
  <c r="P154" i="2"/>
  <c r="P97" i="2"/>
  <c r="P10" i="2"/>
  <c r="P157" i="2"/>
  <c r="P93" i="2"/>
  <c r="P11" i="2"/>
  <c r="P158" i="2"/>
  <c r="P92" i="2"/>
  <c r="P78" i="2"/>
  <c r="P88" i="2"/>
  <c r="P75" i="2"/>
  <c r="P74" i="2"/>
  <c r="P73" i="2"/>
  <c r="P136" i="2"/>
  <c r="P108" i="2"/>
  <c r="P127" i="2"/>
  <c r="P155" i="2"/>
  <c r="P96" i="2"/>
  <c r="P79" i="2"/>
  <c r="P161" i="2"/>
  <c r="P15" i="2"/>
  <c r="P138" i="2"/>
  <c r="P17" i="2"/>
  <c r="P44" i="2"/>
  <c r="P123" i="2"/>
  <c r="P25" i="2"/>
  <c r="P28" i="2"/>
  <c r="N91" i="2"/>
  <c r="R91" i="2" s="1"/>
  <c r="N89" i="2"/>
  <c r="N71" i="2"/>
  <c r="R71" i="2" s="1"/>
  <c r="N107" i="2"/>
  <c r="CV55" i="5"/>
  <c r="EZ55" i="5" s="1"/>
  <c r="EX81" i="5"/>
  <c r="CU78" i="5"/>
  <c r="EY78" i="5" s="1"/>
  <c r="CT81" i="5"/>
  <c r="CV47" i="5"/>
  <c r="EZ47" i="5" s="1"/>
  <c r="N63" i="2"/>
  <c r="N65" i="2"/>
  <c r="D124" i="5"/>
  <c r="B124" i="5"/>
  <c r="N64" i="2"/>
  <c r="C124" i="63"/>
  <c r="N50" i="2"/>
  <c r="G124" i="5"/>
  <c r="N37" i="2"/>
  <c r="P37" i="2" s="1"/>
  <c r="B124" i="63"/>
  <c r="N62" i="2"/>
  <c r="N87" i="2"/>
  <c r="N22" i="2"/>
  <c r="N66" i="2"/>
  <c r="N53" i="2"/>
  <c r="D124" i="63"/>
  <c r="N84" i="2"/>
  <c r="P84" i="2" s="1"/>
  <c r="N86" i="2"/>
  <c r="N67" i="2"/>
  <c r="N70" i="2"/>
  <c r="F124" i="5"/>
  <c r="N146" i="2"/>
  <c r="R146" i="2" s="1"/>
  <c r="R163" i="2" s="1"/>
  <c r="N106" i="2"/>
  <c r="N90" i="2"/>
  <c r="R17" i="2"/>
  <c r="N38" i="2"/>
  <c r="E124" i="5"/>
  <c r="N52" i="2"/>
  <c r="N137" i="2"/>
  <c r="R137" i="2" s="1"/>
  <c r="Y51" i="1"/>
  <c r="E124" i="63"/>
  <c r="G124" i="63"/>
  <c r="N42" i="2"/>
  <c r="R42" i="2" s="1"/>
  <c r="N111" i="2"/>
  <c r="N43" i="2"/>
  <c r="R43" i="2" s="1"/>
  <c r="N51" i="2"/>
  <c r="R51" i="2" s="1"/>
  <c r="N69" i="2"/>
  <c r="P122" i="2"/>
  <c r="F124" i="63"/>
  <c r="N23" i="2"/>
  <c r="CT69" i="5"/>
  <c r="CU59" i="5"/>
  <c r="EY59" i="5" s="1"/>
  <c r="CV75" i="5"/>
  <c r="EY75" i="5"/>
  <c r="DJ69" i="5"/>
  <c r="EZ48" i="5"/>
  <c r="P69" i="63" l="1"/>
  <c r="P69" i="5"/>
  <c r="N40" i="2"/>
  <c r="R23" i="2"/>
  <c r="T27" i="2"/>
  <c r="U27" i="2" s="1"/>
  <c r="T45" i="2"/>
  <c r="U45" i="2" s="1"/>
  <c r="T116" i="2"/>
  <c r="P106" i="2"/>
  <c r="T85" i="2"/>
  <c r="U85" i="2" s="1"/>
  <c r="T126" i="2"/>
  <c r="T136" i="2"/>
  <c r="T99" i="2"/>
  <c r="U99" i="2" s="1"/>
  <c r="P68" i="2"/>
  <c r="P71" i="2"/>
  <c r="P42" i="2"/>
  <c r="P146" i="2"/>
  <c r="T68" i="2"/>
  <c r="T95" i="2"/>
  <c r="U95" i="2" s="1"/>
  <c r="P137" i="2"/>
  <c r="P43" i="2"/>
  <c r="P51" i="2"/>
  <c r="U136" i="2"/>
  <c r="T96" i="2"/>
  <c r="U96" i="2" s="1"/>
  <c r="T26" i="2"/>
  <c r="U26" i="2" s="1"/>
  <c r="T17" i="2"/>
  <c r="T146" i="2"/>
  <c r="T148" i="2"/>
  <c r="U148" i="2" s="1"/>
  <c r="T13" i="2"/>
  <c r="T152" i="2"/>
  <c r="U152" i="2" s="1"/>
  <c r="T159" i="2"/>
  <c r="U159" i="2" s="1"/>
  <c r="T94" i="2"/>
  <c r="U94" i="2" s="1"/>
  <c r="T15" i="2"/>
  <c r="U15" i="2" s="1"/>
  <c r="T56" i="2"/>
  <c r="T154" i="2"/>
  <c r="U154" i="2" s="1"/>
  <c r="T137" i="2"/>
  <c r="T134" i="2"/>
  <c r="U134" i="2" s="1"/>
  <c r="T93" i="2"/>
  <c r="U93" i="2" s="1"/>
  <c r="T88" i="2"/>
  <c r="U88" i="2" s="1"/>
  <c r="T14" i="2"/>
  <c r="T77" i="2"/>
  <c r="U77" i="2" s="1"/>
  <c r="T76" i="2"/>
  <c r="U76" i="2" s="1"/>
  <c r="T72" i="2"/>
  <c r="U72" i="2" s="1"/>
  <c r="T98" i="2"/>
  <c r="U98" i="2" s="1"/>
  <c r="T97" i="2"/>
  <c r="U97" i="2" s="1"/>
  <c r="T133" i="2"/>
  <c r="U133" i="2" s="1"/>
  <c r="T92" i="2"/>
  <c r="U92" i="2" s="1"/>
  <c r="T131" i="2"/>
  <c r="U131" i="2" s="1"/>
  <c r="T130" i="2"/>
  <c r="U130" i="2" s="1"/>
  <c r="T147" i="2"/>
  <c r="U147" i="2" s="1"/>
  <c r="T78" i="2"/>
  <c r="U78" i="2" s="1"/>
  <c r="T55" i="2"/>
  <c r="U55" i="2" s="1"/>
  <c r="T54" i="2"/>
  <c r="U54" i="2" s="1"/>
  <c r="T71" i="2"/>
  <c r="T132" i="2"/>
  <c r="U132" i="2" s="1"/>
  <c r="T91" i="2"/>
  <c r="T112" i="2"/>
  <c r="U112" i="2" s="1"/>
  <c r="T12" i="2"/>
  <c r="U12" i="2" s="1"/>
  <c r="T74" i="2"/>
  <c r="U74" i="2" s="1"/>
  <c r="T24" i="2"/>
  <c r="U24" i="2" s="1"/>
  <c r="T20" i="2"/>
  <c r="U20" i="2" s="1"/>
  <c r="T128" i="2"/>
  <c r="U128" i="2" s="1"/>
  <c r="T36" i="2"/>
  <c r="U36" i="2" s="1"/>
  <c r="T114" i="2"/>
  <c r="U114" i="2" s="1"/>
  <c r="T150" i="2"/>
  <c r="U150" i="2" s="1"/>
  <c r="T51" i="2"/>
  <c r="T156" i="2"/>
  <c r="U156" i="2" s="1"/>
  <c r="T160" i="2"/>
  <c r="U160" i="2" s="1"/>
  <c r="T21" i="2"/>
  <c r="U21" i="2" s="1"/>
  <c r="T127" i="2"/>
  <c r="U127" i="2" s="1"/>
  <c r="T43" i="2"/>
  <c r="T124" i="2"/>
  <c r="U124" i="2" s="1"/>
  <c r="T113" i="2"/>
  <c r="U113" i="2" s="1"/>
  <c r="T10" i="2"/>
  <c r="U10" i="2" s="1"/>
  <c r="T79" i="2"/>
  <c r="T75" i="2"/>
  <c r="U75" i="2" s="1"/>
  <c r="T73" i="2"/>
  <c r="U73" i="2" s="1"/>
  <c r="T138" i="2"/>
  <c r="U138" i="2" s="1"/>
  <c r="T125" i="2"/>
  <c r="U125" i="2" s="1"/>
  <c r="T42" i="2"/>
  <c r="T163" i="2"/>
  <c r="U163" i="2" s="1"/>
  <c r="T11" i="2"/>
  <c r="U11" i="2" s="1"/>
  <c r="T149" i="2"/>
  <c r="U149" i="2" s="1"/>
  <c r="T151" i="2"/>
  <c r="U151" i="2" s="1"/>
  <c r="T153" i="2"/>
  <c r="U153" i="2" s="1"/>
  <c r="T157" i="2"/>
  <c r="U157" i="2" s="1"/>
  <c r="T155" i="2"/>
  <c r="U155" i="2" s="1"/>
  <c r="T158" i="2"/>
  <c r="U158" i="2" s="1"/>
  <c r="T161" i="2"/>
  <c r="U161" i="2" s="1"/>
  <c r="T109" i="2"/>
  <c r="U109" i="2" s="1"/>
  <c r="T110" i="2"/>
  <c r="U110" i="2" s="1"/>
  <c r="T108" i="2"/>
  <c r="U108" i="2" s="1"/>
  <c r="T44" i="2"/>
  <c r="T123" i="2"/>
  <c r="T25" i="2"/>
  <c r="U25" i="2" s="1"/>
  <c r="P91" i="2"/>
  <c r="R90" i="2"/>
  <c r="T90" i="2" s="1"/>
  <c r="P90" i="2"/>
  <c r="R87" i="2"/>
  <c r="T87" i="2" s="1"/>
  <c r="P87" i="2"/>
  <c r="R89" i="2"/>
  <c r="T89" i="2" s="1"/>
  <c r="P89" i="2"/>
  <c r="R86" i="2"/>
  <c r="T86" i="2" s="1"/>
  <c r="P86" i="2"/>
  <c r="P126" i="2"/>
  <c r="R129" i="2"/>
  <c r="T129" i="2" s="1"/>
  <c r="P129" i="2"/>
  <c r="R107" i="2"/>
  <c r="T107" i="2" s="1"/>
  <c r="P107" i="2"/>
  <c r="R111" i="2"/>
  <c r="T111" i="2" s="1"/>
  <c r="P111" i="2"/>
  <c r="R70" i="2"/>
  <c r="T70" i="2" s="1"/>
  <c r="P70" i="2"/>
  <c r="R69" i="2"/>
  <c r="T69" i="2" s="1"/>
  <c r="P69" i="2"/>
  <c r="R41" i="2"/>
  <c r="T41" i="2" s="1"/>
  <c r="P41" i="2"/>
  <c r="R67" i="2"/>
  <c r="T67" i="2" s="1"/>
  <c r="P67" i="2"/>
  <c r="R66" i="2"/>
  <c r="T66" i="2" s="1"/>
  <c r="P66" i="2"/>
  <c r="R65" i="2"/>
  <c r="T65" i="2" s="1"/>
  <c r="P65" i="2"/>
  <c r="R64" i="2"/>
  <c r="T64" i="2" s="1"/>
  <c r="P64" i="2"/>
  <c r="R63" i="2"/>
  <c r="T63" i="2" s="1"/>
  <c r="P63" i="2"/>
  <c r="R62" i="2"/>
  <c r="T62" i="2" s="1"/>
  <c r="P62" i="2"/>
  <c r="R53" i="2"/>
  <c r="T53" i="2" s="1"/>
  <c r="P53" i="2"/>
  <c r="R52" i="2"/>
  <c r="T52" i="2" s="1"/>
  <c r="P52" i="2"/>
  <c r="R50" i="2"/>
  <c r="T50" i="2" s="1"/>
  <c r="P50" i="2"/>
  <c r="R38" i="2"/>
  <c r="T38" i="2" s="1"/>
  <c r="P38" i="2"/>
  <c r="R37" i="2"/>
  <c r="T37" i="2" s="1"/>
  <c r="T23" i="2"/>
  <c r="P23" i="2"/>
  <c r="R22" i="2"/>
  <c r="T22" i="2" s="1"/>
  <c r="P22" i="2"/>
  <c r="U14" i="2"/>
  <c r="U13" i="2"/>
  <c r="R106" i="2"/>
  <c r="T106" i="2" s="1"/>
  <c r="N39" i="2"/>
  <c r="U56" i="2"/>
  <c r="EY81" i="5"/>
  <c r="CU81" i="5"/>
  <c r="CV78" i="5"/>
  <c r="EZ78" i="5" s="1"/>
  <c r="CV59" i="5"/>
  <c r="EZ59" i="5" s="1"/>
  <c r="N30" i="2"/>
  <c r="P30" i="2" s="1"/>
  <c r="T122" i="2"/>
  <c r="N163" i="2"/>
  <c r="P163" i="2" s="1"/>
  <c r="P40" i="2"/>
  <c r="N81" i="2"/>
  <c r="R84" i="2"/>
  <c r="T84" i="2" s="1"/>
  <c r="CU69" i="5"/>
  <c r="EZ75" i="5"/>
  <c r="R81" i="2" l="1"/>
  <c r="T81" i="2" s="1"/>
  <c r="P81" i="2"/>
  <c r="R39" i="2"/>
  <c r="T39" i="2" s="1"/>
  <c r="P39" i="2"/>
  <c r="EZ81" i="5"/>
  <c r="CV81" i="5"/>
  <c r="CV69" i="5"/>
  <c r="N33" i="2"/>
  <c r="P33" i="2" s="1"/>
  <c r="N47" i="2"/>
  <c r="P47" i="2" s="1"/>
  <c r="R40" i="2"/>
  <c r="T40" i="2" s="1"/>
  <c r="R47" i="2" l="1"/>
  <c r="T47" i="2" l="1"/>
  <c r="U47" i="2" s="1"/>
  <c r="EL89" i="5"/>
  <c r="EZ89" i="5" s="1"/>
  <c r="EH89" i="5"/>
  <c r="EV89" i="5" s="1"/>
  <c r="EE89" i="5"/>
  <c r="ES89" i="5" s="1"/>
  <c r="EJ100" i="5"/>
  <c r="EX100" i="5" s="1"/>
  <c r="EC61" i="5"/>
  <c r="EQ61" i="5" s="1"/>
  <c r="EI14" i="5"/>
  <c r="EW14" i="5" s="1"/>
  <c r="EG14" i="5"/>
  <c r="EU14" i="5" s="1"/>
  <c r="EH12" i="5"/>
  <c r="EG60" i="5"/>
  <c r="EL13" i="5"/>
  <c r="EZ13" i="5" s="1"/>
  <c r="EC13" i="5"/>
  <c r="EQ13" i="5" s="1"/>
  <c r="EG101" i="5"/>
  <c r="EU101" i="5" s="1"/>
  <c r="EI101" i="5"/>
  <c r="EW101" i="5" s="1"/>
  <c r="EI89" i="5"/>
  <c r="EB90" i="5"/>
  <c r="EP90" i="5" s="1"/>
  <c r="EI12" i="5"/>
  <c r="EH13" i="5"/>
  <c r="EV13" i="5" s="1"/>
  <c r="EB14" i="5"/>
  <c r="EP14" i="5" s="1"/>
  <c r="EG100" i="5"/>
  <c r="ED62" i="5"/>
  <c r="ER62" i="5" s="1"/>
  <c r="EE60" i="5"/>
  <c r="ES60" i="5" s="1"/>
  <c r="EG13" i="5"/>
  <c r="EU13" i="5" s="1"/>
  <c r="EC89" i="5"/>
  <c r="EG61" i="5"/>
  <c r="EU61" i="5" s="1"/>
  <c r="EC12" i="5"/>
  <c r="EJ89" i="5"/>
  <c r="EL14" i="5"/>
  <c r="EZ14" i="5" s="1"/>
  <c r="EA14" i="5"/>
  <c r="EO14" i="5" s="1"/>
  <c r="EA60" i="5"/>
  <c r="EA100" i="5"/>
  <c r="EC90" i="5"/>
  <c r="EQ90" i="5" s="1"/>
  <c r="EJ101" i="5"/>
  <c r="EX101" i="5" s="1"/>
  <c r="EI90" i="5"/>
  <c r="EW90" i="5" s="1"/>
  <c r="EI13" i="5"/>
  <c r="EW13" i="5" s="1"/>
  <c r="ED60" i="5"/>
  <c r="EH100" i="5"/>
  <c r="EE61" i="5"/>
  <c r="ES61" i="5" s="1"/>
  <c r="EK89" i="5"/>
  <c r="EF14" i="5"/>
  <c r="ET14" i="5" s="1"/>
  <c r="EE13" i="5"/>
  <c r="ES13" i="5" s="1"/>
  <c r="EE100" i="5"/>
  <c r="EG90" i="5"/>
  <c r="EU90" i="5" s="1"/>
  <c r="ED12" i="5"/>
  <c r="ER12" i="5" s="1"/>
  <c r="EA101" i="5"/>
  <c r="EO101" i="5" s="1"/>
  <c r="EH14" i="5"/>
  <c r="EV14" i="5" s="1"/>
  <c r="EA62" i="5"/>
  <c r="EO62" i="5" s="1"/>
  <c r="EA61" i="5"/>
  <c r="EO61" i="5" s="1"/>
  <c r="EA13" i="5"/>
  <c r="EO13" i="5" s="1"/>
  <c r="EE14" i="5"/>
  <c r="ES14" i="5" s="1"/>
  <c r="EF12" i="5"/>
  <c r="EK14" i="5"/>
  <c r="EY14" i="5" s="1"/>
  <c r="EB60" i="5"/>
  <c r="EJ90" i="5"/>
  <c r="EX90" i="5" s="1"/>
  <c r="EB13" i="5"/>
  <c r="EP13" i="5" s="1"/>
  <c r="EK13" i="5"/>
  <c r="EY13" i="5" s="1"/>
  <c r="ED90" i="5"/>
  <c r="ER90" i="5" s="1"/>
  <c r="EF13" i="5"/>
  <c r="ET13" i="5" s="1"/>
  <c r="EB62" i="5"/>
  <c r="EP62" i="5" s="1"/>
  <c r="EE90" i="5"/>
  <c r="ES90" i="5" s="1"/>
  <c r="EB89" i="5"/>
  <c r="EF100" i="5"/>
  <c r="EL101" i="5"/>
  <c r="EZ101" i="5" s="1"/>
  <c r="EJ13" i="5"/>
  <c r="EX13" i="5" s="1"/>
  <c r="EH60" i="5"/>
  <c r="ED100" i="5"/>
  <c r="EF101" i="5"/>
  <c r="ET101" i="5" s="1"/>
  <c r="EC62" i="5"/>
  <c r="EQ62" i="5" s="1"/>
  <c r="EA89" i="5"/>
  <c r="ED61" i="5"/>
  <c r="ER61" i="5" s="1"/>
  <c r="EC14" i="5"/>
  <c r="EQ14" i="5" s="1"/>
  <c r="EI100" i="5"/>
  <c r="EC60" i="5"/>
  <c r="EC100" i="5"/>
  <c r="EQ100" i="5" s="1"/>
  <c r="EI61" i="5"/>
  <c r="EW61" i="5" s="1"/>
  <c r="DZ13" i="5"/>
  <c r="EN13" i="5" s="1"/>
  <c r="ED13" i="5"/>
  <c r="ER13" i="5" s="1"/>
  <c r="EI60" i="5"/>
  <c r="EK101" i="5"/>
  <c r="EY101" i="5" s="1"/>
  <c r="EI62" i="5"/>
  <c r="EW62" i="5" s="1"/>
  <c r="EK100" i="5"/>
  <c r="EH90" i="5"/>
  <c r="EV90" i="5" s="1"/>
  <c r="EF60" i="5"/>
  <c r="ET60" i="5" s="1"/>
  <c r="EJ14" i="5"/>
  <c r="EX14" i="5" s="1"/>
  <c r="DZ60" i="5"/>
  <c r="EA90" i="5"/>
  <c r="EO90" i="5" s="1"/>
  <c r="EF90" i="5"/>
  <c r="ET90" i="5" s="1"/>
  <c r="EB12" i="5"/>
  <c r="EE101" i="5"/>
  <c r="ES101" i="5" s="1"/>
  <c r="EG89" i="5"/>
  <c r="EU89" i="5" s="1"/>
  <c r="EG62" i="5"/>
  <c r="EU62" i="5" s="1"/>
  <c r="ED101" i="5"/>
  <c r="ER101" i="5" s="1"/>
  <c r="EH101" i="5"/>
  <c r="EV101" i="5" s="1"/>
  <c r="EE62" i="5"/>
  <c r="ES62" i="5" s="1"/>
  <c r="EF61" i="5"/>
  <c r="ET61" i="5" s="1"/>
  <c r="EF62" i="5"/>
  <c r="ET62" i="5" s="1"/>
  <c r="EB101" i="5"/>
  <c r="EG12" i="5"/>
  <c r="DZ14" i="5"/>
  <c r="EN14" i="5" s="1"/>
  <c r="ED14" i="5"/>
  <c r="ER14" i="5" s="1"/>
  <c r="EH61" i="5"/>
  <c r="EV61" i="5" s="1"/>
  <c r="EK90" i="5"/>
  <c r="EY90" i="5" s="1"/>
  <c r="EL100" i="5"/>
  <c r="DZ100" i="5"/>
  <c r="EN100" i="5" s="1"/>
  <c r="EB100" i="5"/>
  <c r="EP100" i="5" s="1"/>
  <c r="DZ90" i="5"/>
  <c r="EN90" i="5" s="1"/>
  <c r="EL90" i="5"/>
  <c r="EZ90" i="5" s="1"/>
  <c r="DZ62" i="5"/>
  <c r="EH62" i="5"/>
  <c r="EV62" i="5" s="1"/>
  <c r="DZ61" i="5"/>
  <c r="EB61" i="5"/>
  <c r="EP61" i="5" s="1"/>
  <c r="EF89" i="5"/>
  <c r="DZ101" i="5"/>
  <c r="EN101" i="5" s="1"/>
  <c r="EC101" i="5"/>
  <c r="EQ101" i="5" s="1"/>
  <c r="EE12" i="5"/>
  <c r="DZ89" i="5"/>
  <c r="ED89" i="5"/>
  <c r="DZ12" i="5"/>
  <c r="EA12" i="5"/>
  <c r="EN12" i="5" l="1"/>
  <c r="EJ12" i="5"/>
  <c r="EK12" i="5" s="1"/>
  <c r="EY12" i="5" s="1"/>
  <c r="EL12" i="5"/>
  <c r="EJ62" i="5"/>
  <c r="EX62" i="5" s="1"/>
  <c r="EN62" i="5"/>
  <c r="EK62" i="5"/>
  <c r="EJ61" i="5"/>
  <c r="EX61" i="5" s="1"/>
  <c r="EN61" i="5"/>
  <c r="EK61" i="5"/>
  <c r="EJ60" i="5"/>
  <c r="EB104" i="5"/>
  <c r="EF93" i="5"/>
  <c r="EC93" i="5"/>
  <c r="EV93" i="5"/>
  <c r="EY16" i="5"/>
  <c r="EK93" i="5"/>
  <c r="EL93" i="5"/>
  <c r="EE16" i="5"/>
  <c r="EB93" i="5"/>
  <c r="ES93" i="5"/>
  <c r="DZ93" i="5"/>
  <c r="ET69" i="5"/>
  <c r="ES12" i="5"/>
  <c r="ES16" i="5" s="1"/>
  <c r="EA16" i="5"/>
  <c r="EU93" i="5"/>
  <c r="EZ93" i="5"/>
  <c r="ED69" i="5"/>
  <c r="ED93" i="5"/>
  <c r="ED104" i="5"/>
  <c r="EH104" i="5"/>
  <c r="EI93" i="5"/>
  <c r="EI16" i="5"/>
  <c r="DZ69" i="5"/>
  <c r="EE104" i="5"/>
  <c r="EF16" i="5"/>
  <c r="EP101" i="5"/>
  <c r="EP104" i="5" s="1"/>
  <c r="EY89" i="5"/>
  <c r="EY93" i="5" s="1"/>
  <c r="EI104" i="5"/>
  <c r="ER16" i="5"/>
  <c r="EL104" i="5"/>
  <c r="EJ104" i="5"/>
  <c r="EH69" i="5"/>
  <c r="EK104" i="5"/>
  <c r="EY100" i="5"/>
  <c r="EY104" i="5" s="1"/>
  <c r="EA93" i="5"/>
  <c r="EN16" i="5"/>
  <c r="EB69" i="5"/>
  <c r="EA69" i="5"/>
  <c r="EQ89" i="5"/>
  <c r="EQ93" i="5" s="1"/>
  <c r="EH16" i="5"/>
  <c r="EQ104" i="5"/>
  <c r="EX104" i="5"/>
  <c r="ES69" i="5"/>
  <c r="EN104" i="5"/>
  <c r="EV60" i="5"/>
  <c r="EV69" i="5" s="1"/>
  <c r="ET12" i="5"/>
  <c r="ET16" i="5" s="1"/>
  <c r="ER60" i="5"/>
  <c r="ER69" i="5" s="1"/>
  <c r="ER100" i="5"/>
  <c r="ER104" i="5" s="1"/>
  <c r="EV100" i="5"/>
  <c r="EV104" i="5" s="1"/>
  <c r="EV12" i="5"/>
  <c r="EV16" i="5" s="1"/>
  <c r="EJ69" i="5"/>
  <c r="EP60" i="5"/>
  <c r="EP69" i="5" s="1"/>
  <c r="EG69" i="5"/>
  <c r="EN60" i="5"/>
  <c r="EN69" i="5" s="1"/>
  <c r="EF69" i="5"/>
  <c r="EJ93" i="5"/>
  <c r="EW100" i="5"/>
  <c r="EW104" i="5" s="1"/>
  <c r="EX89" i="5"/>
  <c r="EX93" i="5" s="1"/>
  <c r="EE69" i="5"/>
  <c r="EG16" i="5"/>
  <c r="EU12" i="5"/>
  <c r="EU16" i="5" s="1"/>
  <c r="EH93" i="5"/>
  <c r="EO60" i="5"/>
  <c r="EO69" i="5" s="1"/>
  <c r="EE93" i="5"/>
  <c r="EJ16" i="5"/>
  <c r="EA104" i="5"/>
  <c r="EN89" i="5"/>
  <c r="EN93" i="5" s="1"/>
  <c r="EC16" i="5"/>
  <c r="ED16" i="5"/>
  <c r="EK16" i="5"/>
  <c r="EX12" i="5"/>
  <c r="EX16" i="5" s="1"/>
  <c r="EO100" i="5"/>
  <c r="EO104" i="5" s="1"/>
  <c r="EO89" i="5"/>
  <c r="EO93" i="5" s="1"/>
  <c r="ES100" i="5"/>
  <c r="ES104" i="5" s="1"/>
  <c r="EW89" i="5"/>
  <c r="EW93" i="5" s="1"/>
  <c r="ET89" i="5"/>
  <c r="ET93" i="5" s="1"/>
  <c r="ER89" i="5"/>
  <c r="ER93" i="5" s="1"/>
  <c r="EZ100" i="5"/>
  <c r="EZ104" i="5" s="1"/>
  <c r="EP89" i="5"/>
  <c r="EP93" i="5" s="1"/>
  <c r="EW12" i="5"/>
  <c r="EW16" i="5" s="1"/>
  <c r="EO12" i="5"/>
  <c r="EO16" i="5" s="1"/>
  <c r="EC69" i="5"/>
  <c r="EQ60" i="5"/>
  <c r="EQ69" i="5" s="1"/>
  <c r="EI69" i="5"/>
  <c r="EW60" i="5"/>
  <c r="EW69" i="5" s="1"/>
  <c r="EF104" i="5"/>
  <c r="ET100" i="5"/>
  <c r="ET104" i="5" s="1"/>
  <c r="EB16" i="5"/>
  <c r="EP12" i="5"/>
  <c r="EP16" i="5" s="1"/>
  <c r="EL16" i="5"/>
  <c r="DZ104" i="5"/>
  <c r="EZ12" i="5"/>
  <c r="EZ16" i="5" s="1"/>
  <c r="DZ16" i="5"/>
  <c r="EC104" i="5"/>
  <c r="EG104" i="5"/>
  <c r="EQ12" i="5"/>
  <c r="EQ16" i="5" s="1"/>
  <c r="EG93" i="5"/>
  <c r="EU100" i="5"/>
  <c r="EU104" i="5" s="1"/>
  <c r="EU60" i="5"/>
  <c r="EU69" i="5" s="1"/>
  <c r="J100" i="2" s="1"/>
  <c r="EY62" i="5" l="1"/>
  <c r="EL62" i="5"/>
  <c r="EZ62" i="5" s="1"/>
  <c r="EY61" i="5"/>
  <c r="EL61" i="5"/>
  <c r="EZ61" i="5" s="1"/>
  <c r="EX60" i="5"/>
  <c r="EX69" i="5" s="1"/>
  <c r="EK60" i="5"/>
  <c r="J102" i="2"/>
  <c r="L102" i="2" s="1"/>
  <c r="L100" i="2"/>
  <c r="B115" i="2"/>
  <c r="B117" i="2" s="1"/>
  <c r="F115" i="2"/>
  <c r="F117" i="2" s="1"/>
  <c r="B57" i="2"/>
  <c r="D57" i="2" s="1"/>
  <c r="J115" i="2"/>
  <c r="J117" i="2" s="1"/>
  <c r="B100" i="2"/>
  <c r="F135" i="2"/>
  <c r="N115" i="2"/>
  <c r="N117" i="2" s="1"/>
  <c r="J57" i="2"/>
  <c r="F57" i="2"/>
  <c r="B135" i="2"/>
  <c r="D135" i="2" s="1"/>
  <c r="N135" i="2"/>
  <c r="F100" i="2"/>
  <c r="N57" i="2"/>
  <c r="P57" i="2" s="1"/>
  <c r="J135" i="2"/>
  <c r="EK69" i="5" l="1"/>
  <c r="EY60" i="5"/>
  <c r="EY69" i="5" s="1"/>
  <c r="EL60" i="5"/>
  <c r="D115" i="2"/>
  <c r="R117" i="2"/>
  <c r="D100" i="2"/>
  <c r="B102" i="2"/>
  <c r="J141" i="2"/>
  <c r="L141" i="2" s="1"/>
  <c r="L135" i="2"/>
  <c r="F102" i="2"/>
  <c r="H102" i="2" s="1"/>
  <c r="H100" i="2"/>
  <c r="F59" i="2"/>
  <c r="H59" i="2" s="1"/>
  <c r="H57" i="2"/>
  <c r="J59" i="2"/>
  <c r="L59" i="2" s="1"/>
  <c r="L57" i="2"/>
  <c r="F141" i="2"/>
  <c r="H141" i="2" s="1"/>
  <c r="H135" i="2"/>
  <c r="L117" i="2"/>
  <c r="L115" i="2"/>
  <c r="H117" i="2"/>
  <c r="H115" i="2"/>
  <c r="P117" i="2"/>
  <c r="P115" i="2"/>
  <c r="N141" i="2"/>
  <c r="P141" i="2" s="1"/>
  <c r="P135" i="2"/>
  <c r="B59" i="2"/>
  <c r="B141" i="2"/>
  <c r="D102" i="2"/>
  <c r="R115" i="2"/>
  <c r="T115" i="2" s="1"/>
  <c r="J119" i="2"/>
  <c r="L119" i="2" s="1"/>
  <c r="D117" i="2"/>
  <c r="R135" i="2"/>
  <c r="T135" i="2" s="1"/>
  <c r="R57" i="2"/>
  <c r="T57" i="2" s="1"/>
  <c r="N59" i="2"/>
  <c r="P59" i="2" s="1"/>
  <c r="F119" i="2"/>
  <c r="H119" i="2" s="1"/>
  <c r="EZ60" i="5" l="1"/>
  <c r="EZ69" i="5" s="1"/>
  <c r="EL69" i="5"/>
  <c r="N100" i="2"/>
  <c r="P100" i="2" s="1"/>
  <c r="D59" i="2"/>
  <c r="R141" i="2"/>
  <c r="T141" i="2" s="1"/>
  <c r="D141" i="2"/>
  <c r="R59" i="2"/>
  <c r="T59" i="2" s="1"/>
  <c r="J143" i="2"/>
  <c r="L143" i="2" s="1"/>
  <c r="F143" i="2"/>
  <c r="H143" i="2" s="1"/>
  <c r="T117" i="2"/>
  <c r="N102" i="2" l="1"/>
  <c r="R100" i="2"/>
  <c r="J165" i="2"/>
  <c r="F165" i="2"/>
  <c r="T100" i="2" l="1"/>
  <c r="R102" i="2"/>
  <c r="T102" i="2" s="1"/>
  <c r="P102" i="2"/>
  <c r="N119" i="2"/>
  <c r="L165" i="2"/>
  <c r="H165" i="2"/>
  <c r="J167" i="2"/>
  <c r="L167" i="2" s="1"/>
  <c r="F167" i="2"/>
  <c r="H167" i="2" s="1"/>
  <c r="P119" i="2" l="1"/>
  <c r="N143" i="2"/>
  <c r="J170" i="2"/>
  <c r="L170" i="2" s="1"/>
  <c r="F170" i="2"/>
  <c r="H170" i="2" s="1"/>
  <c r="P143" i="2" l="1"/>
  <c r="N165" i="2"/>
  <c r="D28" i="2"/>
  <c r="N167" i="2" l="1"/>
  <c r="P165" i="2"/>
  <c r="R28" i="2"/>
  <c r="B30" i="2"/>
  <c r="B33" i="2" s="1"/>
  <c r="T28" i="2"/>
  <c r="P167" i="2" l="1"/>
  <c r="N170" i="2"/>
  <c r="P170" i="2" s="1"/>
  <c r="R30" i="2"/>
  <c r="T30" i="2" s="1"/>
  <c r="U30" i="2" s="1"/>
  <c r="D30" i="2"/>
  <c r="B119" i="2" l="1"/>
  <c r="R33" i="2"/>
  <c r="T33" i="2" s="1"/>
  <c r="U33" i="2" s="1"/>
  <c r="D33" i="2"/>
  <c r="B143" i="2" l="1"/>
  <c r="R119" i="2"/>
  <c r="T119" i="2" s="1"/>
  <c r="D119" i="2"/>
  <c r="R143" i="2" l="1"/>
  <c r="B165" i="2"/>
  <c r="D143" i="2"/>
  <c r="D165" i="2" l="1"/>
  <c r="B167" i="2"/>
  <c r="R165" i="2"/>
  <c r="T143" i="2"/>
  <c r="R167" i="2" l="1"/>
  <c r="T165" i="2"/>
  <c r="U165" i="2" s="1"/>
  <c r="B170" i="2"/>
  <c r="D170" i="2" s="1"/>
  <c r="D167" i="2"/>
  <c r="R170" i="2" l="1"/>
  <c r="T170" i="2" s="1"/>
  <c r="U170" i="2" s="1"/>
  <c r="T167" i="2"/>
  <c r="U167" i="2" s="1"/>
  <c r="R45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pgordon</author>
  </authors>
  <commentList>
    <comment ref="A71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pgordon:</t>
        </r>
        <r>
          <rPr>
            <sz val="8"/>
            <color indexed="81"/>
            <rFont val="Tahoma"/>
            <family val="2"/>
          </rPr>
          <t xml:space="preserve">
G/L 51420 = Uniforms
G/L 51430 = Shoes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macdonald</author>
    <author>cheng</author>
  </authors>
  <commentList>
    <comment ref="B9" authorId="0" shapeId="0" xr:uid="{00000000-0006-0000-0200-000001000000}">
      <text>
        <r>
          <rPr>
            <sz val="8"/>
            <color indexed="81"/>
            <rFont val="Tahoma"/>
            <family val="2"/>
          </rPr>
          <t>Please enter estimated average energy surcharge per active machine/ per period</t>
        </r>
      </text>
    </comment>
    <comment ref="B10" authorId="1" shapeId="0" xr:uid="{BDD418B2-1D40-49B1-AD42-6B508D3DCF02}">
      <text>
        <r>
          <rPr>
            <sz val="9"/>
            <color indexed="81"/>
            <rFont val="Tahoma"/>
            <family val="2"/>
          </rPr>
          <t>Please enter estimated amount per active machine/per period</t>
        </r>
      </text>
    </comment>
  </commentList>
</comments>
</file>

<file path=xl/sharedStrings.xml><?xml version="1.0" encoding="utf-8"?>
<sst xmlns="http://schemas.openxmlformats.org/spreadsheetml/2006/main" count="2989" uniqueCount="496">
  <si>
    <t>AUTO-CHLOR SYSTEM</t>
  </si>
  <si>
    <t xml:space="preserve">  SALES PROJECTIONS</t>
  </si>
  <si>
    <t>1ST</t>
  </si>
  <si>
    <t>2ND</t>
  </si>
  <si>
    <t>3RD</t>
  </si>
  <si>
    <t>4TH</t>
  </si>
  <si>
    <t>SALES</t>
  </si>
  <si>
    <t>PER 1</t>
  </si>
  <si>
    <t>PER 2</t>
  </si>
  <si>
    <t>PER 3</t>
  </si>
  <si>
    <t>QTR</t>
  </si>
  <si>
    <t>PER 4</t>
  </si>
  <si>
    <t>PER 5</t>
  </si>
  <si>
    <t>PER 6</t>
  </si>
  <si>
    <t>PER 7</t>
  </si>
  <si>
    <t>PER 8</t>
  </si>
  <si>
    <t>PER 9</t>
  </si>
  <si>
    <t>PER 10</t>
  </si>
  <si>
    <t>PER 11</t>
  </si>
  <si>
    <t>PER 12</t>
  </si>
  <si>
    <t>PER 13</t>
  </si>
  <si>
    <t>TOTAL</t>
  </si>
  <si>
    <t>DISHWASHERS</t>
  </si>
  <si>
    <t xml:space="preserve">  BEGINNING </t>
  </si>
  <si>
    <t xml:space="preserve">    MANAGER</t>
  </si>
  <si>
    <t xml:space="preserve">  GAIN</t>
  </si>
  <si>
    <t xml:space="preserve">  SEASONAL UNSERV</t>
  </si>
  <si>
    <t xml:space="preserve">  LOST</t>
  </si>
  <si>
    <t xml:space="preserve">  NET GAIN</t>
  </si>
  <si>
    <t>NET GAIN %</t>
  </si>
  <si>
    <t>ACTIVE DISHWASHERS</t>
  </si>
  <si>
    <t>AVE D/W BILLING</t>
  </si>
  <si>
    <t>INPUT</t>
  </si>
  <si>
    <t>COMPANION %</t>
  </si>
  <si>
    <t>CALC</t>
  </si>
  <si>
    <t xml:space="preserve">DISHWASHER </t>
  </si>
  <si>
    <t>CUSTOMER OWNED</t>
  </si>
  <si>
    <t>COMPANION</t>
  </si>
  <si>
    <t>BOOSTERS</t>
  </si>
  <si>
    <t>RESALE</t>
  </si>
  <si>
    <t>LAUNDRY</t>
  </si>
  <si>
    <t xml:space="preserve">          Energy Surcharge</t>
  </si>
  <si>
    <t>`</t>
  </si>
  <si>
    <t>2024 Act</t>
  </si>
  <si>
    <t>52 WEEKS</t>
  </si>
  <si>
    <t>INC %</t>
  </si>
  <si>
    <t xml:space="preserve"> COMPANION %</t>
  </si>
  <si>
    <t xml:space="preserve">PRICE INCREASE PLAN </t>
  </si>
  <si>
    <t xml:space="preserve">TOTAL </t>
  </si>
  <si>
    <t>$</t>
  </si>
  <si>
    <t>#</t>
  </si>
  <si>
    <t>$ PER Active</t>
  </si>
  <si>
    <t xml:space="preserve">               AUTO-CHLOR SYSTEM</t>
  </si>
  <si>
    <t xml:space="preserve"> PROJECTIONS</t>
  </si>
  <si>
    <t>Qtr 1</t>
  </si>
  <si>
    <t>Qtr 2</t>
  </si>
  <si>
    <t>Qtr 3</t>
  </si>
  <si>
    <t>Qtr 4</t>
  </si>
  <si>
    <t>3 Periods</t>
  </si>
  <si>
    <t>4 Periods</t>
  </si>
  <si>
    <t>13 Periods</t>
  </si>
  <si>
    <t>%</t>
  </si>
  <si>
    <t>Sales</t>
  </si>
  <si>
    <t xml:space="preserve">     Auto-Chlor</t>
  </si>
  <si>
    <t xml:space="preserve">          Dishwasher - Rental</t>
  </si>
  <si>
    <t xml:space="preserve">          Dishwasher-Cust Owned</t>
  </si>
  <si>
    <t xml:space="preserve">          Companion Products</t>
  </si>
  <si>
    <t xml:space="preserve">          Boosters</t>
  </si>
  <si>
    <t xml:space="preserve">          Resale Chemicals</t>
  </si>
  <si>
    <t xml:space="preserve">          Laundry</t>
  </si>
  <si>
    <t xml:space="preserve">          TOTAL AUTO CHLOR SALES</t>
  </si>
  <si>
    <t xml:space="preserve">          Dishwashers - Sold, Other</t>
  </si>
  <si>
    <t xml:space="preserve">          Dishwashers - Sold Auto Chlor</t>
  </si>
  <si>
    <t xml:space="preserve">          Dishracks</t>
  </si>
  <si>
    <t xml:space="preserve">          Stainless Steel &amp; Misc.</t>
  </si>
  <si>
    <t xml:space="preserve">          Boosters &amp; Water Softeners</t>
  </si>
  <si>
    <t xml:space="preserve">          Labor</t>
  </si>
  <si>
    <t xml:space="preserve">          Major Acct Surcharge</t>
  </si>
  <si>
    <t>changed from Toll Surcharge to Major Account Surcharge</t>
  </si>
  <si>
    <t xml:space="preserve">          Credit Card Convenience Fee</t>
  </si>
  <si>
    <t>New add for 2025</t>
  </si>
  <si>
    <t xml:space="preserve">          TOTAL MISC. SALES</t>
  </si>
  <si>
    <t xml:space="preserve">             GRAND TOTAL SALES</t>
  </si>
  <si>
    <t>Cost of Sales</t>
  </si>
  <si>
    <t xml:space="preserve">          Dishwasher Rental</t>
  </si>
  <si>
    <t xml:space="preserve">          Franchise Fee</t>
  </si>
  <si>
    <t xml:space="preserve">          Freight</t>
  </si>
  <si>
    <t xml:space="preserve">          Dishracks Exp</t>
  </si>
  <si>
    <t xml:space="preserve">changed name for Rollup file </t>
  </si>
  <si>
    <t xml:space="preserve">          Stainless Steel &amp; Misc-Cost</t>
  </si>
  <si>
    <t xml:space="preserve">          Boosters/Softeners</t>
  </si>
  <si>
    <t xml:space="preserve">          Installation Parts</t>
  </si>
  <si>
    <t xml:space="preserve">          Cost of Dishwashers Sold</t>
  </si>
  <si>
    <t xml:space="preserve">          Chemicals - Resale</t>
  </si>
  <si>
    <t xml:space="preserve">          Credit Card Fee</t>
  </si>
  <si>
    <t xml:space="preserve">          TOTAL COST OF SALES</t>
  </si>
  <si>
    <t>Production Expenses</t>
  </si>
  <si>
    <t xml:space="preserve">          Chemicals - Raw/Finished</t>
  </si>
  <si>
    <t xml:space="preserve">          Chemicals Overhead</t>
  </si>
  <si>
    <t>linked</t>
  </si>
  <si>
    <t xml:space="preserve">          Containers</t>
  </si>
  <si>
    <t xml:space="preserve">          Utilitites</t>
  </si>
  <si>
    <t xml:space="preserve">          Salaries - Production - Reg</t>
  </si>
  <si>
    <t xml:space="preserve">          Salaries - Production - O/T</t>
  </si>
  <si>
    <t xml:space="preserve">          Salaries - Production -  On Call</t>
  </si>
  <si>
    <t xml:space="preserve">          Payroll taxes - Prod</t>
  </si>
  <si>
    <t xml:space="preserve">         TOTAL PRODUCTION EXPENSES</t>
  </si>
  <si>
    <t>Service Expenses</t>
  </si>
  <si>
    <t xml:space="preserve">          Machine Parts</t>
  </si>
  <si>
    <t xml:space="preserve">          Machine Parts - Peri pumps</t>
  </si>
  <si>
    <t xml:space="preserve">          Machine Parts - Water savers</t>
  </si>
  <si>
    <t xml:space="preserve">          Machine Parts - Door bars</t>
  </si>
  <si>
    <t xml:space="preserve">          Scrap Traps</t>
  </si>
  <si>
    <t xml:space="preserve">          Dispensers/Parts-Dishwashers</t>
  </si>
  <si>
    <t xml:space="preserve">          Dispensers/Parts-Companion</t>
  </si>
  <si>
    <t xml:space="preserve">          Boosters Expense</t>
  </si>
  <si>
    <t xml:space="preserve">          Shop Expense</t>
  </si>
  <si>
    <t xml:space="preserve">          Shop Expense - Uniform. Shoes &amp; PPE</t>
  </si>
  <si>
    <t xml:space="preserve">          Temporary Labor - Shop</t>
  </si>
  <si>
    <t xml:space="preserve">          Salaries - Install - Regular</t>
  </si>
  <si>
    <t xml:space="preserve">          Salaries - Install - Overtime</t>
  </si>
  <si>
    <t xml:space="preserve">          Salaries - Install - On Call</t>
  </si>
  <si>
    <t xml:space="preserve">          Salaries - Rebuild - Regular</t>
  </si>
  <si>
    <t xml:space="preserve">          Salaries - Rebuild - Overtime</t>
  </si>
  <si>
    <t xml:space="preserve">          Salaries - Rebuild - On Call</t>
  </si>
  <si>
    <t xml:space="preserve">          Payroll taxes - Service</t>
  </si>
  <si>
    <t xml:space="preserve">          TOTAL SERVICE EXPENSES</t>
  </si>
  <si>
    <t xml:space="preserve"> </t>
  </si>
  <si>
    <t>Route Expenses</t>
  </si>
  <si>
    <t xml:space="preserve">          Route</t>
  </si>
  <si>
    <t xml:space="preserve">          Route - Truce Software</t>
  </si>
  <si>
    <t xml:space="preserve">          Route - Parking tickets</t>
  </si>
  <si>
    <t xml:space="preserve">          Route/Service - Fuel</t>
  </si>
  <si>
    <t xml:space="preserve">          Route Training</t>
  </si>
  <si>
    <t xml:space="preserve">          Truck Repair - Repair &amp; Maint.</t>
  </si>
  <si>
    <t xml:space="preserve">          Truck Repair - Major</t>
  </si>
  <si>
    <t xml:space="preserve">          Truck Repair - Accidents</t>
  </si>
  <si>
    <t xml:space="preserve">          Salaries - Route -Base</t>
  </si>
  <si>
    <t xml:space="preserve">          Salaries - Route - Comm</t>
  </si>
  <si>
    <t xml:space="preserve">          Salaries - Route - O/T</t>
  </si>
  <si>
    <t xml:space="preserve">          Salaries - Route - On Call</t>
  </si>
  <si>
    <t xml:space="preserve">          Outside Labor - Service Call </t>
  </si>
  <si>
    <t xml:space="preserve">          Salaries - Route Supervisor(s)</t>
  </si>
  <si>
    <t xml:space="preserve">          Salaries - Route Supervisor(s)- O/T</t>
  </si>
  <si>
    <t xml:space="preserve">          Labor - Transferred</t>
  </si>
  <si>
    <t>Added for 2023: Budget for shared support</t>
  </si>
  <si>
    <t xml:space="preserve">          Payroll taxes - Route</t>
  </si>
  <si>
    <t xml:space="preserve">          TOTAL ROUTE EXPENSE</t>
  </si>
  <si>
    <t>Sales Expenses</t>
  </si>
  <si>
    <t xml:space="preserve">          Sales Expense</t>
  </si>
  <si>
    <t xml:space="preserve">          Sales Expense - Parking Tickets</t>
  </si>
  <si>
    <t xml:space="preserve">          Sales Training</t>
  </si>
  <si>
    <t xml:space="preserve">          Restaurant Shows</t>
  </si>
  <si>
    <t xml:space="preserve">          Customer Relations</t>
  </si>
  <si>
    <t xml:space="preserve">          Sales and Manager Fuel</t>
  </si>
  <si>
    <t xml:space="preserve">          Salaries - Sales - Base</t>
  </si>
  <si>
    <t xml:space="preserve">          Salaries - Sales - Commission</t>
  </si>
  <si>
    <t xml:space="preserve">          Salaries - Sales - On Call</t>
  </si>
  <si>
    <t xml:space="preserve">          Payroll taxes - Sales</t>
  </si>
  <si>
    <t xml:space="preserve">          National Acct Fee</t>
  </si>
  <si>
    <t>New added for 2024</t>
  </si>
  <si>
    <t xml:space="preserve">          TOTAL SALES EXPENSE</t>
  </si>
  <si>
    <t xml:space="preserve">  GROSS PROFIT</t>
  </si>
  <si>
    <t>BRANCH ADMIN EXPENSES</t>
  </si>
  <si>
    <t xml:space="preserve">          Telephone</t>
  </si>
  <si>
    <t xml:space="preserve">          Telephone - Cell/Wireless</t>
  </si>
  <si>
    <t xml:space="preserve">          Advertising</t>
  </si>
  <si>
    <t xml:space="preserve">          Recruiting</t>
  </si>
  <si>
    <t xml:space="preserve">          Office</t>
  </si>
  <si>
    <t xml:space="preserve">          Branch/ Office Training</t>
  </si>
  <si>
    <t xml:space="preserve">          Donations</t>
  </si>
  <si>
    <t xml:space="preserve">          Dues &amp; Subscriptions</t>
  </si>
  <si>
    <t xml:space="preserve">          Travel &amp; Entertainment</t>
  </si>
  <si>
    <t xml:space="preserve">          Legal &amp; Accounting</t>
  </si>
  <si>
    <t xml:space="preserve">          Salaries - Managers</t>
  </si>
  <si>
    <t xml:space="preserve">          Salaries - Office</t>
  </si>
  <si>
    <t xml:space="preserve">          Temporary Labor - Office</t>
  </si>
  <si>
    <t xml:space="preserve">          Payroll taxes - Mgr  &amp; Offce</t>
  </si>
  <si>
    <t xml:space="preserve">          Workers comp</t>
  </si>
  <si>
    <t xml:space="preserve">          Bad Debt</t>
  </si>
  <si>
    <t xml:space="preserve">          Gain/Loss on Sale of Assets</t>
  </si>
  <si>
    <t xml:space="preserve">          TOTAL BRANCH ADMIN EXPENSES</t>
  </si>
  <si>
    <t>MANAGEMENT PROFIT</t>
  </si>
  <si>
    <t>OTHER ADMIN EXPENSES</t>
  </si>
  <si>
    <t xml:space="preserve">    Management Fees</t>
  </si>
  <si>
    <t xml:space="preserve">    Presidents Club</t>
  </si>
  <si>
    <t xml:space="preserve">    Consulting </t>
  </si>
  <si>
    <t xml:space="preserve">    Rent</t>
  </si>
  <si>
    <t xml:space="preserve">    Insurance</t>
  </si>
  <si>
    <t xml:space="preserve">    Salaries - Managers - Bonus</t>
  </si>
  <si>
    <t xml:space="preserve">    Health Insurance</t>
  </si>
  <si>
    <t xml:space="preserve">    Profit Sharing</t>
  </si>
  <si>
    <t xml:space="preserve">    Excise Tax</t>
  </si>
  <si>
    <t xml:space="preserve">    Tax and License</t>
  </si>
  <si>
    <t xml:space="preserve">    Depreciation</t>
  </si>
  <si>
    <t xml:space="preserve">    Amortization - Goodwill</t>
  </si>
  <si>
    <t xml:space="preserve">    Plan Expense</t>
  </si>
  <si>
    <t xml:space="preserve">    Regional Management Fees</t>
  </si>
  <si>
    <t xml:space="preserve">    Regional HR Exp</t>
  </si>
  <si>
    <t xml:space="preserve">    Interest Expense-EE</t>
  </si>
  <si>
    <t xml:space="preserve">  TOTAL OTHER ADMIN EXPENSES</t>
  </si>
  <si>
    <t>NET PROFIT (LOSS) BEFORE TAX</t>
  </si>
  <si>
    <t xml:space="preserve">  PROVISION FOR TAXES</t>
  </si>
  <si>
    <t>NET PROFIT (LOSS)</t>
  </si>
  <si>
    <t>Auto-Chlor System</t>
  </si>
  <si>
    <t>Branch</t>
  </si>
  <si>
    <t>NEW JERSEY</t>
  </si>
  <si>
    <t>Year</t>
  </si>
  <si>
    <t>For the Nine Periods Ending September 7, 2024</t>
  </si>
  <si>
    <t>Income</t>
  </si>
  <si>
    <t>YTD</t>
  </si>
  <si>
    <t>EST</t>
  </si>
  <si>
    <t>TOTAL EST</t>
  </si>
  <si>
    <t>Dishrack Income</t>
  </si>
  <si>
    <t>ACTUAL</t>
  </si>
  <si>
    <t>P10</t>
  </si>
  <si>
    <t>P11</t>
  </si>
  <si>
    <t>P12</t>
  </si>
  <si>
    <t>P13</t>
  </si>
  <si>
    <t>Q4 2024</t>
  </si>
  <si>
    <t>Stainless Steel Income</t>
  </si>
  <si>
    <t>12/28/20204</t>
  </si>
  <si>
    <t>Income Per Install</t>
  </si>
  <si>
    <t>Ave Energy Surcharge $</t>
  </si>
  <si>
    <t xml:space="preserve"> AUTO-CHLOR</t>
  </si>
  <si>
    <t>Major Account Surchange</t>
  </si>
  <si>
    <t xml:space="preserve">  DISHWASHERS-RENTAL</t>
  </si>
  <si>
    <t xml:space="preserve">  DISHWASHERS-CUST OWNED</t>
  </si>
  <si>
    <t xml:space="preserve">  COMPANION PRODUCTS</t>
  </si>
  <si>
    <t>Franchise Fee</t>
  </si>
  <si>
    <t xml:space="preserve">  BOOSTERS</t>
  </si>
  <si>
    <t>Freight</t>
  </si>
  <si>
    <t xml:space="preserve">  RESALE CHEMICALS</t>
  </si>
  <si>
    <t>Dishracks- PROFIT %</t>
  </si>
  <si>
    <t xml:space="preserve">  LAUNDRY</t>
  </si>
  <si>
    <t>SS &amp; MISC- PROFIT %</t>
  </si>
  <si>
    <t>Installation Parts</t>
  </si>
  <si>
    <t>TOTAL AUTO-CHLOR SALES</t>
  </si>
  <si>
    <t>Cost of Dishwashers Sold</t>
  </si>
  <si>
    <t>Chem - Resale PROFIT %</t>
  </si>
  <si>
    <t>Chemicals - Raw</t>
  </si>
  <si>
    <t>Containers</t>
  </si>
  <si>
    <t>Utilities</t>
  </si>
  <si>
    <t>Machine Parts</t>
  </si>
  <si>
    <t>Machine Parts - Peri pumps</t>
  </si>
  <si>
    <t>Machine Parts - Water savers</t>
  </si>
  <si>
    <t>Machine Parts - Door bars</t>
  </si>
  <si>
    <t>Scrap Traps</t>
  </si>
  <si>
    <t>Dispensers/Parts-Dishwashers</t>
  </si>
  <si>
    <t>Dispensers/Parts-Companion</t>
  </si>
  <si>
    <t>Boosters Expense</t>
  </si>
  <si>
    <t>Shop Expense</t>
  </si>
  <si>
    <t>Shop Expense - Uniforms, Shoes &amp; PPE</t>
  </si>
  <si>
    <t>Route</t>
  </si>
  <si>
    <t>Route - parking tickets</t>
  </si>
  <si>
    <t>Route/Service - Fuel</t>
  </si>
  <si>
    <t>Truck Repair - Preventive</t>
  </si>
  <si>
    <t>Truck Repair - Major</t>
  </si>
  <si>
    <t>Truck Repair - Accidents</t>
  </si>
  <si>
    <t>Sales Expense</t>
  </si>
  <si>
    <t>Sales Expense - P. Tickets</t>
  </si>
  <si>
    <t>Sales and Manager Fuel</t>
  </si>
  <si>
    <t>Branch Admin Expenses</t>
  </si>
  <si>
    <t>Telephone</t>
  </si>
  <si>
    <t>Enter Estimated Monthly Dollar Amount</t>
  </si>
  <si>
    <t>Telephone - Cell/Wireless (per period)</t>
  </si>
  <si>
    <t>Office</t>
  </si>
  <si>
    <t xml:space="preserve">Enter Estimate Dollar Amount by Period </t>
  </si>
  <si>
    <t>Dues &amp; Subscriptions</t>
  </si>
  <si>
    <t>Bad Debt</t>
  </si>
  <si>
    <t xml:space="preserve">Enter Estimated Percentage </t>
  </si>
  <si>
    <t xml:space="preserve"> AUTO-CHLOR SYSTEM</t>
  </si>
  <si>
    <t xml:space="preserve"> PAYROLL SUMMARY</t>
  </si>
  <si>
    <t>PAYROLL TAX CALCULATION</t>
  </si>
  <si>
    <t>Mgr Bonus</t>
  </si>
  <si>
    <t>FUTA Cap</t>
  </si>
  <si>
    <t>SS Cap</t>
  </si>
  <si>
    <t>SUI Cap</t>
  </si>
  <si>
    <t>****DO NOT INPUT ON THIS PAGE****</t>
  </si>
  <si>
    <t>Base by period</t>
  </si>
  <si>
    <t>Comm by period</t>
  </si>
  <si>
    <t>O/T by period</t>
  </si>
  <si>
    <t>On Call by period</t>
  </si>
  <si>
    <t>Other by period</t>
  </si>
  <si>
    <t>FUTA by period</t>
  </si>
  <si>
    <t>SS by period</t>
  </si>
  <si>
    <t>Medicare by period</t>
  </si>
  <si>
    <t>SUI by period</t>
  </si>
  <si>
    <t>Total PR Tax by period</t>
  </si>
  <si>
    <t>BASE</t>
  </si>
  <si>
    <t>COMM</t>
  </si>
  <si>
    <t>O/T</t>
  </si>
  <si>
    <t>ON CALL</t>
  </si>
  <si>
    <t>OTHER</t>
  </si>
  <si>
    <t>WC Rate</t>
  </si>
  <si>
    <t>FUTA</t>
  </si>
  <si>
    <t>SS</t>
  </si>
  <si>
    <t>Med</t>
  </si>
  <si>
    <t>SUI</t>
  </si>
  <si>
    <t>Total</t>
  </si>
  <si>
    <t>PRODUCTION</t>
  </si>
  <si>
    <t>TOTAL - PRODUCTION</t>
  </si>
  <si>
    <t>Q 1-3</t>
  </si>
  <si>
    <t>Q 4</t>
  </si>
  <si>
    <t>INSTALL</t>
  </si>
  <si>
    <t>TOTAL - INSTALL</t>
  </si>
  <si>
    <t>REBUILD</t>
  </si>
  <si>
    <t>TOTAL - REBUILD</t>
  </si>
  <si>
    <t>Hand</t>
  </si>
  <si>
    <t>Big 6</t>
  </si>
  <si>
    <t>SSR</t>
  </si>
  <si>
    <t>Per Period</t>
  </si>
  <si>
    <t>Route Labor %</t>
  </si>
  <si>
    <t>TOTAL - SSR</t>
  </si>
  <si>
    <t>SSR SUPERVISOR</t>
  </si>
  <si>
    <t>TOTAL - SSR SUPER</t>
  </si>
  <si>
    <t>TOTAL - SALES</t>
  </si>
  <si>
    <t>OFFICE</t>
  </si>
  <si>
    <t>TOTAL - OFFFICE</t>
  </si>
  <si>
    <t>MANAGER</t>
  </si>
  <si>
    <t>TOTAL - MANAGER</t>
  </si>
  <si>
    <t>TOTAL LABOR</t>
  </si>
  <si>
    <t>% of sales</t>
  </si>
  <si>
    <t>Payroll Summary</t>
  </si>
  <si>
    <t>P&amp;L</t>
  </si>
  <si>
    <t>PROJECTIONS -52 WEEKS</t>
  </si>
  <si>
    <t xml:space="preserve">     SALARIES</t>
  </si>
  <si>
    <t>BRANCH</t>
  </si>
  <si>
    <t>EMPLOYEE</t>
  </si>
  <si>
    <t>Start Period</t>
  </si>
  <si>
    <t>( Enter 1-13)</t>
  </si>
  <si>
    <r>
      <t xml:space="preserve">Edit this cell for </t>
    </r>
    <r>
      <rPr>
        <b/>
        <u/>
        <sz val="10"/>
        <color rgb="FFFF0000"/>
        <rFont val="Arial"/>
        <family val="2"/>
      </rPr>
      <t>new employees starting next year</t>
    </r>
    <r>
      <rPr>
        <b/>
        <sz val="10"/>
        <color rgb="FFFF0000"/>
        <rFont val="Arial"/>
        <family val="2"/>
      </rPr>
      <t xml:space="preserve">.  </t>
    </r>
  </si>
  <si>
    <t>HIRE DATE</t>
  </si>
  <si>
    <t>Existing emplyee start period is always = 1.</t>
  </si>
  <si>
    <t>POSITION</t>
  </si>
  <si>
    <t>HOURLY</t>
  </si>
  <si>
    <t>RATE</t>
  </si>
  <si>
    <t>ANNUAL TOTAL</t>
  </si>
  <si>
    <t>52 Weeks</t>
  </si>
  <si>
    <t>HRS</t>
  </si>
  <si>
    <t>OVERTIME</t>
  </si>
  <si>
    <t>HAND COMMISSIONS</t>
  </si>
  <si>
    <t>NEW SALES COMMISSIONS</t>
  </si>
  <si>
    <t>BONUS</t>
  </si>
  <si>
    <t xml:space="preserve">TOTAL ESTIMATED </t>
  </si>
  <si>
    <t xml:space="preserve">ESTIMATED EARNINGS </t>
  </si>
  <si>
    <t>Strong Points:</t>
  </si>
  <si>
    <t>Areas for Improvement:</t>
  </si>
  <si>
    <t>Goals:</t>
  </si>
  <si>
    <t>PROJECTIONS -52 Weeks</t>
  </si>
  <si>
    <t>Prod 5</t>
  </si>
  <si>
    <t>Prod 6</t>
  </si>
  <si>
    <r>
      <t xml:space="preserve">Edit this cell for </t>
    </r>
    <r>
      <rPr>
        <b/>
        <u/>
        <sz val="10"/>
        <color rgb="FFFF0000"/>
        <rFont val="Arial"/>
        <family val="2"/>
      </rPr>
      <t>new employees in 2022 only</t>
    </r>
    <r>
      <rPr>
        <b/>
        <sz val="10"/>
        <color rgb="FFFF0000"/>
        <rFont val="Arial"/>
        <family val="2"/>
      </rPr>
      <t xml:space="preserve">.  </t>
    </r>
    <r>
      <rPr>
        <b/>
        <sz val="10"/>
        <rFont val="Arial"/>
        <family val="2"/>
      </rPr>
      <t>Existing emplyee start period is always = 1.</t>
    </r>
  </si>
  <si>
    <t>Install</t>
  </si>
  <si>
    <t>INSTALL 2</t>
  </si>
  <si>
    <t>PROJECTIONS -53 WEEKS</t>
  </si>
  <si>
    <t>Installer 3</t>
  </si>
  <si>
    <t>INSTALL 3</t>
  </si>
  <si>
    <t>REBUILD 1</t>
  </si>
  <si>
    <t>REBUILD 2</t>
  </si>
  <si>
    <t>Rebuild 3</t>
  </si>
  <si>
    <t>REBUILD 3</t>
  </si>
  <si>
    <t xml:space="preserve">     SALARIES- ROUTE</t>
  </si>
  <si>
    <t>AVERAGE HOURS PER WEEK</t>
  </si>
  <si>
    <t>AVERAGE WEEKLY RATE</t>
  </si>
  <si>
    <t>REGULAR OVERTIME</t>
  </si>
  <si>
    <t>PREMIUM OVERTIME</t>
  </si>
  <si>
    <t>BIG 6 SALES</t>
  </si>
  <si>
    <t>AVG SALES</t>
  </si>
  <si>
    <t>PER PERIOD</t>
  </si>
  <si>
    <t xml:space="preserve">RATE </t>
  </si>
  <si>
    <t>PROJECTED HAND</t>
  </si>
  <si>
    <t>ROUTE LEADS / NEW SALES COMMISSIONS</t>
  </si>
  <si>
    <t>COA</t>
  </si>
  <si>
    <t>RESIGN</t>
  </si>
  <si>
    <t>ESTIMATE BASE &amp; COMMISSION</t>
  </si>
  <si>
    <t>% CHANGE</t>
  </si>
  <si>
    <t>SSR 2</t>
  </si>
  <si>
    <t xml:space="preserve">PER PERIOD </t>
  </si>
  <si>
    <t>SSR 3</t>
  </si>
  <si>
    <t>SSR 4</t>
  </si>
  <si>
    <t>AVE SALES</t>
  </si>
  <si>
    <t>SSR 5</t>
  </si>
  <si>
    <t xml:space="preserve">AVG SALES </t>
  </si>
  <si>
    <t>SSR 6</t>
  </si>
  <si>
    <t>SSR 7</t>
  </si>
  <si>
    <t>SSR 8</t>
  </si>
  <si>
    <t>SSR 9</t>
  </si>
  <si>
    <t>SSR 10</t>
  </si>
  <si>
    <t>SSR 11</t>
  </si>
  <si>
    <t>SSR 12</t>
  </si>
  <si>
    <t>SSR 13</t>
  </si>
  <si>
    <t>SSR 14</t>
  </si>
  <si>
    <t>SSR 15</t>
  </si>
  <si>
    <t>SSR 16</t>
  </si>
  <si>
    <t>SSR 17</t>
  </si>
  <si>
    <t>SSR 18</t>
  </si>
  <si>
    <t>SSR 19</t>
  </si>
  <si>
    <t>PER PEROID</t>
  </si>
  <si>
    <t>SSR 20</t>
  </si>
  <si>
    <t xml:space="preserve">  </t>
  </si>
  <si>
    <t>SSR 21</t>
  </si>
  <si>
    <t>TRN 1</t>
  </si>
  <si>
    <t>SSR Trainee</t>
  </si>
  <si>
    <t>TRN 2</t>
  </si>
  <si>
    <t>TRN 3</t>
  </si>
  <si>
    <t>Rte Sup 2</t>
  </si>
  <si>
    <t>Rte Sup 3</t>
  </si>
  <si>
    <t>Rte Sup 4</t>
  </si>
  <si>
    <t xml:space="preserve"> Goals:</t>
  </si>
  <si>
    <t>Rte Sup 5</t>
  </si>
  <si>
    <t>GUARANTEE</t>
  </si>
  <si>
    <t># of</t>
  </si>
  <si>
    <t>AVE COMM</t>
  </si>
  <si>
    <t>ACCTS</t>
  </si>
  <si>
    <t>PER ACCT</t>
  </si>
  <si>
    <t xml:space="preserve">MISC COMM- INSTALL/STAINLESS </t>
  </si>
  <si>
    <t>TOTAL ESTIMATED</t>
  </si>
  <si>
    <t>DISH      100%</t>
  </si>
  <si>
    <t>COMM RATE</t>
  </si>
  <si>
    <t>DW SOLD</t>
  </si>
  <si>
    <t>COMMISSION</t>
  </si>
  <si>
    <t>DW$</t>
  </si>
  <si>
    <t>DW $VOL</t>
  </si>
  <si>
    <t>HAND 27%</t>
  </si>
  <si>
    <t>HAND COMM</t>
  </si>
  <si>
    <t>less than 175</t>
  </si>
  <si>
    <t>176-189</t>
  </si>
  <si>
    <t>190-255</t>
  </si>
  <si>
    <t>256-320</t>
  </si>
  <si>
    <t>321-400</t>
  </si>
  <si>
    <t>401-485</t>
  </si>
  <si>
    <t>486-580</t>
  </si>
  <si>
    <t>581-710</t>
  </si>
  <si>
    <t>711-810</t>
  </si>
  <si>
    <t>811-910</t>
  </si>
  <si>
    <t>911 +</t>
  </si>
  <si>
    <t>AVE</t>
  </si>
  <si>
    <t>HOT WATER</t>
  </si>
  <si>
    <t>HW SOLD</t>
  </si>
  <si>
    <t>HW$</t>
  </si>
  <si>
    <t>HW $VOL</t>
  </si>
  <si>
    <t>less than 155</t>
  </si>
  <si>
    <t>156-170</t>
  </si>
  <si>
    <t>171-230</t>
  </si>
  <si>
    <t>231-330</t>
  </si>
  <si>
    <t>331-430</t>
  </si>
  <si>
    <t>431-490</t>
  </si>
  <si>
    <t>491-550</t>
  </si>
  <si>
    <t>551-610</t>
  </si>
  <si>
    <t>611-over</t>
  </si>
  <si>
    <t>L SOLD</t>
  </si>
  <si>
    <t>L $</t>
  </si>
  <si>
    <t>L  $VOL</t>
  </si>
  <si>
    <t>300-400</t>
  </si>
  <si>
    <t>401-600</t>
  </si>
  <si>
    <t>601-800</t>
  </si>
  <si>
    <t>801-OVER</t>
  </si>
  <si>
    <t>NEW SALES</t>
  </si>
  <si>
    <t>HAND COMMISSION</t>
  </si>
  <si>
    <t>TOTAL $ VOLUME =</t>
  </si>
  <si>
    <t>SS, MISC, CONTRACTS</t>
  </si>
  <si>
    <r>
      <rPr>
        <b/>
        <u/>
        <sz val="10"/>
        <color rgb="FFFF0000"/>
        <rFont val="Arial"/>
        <family val="2"/>
      </rPr>
      <t>Edit this cell for new employees in 2022 only</t>
    </r>
    <r>
      <rPr>
        <b/>
        <sz val="10"/>
        <rFont val="Arial"/>
        <family val="2"/>
      </rPr>
      <t>.  Existing emplyee start period is always = 1.</t>
    </r>
  </si>
  <si>
    <t>OFFICE 1</t>
  </si>
  <si>
    <t>OFFICE 2</t>
  </si>
  <si>
    <t>OFFICE 3</t>
  </si>
  <si>
    <t>OFFICE 4</t>
  </si>
  <si>
    <t>MGR 1</t>
  </si>
  <si>
    <t>Branch Manager</t>
  </si>
  <si>
    <t>MGR 2</t>
  </si>
  <si>
    <t>Sales and Service Manager</t>
  </si>
  <si>
    <t>MGR 3</t>
  </si>
  <si>
    <t>MGR 4</t>
  </si>
  <si>
    <t>MGR 5</t>
  </si>
  <si>
    <t>PROJECTIONS</t>
  </si>
  <si>
    <t>CAPITAL EXPENDITURES</t>
  </si>
  <si>
    <t>BRANCH___________________</t>
  </si>
  <si>
    <t>PROJECTED</t>
  </si>
  <si>
    <t>ESTIMATED</t>
  </si>
  <si>
    <t>IN-SERVICE</t>
  </si>
  <si>
    <t>EQUIPMENT/ VEHICLE</t>
  </si>
  <si>
    <t>COST</t>
  </si>
  <si>
    <t>DATE</t>
  </si>
  <si>
    <t xml:space="preserve"> JUSTIFICATION:</t>
  </si>
  <si>
    <t>Cruz Figueroa</t>
  </si>
  <si>
    <t>Lead Production</t>
  </si>
  <si>
    <t>Santiago Cera Valencia</t>
  </si>
  <si>
    <t>Michael Rodriguez</t>
  </si>
  <si>
    <t>PRODUCTION Part time</t>
  </si>
  <si>
    <t>Jason Lucero</t>
  </si>
  <si>
    <t>Kryz Krawczyk</t>
  </si>
  <si>
    <t>Jevon Stephenson</t>
  </si>
  <si>
    <t xml:space="preserve">Ernesto Alfonso </t>
  </si>
  <si>
    <t>Ryan Alvarenga</t>
  </si>
  <si>
    <t>Daniel Moran</t>
  </si>
  <si>
    <t>Mina Ibrahim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</si>
</sst>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;\(#,##0\)"/>
    <numFmt numFmtId="165" formatCode="###0.0%;\(###0.0%\)"/>
    <numFmt numFmtId="166" formatCode="_(* #,##0.00000_);_(* \(#,##0.00000\);_(* &quot;-&quot;??_);_(@_)"/>
    <numFmt numFmtId="167" formatCode="_(* #,##0_);_(* \(#,##0\);_(* &quot;-&quot;??_);_(@_)"/>
    <numFmt numFmtId="168" formatCode="0.0%"/>
    <numFmt numFmtId="169" formatCode="_(&quot;$&quot;* #,##0_);_(&quot;$&quot;* \(#,##0\);_(&quot;$&quot;* &quot;-&quot;??_);_(@_)"/>
    <numFmt numFmtId="170" formatCode="0.000%"/>
  </numFmts>
  <fonts count="40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b/>
      <sz val="12"/>
      <name val="MS Sans Serif"/>
      <family val="2"/>
    </font>
    <font>
      <sz val="10"/>
      <color indexed="8"/>
      <name val="MS Sans Serif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u/>
      <sz val="10"/>
      <color indexed="12"/>
      <name val="Arial"/>
      <family val="2"/>
    </font>
    <font>
      <sz val="14"/>
      <name val="Times New Roman"/>
      <family val="1"/>
    </font>
    <font>
      <sz val="11"/>
      <name val="Arial"/>
      <family val="2"/>
    </font>
    <font>
      <sz val="11"/>
      <name val="Times New Roman"/>
      <family val="1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0"/>
      <name val="Arial"/>
      <family val="2"/>
    </font>
    <font>
      <sz val="12"/>
      <name val="Times New Roman"/>
      <family val="1"/>
    </font>
    <font>
      <sz val="10"/>
      <name val="Arial"/>
      <family val="2"/>
    </font>
    <font>
      <b/>
      <sz val="10"/>
      <name val="MS Sans Serif"/>
      <family val="2"/>
    </font>
    <font>
      <b/>
      <sz val="9"/>
      <name val="Arial"/>
      <family val="2"/>
    </font>
    <font>
      <sz val="9"/>
      <name val="Arial"/>
      <family val="2"/>
    </font>
    <font>
      <sz val="12"/>
      <name val="MS Sans Serif"/>
      <family val="2"/>
    </font>
    <font>
      <b/>
      <sz val="12"/>
      <color rgb="FFFF00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name val="Arial"/>
      <family val="2"/>
    </font>
    <font>
      <b/>
      <sz val="10"/>
      <color theme="4"/>
      <name val="Arial"/>
      <family val="2"/>
    </font>
    <font>
      <b/>
      <sz val="10"/>
      <color rgb="FFFF0000"/>
      <name val="Arial"/>
      <family val="2"/>
    </font>
    <font>
      <b/>
      <u/>
      <sz val="10"/>
      <color rgb="FFFF0000"/>
      <name val="Arial"/>
      <family val="2"/>
    </font>
    <font>
      <sz val="10"/>
      <color theme="0" tint="-0.34998626667073579"/>
      <name val="Arial"/>
      <family val="2"/>
    </font>
    <font>
      <b/>
      <sz val="10"/>
      <color theme="0" tint="-0.14999847407452621"/>
      <name val="Arial"/>
      <family val="2"/>
    </font>
    <font>
      <sz val="10"/>
      <color theme="0" tint="-0.14999847407452621"/>
      <name val="Arial"/>
      <family val="2"/>
    </font>
    <font>
      <b/>
      <sz val="10"/>
      <name val="MS Sans Serif"/>
    </font>
    <font>
      <sz val="9"/>
      <color indexed="81"/>
      <name val="Tahoma"/>
      <family val="2"/>
    </font>
    <font>
      <sz val="11"/>
      <name val="MS Sans Serif"/>
      <family val="2"/>
    </font>
    <font>
      <b/>
      <sz val="10"/>
      <color indexed="8"/>
      <name val="MS Sans Serif"/>
    </font>
    <font>
      <sz val="10"/>
      <color theme="0" tint="-4.9989318521683403E-2"/>
      <name val="Arial"/>
      <family val="2"/>
    </font>
    <font>
      <sz val="10"/>
      <color theme="0" tint="-0.249977111117893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AE3F0"/>
        <bgColor indexed="64"/>
      </patternFill>
    </fill>
    <fill>
      <patternFill patternType="solid">
        <fgColor rgb="FF81DDE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9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4" fontId="17" fillId="0" borderId="0"/>
    <xf numFmtId="165" fontId="17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3" fillId="0" borderId="0"/>
    <xf numFmtId="9" fontId="2" fillId="0" borderId="0" applyFont="0" applyFill="0" applyBorder="0" applyAlignment="0" applyProtection="0"/>
  </cellStyleXfs>
  <cellXfs count="359">
    <xf numFmtId="0" fontId="0" fillId="0" borderId="0" xfId="0"/>
    <xf numFmtId="3" fontId="4" fillId="2" borderId="0" xfId="7" applyNumberFormat="1" applyFont="1" applyFill="1" applyAlignment="1">
      <alignment horizontal="centerContinuous"/>
    </xf>
    <xf numFmtId="0" fontId="3" fillId="2" borderId="0" xfId="7" applyFill="1" applyAlignment="1">
      <alignment horizontal="centerContinuous"/>
    </xf>
    <xf numFmtId="3" fontId="3" fillId="2" borderId="0" xfId="7" applyNumberFormat="1" applyFill="1" applyAlignment="1">
      <alignment horizontal="centerContinuous"/>
    </xf>
    <xf numFmtId="0" fontId="3" fillId="0" borderId="0" xfId="7"/>
    <xf numFmtId="1" fontId="4" fillId="2" borderId="0" xfId="7" quotePrefix="1" applyNumberFormat="1" applyFont="1" applyFill="1" applyAlignment="1">
      <alignment horizontal="centerContinuous"/>
    </xf>
    <xf numFmtId="3" fontId="4" fillId="2" borderId="0" xfId="7" quotePrefix="1" applyNumberFormat="1" applyFont="1" applyFill="1" applyAlignment="1">
      <alignment horizontal="centerContinuous"/>
    </xf>
    <xf numFmtId="0" fontId="3" fillId="2" borderId="0" xfId="7" applyFill="1"/>
    <xf numFmtId="3" fontId="3" fillId="2" borderId="0" xfId="7" applyNumberFormat="1" applyFill="1"/>
    <xf numFmtId="3" fontId="3" fillId="2" borderId="0" xfId="7" quotePrefix="1" applyNumberFormat="1" applyFill="1" applyAlignment="1">
      <alignment horizontal="center"/>
    </xf>
    <xf numFmtId="0" fontId="3" fillId="2" borderId="0" xfId="7" quotePrefix="1" applyFill="1"/>
    <xf numFmtId="3" fontId="3" fillId="2" borderId="1" xfId="7" applyNumberFormat="1" applyFill="1" applyBorder="1"/>
    <xf numFmtId="3" fontId="5" fillId="2" borderId="1" xfId="7" applyNumberFormat="1" applyFont="1" applyFill="1" applyBorder="1"/>
    <xf numFmtId="3" fontId="5" fillId="2" borderId="0" xfId="7" applyNumberFormat="1" applyFont="1" applyFill="1"/>
    <xf numFmtId="10" fontId="3" fillId="2" borderId="0" xfId="7" applyNumberFormat="1" applyFill="1"/>
    <xf numFmtId="3" fontId="3" fillId="0" borderId="0" xfId="7" applyNumberFormat="1"/>
    <xf numFmtId="0" fontId="6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10" fontId="0" fillId="2" borderId="0" xfId="0" applyNumberFormat="1" applyFill="1"/>
    <xf numFmtId="0" fontId="7" fillId="2" borderId="0" xfId="0" applyFont="1" applyFill="1" applyAlignment="1">
      <alignment horizontal="centerContinuous"/>
    </xf>
    <xf numFmtId="10" fontId="7" fillId="2" borderId="0" xfId="0" applyNumberFormat="1" applyFont="1" applyFill="1"/>
    <xf numFmtId="0" fontId="7" fillId="2" borderId="0" xfId="0" applyFont="1" applyFill="1"/>
    <xf numFmtId="10" fontId="7" fillId="2" borderId="0" xfId="0" quotePrefix="1" applyNumberFormat="1" applyFont="1" applyFill="1" applyAlignment="1">
      <alignment horizontal="center"/>
    </xf>
    <xf numFmtId="0" fontId="7" fillId="2" borderId="0" xfId="0" quotePrefix="1" applyFont="1" applyFill="1"/>
    <xf numFmtId="10" fontId="7" fillId="2" borderId="0" xfId="0" applyNumberFormat="1" applyFont="1" applyFill="1" applyAlignment="1">
      <alignment horizontal="right"/>
    </xf>
    <xf numFmtId="0" fontId="7" fillId="2" borderId="1" xfId="0" applyFont="1" applyFill="1" applyBorder="1"/>
    <xf numFmtId="0" fontId="8" fillId="2" borderId="1" xfId="0" applyFont="1" applyFill="1" applyBorder="1"/>
    <xf numFmtId="0" fontId="8" fillId="2" borderId="0" xfId="0" applyFont="1" applyFill="1"/>
    <xf numFmtId="0" fontId="0" fillId="2" borderId="0" xfId="0" quotePrefix="1" applyFill="1"/>
    <xf numFmtId="3" fontId="0" fillId="2" borderId="0" xfId="0" applyNumberFormat="1" applyFill="1"/>
    <xf numFmtId="0" fontId="0" fillId="2" borderId="0" xfId="0" applyFill="1"/>
    <xf numFmtId="0" fontId="0" fillId="2" borderId="0" xfId="0" quotePrefix="1" applyFill="1" applyAlignment="1">
      <alignment horizontal="left"/>
    </xf>
    <xf numFmtId="0" fontId="0" fillId="2" borderId="1" xfId="0" applyFill="1" applyBorder="1"/>
    <xf numFmtId="0" fontId="1" fillId="2" borderId="1" xfId="0" applyFont="1" applyFill="1" applyBorder="1"/>
    <xf numFmtId="0" fontId="1" fillId="2" borderId="0" xfId="0" applyFont="1" applyFill="1"/>
    <xf numFmtId="10" fontId="2" fillId="2" borderId="0" xfId="0" applyNumberFormat="1" applyFont="1" applyFill="1"/>
    <xf numFmtId="10" fontId="2" fillId="2" borderId="0" xfId="0" applyNumberFormat="1" applyFont="1" applyFill="1" applyAlignment="1">
      <alignment horizontal="right"/>
    </xf>
    <xf numFmtId="10" fontId="0" fillId="0" borderId="0" xfId="0" applyNumberFormat="1"/>
    <xf numFmtId="0" fontId="0" fillId="2" borderId="3" xfId="0" applyFill="1" applyBorder="1"/>
    <xf numFmtId="0" fontId="2" fillId="2" borderId="0" xfId="0" applyFont="1" applyFill="1"/>
    <xf numFmtId="0" fontId="9" fillId="3" borderId="0" xfId="0" applyFont="1" applyFill="1" applyAlignment="1">
      <alignment horizontal="centerContinuous"/>
    </xf>
    <xf numFmtId="0" fontId="9" fillId="2" borderId="0" xfId="0" applyFont="1" applyFill="1" applyAlignment="1">
      <alignment horizontal="centerContinuous"/>
    </xf>
    <xf numFmtId="0" fontId="10" fillId="3" borderId="0" xfId="0" applyFont="1" applyFill="1" applyAlignment="1">
      <alignment horizontal="centerContinuous"/>
    </xf>
    <xf numFmtId="0" fontId="0" fillId="2" borderId="0" xfId="0" applyFill="1" applyAlignment="1">
      <alignment horizontal="left"/>
    </xf>
    <xf numFmtId="0" fontId="10" fillId="2" borderId="0" xfId="0" quotePrefix="1" applyFont="1" applyFill="1" applyAlignment="1">
      <alignment horizontal="center"/>
    </xf>
    <xf numFmtId="0" fontId="7" fillId="2" borderId="3" xfId="0" applyFont="1" applyFill="1" applyBorder="1" applyAlignment="1">
      <alignment horizontal="centerContinuous"/>
    </xf>
    <xf numFmtId="0" fontId="7" fillId="2" borderId="1" xfId="0" applyFont="1" applyFill="1" applyBorder="1" applyAlignment="1">
      <alignment horizontal="centerContinuous"/>
    </xf>
    <xf numFmtId="0" fontId="7" fillId="2" borderId="4" xfId="0" applyFont="1" applyFill="1" applyBorder="1"/>
    <xf numFmtId="0" fontId="7" fillId="2" borderId="6" xfId="0" applyFont="1" applyFill="1" applyBorder="1"/>
    <xf numFmtId="3" fontId="3" fillId="2" borderId="2" xfId="7" applyNumberFormat="1" applyFill="1" applyBorder="1"/>
    <xf numFmtId="3" fontId="0" fillId="0" borderId="0" xfId="0" applyNumberFormat="1"/>
    <xf numFmtId="0" fontId="0" fillId="2" borderId="8" xfId="0" applyFill="1" applyBorder="1" applyAlignment="1">
      <alignment horizontal="center"/>
    </xf>
    <xf numFmtId="1" fontId="0" fillId="2" borderId="0" xfId="0" applyNumberFormat="1" applyFill="1"/>
    <xf numFmtId="3" fontId="0" fillId="2" borderId="3" xfId="0" applyNumberFormat="1" applyFill="1" applyBorder="1"/>
    <xf numFmtId="3" fontId="0" fillId="0" borderId="9" xfId="0" applyNumberFormat="1" applyBorder="1"/>
    <xf numFmtId="10" fontId="3" fillId="4" borderId="0" xfId="7" applyNumberFormat="1" applyFill="1"/>
    <xf numFmtId="3" fontId="3" fillId="4" borderId="0" xfId="7" applyNumberFormat="1" applyFill="1"/>
    <xf numFmtId="3" fontId="3" fillId="5" borderId="0" xfId="7" applyNumberFormat="1" applyFill="1"/>
    <xf numFmtId="3" fontId="0" fillId="5" borderId="1" xfId="0" applyNumberFormat="1" applyFill="1" applyBorder="1"/>
    <xf numFmtId="0" fontId="2" fillId="0" borderId="0" xfId="0" applyFont="1"/>
    <xf numFmtId="0" fontId="2" fillId="2" borderId="0" xfId="0" quotePrefix="1" applyFont="1" applyFill="1"/>
    <xf numFmtId="0" fontId="0" fillId="6" borderId="0" xfId="0" applyFill="1"/>
    <xf numFmtId="0" fontId="0" fillId="2" borderId="1" xfId="0" applyFill="1" applyBorder="1" applyAlignment="1">
      <alignment horizontal="center"/>
    </xf>
    <xf numFmtId="167" fontId="0" fillId="2" borderId="0" xfId="1" applyNumberFormat="1" applyFont="1" applyFill="1"/>
    <xf numFmtId="168" fontId="0" fillId="2" borderId="0" xfId="8" applyNumberFormat="1" applyFont="1" applyFill="1"/>
    <xf numFmtId="167" fontId="0" fillId="0" borderId="0" xfId="1" applyNumberFormat="1" applyFont="1"/>
    <xf numFmtId="167" fontId="0" fillId="2" borderId="3" xfId="1" applyNumberFormat="1" applyFont="1" applyFill="1" applyBorder="1"/>
    <xf numFmtId="169" fontId="0" fillId="2" borderId="0" xfId="2" applyNumberFormat="1" applyFont="1" applyFill="1" applyAlignment="1" applyProtection="1">
      <alignment horizontal="left" indent="1"/>
    </xf>
    <xf numFmtId="0" fontId="11" fillId="2" borderId="0" xfId="5" applyFill="1" applyAlignment="1" applyProtection="1">
      <alignment horizontal="left"/>
    </xf>
    <xf numFmtId="2" fontId="0" fillId="7" borderId="8" xfId="0" applyNumberFormat="1" applyFill="1" applyBorder="1" applyProtection="1">
      <protection locked="0"/>
    </xf>
    <xf numFmtId="2" fontId="0" fillId="7" borderId="8" xfId="0" quotePrefix="1" applyNumberFormat="1" applyFill="1" applyBorder="1" applyProtection="1">
      <protection locked="0"/>
    </xf>
    <xf numFmtId="0" fontId="0" fillId="7" borderId="0" xfId="0" quotePrefix="1" applyFill="1" applyAlignment="1" applyProtection="1">
      <alignment horizontal="center"/>
      <protection locked="0"/>
    </xf>
    <xf numFmtId="10" fontId="0" fillId="7" borderId="0" xfId="0" applyNumberFormat="1" applyFill="1" applyProtection="1">
      <protection locked="0"/>
    </xf>
    <xf numFmtId="0" fontId="0" fillId="7" borderId="0" xfId="0" applyFill="1" applyProtection="1">
      <protection locked="0"/>
    </xf>
    <xf numFmtId="3" fontId="0" fillId="7" borderId="0" xfId="0" applyNumberFormat="1" applyFill="1" applyProtection="1">
      <protection locked="0"/>
    </xf>
    <xf numFmtId="3" fontId="0" fillId="7" borderId="2" xfId="0" applyNumberFormat="1" applyFill="1" applyBorder="1" applyProtection="1">
      <protection locked="0"/>
    </xf>
    <xf numFmtId="2" fontId="0" fillId="7" borderId="0" xfId="0" applyNumberFormat="1" applyFill="1" applyProtection="1">
      <protection locked="0"/>
    </xf>
    <xf numFmtId="3" fontId="5" fillId="7" borderId="0" xfId="7" applyNumberFormat="1" applyFont="1" applyFill="1" applyProtection="1">
      <protection locked="0"/>
    </xf>
    <xf numFmtId="3" fontId="3" fillId="7" borderId="0" xfId="7" applyNumberFormat="1" applyFill="1" applyProtection="1">
      <protection locked="0"/>
    </xf>
    <xf numFmtId="3" fontId="3" fillId="7" borderId="1" xfId="7" applyNumberFormat="1" applyFill="1" applyBorder="1" applyProtection="1">
      <protection locked="0"/>
    </xf>
    <xf numFmtId="3" fontId="5" fillId="7" borderId="1" xfId="7" applyNumberFormat="1" applyFont="1" applyFill="1" applyBorder="1" applyProtection="1">
      <protection locked="0"/>
    </xf>
    <xf numFmtId="0" fontId="3" fillId="6" borderId="0" xfId="7" applyFill="1"/>
    <xf numFmtId="3" fontId="3" fillId="6" borderId="0" xfId="7" applyNumberFormat="1" applyFill="1"/>
    <xf numFmtId="0" fontId="3" fillId="2" borderId="0" xfId="7" applyFill="1" applyAlignment="1">
      <alignment horizontal="left" indent="1"/>
    </xf>
    <xf numFmtId="1" fontId="20" fillId="0" borderId="0" xfId="7" quotePrefix="1" applyNumberFormat="1" applyFont="1" applyAlignment="1">
      <alignment horizontal="center"/>
    </xf>
    <xf numFmtId="3" fontId="20" fillId="0" borderId="0" xfId="7" applyNumberFormat="1" applyFont="1"/>
    <xf numFmtId="3" fontId="20" fillId="0" borderId="0" xfId="7" applyNumberFormat="1" applyFont="1" applyAlignment="1">
      <alignment horizontal="center"/>
    </xf>
    <xf numFmtId="167" fontId="0" fillId="2" borderId="1" xfId="1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left" vertical="top"/>
    </xf>
    <xf numFmtId="10" fontId="0" fillId="2" borderId="0" xfId="0" quotePrefix="1" applyNumberFormat="1" applyFill="1" applyAlignment="1">
      <alignment horizontal="center" vertical="top"/>
    </xf>
    <xf numFmtId="0" fontId="2" fillId="2" borderId="0" xfId="0" quotePrefix="1" applyFont="1" applyFill="1" applyAlignment="1">
      <alignment vertical="top" wrapText="1"/>
    </xf>
    <xf numFmtId="10" fontId="7" fillId="7" borderId="0" xfId="0" applyNumberFormat="1" applyFont="1" applyFill="1" applyProtection="1">
      <protection locked="0"/>
    </xf>
    <xf numFmtId="0" fontId="21" fillId="2" borderId="0" xfId="0" applyFont="1" applyFill="1" applyAlignment="1">
      <alignment horizontal="center"/>
    </xf>
    <xf numFmtId="0" fontId="22" fillId="2" borderId="0" xfId="0" applyFont="1" applyFill="1"/>
    <xf numFmtId="0" fontId="21" fillId="2" borderId="0" xfId="0" applyFont="1" applyFill="1"/>
    <xf numFmtId="167" fontId="22" fillId="2" borderId="0" xfId="1" applyNumberFormat="1" applyFont="1" applyFill="1" applyBorder="1" applyProtection="1"/>
    <xf numFmtId="168" fontId="22" fillId="2" borderId="0" xfId="8" applyNumberFormat="1" applyFont="1" applyFill="1" applyBorder="1" applyProtection="1"/>
    <xf numFmtId="0" fontId="22" fillId="2" borderId="0" xfId="0" applyFont="1" applyFill="1" applyAlignment="1">
      <alignment horizontal="right"/>
    </xf>
    <xf numFmtId="0" fontId="22" fillId="2" borderId="0" xfId="0" applyFont="1" applyFill="1" applyAlignment="1">
      <alignment vertical="top"/>
    </xf>
    <xf numFmtId="167" fontId="22" fillId="2" borderId="12" xfId="1" applyNumberFormat="1" applyFont="1" applyFill="1" applyBorder="1" applyAlignment="1" applyProtection="1">
      <alignment vertical="top"/>
    </xf>
    <xf numFmtId="168" fontId="22" fillId="2" borderId="0" xfId="8" applyNumberFormat="1" applyFont="1" applyFill="1" applyBorder="1" applyAlignment="1" applyProtection="1">
      <alignment vertical="top"/>
    </xf>
    <xf numFmtId="0" fontId="0" fillId="9" borderId="0" xfId="0" applyFill="1" applyAlignment="1">
      <alignment horizontal="left"/>
    </xf>
    <xf numFmtId="0" fontId="0" fillId="9" borderId="0" xfId="0" applyFill="1"/>
    <xf numFmtId="14" fontId="0" fillId="7" borderId="8" xfId="0" applyNumberFormat="1" applyFill="1" applyBorder="1" applyProtection="1">
      <protection locked="0"/>
    </xf>
    <xf numFmtId="167" fontId="0" fillId="0" borderId="12" xfId="0" applyNumberFormat="1" applyBorder="1"/>
    <xf numFmtId="167" fontId="0" fillId="0" borderId="12" xfId="1" applyNumberFormat="1" applyFont="1" applyBorder="1"/>
    <xf numFmtId="3" fontId="2" fillId="7" borderId="0" xfId="0" applyNumberFormat="1" applyFont="1" applyFill="1" applyProtection="1">
      <protection locked="0"/>
    </xf>
    <xf numFmtId="14" fontId="21" fillId="2" borderId="8" xfId="0" applyNumberFormat="1" applyFont="1" applyFill="1" applyBorder="1" applyAlignment="1">
      <alignment horizontal="center"/>
    </xf>
    <xf numFmtId="43" fontId="0" fillId="0" borderId="0" xfId="0" applyNumberFormat="1"/>
    <xf numFmtId="0" fontId="20" fillId="0" borderId="0" xfId="7" applyFont="1" applyAlignment="1">
      <alignment horizontal="center"/>
    </xf>
    <xf numFmtId="0" fontId="0" fillId="2" borderId="0" xfId="0" applyFill="1" applyAlignment="1">
      <alignment horizontal="center"/>
    </xf>
    <xf numFmtId="3" fontId="2" fillId="7" borderId="2" xfId="0" applyNumberFormat="1" applyFont="1" applyFill="1" applyBorder="1" applyProtection="1">
      <protection locked="0"/>
    </xf>
    <xf numFmtId="2" fontId="2" fillId="7" borderId="0" xfId="1" applyNumberFormat="1" applyFont="1" applyFill="1" applyBorder="1" applyAlignment="1" applyProtection="1">
      <alignment vertical="top"/>
      <protection locked="0"/>
    </xf>
    <xf numFmtId="0" fontId="2" fillId="2" borderId="0" xfId="0" quotePrefix="1" applyFont="1" applyFill="1" applyAlignment="1">
      <alignment horizontal="left"/>
    </xf>
    <xf numFmtId="3" fontId="0" fillId="7" borderId="10" xfId="0" applyNumberFormat="1" applyFill="1" applyBorder="1" applyProtection="1">
      <protection locked="0"/>
    </xf>
    <xf numFmtId="43" fontId="7" fillId="7" borderId="0" xfId="1" applyFont="1" applyFill="1" applyBorder="1" applyProtection="1">
      <protection locked="0"/>
    </xf>
    <xf numFmtId="14" fontId="2" fillId="7" borderId="8" xfId="0" applyNumberFormat="1" applyFont="1" applyFill="1" applyBorder="1" applyProtection="1">
      <protection locked="0"/>
    </xf>
    <xf numFmtId="2" fontId="0" fillId="7" borderId="11" xfId="0" applyNumberFormat="1" applyFill="1" applyBorder="1" applyProtection="1">
      <protection locked="0"/>
    </xf>
    <xf numFmtId="14" fontId="21" fillId="2" borderId="0" xfId="0" applyNumberFormat="1" applyFont="1" applyFill="1" applyAlignment="1">
      <alignment horizontal="center"/>
    </xf>
    <xf numFmtId="167" fontId="22" fillId="2" borderId="0" xfId="1" applyNumberFormat="1" applyFont="1" applyFill="1" applyBorder="1" applyAlignment="1" applyProtection="1">
      <alignment vertical="top"/>
    </xf>
    <xf numFmtId="10" fontId="22" fillId="2" borderId="0" xfId="1" applyNumberFormat="1" applyFont="1" applyFill="1" applyBorder="1" applyProtection="1"/>
    <xf numFmtId="2" fontId="2" fillId="7" borderId="8" xfId="0" applyNumberFormat="1" applyFont="1" applyFill="1" applyBorder="1" applyProtection="1">
      <protection locked="0"/>
    </xf>
    <xf numFmtId="0" fontId="2" fillId="7" borderId="8" xfId="0" applyFont="1" applyFill="1" applyBorder="1" applyProtection="1">
      <protection locked="0"/>
    </xf>
    <xf numFmtId="3" fontId="23" fillId="0" borderId="0" xfId="7" applyNumberFormat="1" applyFont="1"/>
    <xf numFmtId="0" fontId="0" fillId="0" borderId="0" xfId="0" applyProtection="1">
      <protection locked="0"/>
    </xf>
    <xf numFmtId="0" fontId="0" fillId="0" borderId="0" xfId="0" quotePrefix="1" applyAlignment="1">
      <alignment horizontal="left"/>
    </xf>
    <xf numFmtId="2" fontId="0" fillId="0" borderId="0" xfId="0" applyNumberFormat="1"/>
    <xf numFmtId="0" fontId="0" fillId="0" borderId="0" xfId="0" quotePrefix="1" applyAlignment="1">
      <alignment horizontal="center"/>
    </xf>
    <xf numFmtId="2" fontId="0" fillId="0" borderId="8" xfId="0" applyNumberFormat="1" applyBorder="1"/>
    <xf numFmtId="0" fontId="2" fillId="0" borderId="8" xfId="0" applyFont="1" applyBorder="1" applyProtection="1">
      <protection locked="0"/>
    </xf>
    <xf numFmtId="3" fontId="2" fillId="0" borderId="8" xfId="0" applyNumberFormat="1" applyFont="1" applyBorder="1" applyAlignment="1">
      <alignment horizontal="center"/>
    </xf>
    <xf numFmtId="0" fontId="0" fillId="0" borderId="8" xfId="0" applyBorder="1"/>
    <xf numFmtId="2" fontId="0" fillId="0" borderId="8" xfId="0" applyNumberFormat="1" applyBorder="1" applyProtection="1">
      <protection locked="0"/>
    </xf>
    <xf numFmtId="2" fontId="0" fillId="0" borderId="0" xfId="0" applyNumberFormat="1" applyAlignment="1">
      <alignment horizontal="center"/>
    </xf>
    <xf numFmtId="2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2" fontId="0" fillId="0" borderId="0" xfId="0" applyNumberFormat="1" applyAlignment="1">
      <alignment horizontal="fill"/>
    </xf>
    <xf numFmtId="3" fontId="0" fillId="0" borderId="0" xfId="0" applyNumberFormat="1" applyProtection="1">
      <protection locked="0"/>
    </xf>
    <xf numFmtId="3" fontId="0" fillId="0" borderId="10" xfId="0" applyNumberFormat="1" applyBorder="1"/>
    <xf numFmtId="0" fontId="14" fillId="0" borderId="0" xfId="0" applyFont="1"/>
    <xf numFmtId="0" fontId="13" fillId="0" borderId="8" xfId="0" applyFont="1" applyBorder="1"/>
    <xf numFmtId="2" fontId="13" fillId="0" borderId="8" xfId="0" applyNumberFormat="1" applyFont="1" applyBorder="1"/>
    <xf numFmtId="0" fontId="12" fillId="0" borderId="0" xfId="0" applyFont="1"/>
    <xf numFmtId="3" fontId="2" fillId="0" borderId="0" xfId="0" applyNumberFormat="1" applyFont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0" xfId="0" applyNumberFormat="1" applyFont="1" applyAlignment="1">
      <alignment horizontal="left"/>
    </xf>
    <xf numFmtId="167" fontId="19" fillId="0" borderId="0" xfId="1" applyNumberFormat="1" applyFont="1" applyFill="1"/>
    <xf numFmtId="0" fontId="0" fillId="0" borderId="8" xfId="0" applyBorder="1" applyProtection="1">
      <protection locked="0"/>
    </xf>
    <xf numFmtId="0" fontId="12" fillId="0" borderId="0" xfId="0" applyFont="1" applyProtection="1">
      <protection locked="0"/>
    </xf>
    <xf numFmtId="3" fontId="0" fillId="7" borderId="0" xfId="0" applyNumberFormat="1" applyFill="1"/>
    <xf numFmtId="0" fontId="0" fillId="10" borderId="0" xfId="0" applyFill="1"/>
    <xf numFmtId="2" fontId="0" fillId="10" borderId="0" xfId="0" applyNumberFormat="1" applyFill="1"/>
    <xf numFmtId="3" fontId="0" fillId="10" borderId="0" xfId="0" applyNumberFormat="1" applyFill="1"/>
    <xf numFmtId="0" fontId="0" fillId="10" borderId="0" xfId="0" quotePrefix="1" applyFill="1" applyAlignment="1">
      <alignment horizontal="center"/>
    </xf>
    <xf numFmtId="2" fontId="0" fillId="10" borderId="0" xfId="0" applyNumberFormat="1" applyFill="1" applyAlignment="1">
      <alignment horizontal="fill"/>
    </xf>
    <xf numFmtId="2" fontId="0" fillId="10" borderId="0" xfId="0" quotePrefix="1" applyNumberFormat="1" applyFill="1"/>
    <xf numFmtId="2" fontId="0" fillId="10" borderId="0" xfId="0" quotePrefix="1" applyNumberFormat="1" applyFill="1" applyAlignment="1">
      <alignment horizontal="fill"/>
    </xf>
    <xf numFmtId="0" fontId="0" fillId="10" borderId="8" xfId="0" applyFill="1" applyBorder="1" applyAlignment="1">
      <alignment horizontal="center"/>
    </xf>
    <xf numFmtId="2" fontId="0" fillId="10" borderId="8" xfId="0" applyNumberFormat="1" applyFill="1" applyBorder="1"/>
    <xf numFmtId="3" fontId="0" fillId="10" borderId="0" xfId="0" applyNumberFormat="1" applyFill="1" applyProtection="1">
      <protection locked="0"/>
    </xf>
    <xf numFmtId="10" fontId="0" fillId="10" borderId="0" xfId="0" quotePrefix="1" applyNumberFormat="1" applyFill="1" applyAlignment="1">
      <alignment horizontal="center"/>
    </xf>
    <xf numFmtId="0" fontId="0" fillId="10" borderId="0" xfId="0" applyFill="1" applyAlignment="1">
      <alignment horizontal="center"/>
    </xf>
    <xf numFmtId="2" fontId="0" fillId="10" borderId="0" xfId="0" applyNumberFormat="1" applyFill="1" applyAlignment="1">
      <alignment horizontal="center"/>
    </xf>
    <xf numFmtId="2" fontId="0" fillId="10" borderId="8" xfId="0" applyNumberFormat="1" applyFill="1" applyBorder="1" applyAlignment="1">
      <alignment horizontal="center"/>
    </xf>
    <xf numFmtId="0" fontId="0" fillId="10" borderId="8" xfId="0" applyFill="1" applyBorder="1"/>
    <xf numFmtId="2" fontId="2" fillId="0" borderId="0" xfId="0" applyNumberFormat="1" applyFont="1"/>
    <xf numFmtId="2" fontId="2" fillId="10" borderId="0" xfId="0" applyNumberFormat="1" applyFont="1" applyFill="1" applyAlignment="1">
      <alignment horizontal="fill"/>
    </xf>
    <xf numFmtId="0" fontId="2" fillId="10" borderId="0" xfId="0" applyFont="1" applyFill="1"/>
    <xf numFmtId="2" fontId="0" fillId="10" borderId="8" xfId="0" applyNumberFormat="1" applyFill="1" applyBorder="1" applyAlignment="1">
      <alignment horizontal="right"/>
    </xf>
    <xf numFmtId="0" fontId="0" fillId="10" borderId="0" xfId="0" applyFill="1" applyAlignment="1">
      <alignment horizontal="right"/>
    </xf>
    <xf numFmtId="2" fontId="0" fillId="10" borderId="0" xfId="0" applyNumberFormat="1" applyFill="1" applyAlignment="1">
      <alignment horizontal="right"/>
    </xf>
    <xf numFmtId="0" fontId="25" fillId="11" borderId="0" xfId="0" applyFont="1" applyFill="1"/>
    <xf numFmtId="169" fontId="26" fillId="9" borderId="11" xfId="2" applyNumberFormat="1" applyFont="1" applyFill="1" applyBorder="1"/>
    <xf numFmtId="167" fontId="0" fillId="0" borderId="0" xfId="1" applyNumberFormat="1" applyFont="1" applyFill="1"/>
    <xf numFmtId="166" fontId="19" fillId="0" borderId="0" xfId="1" applyNumberFormat="1" applyFont="1" applyFill="1"/>
    <xf numFmtId="0" fontId="1" fillId="2" borderId="0" xfId="0" quotePrefix="1" applyFont="1" applyFill="1"/>
    <xf numFmtId="3" fontId="1" fillId="0" borderId="0" xfId="0" applyNumberFormat="1" applyFont="1"/>
    <xf numFmtId="0" fontId="2" fillId="7" borderId="0" xfId="0" applyFont="1" applyFill="1" applyProtection="1">
      <protection locked="0"/>
    </xf>
    <xf numFmtId="169" fontId="0" fillId="2" borderId="0" xfId="2" applyNumberFormat="1" applyFont="1" applyFill="1" applyAlignment="1">
      <alignment horizontal="centerContinuous"/>
    </xf>
    <xf numFmtId="169" fontId="7" fillId="2" borderId="0" xfId="2" applyNumberFormat="1" applyFont="1" applyFill="1" applyAlignment="1" applyProtection="1">
      <alignment horizontal="centerContinuous"/>
    </xf>
    <xf numFmtId="169" fontId="8" fillId="2" borderId="4" xfId="2" applyNumberFormat="1" applyFont="1" applyFill="1" applyBorder="1" applyAlignment="1" applyProtection="1">
      <alignment horizontal="centerContinuous"/>
    </xf>
    <xf numFmtId="169" fontId="7" fillId="2" borderId="6" xfId="2" applyNumberFormat="1" applyFont="1" applyFill="1" applyBorder="1" applyAlignment="1" applyProtection="1">
      <alignment horizontal="centerContinuous"/>
    </xf>
    <xf numFmtId="169" fontId="7" fillId="2" borderId="0" xfId="2" applyNumberFormat="1" applyFont="1" applyFill="1" applyProtection="1"/>
    <xf numFmtId="169" fontId="7" fillId="2" borderId="1" xfId="2" applyNumberFormat="1" applyFont="1" applyFill="1" applyBorder="1" applyProtection="1"/>
    <xf numFmtId="169" fontId="7" fillId="2" borderId="0" xfId="2" applyNumberFormat="1" applyFont="1" applyFill="1" applyBorder="1" applyProtection="1"/>
    <xf numFmtId="169" fontId="8" fillId="2" borderId="1" xfId="2" applyNumberFormat="1" applyFont="1" applyFill="1" applyBorder="1" applyProtection="1"/>
    <xf numFmtId="169" fontId="8" fillId="2" borderId="0" xfId="2" applyNumberFormat="1" applyFont="1" applyFill="1" applyBorder="1" applyProtection="1"/>
    <xf numFmtId="169" fontId="0" fillId="2" borderId="0" xfId="2" applyNumberFormat="1" applyFont="1" applyFill="1" applyProtection="1"/>
    <xf numFmtId="169" fontId="0" fillId="7" borderId="0" xfId="2" applyNumberFormat="1" applyFont="1" applyFill="1" applyProtection="1">
      <protection locked="0"/>
    </xf>
    <xf numFmtId="169" fontId="0" fillId="2" borderId="1" xfId="2" applyNumberFormat="1" applyFont="1" applyFill="1" applyBorder="1" applyProtection="1"/>
    <xf numFmtId="169" fontId="0" fillId="2" borderId="0" xfId="2" applyNumberFormat="1" applyFont="1" applyFill="1" applyBorder="1" applyProtection="1"/>
    <xf numFmtId="169" fontId="1" fillId="2" borderId="1" xfId="2" applyNumberFormat="1" applyFont="1" applyFill="1" applyBorder="1" applyProtection="1"/>
    <xf numFmtId="169" fontId="0" fillId="2" borderId="0" xfId="2" applyNumberFormat="1" applyFont="1" applyFill="1" applyAlignment="1" applyProtection="1">
      <alignment horizontal="centerContinuous"/>
    </xf>
    <xf numFmtId="169" fontId="2" fillId="7" borderId="0" xfId="2" applyNumberFormat="1" applyFont="1" applyFill="1" applyProtection="1">
      <protection locked="0"/>
    </xf>
    <xf numFmtId="169" fontId="1" fillId="2" borderId="2" xfId="2" applyNumberFormat="1" applyFont="1" applyFill="1" applyBorder="1" applyProtection="1"/>
    <xf numFmtId="169" fontId="0" fillId="0" borderId="0" xfId="2" applyNumberFormat="1" applyFont="1"/>
    <xf numFmtId="169" fontId="8" fillId="2" borderId="3" xfId="2" applyNumberFormat="1" applyFont="1" applyFill="1" applyBorder="1" applyAlignment="1" applyProtection="1">
      <alignment horizontal="centerContinuous"/>
    </xf>
    <xf numFmtId="169" fontId="7" fillId="2" borderId="1" xfId="2" applyNumberFormat="1" applyFont="1" applyFill="1" applyBorder="1" applyAlignment="1" applyProtection="1">
      <alignment horizontal="centerContinuous"/>
    </xf>
    <xf numFmtId="169" fontId="1" fillId="2" borderId="0" xfId="2" applyNumberFormat="1" applyFont="1" applyFill="1" applyProtection="1"/>
    <xf numFmtId="169" fontId="2" fillId="2" borderId="0" xfId="2" applyNumberFormat="1" applyFont="1" applyFill="1" applyProtection="1"/>
    <xf numFmtId="169" fontId="1" fillId="2" borderId="0" xfId="2" applyNumberFormat="1" applyFont="1" applyFill="1" applyBorder="1" applyProtection="1"/>
    <xf numFmtId="9" fontId="0" fillId="2" borderId="0" xfId="8" applyFont="1" applyFill="1" applyAlignment="1">
      <alignment horizontal="centerContinuous"/>
    </xf>
    <xf numFmtId="9" fontId="7" fillId="2" borderId="0" xfId="8" applyFont="1" applyFill="1" applyAlignment="1" applyProtection="1">
      <alignment horizontal="centerContinuous"/>
    </xf>
    <xf numFmtId="9" fontId="7" fillId="2" borderId="5" xfId="8" applyFont="1" applyFill="1" applyBorder="1" applyAlignment="1" applyProtection="1">
      <alignment horizontal="centerContinuous"/>
    </xf>
    <xf numFmtId="9" fontId="7" fillId="2" borderId="7" xfId="8" applyFont="1" applyFill="1" applyBorder="1" applyAlignment="1" applyProtection="1">
      <alignment horizontal="centerContinuous"/>
    </xf>
    <xf numFmtId="9" fontId="7" fillId="2" borderId="0" xfId="8" applyFont="1" applyFill="1" applyProtection="1"/>
    <xf numFmtId="9" fontId="0" fillId="2" borderId="0" xfId="8" applyFont="1" applyFill="1" applyProtection="1"/>
    <xf numFmtId="9" fontId="0" fillId="0" borderId="0" xfId="8" applyFont="1"/>
    <xf numFmtId="9" fontId="0" fillId="2" borderId="0" xfId="8" quotePrefix="1" applyFont="1" applyFill="1" applyAlignment="1">
      <alignment horizontal="left"/>
    </xf>
    <xf numFmtId="9" fontId="7" fillId="2" borderId="0" xfId="8" quotePrefix="1" applyFont="1" applyFill="1" applyAlignment="1" applyProtection="1">
      <alignment horizontal="left"/>
    </xf>
    <xf numFmtId="0" fontId="8" fillId="2" borderId="5" xfId="1" applyNumberFormat="1" applyFont="1" applyFill="1" applyBorder="1" applyAlignment="1" applyProtection="1">
      <alignment horizontal="centerContinuous"/>
    </xf>
    <xf numFmtId="10" fontId="7" fillId="2" borderId="0" xfId="8" applyNumberFormat="1" applyFont="1" applyFill="1" applyProtection="1"/>
    <xf numFmtId="10" fontId="7" fillId="2" borderId="0" xfId="8" applyNumberFormat="1" applyFont="1" applyFill="1" applyBorder="1" applyProtection="1"/>
    <xf numFmtId="10" fontId="7" fillId="2" borderId="1" xfId="8" applyNumberFormat="1" applyFont="1" applyFill="1" applyBorder="1" applyProtection="1"/>
    <xf numFmtId="10" fontId="1" fillId="2" borderId="1" xfId="8" applyNumberFormat="1" applyFont="1" applyFill="1" applyBorder="1" applyProtection="1"/>
    <xf numFmtId="0" fontId="28" fillId="0" borderId="0" xfId="0" applyFont="1"/>
    <xf numFmtId="9" fontId="7" fillId="2" borderId="0" xfId="6" applyNumberFormat="1" applyFont="1" applyFill="1" applyAlignment="1">
      <alignment horizontal="center"/>
    </xf>
    <xf numFmtId="0" fontId="1" fillId="0" borderId="0" xfId="0" applyFont="1"/>
    <xf numFmtId="9" fontId="0" fillId="0" borderId="0" xfId="8" applyFont="1" applyFill="1"/>
    <xf numFmtId="0" fontId="24" fillId="0" borderId="0" xfId="0" applyFont="1"/>
    <xf numFmtId="0" fontId="27" fillId="0" borderId="0" xfId="0" applyFont="1"/>
    <xf numFmtId="2" fontId="0" fillId="0" borderId="8" xfId="0" applyNumberFormat="1" applyBorder="1" applyAlignment="1">
      <alignment horizontal="right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0" fontId="1" fillId="0" borderId="8" xfId="0" applyFont="1" applyBorder="1"/>
    <xf numFmtId="167" fontId="2" fillId="0" borderId="10" xfId="1" applyNumberFormat="1" applyFont="1" applyFill="1" applyBorder="1"/>
    <xf numFmtId="167" fontId="2" fillId="0" borderId="0" xfId="1" applyNumberFormat="1" applyFont="1" applyFill="1"/>
    <xf numFmtId="14" fontId="2" fillId="0" borderId="8" xfId="1" applyNumberFormat="1" applyFont="1" applyFill="1" applyBorder="1" applyAlignment="1" applyProtection="1">
      <protection locked="0"/>
    </xf>
    <xf numFmtId="43" fontId="2" fillId="0" borderId="8" xfId="1" applyFont="1" applyFill="1" applyBorder="1" applyAlignment="1" applyProtection="1">
      <protection locked="0"/>
    </xf>
    <xf numFmtId="0" fontId="29" fillId="0" borderId="0" xfId="0" applyFont="1"/>
    <xf numFmtId="2" fontId="7" fillId="7" borderId="0" xfId="0" applyNumberFormat="1" applyFont="1" applyFill="1" applyProtection="1">
      <protection locked="0"/>
    </xf>
    <xf numFmtId="0" fontId="0" fillId="2" borderId="0" xfId="2" applyNumberFormat="1" applyFont="1" applyFill="1" applyAlignment="1" applyProtection="1">
      <alignment horizontal="left" indent="1"/>
    </xf>
    <xf numFmtId="2" fontId="0" fillId="7" borderId="0" xfId="0" quotePrefix="1" applyNumberFormat="1" applyFill="1" applyProtection="1">
      <protection locked="0"/>
    </xf>
    <xf numFmtId="0" fontId="29" fillId="2" borderId="0" xfId="0" applyFont="1" applyFill="1"/>
    <xf numFmtId="10" fontId="8" fillId="2" borderId="1" xfId="8" applyNumberFormat="1" applyFont="1" applyFill="1" applyBorder="1" applyProtection="1"/>
    <xf numFmtId="10" fontId="8" fillId="2" borderId="0" xfId="8" applyNumberFormat="1" applyFont="1" applyFill="1" applyBorder="1" applyProtection="1"/>
    <xf numFmtId="10" fontId="0" fillId="2" borderId="0" xfId="8" applyNumberFormat="1" applyFont="1" applyFill="1" applyProtection="1"/>
    <xf numFmtId="10" fontId="0" fillId="2" borderId="1" xfId="8" applyNumberFormat="1" applyFont="1" applyFill="1" applyBorder="1" applyProtection="1"/>
    <xf numFmtId="10" fontId="0" fillId="2" borderId="0" xfId="8" applyNumberFormat="1" applyFont="1" applyFill="1" applyBorder="1" applyProtection="1"/>
    <xf numFmtId="10" fontId="0" fillId="2" borderId="0" xfId="8" applyNumberFormat="1" applyFont="1" applyFill="1" applyAlignment="1" applyProtection="1">
      <alignment horizontal="centerContinuous"/>
    </xf>
    <xf numFmtId="10" fontId="0" fillId="2" borderId="0" xfId="8" applyNumberFormat="1" applyFont="1" applyFill="1" applyAlignment="1" applyProtection="1">
      <alignment horizontal="center"/>
    </xf>
    <xf numFmtId="10" fontId="1" fillId="2" borderId="0" xfId="8" applyNumberFormat="1" applyFont="1" applyFill="1" applyBorder="1" applyProtection="1"/>
    <xf numFmtId="10" fontId="1" fillId="2" borderId="0" xfId="0" applyNumberFormat="1" applyFont="1" applyFill="1"/>
    <xf numFmtId="0" fontId="31" fillId="0" borderId="0" xfId="0" applyFont="1"/>
    <xf numFmtId="2" fontId="0" fillId="2" borderId="0" xfId="8" applyNumberFormat="1" applyFont="1" applyFill="1" applyProtection="1"/>
    <xf numFmtId="0" fontId="32" fillId="0" borderId="0" xfId="0" applyFont="1"/>
    <xf numFmtId="0" fontId="33" fillId="0" borderId="0" xfId="0" applyFont="1"/>
    <xf numFmtId="0" fontId="33" fillId="0" borderId="0" xfId="0" quotePrefix="1" applyFont="1" applyAlignment="1">
      <alignment horizontal="left"/>
    </xf>
    <xf numFmtId="3" fontId="29" fillId="0" borderId="0" xfId="0" applyNumberFormat="1" applyFont="1" applyAlignment="1">
      <alignment vertical="top" wrapText="1"/>
    </xf>
    <xf numFmtId="0" fontId="34" fillId="7" borderId="0" xfId="7" applyFont="1" applyFill="1"/>
    <xf numFmtId="3" fontId="3" fillId="0" borderId="11" xfId="7" applyNumberFormat="1" applyBorder="1" applyAlignment="1">
      <alignment horizontal="center"/>
    </xf>
    <xf numFmtId="3" fontId="36" fillId="0" borderId="11" xfId="7" applyNumberFormat="1" applyFont="1" applyBorder="1" applyAlignment="1">
      <alignment horizontal="center"/>
    </xf>
    <xf numFmtId="0" fontId="34" fillId="13" borderId="0" xfId="7" applyFont="1" applyFill="1"/>
    <xf numFmtId="0" fontId="3" fillId="13" borderId="0" xfId="7" applyFill="1"/>
    <xf numFmtId="3" fontId="34" fillId="13" borderId="11" xfId="7" applyNumberFormat="1" applyFont="1" applyFill="1" applyBorder="1" applyAlignment="1">
      <alignment horizontal="centerContinuous"/>
    </xf>
    <xf numFmtId="3" fontId="3" fillId="13" borderId="0" xfId="7" applyNumberFormat="1" applyFill="1"/>
    <xf numFmtId="10" fontId="3" fillId="0" borderId="0" xfId="7" applyNumberFormat="1"/>
    <xf numFmtId="4" fontId="3" fillId="0" borderId="0" xfId="7" applyNumberFormat="1"/>
    <xf numFmtId="0" fontId="26" fillId="10" borderId="0" xfId="0" applyFont="1" applyFill="1"/>
    <xf numFmtId="3" fontId="3" fillId="7" borderId="11" xfId="7" applyNumberFormat="1" applyFill="1" applyBorder="1" applyAlignment="1" applyProtection="1">
      <alignment horizontal="center"/>
      <protection locked="0"/>
    </xf>
    <xf numFmtId="0" fontId="29" fillId="2" borderId="0" xfId="0" quotePrefix="1" applyFont="1" applyFill="1"/>
    <xf numFmtId="3" fontId="37" fillId="7" borderId="1" xfId="7" applyNumberFormat="1" applyFont="1" applyFill="1" applyBorder="1" applyProtection="1">
      <protection locked="0"/>
    </xf>
    <xf numFmtId="0" fontId="2" fillId="2" borderId="0" xfId="0" applyFont="1" applyFill="1" applyAlignment="1">
      <alignment horizontal="left"/>
    </xf>
    <xf numFmtId="0" fontId="8" fillId="2" borderId="0" xfId="0" quotePrefix="1" applyFont="1" applyFill="1"/>
    <xf numFmtId="44" fontId="0" fillId="0" borderId="0" xfId="0" applyNumberFormat="1"/>
    <xf numFmtId="10" fontId="3" fillId="12" borderId="0" xfId="7" applyNumberFormat="1" applyFill="1"/>
    <xf numFmtId="0" fontId="3" fillId="7" borderId="0" xfId="7" quotePrefix="1" applyFill="1"/>
    <xf numFmtId="0" fontId="1" fillId="2" borderId="0" xfId="0" applyFont="1" applyFill="1" applyAlignment="1">
      <alignment horizontal="center"/>
    </xf>
    <xf numFmtId="0" fontId="11" fillId="0" borderId="0" xfId="5" applyFill="1" applyAlignment="1" applyProtection="1"/>
    <xf numFmtId="2" fontId="0" fillId="10" borderId="0" xfId="0" applyNumberFormat="1" applyFill="1" applyAlignment="1">
      <alignment horizontal="left"/>
    </xf>
    <xf numFmtId="41" fontId="0" fillId="7" borderId="0" xfId="1" applyNumberFormat="1" applyFont="1" applyFill="1" applyAlignment="1" applyProtection="1">
      <alignment horizontal="left" vertical="top"/>
      <protection locked="0"/>
    </xf>
    <xf numFmtId="0" fontId="1" fillId="10" borderId="0" xfId="0" applyFont="1" applyFill="1"/>
    <xf numFmtId="0" fontId="0" fillId="10" borderId="0" xfId="0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41" fontId="0" fillId="7" borderId="0" xfId="1" applyNumberFormat="1" applyFont="1" applyFill="1" applyAlignment="1" applyProtection="1">
      <alignment horizontal="center" vertical="center"/>
      <protection locked="0"/>
    </xf>
    <xf numFmtId="10" fontId="0" fillId="7" borderId="0" xfId="0" applyNumberFormat="1" applyFill="1" applyAlignment="1" applyProtection="1">
      <alignment horizontal="center" vertical="center"/>
      <protection locked="0"/>
    </xf>
    <xf numFmtId="0" fontId="26" fillId="10" borderId="0" xfId="0" applyFont="1" applyFill="1" applyAlignment="1">
      <alignment horizontal="left"/>
    </xf>
    <xf numFmtId="0" fontId="29" fillId="10" borderId="0" xfId="0" applyFont="1" applyFill="1"/>
    <xf numFmtId="0" fontId="38" fillId="0" borderId="0" xfId="0" applyFont="1"/>
    <xf numFmtId="10" fontId="0" fillId="0" borderId="0" xfId="8" applyNumberFormat="1" applyFont="1"/>
    <xf numFmtId="0" fontId="26" fillId="0" borderId="0" xfId="0" applyFont="1"/>
    <xf numFmtId="0" fontId="29" fillId="10" borderId="0" xfId="0" applyFont="1" applyFill="1" applyAlignment="1">
      <alignment horizontal="right"/>
    </xf>
    <xf numFmtId="167" fontId="0" fillId="7" borderId="0" xfId="1" applyNumberFormat="1" applyFont="1" applyFill="1" applyProtection="1">
      <protection locked="0"/>
    </xf>
    <xf numFmtId="3" fontId="39" fillId="10" borderId="0" xfId="0" applyNumberFormat="1" applyFont="1" applyFill="1"/>
    <xf numFmtId="0" fontId="2" fillId="10" borderId="0" xfId="0" applyFont="1" applyFill="1" applyAlignment="1">
      <alignment horizontal="center" vertical="center"/>
    </xf>
    <xf numFmtId="2" fontId="2" fillId="10" borderId="0" xfId="0" applyNumberFormat="1" applyFont="1" applyFill="1" applyAlignment="1">
      <alignment horizontal="center" vertical="center"/>
    </xf>
    <xf numFmtId="0" fontId="26" fillId="10" borderId="0" xfId="0" applyFont="1" applyFill="1" applyAlignment="1">
      <alignment horizontal="right"/>
    </xf>
    <xf numFmtId="0" fontId="29" fillId="10" borderId="0" xfId="0" quotePrefix="1" applyFont="1" applyFill="1" applyAlignment="1">
      <alignment horizontal="center"/>
    </xf>
    <xf numFmtId="0" fontId="29" fillId="0" borderId="0" xfId="0" quotePrefix="1" applyFont="1" applyAlignment="1">
      <alignment horizontal="right"/>
    </xf>
    <xf numFmtId="0" fontId="2" fillId="10" borderId="0" xfId="0" applyFont="1" applyFill="1" applyAlignment="1">
      <alignment horizontal="center"/>
    </xf>
    <xf numFmtId="0" fontId="29" fillId="0" borderId="0" xfId="0" applyFont="1" applyAlignment="1">
      <alignment horizontal="right"/>
    </xf>
    <xf numFmtId="2" fontId="2" fillId="10" borderId="0" xfId="0" applyNumberFormat="1" applyFont="1" applyFill="1" applyAlignment="1">
      <alignment horizontal="center"/>
    </xf>
    <xf numFmtId="0" fontId="2" fillId="10" borderId="8" xfId="0" applyFont="1" applyFill="1" applyBorder="1" applyAlignment="1">
      <alignment horizontal="center"/>
    </xf>
    <xf numFmtId="10" fontId="24" fillId="0" borderId="0" xfId="8" applyNumberFormat="1" applyFont="1"/>
    <xf numFmtId="3" fontId="1" fillId="0" borderId="0" xfId="0" applyNumberFormat="1" applyFont="1" applyAlignment="1">
      <alignment vertical="top" wrapText="1"/>
    </xf>
    <xf numFmtId="3" fontId="17" fillId="7" borderId="0" xfId="3" applyNumberFormat="1" applyFill="1" applyProtection="1">
      <protection locked="0"/>
    </xf>
    <xf numFmtId="0" fontId="1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167" fontId="2" fillId="9" borderId="0" xfId="1" applyNumberFormat="1" applyFont="1" applyFill="1"/>
    <xf numFmtId="167" fontId="1" fillId="8" borderId="0" xfId="1" applyNumberFormat="1" applyFont="1" applyFill="1" applyBorder="1" applyAlignment="1">
      <alignment horizontal="center"/>
    </xf>
    <xf numFmtId="167" fontId="1" fillId="9" borderId="0" xfId="1" quotePrefix="1" applyNumberFormat="1" applyFont="1" applyFill="1"/>
    <xf numFmtId="166" fontId="2" fillId="9" borderId="0" xfId="1" applyNumberFormat="1" applyFont="1" applyFill="1"/>
    <xf numFmtId="167" fontId="2" fillId="9" borderId="11" xfId="1" applyNumberFormat="1" applyFont="1" applyFill="1" applyBorder="1"/>
    <xf numFmtId="168" fontId="2" fillId="9" borderId="0" xfId="8" applyNumberFormat="1" applyFont="1" applyFill="1"/>
    <xf numFmtId="10" fontId="2" fillId="9" borderId="0" xfId="8" applyNumberFormat="1" applyFont="1" applyFill="1"/>
    <xf numFmtId="170" fontId="2" fillId="9" borderId="11" xfId="8" applyNumberFormat="1" applyFont="1" applyFill="1" applyBorder="1"/>
    <xf numFmtId="167" fontId="2" fillId="8" borderId="1" xfId="1" applyNumberFormat="1" applyFont="1" applyFill="1" applyBorder="1" applyAlignment="1">
      <alignment horizontal="center"/>
    </xf>
    <xf numFmtId="166" fontId="2" fillId="9" borderId="1" xfId="1" applyNumberFormat="1" applyFont="1" applyFill="1" applyBorder="1" applyAlignment="1">
      <alignment horizontal="center"/>
    </xf>
    <xf numFmtId="167" fontId="1" fillId="9" borderId="0" xfId="1" applyNumberFormat="1" applyFont="1" applyFill="1" applyAlignment="1">
      <alignment horizontal="center"/>
    </xf>
    <xf numFmtId="167" fontId="2" fillId="8" borderId="0" xfId="1" applyNumberFormat="1" applyFont="1" applyFill="1"/>
    <xf numFmtId="167" fontId="2" fillId="8" borderId="0" xfId="1" applyNumberFormat="1" applyFont="1" applyFill="1" applyBorder="1"/>
    <xf numFmtId="43" fontId="2" fillId="8" borderId="0" xfId="1" applyFont="1" applyFill="1"/>
    <xf numFmtId="167" fontId="2" fillId="8" borderId="3" xfId="1" applyNumberFormat="1" applyFont="1" applyFill="1" applyBorder="1"/>
    <xf numFmtId="168" fontId="2" fillId="8" borderId="0" xfId="8" applyNumberFormat="1" applyFont="1" applyFill="1"/>
    <xf numFmtId="43" fontId="2" fillId="9" borderId="0" xfId="1" applyFont="1" applyFill="1"/>
    <xf numFmtId="166" fontId="2" fillId="0" borderId="0" xfId="1" applyNumberFormat="1" applyFont="1" applyFill="1"/>
    <xf numFmtId="3" fontId="1" fillId="7" borderId="0" xfId="0" applyNumberFormat="1" applyFont="1" applyFill="1" applyAlignment="1" applyProtection="1">
      <alignment horizontal="center"/>
      <protection locked="0"/>
    </xf>
    <xf numFmtId="167" fontId="2" fillId="7" borderId="0" xfId="1" applyNumberFormat="1" applyFont="1" applyFill="1" applyProtection="1">
      <protection locked="0"/>
    </xf>
    <xf numFmtId="2" fontId="1" fillId="0" borderId="8" xfId="0" applyNumberFormat="1" applyFont="1" applyBorder="1"/>
    <xf numFmtId="167" fontId="2" fillId="10" borderId="0" xfId="1" applyNumberFormat="1" applyFont="1" applyFill="1"/>
    <xf numFmtId="0" fontId="2" fillId="0" borderId="0" xfId="0" applyFont="1" applyAlignment="1">
      <alignment wrapText="1"/>
    </xf>
    <xf numFmtId="44" fontId="2" fillId="0" borderId="0" xfId="2" applyFont="1" applyFill="1"/>
    <xf numFmtId="0" fontId="2" fillId="0" borderId="8" xfId="0" applyFont="1" applyBorder="1"/>
    <xf numFmtId="44" fontId="2" fillId="0" borderId="8" xfId="2" applyFont="1" applyFill="1" applyBorder="1"/>
    <xf numFmtId="0" fontId="1" fillId="0" borderId="0" xfId="0" applyFont="1" applyAlignment="1">
      <alignment wrapText="1"/>
    </xf>
    <xf numFmtId="0" fontId="2" fillId="0" borderId="0" xfId="0" applyFont="1" applyAlignment="1">
      <alignment horizontal="center"/>
    </xf>
    <xf numFmtId="8" fontId="2" fillId="0" borderId="0" xfId="2" applyNumberFormat="1" applyFont="1" applyFill="1"/>
    <xf numFmtId="8" fontId="2" fillId="0" borderId="8" xfId="2" applyNumberFormat="1" applyFont="1" applyFill="1" applyBorder="1"/>
    <xf numFmtId="8" fontId="2" fillId="0" borderId="0" xfId="2" applyNumberFormat="1" applyFont="1" applyFill="1" applyBorder="1"/>
    <xf numFmtId="44" fontId="2" fillId="0" borderId="0" xfId="2" applyFont="1" applyFill="1" applyBorder="1"/>
    <xf numFmtId="44" fontId="2" fillId="0" borderId="0" xfId="0" applyNumberFormat="1" applyFont="1"/>
    <xf numFmtId="167" fontId="2" fillId="7" borderId="11" xfId="1" applyNumberFormat="1" applyFont="1" applyFill="1" applyBorder="1" applyProtection="1">
      <protection locked="0"/>
    </xf>
    <xf numFmtId="9" fontId="2" fillId="0" borderId="0" xfId="8" applyFont="1" applyFill="1"/>
    <xf numFmtId="167" fontId="2" fillId="10" borderId="11" xfId="1" applyNumberFormat="1" applyFont="1" applyFill="1" applyBorder="1" applyProtection="1">
      <protection locked="0"/>
    </xf>
    <xf numFmtId="3" fontId="23" fillId="0" borderId="0" xfId="7" applyNumberFormat="1" applyFont="1" applyAlignment="1">
      <alignment horizontal="center"/>
    </xf>
    <xf numFmtId="3" fontId="3" fillId="0" borderId="0" xfId="7" applyNumberFormat="1" applyAlignment="1">
      <alignment horizontal="left"/>
    </xf>
    <xf numFmtId="3" fontId="4" fillId="2" borderId="0" xfId="7" applyNumberFormat="1" applyFont="1" applyFill="1" applyAlignment="1">
      <alignment horizontal="center"/>
    </xf>
    <xf numFmtId="0" fontId="21" fillId="2" borderId="0" xfId="0" applyFont="1" applyFill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12" fillId="7" borderId="0" xfId="0" applyFont="1" applyFill="1" applyAlignment="1" applyProtection="1">
      <alignment vertical="top" wrapText="1"/>
      <protection locked="0"/>
    </xf>
    <xf numFmtId="3" fontId="29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3" fontId="1" fillId="0" borderId="0" xfId="0" applyNumberFormat="1" applyFont="1" applyAlignment="1">
      <alignment horizontal="center" vertical="center" wrapText="1"/>
    </xf>
    <xf numFmtId="0" fontId="12" fillId="7" borderId="0" xfId="0" applyFont="1" applyFill="1" applyAlignment="1" applyProtection="1">
      <alignment horizontal="center" vertical="top" wrapText="1"/>
      <protection locked="0"/>
    </xf>
    <xf numFmtId="3" fontId="29" fillId="0" borderId="0" xfId="0" applyNumberFormat="1" applyFont="1" applyAlignment="1">
      <alignment horizontal="center" vertical="top" wrapText="1"/>
    </xf>
    <xf numFmtId="0" fontId="18" fillId="7" borderId="0" xfId="0" applyFont="1" applyFill="1" applyAlignment="1" applyProtection="1">
      <alignment horizontal="center" vertical="top" wrapText="1"/>
      <protection locked="0"/>
    </xf>
    <xf numFmtId="0" fontId="12" fillId="7" borderId="0" xfId="0" applyFont="1" applyFill="1" applyAlignment="1" applyProtection="1">
      <alignment horizontal="left" vertical="top" wrapText="1"/>
      <protection locked="0"/>
    </xf>
    <xf numFmtId="3" fontId="1" fillId="0" borderId="0" xfId="0" applyNumberFormat="1" applyFont="1" applyAlignment="1">
      <alignment vertical="top" wrapText="1"/>
    </xf>
    <xf numFmtId="0" fontId="2" fillId="7" borderId="8" xfId="0" applyFont="1" applyFill="1" applyBorder="1" applyProtection="1">
      <protection locked="0"/>
    </xf>
    <xf numFmtId="0" fontId="0" fillId="7" borderId="8" xfId="0" applyFill="1" applyBorder="1" applyProtection="1">
      <protection locked="0"/>
    </xf>
    <xf numFmtId="14" fontId="0" fillId="7" borderId="8" xfId="0" applyNumberFormat="1" applyFill="1" applyBorder="1" applyAlignment="1" applyProtection="1">
      <alignment horizontal="left"/>
      <protection locked="0"/>
    </xf>
    <xf numFmtId="2" fontId="2" fillId="7" borderId="8" xfId="0" applyNumberFormat="1" applyFont="1" applyFill="1" applyBorder="1" applyAlignment="1" applyProtection="1">
      <alignment horizontal="left"/>
      <protection locked="0"/>
    </xf>
    <xf numFmtId="2" fontId="0" fillId="7" borderId="8" xfId="0" applyNumberFormat="1" applyFill="1" applyBorder="1" applyAlignment="1" applyProtection="1">
      <alignment horizontal="left"/>
      <protection locked="0"/>
    </xf>
    <xf numFmtId="2" fontId="0" fillId="7" borderId="8" xfId="0" applyNumberFormat="1" applyFill="1" applyBorder="1" applyProtection="1">
      <protection locked="0"/>
    </xf>
    <xf numFmtId="2" fontId="2" fillId="7" borderId="8" xfId="0" applyNumberFormat="1" applyFont="1" applyFill="1" applyBorder="1" applyProtection="1">
      <protection locked="0"/>
    </xf>
  </cellXfs>
  <cellStyles count="9">
    <cellStyle name="Comma" xfId="1" builtinId="3"/>
    <cellStyle name="Currency" xfId="2" builtinId="4"/>
    <cellStyle name="FRxAmtStyle" xfId="3" xr:uid="{00000000-0005-0000-0000-000002000000}"/>
    <cellStyle name="FRxPcntStyle" xfId="4" xr:uid="{00000000-0005-0000-0000-000003000000}"/>
    <cellStyle name="Hyperlink" xfId="5" builtinId="8"/>
    <cellStyle name="Normal" xfId="0" builtinId="0"/>
    <cellStyle name="Normal 2" xfId="6" xr:uid="{00000000-0005-0000-0000-000006000000}"/>
    <cellStyle name="Normal_SALES" xfId="7" xr:uid="{00000000-0005-0000-0000-000007000000}"/>
    <cellStyle name="Percent" xfId="8" builtin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66FFFF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2.xml"/><Relationship Id="rId68" Type="http://schemas.openxmlformats.org/officeDocument/2006/relationships/externalLink" Target="externalLinks/externalLink7.xml"/><Relationship Id="rId84" Type="http://schemas.openxmlformats.org/officeDocument/2006/relationships/styles" Target="styles.xml"/><Relationship Id="rId89" Type="http://schemas.openxmlformats.org/officeDocument/2006/relationships/customXml" Target="../customXml/item3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externalLink" Target="externalLinks/externalLink13.xml"/><Relationship Id="rId79" Type="http://schemas.openxmlformats.org/officeDocument/2006/relationships/externalLink" Target="externalLinks/externalLink18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3.xml"/><Relationship Id="rId69" Type="http://schemas.openxmlformats.org/officeDocument/2006/relationships/externalLink" Target="externalLinks/externalLink8.xml"/><Relationship Id="rId77" Type="http://schemas.openxmlformats.org/officeDocument/2006/relationships/externalLink" Target="externalLinks/externalLink1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1.xml"/><Relationship Id="rId80" Type="http://schemas.openxmlformats.org/officeDocument/2006/relationships/externalLink" Target="externalLinks/externalLink19.xml"/><Relationship Id="rId85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1.xml"/><Relationship Id="rId70" Type="http://schemas.openxmlformats.org/officeDocument/2006/relationships/externalLink" Target="externalLinks/externalLink9.xml"/><Relationship Id="rId75" Type="http://schemas.openxmlformats.org/officeDocument/2006/relationships/externalLink" Target="externalLinks/externalLink14.xml"/><Relationship Id="rId83" Type="http://schemas.openxmlformats.org/officeDocument/2006/relationships/theme" Target="theme/theme1.xml"/><Relationship Id="rId88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4.xml"/><Relationship Id="rId73" Type="http://schemas.openxmlformats.org/officeDocument/2006/relationships/externalLink" Target="externalLinks/externalLink12.xml"/><Relationship Id="rId78" Type="http://schemas.openxmlformats.org/officeDocument/2006/relationships/externalLink" Target="externalLinks/externalLink17.xml"/><Relationship Id="rId81" Type="http://schemas.openxmlformats.org/officeDocument/2006/relationships/externalLink" Target="externalLinks/externalLink20.xml"/><Relationship Id="rId86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15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externalLink" Target="externalLinks/externalLink5.xml"/><Relationship Id="rId87" Type="http://schemas.openxmlformats.org/officeDocument/2006/relationships/customXml" Target="../customXml/item1.xml"/><Relationship Id="rId61" Type="http://schemas.openxmlformats.org/officeDocument/2006/relationships/worksheet" Target="worksheets/sheet61.xml"/><Relationship Id="rId82" Type="http://schemas.openxmlformats.org/officeDocument/2006/relationships/externalLink" Target="externalLinks/externalLink21.xml"/><Relationship Id="rId19" Type="http://schemas.openxmlformats.org/officeDocument/2006/relationships/worksheet" Target="worksheets/sheet19.xml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Credit%20Card%20Convenience%20Fee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Credit%20Card%20Convenience%20Fee%202025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DW%20rental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DW%20rental%202025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Credit%20Card%20Fee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Credit%20Card%20Fee%202025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Chem%20Ovhd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Chem%20Ovhd%202025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Truce%20Software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Truce%20Software%202025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NAM%20Allocations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NAM%20Allocations%202025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Bus%20Ins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Bus%20Ins%202025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Bldg%20Rent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Bldg%20Rent%202025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Bonus%20plans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Bonus%20plans%202025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Medical%20Costs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Medical%20Costs%202025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Profit%20Sharing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Profit%20Sharing%202025.xlsx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Excise%20Tax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Excise%20Tax%202025.xlsx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Tax%20&amp;%20License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Tax%20&amp;%20License%202025.xlsx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Depreciation%20Projection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Depreciation%20Projection%202025.xlsx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Non-Compete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Non-Compete%202025.xlsx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Plan%20Admin%20Cost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Plan%20Admin%20Cost%202025.xlsx" TargetMode="External"/></Relationships>
</file>

<file path=xl/externalLinks/_rels/externalLink1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Regional%20Allocations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Regional%20Allocations%202025.xlsx" TargetMode="External"/></Relationships>
</file>

<file path=xl/externalLinks/_rels/externalLink1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HR%20Allocations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HR%20Allocations%202025.xlsx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EE%20Interest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EE%20Interest%202025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-fs-00\autochlor%20files\Company\ManagementInfo\Finance\Controller\Budgets\2025%20Budgets\Misc\BIG6YTDANALYSIS092024.xlsx" TargetMode="External"/></Relationships>
</file>

<file path=xl/externalLinks/_rels/externalLink2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q-fs-00\autochlor%20files\Company\ManagementInfo\Finance\Controller\Budgets\2025%20Budgets\Other%20Admin%20Costs\SUI%20Rates%202025.xlsx" TargetMode="External"/><Relationship Id="rId1" Type="http://schemas.openxmlformats.org/officeDocument/2006/relationships/externalLinkPath" Target="file:///\\hq-fs-00\autochlor%20files\Company\ManagementInfo\Finance\Controller\Budgets\2025%20Budgets\Other%20Admin%20Costs\SUI%20Rates%20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venue"/>
      <sheetName val="41200"/>
    </sheetNames>
    <sheetDataSet>
      <sheetData sheetId="0">
        <row r="1">
          <cell r="B1" t="str">
            <v>Loc</v>
          </cell>
          <cell r="C1" t="str">
            <v>Budget</v>
          </cell>
        </row>
        <row r="2">
          <cell r="B2" t="str">
            <v>Seattle</v>
          </cell>
          <cell r="C2">
            <v>0</v>
          </cell>
        </row>
        <row r="3">
          <cell r="B3" t="str">
            <v>Everett</v>
          </cell>
          <cell r="C3">
            <v>499.55</v>
          </cell>
        </row>
        <row r="4">
          <cell r="B4" t="str">
            <v>Mountain View</v>
          </cell>
          <cell r="C4">
            <v>0</v>
          </cell>
        </row>
        <row r="5">
          <cell r="B5" t="str">
            <v>Tacoma</v>
          </cell>
          <cell r="C5">
            <v>1312.47</v>
          </cell>
        </row>
        <row r="6">
          <cell r="B6" t="str">
            <v>Kent</v>
          </cell>
          <cell r="C6">
            <v>1204.6500000000001</v>
          </cell>
        </row>
        <row r="7">
          <cell r="B7" t="str">
            <v>Spokane</v>
          </cell>
          <cell r="C7">
            <v>450.59</v>
          </cell>
        </row>
        <row r="8">
          <cell r="B8" t="str">
            <v>PORTLAND</v>
          </cell>
          <cell r="C8">
            <v>353.91</v>
          </cell>
        </row>
        <row r="9">
          <cell r="B9" t="str">
            <v>EUGENE</v>
          </cell>
          <cell r="C9">
            <v>709.12</v>
          </cell>
        </row>
        <row r="10">
          <cell r="B10" t="str">
            <v>MEDFORD</v>
          </cell>
          <cell r="C10">
            <v>801.47</v>
          </cell>
        </row>
        <row r="11">
          <cell r="B11" t="str">
            <v>Tualatin</v>
          </cell>
          <cell r="C11">
            <v>1139.33</v>
          </cell>
        </row>
        <row r="12">
          <cell r="B12" t="str">
            <v>Boise</v>
          </cell>
          <cell r="C12">
            <v>0</v>
          </cell>
        </row>
        <row r="13">
          <cell r="B13" t="str">
            <v>Redmond</v>
          </cell>
          <cell r="C13">
            <v>0</v>
          </cell>
        </row>
        <row r="14">
          <cell r="B14" t="str">
            <v>Salt Lake</v>
          </cell>
          <cell r="C14">
            <v>0</v>
          </cell>
        </row>
        <row r="15">
          <cell r="B15" t="str">
            <v>SAN FRANCISCO</v>
          </cell>
          <cell r="C15">
            <v>9732.25</v>
          </cell>
        </row>
        <row r="16">
          <cell r="B16" t="str">
            <v>SANTA CLARA</v>
          </cell>
          <cell r="C16">
            <v>16244.82</v>
          </cell>
        </row>
        <row r="17">
          <cell r="B17" t="str">
            <v>SACRAMENTO</v>
          </cell>
          <cell r="C17">
            <v>5243.83</v>
          </cell>
        </row>
        <row r="18">
          <cell r="B18" t="str">
            <v>Concord</v>
          </cell>
          <cell r="C18">
            <v>1242.3</v>
          </cell>
        </row>
        <row r="19">
          <cell r="B19" t="str">
            <v>OAKLAND</v>
          </cell>
          <cell r="C19">
            <v>1417.78</v>
          </cell>
        </row>
        <row r="20">
          <cell r="B20" t="str">
            <v>Manteca</v>
          </cell>
          <cell r="C20">
            <v>1096.42</v>
          </cell>
        </row>
        <row r="21">
          <cell r="B21" t="str">
            <v>S San Francisco</v>
          </cell>
          <cell r="C21">
            <v>1316.65</v>
          </cell>
        </row>
        <row r="22">
          <cell r="B22" t="str">
            <v>Reno</v>
          </cell>
          <cell r="C22">
            <v>394.14</v>
          </cell>
        </row>
        <row r="23">
          <cell r="B23" t="str">
            <v>Sonoma Valley</v>
          </cell>
          <cell r="C23">
            <v>868.73</v>
          </cell>
        </row>
        <row r="24">
          <cell r="B24" t="str">
            <v>DOWNEY</v>
          </cell>
          <cell r="C24">
            <v>463.03</v>
          </cell>
        </row>
        <row r="25">
          <cell r="B25" t="str">
            <v>RIVERSIDE</v>
          </cell>
          <cell r="C25">
            <v>639.15</v>
          </cell>
        </row>
        <row r="26">
          <cell r="B26" t="str">
            <v>Orange</v>
          </cell>
          <cell r="C26">
            <v>522.73</v>
          </cell>
        </row>
        <row r="27">
          <cell r="B27" t="str">
            <v>VAN NUYS</v>
          </cell>
          <cell r="C27">
            <v>2181.66</v>
          </cell>
        </row>
        <row r="28">
          <cell r="B28" t="str">
            <v>LOS ANGELES</v>
          </cell>
          <cell r="C28">
            <v>5949.67</v>
          </cell>
        </row>
        <row r="29">
          <cell r="B29" t="str">
            <v>Fresno</v>
          </cell>
          <cell r="C29">
            <v>90.18</v>
          </cell>
        </row>
        <row r="30">
          <cell r="B30" t="str">
            <v>San Gabriel Valley</v>
          </cell>
          <cell r="C30">
            <v>24.54</v>
          </cell>
        </row>
        <row r="31">
          <cell r="B31" t="str">
            <v>PHOENIX</v>
          </cell>
          <cell r="C31">
            <v>118.29</v>
          </cell>
        </row>
        <row r="32">
          <cell r="B32" t="str">
            <v>TUCSON</v>
          </cell>
          <cell r="C32">
            <v>3</v>
          </cell>
        </row>
        <row r="33">
          <cell r="B33" t="str">
            <v>DENVER</v>
          </cell>
          <cell r="C33">
            <v>21113.17</v>
          </cell>
        </row>
        <row r="34">
          <cell r="B34" t="str">
            <v>COLORADO SPRINGS</v>
          </cell>
          <cell r="C34">
            <v>3874.33</v>
          </cell>
        </row>
        <row r="35">
          <cell r="B35" t="str">
            <v>FORT COLLINS</v>
          </cell>
          <cell r="C35">
            <v>2399.69</v>
          </cell>
        </row>
        <row r="36">
          <cell r="B36" t="str">
            <v>GLENWOOD SPRINS</v>
          </cell>
          <cell r="C36">
            <v>7250.21</v>
          </cell>
        </row>
        <row r="37">
          <cell r="B37" t="str">
            <v>ABILENE</v>
          </cell>
          <cell r="C37">
            <v>0</v>
          </cell>
        </row>
        <row r="38">
          <cell r="B38" t="str">
            <v>El Paso</v>
          </cell>
          <cell r="C38">
            <v>135.47999999999999</v>
          </cell>
        </row>
        <row r="39">
          <cell r="B39" t="str">
            <v>New York</v>
          </cell>
          <cell r="C39">
            <v>1337.75</v>
          </cell>
        </row>
        <row r="40">
          <cell r="B40" t="str">
            <v>NEW JERSEY</v>
          </cell>
          <cell r="C40">
            <v>4925.95</v>
          </cell>
        </row>
        <row r="41">
          <cell r="B41" t="str">
            <v>Brooklyn-Queens</v>
          </cell>
          <cell r="C41">
            <v>5535.43</v>
          </cell>
        </row>
        <row r="42">
          <cell r="B42" t="str">
            <v>Connecticut</v>
          </cell>
          <cell r="C42">
            <v>253.75</v>
          </cell>
        </row>
        <row r="43">
          <cell r="B43" t="str">
            <v>BALTIMORE</v>
          </cell>
          <cell r="C43">
            <v>74.31</v>
          </cell>
        </row>
        <row r="44">
          <cell r="B44" t="str">
            <v>Boston</v>
          </cell>
          <cell r="C44">
            <v>1482.74</v>
          </cell>
        </row>
        <row r="45">
          <cell r="B45" t="str">
            <v>Bronx</v>
          </cell>
          <cell r="C45">
            <v>4246.2700000000004</v>
          </cell>
        </row>
        <row r="46">
          <cell r="B46" t="str">
            <v>Philadelphia</v>
          </cell>
          <cell r="C46">
            <v>0</v>
          </cell>
        </row>
        <row r="47">
          <cell r="B47" t="str">
            <v>SAN DIEGO</v>
          </cell>
          <cell r="C47">
            <v>426.36</v>
          </cell>
        </row>
        <row r="48">
          <cell r="B48" t="str">
            <v>Albuquerque</v>
          </cell>
          <cell r="C48">
            <v>306.89999999999998</v>
          </cell>
        </row>
        <row r="49">
          <cell r="B49" t="str">
            <v>Bloomfield</v>
          </cell>
          <cell r="C49">
            <v>100.91</v>
          </cell>
        </row>
        <row r="50">
          <cell r="B50" t="str">
            <v>Santa Fe</v>
          </cell>
          <cell r="C50">
            <v>362.89</v>
          </cell>
        </row>
        <row r="51">
          <cell r="B51" t="str">
            <v>CHATTANOOGA</v>
          </cell>
          <cell r="C51">
            <v>4444.9399999999996</v>
          </cell>
        </row>
        <row r="52">
          <cell r="B52" t="str">
            <v>Knoxville</v>
          </cell>
          <cell r="C52">
            <v>2961.49</v>
          </cell>
        </row>
        <row r="53">
          <cell r="B53" t="str">
            <v>Nashville</v>
          </cell>
          <cell r="C53">
            <v>879.2</v>
          </cell>
        </row>
        <row r="54">
          <cell r="B54" t="str">
            <v>Memphis</v>
          </cell>
          <cell r="C54">
            <v>648.63</v>
          </cell>
        </row>
        <row r="55">
          <cell r="B55" t="str">
            <v>Little Rock</v>
          </cell>
          <cell r="C55">
            <v>571.95000000000005</v>
          </cell>
        </row>
        <row r="56">
          <cell r="B56" t="str">
            <v>JACKSON</v>
          </cell>
          <cell r="C56">
            <v>0</v>
          </cell>
        </row>
        <row r="57">
          <cell r="B57" t="str">
            <v>Columbus MS</v>
          </cell>
          <cell r="C57">
            <v>0</v>
          </cell>
        </row>
        <row r="58">
          <cell r="B58" t="str">
            <v>Atlanta South</v>
          </cell>
          <cell r="C58">
            <v>1840.15</v>
          </cell>
        </row>
        <row r="59">
          <cell r="B59" t="str">
            <v>Atlanta North</v>
          </cell>
          <cell r="C59">
            <v>313.62</v>
          </cell>
        </row>
        <row r="60">
          <cell r="B60" t="str">
            <v>Pittsburgh</v>
          </cell>
          <cell r="C60">
            <v>4537.22</v>
          </cell>
        </row>
        <row r="61">
          <cell r="B61" t="str">
            <v>Evansville</v>
          </cell>
          <cell r="C61">
            <v>134.49</v>
          </cell>
        </row>
        <row r="62">
          <cell r="B62" t="str">
            <v>Minneapolis</v>
          </cell>
          <cell r="C62">
            <v>2416.4699999999998</v>
          </cell>
        </row>
        <row r="63">
          <cell r="B63" t="str">
            <v>Des Moines</v>
          </cell>
          <cell r="C63">
            <v>516.32000000000005</v>
          </cell>
        </row>
        <row r="64">
          <cell r="B64" t="str">
            <v>Saint Louis</v>
          </cell>
          <cell r="C64">
            <v>1850.37</v>
          </cell>
        </row>
        <row r="65">
          <cell r="B65" t="str">
            <v>Louisville</v>
          </cell>
          <cell r="C65">
            <v>1563.1</v>
          </cell>
        </row>
        <row r="66">
          <cell r="B66" t="str">
            <v>Chicago</v>
          </cell>
          <cell r="C66">
            <v>6792.11</v>
          </cell>
        </row>
        <row r="67">
          <cell r="B67" t="str">
            <v>Indianapolis</v>
          </cell>
          <cell r="C67">
            <v>708.84</v>
          </cell>
        </row>
        <row r="68">
          <cell r="B68" t="str">
            <v>Cincinnati</v>
          </cell>
          <cell r="C68">
            <v>283.33999999999997</v>
          </cell>
        </row>
        <row r="69">
          <cell r="B69" t="str">
            <v>Detroit</v>
          </cell>
          <cell r="C69">
            <v>5089.7700000000004</v>
          </cell>
        </row>
        <row r="70">
          <cell r="B70" t="str">
            <v>Madison</v>
          </cell>
          <cell r="C70">
            <v>1459.31</v>
          </cell>
        </row>
        <row r="71">
          <cell r="B71" t="str">
            <v>Grand Rapids</v>
          </cell>
          <cell r="C71">
            <v>7190.24</v>
          </cell>
        </row>
        <row r="72">
          <cell r="B72" t="str">
            <v>Columbus OH</v>
          </cell>
          <cell r="C72">
            <v>735.59</v>
          </cell>
        </row>
        <row r="73">
          <cell r="B73" t="str">
            <v>Cleveland</v>
          </cell>
          <cell r="C73">
            <v>178.45</v>
          </cell>
        </row>
        <row r="74">
          <cell r="B74" t="str">
            <v>Buffalo</v>
          </cell>
          <cell r="C74">
            <v>3735.14</v>
          </cell>
        </row>
        <row r="75">
          <cell r="B75"/>
          <cell r="C75">
            <v>156697.13999999998</v>
          </cell>
        </row>
        <row r="76">
          <cell r="B76"/>
          <cell r="C76"/>
        </row>
        <row r="77">
          <cell r="B77"/>
          <cell r="C77">
            <v>0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W Rental Summary"/>
      <sheetName val="Net Gain"/>
      <sheetName val="P08 DW Detail"/>
      <sheetName val="P08 2024 detail existing"/>
      <sheetName val="Pivot count yr"/>
      <sheetName val="VLOOKUP"/>
      <sheetName val="Location Code"/>
      <sheetName val="2024 YTD"/>
      <sheetName val="P11A"/>
      <sheetName val="110 (2)"/>
      <sheetName val="120 (2)"/>
      <sheetName val="130"/>
      <sheetName val="140 (2)"/>
      <sheetName val="150 (2)"/>
      <sheetName val="160 (2)"/>
      <sheetName val="199"/>
      <sheetName val="210 (2)"/>
      <sheetName val="220 (2)"/>
      <sheetName val="230 (2)"/>
      <sheetName val="240 (2)"/>
      <sheetName val="250 (2)"/>
      <sheetName val="260 (2)"/>
      <sheetName val="270 (2)"/>
      <sheetName val="299"/>
      <sheetName val="310 (2)"/>
      <sheetName val="320 (2)"/>
      <sheetName val="330 (2)"/>
      <sheetName val="340 (2)"/>
      <sheetName val="350 (2)"/>
      <sheetName val="360 (2)"/>
      <sheetName val="370 (2)"/>
      <sheetName val="380 (2)"/>
      <sheetName val="390 (2)"/>
      <sheetName val="399"/>
      <sheetName val="410 (2)"/>
      <sheetName val="420 (2)"/>
      <sheetName val="430 (2)"/>
      <sheetName val="440 (2)"/>
      <sheetName val="450 (2)"/>
      <sheetName val="460 (2)"/>
      <sheetName val="470 (2)"/>
      <sheetName val="510 (2)"/>
      <sheetName val="520 (2)"/>
      <sheetName val="590 (2)"/>
      <sheetName val="610 (2)"/>
      <sheetName val="620 (2)"/>
      <sheetName val="630 (2)"/>
      <sheetName val="640 (2)"/>
      <sheetName val="650 (2)"/>
      <sheetName val="660 (2)"/>
      <sheetName val="670 (2)"/>
      <sheetName val="680 (2)"/>
      <sheetName val="690"/>
      <sheetName val="699"/>
      <sheetName val="710 (2)"/>
      <sheetName val="720 (2)"/>
      <sheetName val="730 (2)"/>
      <sheetName val="740 (2)"/>
      <sheetName val="750"/>
      <sheetName val="760 (2)"/>
      <sheetName val="770 (2)"/>
      <sheetName val="780 (2)"/>
      <sheetName val="790 (2)"/>
      <sheetName val="799"/>
      <sheetName val="810 (2)"/>
      <sheetName val="820 (2)"/>
      <sheetName val="830 (2)"/>
      <sheetName val="840 (2)"/>
      <sheetName val="850 (2)"/>
      <sheetName val="860 (2)"/>
      <sheetName val="870 (2)"/>
      <sheetName val="880 (2)"/>
      <sheetName val="890 (2)"/>
      <sheetName val="899"/>
      <sheetName val="900 (2)"/>
      <sheetName val="910 (2)"/>
      <sheetName val="920 (2)"/>
      <sheetName val="930 (2)"/>
      <sheetName val="940 (2)"/>
      <sheetName val="950 (2)"/>
      <sheetName val="960 (2)"/>
      <sheetName val="970 (2)"/>
      <sheetName val="980 (2)"/>
      <sheetName val="986 (2)"/>
      <sheetName val="990 (2)"/>
    </sheetNames>
    <sheetDataSet>
      <sheetData sheetId="0">
        <row r="1">
          <cell r="B1" t="str">
            <v xml:space="preserve"> </v>
          </cell>
        </row>
        <row r="2">
          <cell r="B2" t="str">
            <v>Existing</v>
          </cell>
          <cell r="C2"/>
          <cell r="D2"/>
          <cell r="E2"/>
          <cell r="F2"/>
          <cell r="G2"/>
          <cell r="H2" t="str">
            <v>Net Gain Rental $</v>
          </cell>
          <cell r="I2"/>
          <cell r="J2"/>
          <cell r="K2"/>
          <cell r="L2"/>
          <cell r="M2"/>
          <cell r="N2" t="str">
            <v>Total Rent</v>
          </cell>
          <cell r="O2"/>
          <cell r="P2"/>
          <cell r="Q2"/>
        </row>
        <row r="3">
          <cell r="C3" t="str">
            <v>Values</v>
          </cell>
          <cell r="I3" t="str">
            <v>Values</v>
          </cell>
          <cell r="N3"/>
          <cell r="O3"/>
          <cell r="P3"/>
          <cell r="Q3"/>
        </row>
        <row r="4">
          <cell r="A4" t="str">
            <v>Loc</v>
          </cell>
          <cell r="B4" t="str">
            <v>Row Labels</v>
          </cell>
          <cell r="C4" t="str">
            <v>Sum of Q1</v>
          </cell>
          <cell r="D4" t="str">
            <v>Sum of Q2</v>
          </cell>
          <cell r="E4" t="str">
            <v>Sum of Q3</v>
          </cell>
          <cell r="F4" t="str">
            <v>Sum of Q4</v>
          </cell>
          <cell r="G4" t="str">
            <v>Sum of Total Existing $</v>
          </cell>
          <cell r="H4" t="str">
            <v>Row Labels</v>
          </cell>
          <cell r="I4" t="str">
            <v>Sum of Q1</v>
          </cell>
          <cell r="J4" t="str">
            <v>Sum of Q2</v>
          </cell>
          <cell r="K4" t="str">
            <v>Sum of Q3</v>
          </cell>
          <cell r="L4" t="str">
            <v>Sum of Q4</v>
          </cell>
          <cell r="M4" t="str">
            <v>Net Gain Check</v>
          </cell>
          <cell r="N4" t="str">
            <v>Q1</v>
          </cell>
          <cell r="O4" t="str">
            <v>Q2</v>
          </cell>
          <cell r="P4" t="str">
            <v>Q3</v>
          </cell>
          <cell r="Q4" t="str">
            <v>Q4</v>
          </cell>
        </row>
        <row r="5">
          <cell r="A5" t="str">
            <v>Seattle</v>
          </cell>
          <cell r="B5">
            <v>110</v>
          </cell>
          <cell r="C5">
            <v>193547.36476923141</v>
          </cell>
          <cell r="D5">
            <v>192488.13400000072</v>
          </cell>
          <cell r="E5">
            <v>192300.49000000072</v>
          </cell>
          <cell r="F5">
            <v>256120.60861538514</v>
          </cell>
          <cell r="G5">
            <v>834456.59738461801</v>
          </cell>
          <cell r="H5">
            <v>110</v>
          </cell>
          <cell r="I5">
            <v>0</v>
          </cell>
          <cell r="J5">
            <v>1452.7958709677418</v>
          </cell>
          <cell r="K5">
            <v>7142.913032258065</v>
          </cell>
          <cell r="L5">
            <v>20702.341161290322</v>
          </cell>
          <cell r="M5">
            <v>0</v>
          </cell>
          <cell r="N5">
            <v>193547.36476923141</v>
          </cell>
          <cell r="O5">
            <v>193940.92987096845</v>
          </cell>
          <cell r="P5">
            <v>199443.40303225879</v>
          </cell>
          <cell r="Q5">
            <v>276822.94977667544</v>
          </cell>
        </row>
        <row r="6">
          <cell r="A6" t="str">
            <v>Everett</v>
          </cell>
          <cell r="B6">
            <v>120</v>
          </cell>
          <cell r="C6">
            <v>191425.02076923181</v>
          </cell>
          <cell r="D6">
            <v>190512.79000000103</v>
          </cell>
          <cell r="E6">
            <v>190351.14384615488</v>
          </cell>
          <cell r="F6">
            <v>253514.52000000008</v>
          </cell>
          <cell r="G6">
            <v>825803.47461538785</v>
          </cell>
          <cell r="H6">
            <v>120</v>
          </cell>
          <cell r="I6">
            <v>1265.0646224677716</v>
          </cell>
          <cell r="J6">
            <v>3795.1938674033154</v>
          </cell>
          <cell r="K6">
            <v>8050.4112338858213</v>
          </cell>
          <cell r="L6">
            <v>18860.963462246778</v>
          </cell>
          <cell r="M6">
            <v>0</v>
          </cell>
          <cell r="N6">
            <v>192690.08539169957</v>
          </cell>
          <cell r="O6">
            <v>194307.98386740434</v>
          </cell>
          <cell r="P6">
            <v>198401.55508004071</v>
          </cell>
          <cell r="Q6">
            <v>272375.48346224683</v>
          </cell>
        </row>
        <row r="7">
          <cell r="A7" t="str">
            <v>Tacoma</v>
          </cell>
          <cell r="B7">
            <v>140</v>
          </cell>
          <cell r="C7">
            <v>145721.46984615381</v>
          </cell>
          <cell r="D7">
            <v>145117.99292307688</v>
          </cell>
          <cell r="E7">
            <v>145021.94676923074</v>
          </cell>
          <cell r="F7">
            <v>192548.98030769295</v>
          </cell>
          <cell r="G7">
            <v>628410.38984615449</v>
          </cell>
          <cell r="H7">
            <v>140</v>
          </cell>
          <cell r="I7">
            <v>347.26982046678631</v>
          </cell>
          <cell r="J7">
            <v>1736.349102333932</v>
          </cell>
          <cell r="K7">
            <v>3472.6982046678636</v>
          </cell>
          <cell r="L7">
            <v>10881.121041292639</v>
          </cell>
          <cell r="M7">
            <v>0</v>
          </cell>
          <cell r="N7">
            <v>146068.73966662059</v>
          </cell>
          <cell r="O7">
            <v>146854.34202541082</v>
          </cell>
          <cell r="P7">
            <v>148494.6449738986</v>
          </cell>
          <cell r="Q7">
            <v>203430.1013489856</v>
          </cell>
        </row>
        <row r="8">
          <cell r="A8" t="str">
            <v>Kent</v>
          </cell>
          <cell r="B8">
            <v>150</v>
          </cell>
          <cell r="C8">
            <v>185930.0821538466</v>
          </cell>
          <cell r="D8">
            <v>184338.46676923116</v>
          </cell>
          <cell r="E8">
            <v>184131.54369230807</v>
          </cell>
          <cell r="F8">
            <v>245283.49415384774</v>
          </cell>
          <cell r="G8">
            <v>799683.58676923346</v>
          </cell>
          <cell r="H8">
            <v>150</v>
          </cell>
          <cell r="I8">
            <v>1946.039325551232</v>
          </cell>
          <cell r="J8">
            <v>10095.079001297017</v>
          </cell>
          <cell r="K8">
            <v>17879.236303501944</v>
          </cell>
          <cell r="L8">
            <v>33812.433281452657</v>
          </cell>
          <cell r="M8">
            <v>0</v>
          </cell>
          <cell r="N8">
            <v>187876.12147939784</v>
          </cell>
          <cell r="O8">
            <v>194433.54577052817</v>
          </cell>
          <cell r="P8">
            <v>202010.77999581001</v>
          </cell>
          <cell r="Q8">
            <v>279095.92743530043</v>
          </cell>
        </row>
        <row r="9">
          <cell r="A9" t="str">
            <v>Spokane</v>
          </cell>
          <cell r="B9">
            <v>160</v>
          </cell>
          <cell r="C9">
            <v>39022.596153846222</v>
          </cell>
          <cell r="D9">
            <v>38535.5192307693</v>
          </cell>
          <cell r="E9">
            <v>38535.5192307693</v>
          </cell>
          <cell r="F9">
            <v>51380.692307692203</v>
          </cell>
          <cell r="G9">
            <v>167474.32692307702</v>
          </cell>
          <cell r="H9">
            <v>160</v>
          </cell>
          <cell r="I9">
            <v>0</v>
          </cell>
          <cell r="J9">
            <v>1260.2786274509804</v>
          </cell>
          <cell r="K9">
            <v>4582.8313725490189</v>
          </cell>
          <cell r="L9">
            <v>11342.507647058825</v>
          </cell>
          <cell r="M9">
            <v>0</v>
          </cell>
          <cell r="N9">
            <v>39022.596153846222</v>
          </cell>
          <cell r="O9">
            <v>39795.797858220278</v>
          </cell>
          <cell r="P9">
            <v>43118.350603318322</v>
          </cell>
          <cell r="Q9">
            <v>62723.199954751028</v>
          </cell>
        </row>
        <row r="10">
          <cell r="A10" t="str">
            <v>PORTLAND</v>
          </cell>
          <cell r="B10">
            <v>210</v>
          </cell>
          <cell r="C10">
            <v>164703.69046153864</v>
          </cell>
          <cell r="D10">
            <v>163813.15200000018</v>
          </cell>
          <cell r="E10">
            <v>163475.45969230784</v>
          </cell>
          <cell r="F10">
            <v>217431.15138461516</v>
          </cell>
          <cell r="G10">
            <v>709423.45353846182</v>
          </cell>
          <cell r="H10">
            <v>210</v>
          </cell>
          <cell r="I10">
            <v>0</v>
          </cell>
          <cell r="J10">
            <v>1610.5813333333331</v>
          </cell>
          <cell r="K10">
            <v>5905.4648888888896</v>
          </cell>
          <cell r="L10">
            <v>19863.836444444449</v>
          </cell>
          <cell r="M10">
            <v>0</v>
          </cell>
          <cell r="N10">
            <v>164703.69046153864</v>
          </cell>
          <cell r="O10">
            <v>165423.73333333351</v>
          </cell>
          <cell r="P10">
            <v>169380.92458119671</v>
          </cell>
          <cell r="Q10">
            <v>237294.98782905962</v>
          </cell>
        </row>
        <row r="11">
          <cell r="A11" t="str">
            <v>EUGENE</v>
          </cell>
          <cell r="B11">
            <v>220</v>
          </cell>
          <cell r="C11">
            <v>102351.74046153825</v>
          </cell>
          <cell r="D11">
            <v>102082.50969230747</v>
          </cell>
          <cell r="E11">
            <v>102005.58661538441</v>
          </cell>
          <cell r="F11">
            <v>135870.78215384626</v>
          </cell>
          <cell r="G11">
            <v>442310.61892307643</v>
          </cell>
          <cell r="H11">
            <v>220</v>
          </cell>
          <cell r="I11">
            <v>0</v>
          </cell>
          <cell r="J11">
            <v>1103.7269169960475</v>
          </cell>
          <cell r="K11">
            <v>4905.4529644268769</v>
          </cell>
          <cell r="L11">
            <v>12754.17770750988</v>
          </cell>
          <cell r="M11">
            <v>0</v>
          </cell>
          <cell r="N11">
            <v>102351.74046153825</v>
          </cell>
          <cell r="O11">
            <v>103186.23660930352</v>
          </cell>
          <cell r="P11">
            <v>106911.03957981129</v>
          </cell>
          <cell r="Q11">
            <v>148624.95986135612</v>
          </cell>
        </row>
        <row r="12">
          <cell r="A12" t="str">
            <v>MEDFORD</v>
          </cell>
          <cell r="B12">
            <v>230</v>
          </cell>
          <cell r="C12">
            <v>69995.786923076797</v>
          </cell>
          <cell r="D12">
            <v>69675.32538461528</v>
          </cell>
          <cell r="E12">
            <v>69675.32538461528</v>
          </cell>
          <cell r="F12">
            <v>92558.895384615535</v>
          </cell>
          <cell r="G12">
            <v>301905.33307692286</v>
          </cell>
          <cell r="H12">
            <v>230</v>
          </cell>
          <cell r="I12">
            <v>0</v>
          </cell>
          <cell r="J12">
            <v>1032.3871428571429</v>
          </cell>
          <cell r="K12">
            <v>3900.1292063492065</v>
          </cell>
          <cell r="L12">
            <v>10438.581111111111</v>
          </cell>
          <cell r="M12">
            <v>0</v>
          </cell>
          <cell r="N12">
            <v>69995.786923076797</v>
          </cell>
          <cell r="O12">
            <v>70707.712527472424</v>
          </cell>
          <cell r="P12">
            <v>73575.45459096448</v>
          </cell>
          <cell r="Q12">
            <v>102997.47649572665</v>
          </cell>
        </row>
        <row r="13">
          <cell r="A13" t="str">
            <v>Tualatin</v>
          </cell>
          <cell r="B13">
            <v>240</v>
          </cell>
          <cell r="C13">
            <v>192987.6623076931</v>
          </cell>
          <cell r="D13">
            <v>192311.50846153926</v>
          </cell>
          <cell r="E13">
            <v>192110.73923077004</v>
          </cell>
          <cell r="F13">
            <v>255831.49846153884</v>
          </cell>
          <cell r="G13">
            <v>833241.40846154117</v>
          </cell>
          <cell r="H13">
            <v>240</v>
          </cell>
          <cell r="I13">
            <v>719.6312621359225</v>
          </cell>
          <cell r="J13">
            <v>7052.3863689320397</v>
          </cell>
          <cell r="K13">
            <v>15400.10900970874</v>
          </cell>
          <cell r="L13">
            <v>32095.554291262139</v>
          </cell>
          <cell r="M13">
            <v>0</v>
          </cell>
          <cell r="N13">
            <v>193707.29356982902</v>
          </cell>
          <cell r="O13">
            <v>199363.89483047128</v>
          </cell>
          <cell r="P13">
            <v>207510.84824047878</v>
          </cell>
          <cell r="Q13">
            <v>287927.05275280098</v>
          </cell>
        </row>
        <row r="14">
          <cell r="A14" t="str">
            <v>Boise</v>
          </cell>
          <cell r="B14">
            <v>250</v>
          </cell>
          <cell r="C14">
            <v>20393.761846153855</v>
          </cell>
          <cell r="D14">
            <v>20393.761846153855</v>
          </cell>
          <cell r="E14">
            <v>20393.761846153855</v>
          </cell>
          <cell r="F14">
            <v>27191.68246153845</v>
          </cell>
          <cell r="G14">
            <v>88372.968000000023</v>
          </cell>
          <cell r="H14">
            <v>250</v>
          </cell>
          <cell r="I14">
            <v>0</v>
          </cell>
          <cell r="J14">
            <v>2076.0985714285716</v>
          </cell>
          <cell r="K14">
            <v>6781.9220000000005</v>
          </cell>
          <cell r="L14">
            <v>18961.700285714287</v>
          </cell>
          <cell r="M14">
            <v>0</v>
          </cell>
          <cell r="N14">
            <v>20393.761846153855</v>
          </cell>
          <cell r="O14">
            <v>22469.860417582426</v>
          </cell>
          <cell r="P14">
            <v>27175.683846153857</v>
          </cell>
          <cell r="Q14">
            <v>46153.382747252734</v>
          </cell>
        </row>
        <row r="15">
          <cell r="A15" t="str">
            <v>Redmond</v>
          </cell>
          <cell r="B15">
            <v>260</v>
          </cell>
          <cell r="C15">
            <v>59068.50892307693</v>
          </cell>
          <cell r="D15">
            <v>58565.50892307693</v>
          </cell>
          <cell r="E15">
            <v>58565.50892307693</v>
          </cell>
          <cell r="F15">
            <v>76806.422153846099</v>
          </cell>
          <cell r="G15">
            <v>253005.94892307688</v>
          </cell>
          <cell r="H15">
            <v>260</v>
          </cell>
          <cell r="I15">
            <v>284.0040506329114</v>
          </cell>
          <cell r="J15">
            <v>3124.0445569620256</v>
          </cell>
          <cell r="K15">
            <v>8804.1255696202534</v>
          </cell>
          <cell r="L15">
            <v>19596.279493670889</v>
          </cell>
          <cell r="M15">
            <v>0</v>
          </cell>
          <cell r="N15">
            <v>59352.51297370984</v>
          </cell>
          <cell r="O15">
            <v>61689.553480038958</v>
          </cell>
          <cell r="P15">
            <v>67369.63449269718</v>
          </cell>
          <cell r="Q15">
            <v>96402.70164751698</v>
          </cell>
        </row>
        <row r="16">
          <cell r="A16" t="str">
            <v>Salt Lake</v>
          </cell>
          <cell r="B16">
            <v>270</v>
          </cell>
          <cell r="C16">
            <v>18562.266923076917</v>
          </cell>
          <cell r="D16">
            <v>18562.266923076917</v>
          </cell>
          <cell r="E16">
            <v>18562.266923076917</v>
          </cell>
          <cell r="F16">
            <v>24706.227692307701</v>
          </cell>
          <cell r="G16">
            <v>80393.028461538459</v>
          </cell>
          <cell r="H16">
            <v>270</v>
          </cell>
          <cell r="I16">
            <v>0</v>
          </cell>
          <cell r="J16">
            <v>3987.5508196721307</v>
          </cell>
          <cell r="K16">
            <v>14122.575819672129</v>
          </cell>
          <cell r="L16">
            <v>40207.804098360655</v>
          </cell>
          <cell r="M16">
            <v>0</v>
          </cell>
          <cell r="N16">
            <v>18562.266923076917</v>
          </cell>
          <cell r="O16">
            <v>22549.817742749048</v>
          </cell>
          <cell r="P16">
            <v>32684.842742749046</v>
          </cell>
          <cell r="Q16">
            <v>64914.031790668356</v>
          </cell>
        </row>
        <row r="17">
          <cell r="A17" t="str">
            <v>SAN FRANCISCO</v>
          </cell>
          <cell r="B17">
            <v>310</v>
          </cell>
          <cell r="C17">
            <v>226939.10307692381</v>
          </cell>
          <cell r="D17">
            <v>223941.7492307701</v>
          </cell>
          <cell r="E17">
            <v>223510.11846153936</v>
          </cell>
          <cell r="F17">
            <v>297492.05538461555</v>
          </cell>
          <cell r="G17">
            <v>971883.02615384886</v>
          </cell>
          <cell r="H17">
            <v>310</v>
          </cell>
          <cell r="I17">
            <v>138.26253807106602</v>
          </cell>
          <cell r="J17">
            <v>5668.7640609137061</v>
          </cell>
          <cell r="K17">
            <v>14241.041421319798</v>
          </cell>
          <cell r="L17">
            <v>35809.997360406102</v>
          </cell>
          <cell r="M17">
            <v>0</v>
          </cell>
          <cell r="N17">
            <v>227077.36561499487</v>
          </cell>
          <cell r="O17">
            <v>229610.5132916838</v>
          </cell>
          <cell r="P17">
            <v>237751.15988285915</v>
          </cell>
          <cell r="Q17">
            <v>333302.05274502165</v>
          </cell>
        </row>
        <row r="18">
          <cell r="A18" t="str">
            <v>SANTA CLARA</v>
          </cell>
          <cell r="B18">
            <v>320</v>
          </cell>
          <cell r="C18">
            <v>257716.92784615536</v>
          </cell>
          <cell r="D18">
            <v>256414.57400000154</v>
          </cell>
          <cell r="E18">
            <v>256245.95861538616</v>
          </cell>
          <cell r="F18">
            <v>341661.27815384435</v>
          </cell>
          <cell r="G18">
            <v>1112038.7386153874</v>
          </cell>
          <cell r="H18">
            <v>320</v>
          </cell>
          <cell r="I18">
            <v>3163.6499999999996</v>
          </cell>
          <cell r="J18">
            <v>12654.6</v>
          </cell>
          <cell r="K18">
            <v>22145.550000000003</v>
          </cell>
          <cell r="L18">
            <v>43632.006250000006</v>
          </cell>
          <cell r="M18">
            <v>0</v>
          </cell>
          <cell r="N18">
            <v>260880.57784615536</v>
          </cell>
          <cell r="O18">
            <v>269069.17400000151</v>
          </cell>
          <cell r="P18">
            <v>278391.50861538615</v>
          </cell>
          <cell r="Q18">
            <v>385293.28440384439</v>
          </cell>
        </row>
        <row r="19">
          <cell r="A19" t="str">
            <v>SACRAMENTO</v>
          </cell>
          <cell r="B19">
            <v>330</v>
          </cell>
          <cell r="C19">
            <v>235294.77584615463</v>
          </cell>
          <cell r="D19">
            <v>233868.23738461622</v>
          </cell>
          <cell r="E19">
            <v>233455.31430769319</v>
          </cell>
          <cell r="F19">
            <v>311069.03446153685</v>
          </cell>
          <cell r="G19">
            <v>1013687.3620000009</v>
          </cell>
          <cell r="H19">
            <v>330</v>
          </cell>
          <cell r="I19">
            <v>3290.0020042194092</v>
          </cell>
          <cell r="J19">
            <v>12587.833755274263</v>
          </cell>
          <cell r="K19">
            <v>22314.796202531645</v>
          </cell>
          <cell r="L19">
            <v>48634.812236286918</v>
          </cell>
          <cell r="M19">
            <v>0</v>
          </cell>
          <cell r="N19">
            <v>238584.77785037406</v>
          </cell>
          <cell r="O19">
            <v>246456.0711398905</v>
          </cell>
          <cell r="P19">
            <v>255770.11051022483</v>
          </cell>
          <cell r="Q19">
            <v>359703.84669782378</v>
          </cell>
        </row>
        <row r="20">
          <cell r="A20" t="str">
            <v>Concord</v>
          </cell>
          <cell r="B20">
            <v>340</v>
          </cell>
          <cell r="C20">
            <v>128782.91876923053</v>
          </cell>
          <cell r="D20">
            <v>127624.53415384592</v>
          </cell>
          <cell r="E20">
            <v>127509.14953846131</v>
          </cell>
          <cell r="F20">
            <v>170012.19938461552</v>
          </cell>
          <cell r="G20">
            <v>553928.80184615334</v>
          </cell>
          <cell r="H20">
            <v>340</v>
          </cell>
          <cell r="I20">
            <v>2244.6231578947368</v>
          </cell>
          <cell r="J20">
            <v>9960.5152631578931</v>
          </cell>
          <cell r="K20">
            <v>16554.095789473686</v>
          </cell>
          <cell r="L20">
            <v>38439.171578947367</v>
          </cell>
          <cell r="M20">
            <v>0</v>
          </cell>
          <cell r="N20">
            <v>131027.54192712526</v>
          </cell>
          <cell r="O20">
            <v>137585.04941700381</v>
          </cell>
          <cell r="P20">
            <v>144063.245327935</v>
          </cell>
          <cell r="Q20">
            <v>208451.37096356289</v>
          </cell>
        </row>
        <row r="21">
          <cell r="A21" t="str">
            <v>OAKLAND</v>
          </cell>
          <cell r="B21">
            <v>350</v>
          </cell>
          <cell r="C21">
            <v>187524.23569230802</v>
          </cell>
          <cell r="D21">
            <v>186285.3895384619</v>
          </cell>
          <cell r="E21">
            <v>186130.54338461574</v>
          </cell>
          <cell r="F21">
            <v>247906.36553846087</v>
          </cell>
          <cell r="G21">
            <v>807846.53415384656</v>
          </cell>
          <cell r="H21">
            <v>350</v>
          </cell>
          <cell r="I21">
            <v>1991.8765454545453</v>
          </cell>
          <cell r="J21">
            <v>8120.7274545454538</v>
          </cell>
          <cell r="K21">
            <v>14096.357090909092</v>
          </cell>
          <cell r="L21">
            <v>33402.237454545451</v>
          </cell>
          <cell r="M21">
            <v>0</v>
          </cell>
          <cell r="N21">
            <v>189516.11223776257</v>
          </cell>
          <cell r="O21">
            <v>194406.11699300734</v>
          </cell>
          <cell r="P21">
            <v>200226.90047552483</v>
          </cell>
          <cell r="Q21">
            <v>281308.60299300635</v>
          </cell>
        </row>
        <row r="22">
          <cell r="A22" t="str">
            <v>Manteca</v>
          </cell>
          <cell r="B22">
            <v>360</v>
          </cell>
          <cell r="C22">
            <v>51946.523692307659</v>
          </cell>
          <cell r="D22">
            <v>51186.215999999957</v>
          </cell>
          <cell r="E22">
            <v>51186.215999999957</v>
          </cell>
          <cell r="F22">
            <v>68248.288000000073</v>
          </cell>
          <cell r="G22">
            <v>222567.24369230762</v>
          </cell>
          <cell r="H22">
            <v>360</v>
          </cell>
          <cell r="I22">
            <v>348.77699999999999</v>
          </cell>
          <cell r="J22">
            <v>1976.4029999999998</v>
          </cell>
          <cell r="K22">
            <v>5696.6909999999998</v>
          </cell>
          <cell r="L22">
            <v>13021.008000000002</v>
          </cell>
          <cell r="M22">
            <v>0</v>
          </cell>
          <cell r="N22">
            <v>52295.300692307661</v>
          </cell>
          <cell r="O22">
            <v>53162.618999999955</v>
          </cell>
          <cell r="P22">
            <v>56882.906999999956</v>
          </cell>
          <cell r="Q22">
            <v>81269.296000000075</v>
          </cell>
        </row>
        <row r="23">
          <cell r="A23" t="str">
            <v>S San Francisco</v>
          </cell>
          <cell r="B23">
            <v>370</v>
          </cell>
          <cell r="C23">
            <v>147493.09123076921</v>
          </cell>
          <cell r="D23">
            <v>145646.76815384606</v>
          </cell>
          <cell r="E23">
            <v>145334.87584615371</v>
          </cell>
          <cell r="F23">
            <v>193779.83446153859</v>
          </cell>
          <cell r="G23">
            <v>632254.56969230762</v>
          </cell>
          <cell r="H23">
            <v>370</v>
          </cell>
          <cell r="I23">
            <v>2033.4099082568807</v>
          </cell>
          <cell r="J23">
            <v>4702.2604128440371</v>
          </cell>
          <cell r="K23">
            <v>11692.106972477064</v>
          </cell>
          <cell r="L23">
            <v>28721.914954128442</v>
          </cell>
          <cell r="M23">
            <v>0</v>
          </cell>
          <cell r="N23">
            <v>149526.50113902608</v>
          </cell>
          <cell r="O23">
            <v>150349.0285666901</v>
          </cell>
          <cell r="P23">
            <v>157026.98281863076</v>
          </cell>
          <cell r="Q23">
            <v>222501.74941566703</v>
          </cell>
        </row>
        <row r="24">
          <cell r="A24" t="str">
            <v>Reno</v>
          </cell>
          <cell r="B24">
            <v>380</v>
          </cell>
          <cell r="C24">
            <v>29184.964615384655</v>
          </cell>
          <cell r="D24">
            <v>28887.733846153882</v>
          </cell>
          <cell r="E24">
            <v>28887.733846153882</v>
          </cell>
          <cell r="F24">
            <v>38516.978461538427</v>
          </cell>
          <cell r="G24">
            <v>125477.41076923085</v>
          </cell>
          <cell r="H24">
            <v>380</v>
          </cell>
          <cell r="I24">
            <v>1405.4910638297872</v>
          </cell>
          <cell r="J24">
            <v>7144.5795744680854</v>
          </cell>
          <cell r="K24">
            <v>14289.159148936171</v>
          </cell>
          <cell r="L24">
            <v>27524.2</v>
          </cell>
          <cell r="M24">
            <v>0</v>
          </cell>
          <cell r="N24">
            <v>30590.455679214443</v>
          </cell>
          <cell r="O24">
            <v>36032.313420621969</v>
          </cell>
          <cell r="P24">
            <v>43176.892995090049</v>
          </cell>
          <cell r="Q24">
            <v>66041.178461538424</v>
          </cell>
        </row>
        <row r="25">
          <cell r="A25" t="str">
            <v>Sonoma Valley</v>
          </cell>
          <cell r="B25">
            <v>390</v>
          </cell>
          <cell r="C25">
            <v>45826.232153846257</v>
          </cell>
          <cell r="D25">
            <v>45617.616769230866</v>
          </cell>
          <cell r="E25">
            <v>45574.155230769327</v>
          </cell>
          <cell r="F25">
            <v>60087.689692307824</v>
          </cell>
          <cell r="G25">
            <v>197105.69384615426</v>
          </cell>
          <cell r="H25">
            <v>390</v>
          </cell>
          <cell r="I25">
            <v>0</v>
          </cell>
          <cell r="J25">
            <v>644.47333333333336</v>
          </cell>
          <cell r="K25">
            <v>4350.1949999999997</v>
          </cell>
          <cell r="L25">
            <v>15950.715</v>
          </cell>
          <cell r="M25">
            <v>0</v>
          </cell>
          <cell r="N25">
            <v>45826.232153846257</v>
          </cell>
          <cell r="O25">
            <v>46262.090102564202</v>
          </cell>
          <cell r="P25">
            <v>49924.350230769327</v>
          </cell>
          <cell r="Q25">
            <v>76038.404692307828</v>
          </cell>
        </row>
        <row r="26">
          <cell r="A26" t="str">
            <v>DOWNEY</v>
          </cell>
          <cell r="B26">
            <v>410</v>
          </cell>
          <cell r="C26">
            <v>104874.45430769198</v>
          </cell>
          <cell r="D26">
            <v>104793.30046153814</v>
          </cell>
          <cell r="E26">
            <v>104793.30046153814</v>
          </cell>
          <cell r="F26">
            <v>139632.96984615459</v>
          </cell>
          <cell r="G26">
            <v>454094.02507692284</v>
          </cell>
          <cell r="H26">
            <v>410</v>
          </cell>
          <cell r="I26">
            <v>0</v>
          </cell>
          <cell r="J26">
            <v>1394.4134083601286</v>
          </cell>
          <cell r="K26">
            <v>7127.0018649517679</v>
          </cell>
          <cell r="L26">
            <v>21226.070771704181</v>
          </cell>
          <cell r="M26">
            <v>0</v>
          </cell>
          <cell r="N26">
            <v>104874.45430769198</v>
          </cell>
          <cell r="O26">
            <v>106187.71386989826</v>
          </cell>
          <cell r="P26">
            <v>111920.30232648991</v>
          </cell>
          <cell r="Q26">
            <v>160859.04061785876</v>
          </cell>
        </row>
        <row r="27">
          <cell r="A27" t="str">
            <v>RIVERSIDE</v>
          </cell>
          <cell r="B27">
            <v>420</v>
          </cell>
          <cell r="C27">
            <v>133835.36307692283</v>
          </cell>
          <cell r="D27">
            <v>132928.67076923052</v>
          </cell>
          <cell r="E27">
            <v>132800.59384615358</v>
          </cell>
          <cell r="F27">
            <v>177067.45846153868</v>
          </cell>
          <cell r="G27">
            <v>576632.08615384565</v>
          </cell>
          <cell r="H27">
            <v>420</v>
          </cell>
          <cell r="I27">
            <v>477.89825000000002</v>
          </cell>
          <cell r="J27">
            <v>6451.6263749999998</v>
          </cell>
          <cell r="K27">
            <v>16129.0659375</v>
          </cell>
          <cell r="L27">
            <v>35244.995937500003</v>
          </cell>
          <cell r="M27">
            <v>0</v>
          </cell>
          <cell r="N27">
            <v>134313.26132692283</v>
          </cell>
          <cell r="O27">
            <v>139380.29714423051</v>
          </cell>
          <cell r="P27">
            <v>148929.65978365359</v>
          </cell>
          <cell r="Q27">
            <v>212312.45439903869</v>
          </cell>
        </row>
        <row r="28">
          <cell r="A28" t="str">
            <v>Orange</v>
          </cell>
          <cell r="B28">
            <v>430</v>
          </cell>
          <cell r="C28">
            <v>177744.4152307699</v>
          </cell>
          <cell r="D28">
            <v>176546.16461538523</v>
          </cell>
          <cell r="E28">
            <v>175583.6261538468</v>
          </cell>
          <cell r="F28">
            <v>233297.65538461544</v>
          </cell>
          <cell r="G28">
            <v>763171.86138461728</v>
          </cell>
          <cell r="H28">
            <v>430</v>
          </cell>
          <cell r="I28">
            <v>0</v>
          </cell>
          <cell r="J28">
            <v>2833.120518134715</v>
          </cell>
          <cell r="K28">
            <v>10736.035647668394</v>
          </cell>
          <cell r="L28">
            <v>29524.098031088084</v>
          </cell>
          <cell r="M28">
            <v>0</v>
          </cell>
          <cell r="N28">
            <v>177744.4152307699</v>
          </cell>
          <cell r="O28">
            <v>179379.28513351994</v>
          </cell>
          <cell r="P28">
            <v>186319.66180151518</v>
          </cell>
          <cell r="Q28">
            <v>262821.75341570354</v>
          </cell>
        </row>
        <row r="29">
          <cell r="A29" t="str">
            <v>VAN NUYS</v>
          </cell>
          <cell r="B29">
            <v>440</v>
          </cell>
          <cell r="C29">
            <v>172198.55276923117</v>
          </cell>
          <cell r="D29">
            <v>171272.01430769271</v>
          </cell>
          <cell r="E29">
            <v>171002.22969230806</v>
          </cell>
          <cell r="F29">
            <v>227906.92676923127</v>
          </cell>
          <cell r="G29">
            <v>742379.72353846324</v>
          </cell>
          <cell r="H29">
            <v>440</v>
          </cell>
          <cell r="I29">
            <v>609.1935672514619</v>
          </cell>
          <cell r="J29">
            <v>4386.193684210526</v>
          </cell>
          <cell r="K29">
            <v>11331.000350877195</v>
          </cell>
          <cell r="L29">
            <v>28266.581520467837</v>
          </cell>
          <cell r="M29">
            <v>0</v>
          </cell>
          <cell r="N29">
            <v>172807.74633648264</v>
          </cell>
          <cell r="O29">
            <v>175658.20799190324</v>
          </cell>
          <cell r="P29">
            <v>182333.23004318526</v>
          </cell>
          <cell r="Q29">
            <v>256173.50828969909</v>
          </cell>
        </row>
        <row r="30">
          <cell r="A30" t="str">
            <v>LOS ANGELES</v>
          </cell>
          <cell r="B30">
            <v>450</v>
          </cell>
          <cell r="C30">
            <v>221163.25338461655</v>
          </cell>
          <cell r="D30">
            <v>219693.4841538473</v>
          </cell>
          <cell r="E30">
            <v>219129.11492307813</v>
          </cell>
          <cell r="F30">
            <v>291952.76415384683</v>
          </cell>
          <cell r="G30">
            <v>951938.61661538878</v>
          </cell>
          <cell r="H30">
            <v>450</v>
          </cell>
          <cell r="I30">
            <v>281.26107142857143</v>
          </cell>
          <cell r="J30">
            <v>2109.4580357142859</v>
          </cell>
          <cell r="K30">
            <v>9703.5069642857143</v>
          </cell>
          <cell r="L30">
            <v>25172.865892857146</v>
          </cell>
          <cell r="M30">
            <v>0</v>
          </cell>
          <cell r="N30">
            <v>221444.51445604512</v>
          </cell>
          <cell r="O30">
            <v>221802.94218956158</v>
          </cell>
          <cell r="P30">
            <v>228832.62188736384</v>
          </cell>
          <cell r="Q30">
            <v>317125.63004670397</v>
          </cell>
        </row>
        <row r="31">
          <cell r="A31" t="str">
            <v>Fresno</v>
          </cell>
          <cell r="B31">
            <v>460</v>
          </cell>
          <cell r="C31">
            <v>55194.594307692176</v>
          </cell>
          <cell r="D31">
            <v>55072.901999999871</v>
          </cell>
          <cell r="E31">
            <v>55072.901999999871</v>
          </cell>
          <cell r="F31">
            <v>73430.536000000182</v>
          </cell>
          <cell r="G31">
            <v>238770.93430769211</v>
          </cell>
          <cell r="H31">
            <v>460</v>
          </cell>
          <cell r="I31">
            <v>135.11338983050848</v>
          </cell>
          <cell r="J31">
            <v>1351.1338983050848</v>
          </cell>
          <cell r="K31">
            <v>2657.23</v>
          </cell>
          <cell r="L31">
            <v>5854.9135593220344</v>
          </cell>
          <cell r="M31">
            <v>0</v>
          </cell>
          <cell r="N31">
            <v>55329.707697522681</v>
          </cell>
          <cell r="O31">
            <v>56424.035898304959</v>
          </cell>
          <cell r="P31">
            <v>57730.131999999874</v>
          </cell>
          <cell r="Q31">
            <v>79285.449559322209</v>
          </cell>
        </row>
        <row r="32">
          <cell r="A32" t="str">
            <v>San Gabriel Valley</v>
          </cell>
          <cell r="B32">
            <v>470</v>
          </cell>
          <cell r="C32">
            <v>98207.327999999921</v>
          </cell>
          <cell r="D32">
            <v>98084.789538461453</v>
          </cell>
          <cell r="E32">
            <v>98084.789538461453</v>
          </cell>
          <cell r="F32">
            <v>130566.79630769268</v>
          </cell>
          <cell r="G32">
            <v>424943.70338461548</v>
          </cell>
          <cell r="H32">
            <v>470</v>
          </cell>
          <cell r="I32">
            <v>0</v>
          </cell>
          <cell r="J32">
            <v>1451.7078220858893</v>
          </cell>
          <cell r="K32">
            <v>5042.7745398773013</v>
          </cell>
          <cell r="L32">
            <v>12759.747699386504</v>
          </cell>
          <cell r="M32">
            <v>0</v>
          </cell>
          <cell r="N32">
            <v>98207.327999999921</v>
          </cell>
          <cell r="O32">
            <v>99536.497360547335</v>
          </cell>
          <cell r="P32">
            <v>103127.56407833875</v>
          </cell>
          <cell r="Q32">
            <v>143326.54400707918</v>
          </cell>
        </row>
        <row r="33">
          <cell r="A33" t="str">
            <v>PHOENIX</v>
          </cell>
          <cell r="B33">
            <v>510</v>
          </cell>
          <cell r="C33">
            <v>113631.19076923076</v>
          </cell>
          <cell r="D33">
            <v>112670.29846153842</v>
          </cell>
          <cell r="E33">
            <v>112417.59076923072</v>
          </cell>
          <cell r="F33">
            <v>149728.48000000004</v>
          </cell>
          <cell r="G33">
            <v>488447.55999999994</v>
          </cell>
          <cell r="H33">
            <v>510</v>
          </cell>
          <cell r="I33">
            <v>672.63442622950822</v>
          </cell>
          <cell r="J33">
            <v>10425.833606557377</v>
          </cell>
          <cell r="K33">
            <v>19674.556967213117</v>
          </cell>
          <cell r="L33">
            <v>46579.934016393447</v>
          </cell>
          <cell r="M33">
            <v>0</v>
          </cell>
          <cell r="N33">
            <v>114303.82519546026</v>
          </cell>
          <cell r="O33">
            <v>123096.1320680958</v>
          </cell>
          <cell r="P33">
            <v>132092.14773644385</v>
          </cell>
          <cell r="Q33">
            <v>196308.41401639348</v>
          </cell>
        </row>
        <row r="34">
          <cell r="A34" t="str">
            <v>TUCSON</v>
          </cell>
          <cell r="B34">
            <v>520</v>
          </cell>
          <cell r="C34">
            <v>37859.344923076918</v>
          </cell>
          <cell r="D34">
            <v>37617.191076923074</v>
          </cell>
          <cell r="E34">
            <v>37443.344923076918</v>
          </cell>
          <cell r="F34">
            <v>49808.56246153848</v>
          </cell>
          <cell r="G34">
            <v>162728.44338461538</v>
          </cell>
          <cell r="H34">
            <v>520</v>
          </cell>
          <cell r="I34">
            <v>252.70920187793428</v>
          </cell>
          <cell r="J34">
            <v>1389.9006103286383</v>
          </cell>
          <cell r="K34">
            <v>2148.0282159624412</v>
          </cell>
          <cell r="L34">
            <v>5433.2478403755867</v>
          </cell>
          <cell r="M34">
            <v>0</v>
          </cell>
          <cell r="N34">
            <v>38112.054124954855</v>
          </cell>
          <cell r="O34">
            <v>39007.091687251712</v>
          </cell>
          <cell r="P34">
            <v>39591.373139039359</v>
          </cell>
          <cell r="Q34">
            <v>55241.810301914069</v>
          </cell>
        </row>
        <row r="35">
          <cell r="A35" t="str">
            <v>Denver</v>
          </cell>
          <cell r="B35">
            <v>530</v>
          </cell>
          <cell r="C35">
            <v>230305.40446153269</v>
          </cell>
          <cell r="D35">
            <v>230305.40446153269</v>
          </cell>
          <cell r="E35">
            <v>230305.40446153269</v>
          </cell>
          <cell r="F35">
            <v>307073.87261537509</v>
          </cell>
          <cell r="G35">
            <v>997990.08599997312</v>
          </cell>
          <cell r="H35">
            <v>530</v>
          </cell>
          <cell r="I35">
            <v>1692.1775557263643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231997.58201725906</v>
          </cell>
          <cell r="O35">
            <v>230305.40446153269</v>
          </cell>
          <cell r="P35">
            <v>230305.40446153269</v>
          </cell>
          <cell r="Q35">
            <v>307073.87261537509</v>
          </cell>
        </row>
        <row r="36">
          <cell r="A36" t="str">
            <v>Colorado Springs</v>
          </cell>
          <cell r="B36">
            <v>540</v>
          </cell>
          <cell r="C36">
            <v>48992.588769230759</v>
          </cell>
          <cell r="D36">
            <v>48992.588769230759</v>
          </cell>
          <cell r="E36">
            <v>48992.588769230759</v>
          </cell>
          <cell r="F36">
            <v>65323.451692308219</v>
          </cell>
          <cell r="G36">
            <v>212301.21800000049</v>
          </cell>
          <cell r="H36">
            <v>540</v>
          </cell>
          <cell r="I36">
            <v>1784.2470288624786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50776.835798093234</v>
          </cell>
          <cell r="O36">
            <v>48992.588769230759</v>
          </cell>
          <cell r="P36">
            <v>48992.588769230759</v>
          </cell>
          <cell r="Q36">
            <v>65323.451692308219</v>
          </cell>
        </row>
        <row r="37">
          <cell r="A37" t="str">
            <v>Fort Collins</v>
          </cell>
          <cell r="B37">
            <v>550</v>
          </cell>
          <cell r="C37">
            <v>35331.407076923235</v>
          </cell>
          <cell r="D37">
            <v>35331.407076923235</v>
          </cell>
          <cell r="E37">
            <v>35331.407076923235</v>
          </cell>
          <cell r="F37">
            <v>47108.542769231084</v>
          </cell>
          <cell r="G37">
            <v>153102.76400000078</v>
          </cell>
          <cell r="H37">
            <v>550</v>
          </cell>
          <cell r="I37">
            <v>1736.1497461928934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37067.556823116131</v>
          </cell>
          <cell r="O37">
            <v>35331.407076923235</v>
          </cell>
          <cell r="P37">
            <v>35331.407076923235</v>
          </cell>
          <cell r="Q37">
            <v>47108.542769231084</v>
          </cell>
        </row>
        <row r="38">
          <cell r="A38" t="str">
            <v>Glenwood Springs</v>
          </cell>
          <cell r="B38">
            <v>560</v>
          </cell>
          <cell r="C38">
            <v>64613.610461537952</v>
          </cell>
          <cell r="D38">
            <v>64613.610461537952</v>
          </cell>
          <cell r="E38">
            <v>64613.610461537952</v>
          </cell>
          <cell r="F38">
            <v>86151.480615385488</v>
          </cell>
          <cell r="G38">
            <v>279992.31199999934</v>
          </cell>
          <cell r="H38">
            <v>560</v>
          </cell>
          <cell r="I38">
            <v>1623.446038251366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66237.056499789323</v>
          </cell>
          <cell r="O38">
            <v>64613.610461537952</v>
          </cell>
          <cell r="P38">
            <v>64613.610461537952</v>
          </cell>
          <cell r="Q38">
            <v>86151.480615385488</v>
          </cell>
        </row>
        <row r="39">
          <cell r="A39" t="str">
            <v>Abilene</v>
          </cell>
          <cell r="B39">
            <v>580</v>
          </cell>
          <cell r="C39">
            <v>12549.900000000012</v>
          </cell>
          <cell r="D39">
            <v>12549.900000000012</v>
          </cell>
          <cell r="E39">
            <v>12549.900000000012</v>
          </cell>
          <cell r="F39">
            <v>16733.200000000037</v>
          </cell>
          <cell r="G39">
            <v>54382.900000000081</v>
          </cell>
          <cell r="H39">
            <v>580</v>
          </cell>
          <cell r="I39">
            <v>1901.5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14451.400000000012</v>
          </cell>
          <cell r="O39">
            <v>12549.900000000012</v>
          </cell>
          <cell r="P39">
            <v>12549.900000000012</v>
          </cell>
          <cell r="Q39">
            <v>16733.200000000037</v>
          </cell>
        </row>
        <row r="40">
          <cell r="A40" t="str">
            <v>El Paso</v>
          </cell>
          <cell r="B40">
            <v>590</v>
          </cell>
          <cell r="C40">
            <v>20386.124000000065</v>
          </cell>
          <cell r="D40">
            <v>20135.200923076987</v>
          </cell>
          <cell r="E40">
            <v>20093.816307692374</v>
          </cell>
          <cell r="F40">
            <v>26791.75507692304</v>
          </cell>
          <cell r="G40">
            <v>87406.89630769247</v>
          </cell>
          <cell r="H40">
            <v>590</v>
          </cell>
          <cell r="I40">
            <v>155.62526315789475</v>
          </cell>
          <cell r="J40">
            <v>661.40736842105264</v>
          </cell>
          <cell r="K40">
            <v>1595.1589473684212</v>
          </cell>
          <cell r="L40">
            <v>4007.3505263157895</v>
          </cell>
          <cell r="M40">
            <v>0</v>
          </cell>
          <cell r="N40">
            <v>20541.749263157959</v>
          </cell>
          <cell r="O40">
            <v>20796.60829149804</v>
          </cell>
          <cell r="P40">
            <v>21688.975255060795</v>
          </cell>
          <cell r="Q40">
            <v>30799.10560323883</v>
          </cell>
        </row>
        <row r="41">
          <cell r="A41" t="str">
            <v>New York</v>
          </cell>
          <cell r="B41">
            <v>610</v>
          </cell>
          <cell r="C41">
            <v>139338.27169230743</v>
          </cell>
          <cell r="D41">
            <v>139135.90246153824</v>
          </cell>
          <cell r="E41">
            <v>139135.90246153824</v>
          </cell>
          <cell r="F41">
            <v>184844.90584615411</v>
          </cell>
          <cell r="G41">
            <v>602454.98246153793</v>
          </cell>
          <cell r="H41">
            <v>610</v>
          </cell>
          <cell r="I41">
            <v>0</v>
          </cell>
          <cell r="J41">
            <v>3011.2511627906979</v>
          </cell>
          <cell r="K41">
            <v>11141.62930232558</v>
          </cell>
          <cell r="L41">
            <v>29359.698837209304</v>
          </cell>
          <cell r="M41">
            <v>0</v>
          </cell>
          <cell r="N41">
            <v>139338.27169230743</v>
          </cell>
          <cell r="O41">
            <v>142147.15362432893</v>
          </cell>
          <cell r="P41">
            <v>150277.53176386381</v>
          </cell>
          <cell r="Q41">
            <v>214204.6046833634</v>
          </cell>
        </row>
        <row r="42">
          <cell r="A42" t="str">
            <v>NEW JERSEY</v>
          </cell>
          <cell r="B42">
            <v>620</v>
          </cell>
          <cell r="C42">
            <v>294401.09400000045</v>
          </cell>
          <cell r="D42">
            <v>293767.95553846203</v>
          </cell>
          <cell r="E42">
            <v>293767.95553846203</v>
          </cell>
          <cell r="F42">
            <v>390773.76123077096</v>
          </cell>
          <cell r="G42">
            <v>1272710.7663076953</v>
          </cell>
          <cell r="H42">
            <v>620</v>
          </cell>
          <cell r="I42">
            <v>0</v>
          </cell>
          <cell r="J42">
            <v>2629.4192292089247</v>
          </cell>
          <cell r="K42">
            <v>17748.579797160244</v>
          </cell>
          <cell r="L42">
            <v>67378.867748478704</v>
          </cell>
          <cell r="M42">
            <v>0</v>
          </cell>
          <cell r="N42">
            <v>294401.09400000045</v>
          </cell>
          <cell r="O42">
            <v>296397.37476767093</v>
          </cell>
          <cell r="P42">
            <v>311516.53533562226</v>
          </cell>
          <cell r="Q42">
            <v>458152.62897924968</v>
          </cell>
        </row>
        <row r="43">
          <cell r="A43" t="str">
            <v>Brooklyn-Queens</v>
          </cell>
          <cell r="B43">
            <v>630</v>
          </cell>
          <cell r="C43">
            <v>197440.20276923064</v>
          </cell>
          <cell r="D43">
            <v>195185.12584615377</v>
          </cell>
          <cell r="E43">
            <v>195185.12584615377</v>
          </cell>
          <cell r="F43">
            <v>259370.68061538567</v>
          </cell>
          <cell r="G43">
            <v>847181.13507692388</v>
          </cell>
          <cell r="H43">
            <v>630</v>
          </cell>
          <cell r="I43">
            <v>1195.7954279749479</v>
          </cell>
          <cell r="J43">
            <v>6776.1740918580372</v>
          </cell>
          <cell r="K43">
            <v>17139.734467640916</v>
          </cell>
          <cell r="L43">
            <v>38531.186012526086</v>
          </cell>
          <cell r="M43">
            <v>0</v>
          </cell>
          <cell r="N43">
            <v>198635.9981972056</v>
          </cell>
          <cell r="O43">
            <v>201961.2999380118</v>
          </cell>
          <cell r="P43">
            <v>212324.86031379469</v>
          </cell>
          <cell r="Q43">
            <v>297901.86662791175</v>
          </cell>
        </row>
        <row r="44">
          <cell r="A44" t="str">
            <v>Connecticut</v>
          </cell>
          <cell r="B44">
            <v>640</v>
          </cell>
          <cell r="C44">
            <v>96384.963692307647</v>
          </cell>
          <cell r="D44">
            <v>96019.886769230725</v>
          </cell>
          <cell r="E44">
            <v>95734.37907692304</v>
          </cell>
          <cell r="F44">
            <v>126987.19261538469</v>
          </cell>
          <cell r="G44">
            <v>415126.42215384613</v>
          </cell>
          <cell r="H44">
            <v>640</v>
          </cell>
          <cell r="I44">
            <v>153.2066077738516</v>
          </cell>
          <cell r="J44">
            <v>2910.9255477031802</v>
          </cell>
          <cell r="K44">
            <v>9805.2228975265025</v>
          </cell>
          <cell r="L44">
            <v>27577.189399293289</v>
          </cell>
          <cell r="M44">
            <v>0</v>
          </cell>
          <cell r="N44">
            <v>96538.170300081503</v>
          </cell>
          <cell r="O44">
            <v>98930.812316933909</v>
          </cell>
          <cell r="P44">
            <v>105539.60197444954</v>
          </cell>
          <cell r="Q44">
            <v>154564.38201467798</v>
          </cell>
        </row>
        <row r="45">
          <cell r="A45" t="str">
            <v>BALTIMORE</v>
          </cell>
          <cell r="B45">
            <v>650</v>
          </cell>
          <cell r="C45">
            <v>70044.919384615321</v>
          </cell>
          <cell r="D45">
            <v>70044.919384615321</v>
          </cell>
          <cell r="E45">
            <v>70044.919384615321</v>
          </cell>
          <cell r="F45">
            <v>93317.841230769307</v>
          </cell>
          <cell r="G45">
            <v>303452.59938461526</v>
          </cell>
          <cell r="H45">
            <v>650</v>
          </cell>
          <cell r="I45">
            <v>0</v>
          </cell>
          <cell r="J45">
            <v>1043.155</v>
          </cell>
          <cell r="K45">
            <v>6650.1131249999999</v>
          </cell>
          <cell r="L45">
            <v>22688.62125</v>
          </cell>
          <cell r="M45">
            <v>0</v>
          </cell>
          <cell r="N45">
            <v>70044.919384615321</v>
          </cell>
          <cell r="O45">
            <v>71088.07438461532</v>
          </cell>
          <cell r="P45">
            <v>76695.032509615325</v>
          </cell>
          <cell r="Q45">
            <v>116006.4624807693</v>
          </cell>
        </row>
        <row r="46">
          <cell r="A46" t="str">
            <v>Boston</v>
          </cell>
          <cell r="B46">
            <v>660</v>
          </cell>
          <cell r="C46">
            <v>143622.57569230776</v>
          </cell>
          <cell r="D46">
            <v>143369.42184615388</v>
          </cell>
          <cell r="E46">
            <v>143105.57569230776</v>
          </cell>
          <cell r="F46">
            <v>189387.20861538663</v>
          </cell>
          <cell r="G46">
            <v>619484.78184615599</v>
          </cell>
          <cell r="H46">
            <v>660</v>
          </cell>
          <cell r="I46">
            <v>1080.4254822335026</v>
          </cell>
          <cell r="J46">
            <v>9723.8293401015217</v>
          </cell>
          <cell r="K46">
            <v>24386.746598984773</v>
          </cell>
          <cell r="L46">
            <v>60040.787512690353</v>
          </cell>
          <cell r="M46">
            <v>0</v>
          </cell>
          <cell r="N46">
            <v>144703.00117454125</v>
          </cell>
          <cell r="O46">
            <v>153093.25118625539</v>
          </cell>
          <cell r="P46">
            <v>167492.32229129254</v>
          </cell>
          <cell r="Q46">
            <v>249427.99612807698</v>
          </cell>
        </row>
        <row r="47">
          <cell r="A47" t="str">
            <v>Bronx</v>
          </cell>
          <cell r="B47">
            <v>670</v>
          </cell>
          <cell r="C47">
            <v>88019.277230769207</v>
          </cell>
          <cell r="D47">
            <v>87557.738769230724</v>
          </cell>
          <cell r="E47">
            <v>87557.738769230724</v>
          </cell>
          <cell r="F47">
            <v>116561.11323076903</v>
          </cell>
          <cell r="G47">
            <v>379695.86799999967</v>
          </cell>
          <cell r="H47">
            <v>670</v>
          </cell>
          <cell r="I47">
            <v>303.07616279069771</v>
          </cell>
          <cell r="J47">
            <v>3182.2997093023255</v>
          </cell>
          <cell r="K47">
            <v>10456.127616279071</v>
          </cell>
          <cell r="L47">
            <v>32126.073255813957</v>
          </cell>
          <cell r="M47">
            <v>0</v>
          </cell>
          <cell r="N47">
            <v>88322.353393559897</v>
          </cell>
          <cell r="O47">
            <v>90740.038478533053</v>
          </cell>
          <cell r="P47">
            <v>98013.866385509798</v>
          </cell>
          <cell r="Q47">
            <v>148687.18648658297</v>
          </cell>
        </row>
        <row r="48">
          <cell r="A48" t="str">
            <v>Philadelphia</v>
          </cell>
          <cell r="B48">
            <v>680</v>
          </cell>
          <cell r="C48">
            <v>41020.107538461569</v>
          </cell>
          <cell r="D48">
            <v>40943.184461538498</v>
          </cell>
          <cell r="E48">
            <v>40943.184461538498</v>
          </cell>
          <cell r="F48">
            <v>54590.912615384579</v>
          </cell>
          <cell r="G48">
            <v>177497.38907692317</v>
          </cell>
          <cell r="H48">
            <v>680</v>
          </cell>
          <cell r="I48">
            <v>948.3458823529412</v>
          </cell>
          <cell r="J48">
            <v>6638.4211764705888</v>
          </cell>
          <cell r="K48">
            <v>23708.647058823532</v>
          </cell>
          <cell r="L48">
            <v>73654.86352941177</v>
          </cell>
          <cell r="M48">
            <v>0</v>
          </cell>
          <cell r="N48">
            <v>41968.453420814512</v>
          </cell>
          <cell r="O48">
            <v>47581.605638009089</v>
          </cell>
          <cell r="P48">
            <v>64651.83152036203</v>
          </cell>
          <cell r="Q48">
            <v>128245.77614479634</v>
          </cell>
        </row>
        <row r="49">
          <cell r="A49" t="str">
            <v>SAN DIEGO</v>
          </cell>
          <cell r="B49">
            <v>710</v>
          </cell>
          <cell r="C49">
            <v>169837.06123077017</v>
          </cell>
          <cell r="D49">
            <v>168819.44584615473</v>
          </cell>
          <cell r="E49">
            <v>168435.67661538548</v>
          </cell>
          <cell r="F49">
            <v>224353.20984615365</v>
          </cell>
          <cell r="G49">
            <v>731445.39353846398</v>
          </cell>
          <cell r="H49">
            <v>710</v>
          </cell>
          <cell r="I49">
            <v>801.83948275862065</v>
          </cell>
          <cell r="J49">
            <v>6815.6356034482769</v>
          </cell>
          <cell r="K49">
            <v>18575.948017241379</v>
          </cell>
          <cell r="L49">
            <v>45838.490431034486</v>
          </cell>
          <cell r="M49">
            <v>0</v>
          </cell>
          <cell r="N49">
            <v>170638.9007135288</v>
          </cell>
          <cell r="O49">
            <v>175635.08144960302</v>
          </cell>
          <cell r="P49">
            <v>187011.62463262686</v>
          </cell>
          <cell r="Q49">
            <v>270191.70027718815</v>
          </cell>
        </row>
        <row r="50">
          <cell r="A50" t="str">
            <v>Albuquerque</v>
          </cell>
          <cell r="B50">
            <v>720</v>
          </cell>
          <cell r="C50">
            <v>101246.25569230659</v>
          </cell>
          <cell r="D50">
            <v>100894.25569230659</v>
          </cell>
          <cell r="E50">
            <v>100852.87107692196</v>
          </cell>
          <cell r="F50">
            <v>134470.49476923121</v>
          </cell>
          <cell r="G50">
            <v>437463.87723076635</v>
          </cell>
          <cell r="H50">
            <v>720</v>
          </cell>
          <cell r="I50">
            <v>2001.2097196261684</v>
          </cell>
          <cell r="J50">
            <v>4717.1371962616831</v>
          </cell>
          <cell r="K50">
            <v>6718.3469158878506</v>
          </cell>
          <cell r="L50">
            <v>14151.411588785048</v>
          </cell>
          <cell r="M50">
            <v>0</v>
          </cell>
          <cell r="N50">
            <v>103247.46541193276</v>
          </cell>
          <cell r="O50">
            <v>105611.39288856827</v>
          </cell>
          <cell r="P50">
            <v>107571.2179928098</v>
          </cell>
          <cell r="Q50">
            <v>148621.90635801625</v>
          </cell>
        </row>
        <row r="51">
          <cell r="A51" t="str">
            <v>Bloomfield</v>
          </cell>
          <cell r="B51">
            <v>730</v>
          </cell>
          <cell r="C51">
            <v>18805.875692307603</v>
          </cell>
          <cell r="D51">
            <v>18805.875692307603</v>
          </cell>
          <cell r="E51">
            <v>18805.875692307603</v>
          </cell>
          <cell r="F51">
            <v>24892.654769231009</v>
          </cell>
          <cell r="G51">
            <v>81310.281846153826</v>
          </cell>
          <cell r="H51">
            <v>730</v>
          </cell>
          <cell r="I51">
            <v>476.78000000000003</v>
          </cell>
          <cell r="J51">
            <v>715.17000000000007</v>
          </cell>
          <cell r="K51">
            <v>1787.925</v>
          </cell>
          <cell r="L51">
            <v>5721.3600000000006</v>
          </cell>
          <cell r="M51">
            <v>0</v>
          </cell>
          <cell r="N51">
            <v>19282.655692307602</v>
          </cell>
          <cell r="O51">
            <v>19521.045692307605</v>
          </cell>
          <cell r="P51">
            <v>20593.800692307603</v>
          </cell>
          <cell r="Q51">
            <v>30614.014769231009</v>
          </cell>
        </row>
        <row r="52">
          <cell r="A52" t="str">
            <v>Santa Fe</v>
          </cell>
          <cell r="B52">
            <v>740</v>
          </cell>
          <cell r="C52">
            <v>43517.965538461875</v>
          </cell>
          <cell r="D52">
            <v>43114.888615384953</v>
          </cell>
          <cell r="E52">
            <v>43035.965538461875</v>
          </cell>
          <cell r="F52">
            <v>56888.672000000355</v>
          </cell>
          <cell r="G52">
            <v>186557.49169230903</v>
          </cell>
          <cell r="H52">
            <v>740</v>
          </cell>
          <cell r="I52">
            <v>0</v>
          </cell>
          <cell r="J52">
            <v>567.52355555555562</v>
          </cell>
          <cell r="K52">
            <v>2979.4986666666673</v>
          </cell>
          <cell r="L52">
            <v>7945.3297777777789</v>
          </cell>
          <cell r="M52">
            <v>0</v>
          </cell>
          <cell r="N52">
            <v>43517.965538461875</v>
          </cell>
          <cell r="O52">
            <v>43682.412170940508</v>
          </cell>
          <cell r="P52">
            <v>46015.464205128541</v>
          </cell>
          <cell r="Q52">
            <v>64834.001777778132</v>
          </cell>
        </row>
        <row r="53">
          <cell r="A53" t="str">
            <v>CHATTANOOGA</v>
          </cell>
          <cell r="B53">
            <v>760</v>
          </cell>
          <cell r="C53">
            <v>123835.89723076959</v>
          </cell>
          <cell r="D53">
            <v>123758.97415384652</v>
          </cell>
          <cell r="E53">
            <v>123758.97415384652</v>
          </cell>
          <cell r="F53">
            <v>165011.96553846227</v>
          </cell>
          <cell r="G53">
            <v>536365.8110769249</v>
          </cell>
          <cell r="H53">
            <v>760</v>
          </cell>
          <cell r="I53">
            <v>269.93983739837398</v>
          </cell>
          <cell r="J53">
            <v>1484.669105691057</v>
          </cell>
          <cell r="K53">
            <v>5668.7365853658539</v>
          </cell>
          <cell r="L53">
            <v>13901.901626016263</v>
          </cell>
          <cell r="M53">
            <v>0</v>
          </cell>
          <cell r="N53">
            <v>124105.83706816797</v>
          </cell>
          <cell r="O53">
            <v>125243.64325953758</v>
          </cell>
          <cell r="P53">
            <v>129427.71073921237</v>
          </cell>
          <cell r="Q53">
            <v>178913.86716447855</v>
          </cell>
        </row>
        <row r="54">
          <cell r="A54" t="str">
            <v>Knoxville</v>
          </cell>
          <cell r="B54">
            <v>770</v>
          </cell>
          <cell r="C54">
            <v>116980.96892307761</v>
          </cell>
          <cell r="D54">
            <v>116980.96892307761</v>
          </cell>
          <cell r="E54">
            <v>116980.96892307761</v>
          </cell>
          <cell r="F54">
            <v>155974.62523076948</v>
          </cell>
          <cell r="G54">
            <v>506917.53200000233</v>
          </cell>
          <cell r="H54">
            <v>770</v>
          </cell>
          <cell r="I54">
            <v>1460.6936220472442</v>
          </cell>
          <cell r="J54">
            <v>4868.9787401574813</v>
          </cell>
          <cell r="K54">
            <v>10711.753228346457</v>
          </cell>
          <cell r="L54">
            <v>21098.907874015749</v>
          </cell>
          <cell r="M54">
            <v>0</v>
          </cell>
          <cell r="N54">
            <v>118441.66254512485</v>
          </cell>
          <cell r="O54">
            <v>121849.9476632351</v>
          </cell>
          <cell r="P54">
            <v>127692.72215142407</v>
          </cell>
          <cell r="Q54">
            <v>177073.53310478522</v>
          </cell>
        </row>
        <row r="55">
          <cell r="A55" t="str">
            <v>Nashville</v>
          </cell>
          <cell r="B55">
            <v>780</v>
          </cell>
          <cell r="C55">
            <v>235271.28969231003</v>
          </cell>
          <cell r="D55">
            <v>234444.05892307931</v>
          </cell>
          <cell r="E55">
            <v>232799.68169231023</v>
          </cell>
          <cell r="F55">
            <v>307976.29784615152</v>
          </cell>
          <cell r="G55">
            <v>1010491.3281538511</v>
          </cell>
          <cell r="H55">
            <v>780</v>
          </cell>
          <cell r="I55">
            <v>1033.3624036697247</v>
          </cell>
          <cell r="J55">
            <v>3663.7394311926605</v>
          </cell>
          <cell r="K55">
            <v>8924.4934862385326</v>
          </cell>
          <cell r="L55">
            <v>20197.537889908257</v>
          </cell>
          <cell r="M55">
            <v>0</v>
          </cell>
          <cell r="N55">
            <v>236304.65209597975</v>
          </cell>
          <cell r="O55">
            <v>238107.79835427197</v>
          </cell>
          <cell r="P55">
            <v>241724.17517854876</v>
          </cell>
          <cell r="Q55">
            <v>328173.83573605976</v>
          </cell>
        </row>
        <row r="56">
          <cell r="A56" t="str">
            <v>Memphis</v>
          </cell>
          <cell r="B56">
            <v>790</v>
          </cell>
          <cell r="C56">
            <v>109887.1287692316</v>
          </cell>
          <cell r="D56">
            <v>109482.51338461621</v>
          </cell>
          <cell r="E56">
            <v>109182.12876923158</v>
          </cell>
          <cell r="F56">
            <v>144236.94092307653</v>
          </cell>
          <cell r="G56">
            <v>472788.71184615587</v>
          </cell>
          <cell r="H56">
            <v>790</v>
          </cell>
          <cell r="I56">
            <v>0</v>
          </cell>
          <cell r="J56">
            <v>3475.7111688311688</v>
          </cell>
          <cell r="K56">
            <v>10427.133506493505</v>
          </cell>
          <cell r="L56">
            <v>27660.868051948051</v>
          </cell>
          <cell r="M56">
            <v>0</v>
          </cell>
          <cell r="N56">
            <v>109887.1287692316</v>
          </cell>
          <cell r="O56">
            <v>112958.22455344738</v>
          </cell>
          <cell r="P56">
            <v>119609.26227572508</v>
          </cell>
          <cell r="Q56">
            <v>171897.80897502459</v>
          </cell>
        </row>
        <row r="57">
          <cell r="A57" t="str">
            <v>Little Rock</v>
          </cell>
          <cell r="B57">
            <v>810</v>
          </cell>
          <cell r="C57">
            <v>50697.828923076806</v>
          </cell>
          <cell r="D57">
            <v>50610.905846153728</v>
          </cell>
          <cell r="E57">
            <v>50567.444307692189</v>
          </cell>
          <cell r="F57">
            <v>67251.489846154218</v>
          </cell>
          <cell r="G57">
            <v>219127.66892307694</v>
          </cell>
          <cell r="H57">
            <v>810</v>
          </cell>
          <cell r="I57">
            <v>493.41734693877549</v>
          </cell>
          <cell r="J57">
            <v>2796.031632653061</v>
          </cell>
          <cell r="K57">
            <v>5921.0081632653055</v>
          </cell>
          <cell r="L57">
            <v>13157.795918367347</v>
          </cell>
          <cell r="M57">
            <v>0</v>
          </cell>
          <cell r="N57">
            <v>51191.246270015581</v>
          </cell>
          <cell r="O57">
            <v>53406.937478806787</v>
          </cell>
          <cell r="P57">
            <v>56488.452470957491</v>
          </cell>
          <cell r="Q57">
            <v>80409.28576452157</v>
          </cell>
        </row>
        <row r="58">
          <cell r="A58" t="str">
            <v>JACKSON</v>
          </cell>
          <cell r="B58">
            <v>820</v>
          </cell>
          <cell r="C58">
            <v>93718.449692308495</v>
          </cell>
          <cell r="D58">
            <v>93286.911230770012</v>
          </cell>
          <cell r="E58">
            <v>93029.2189230777</v>
          </cell>
          <cell r="F58">
            <v>123262.62523076903</v>
          </cell>
          <cell r="G58">
            <v>403297.20507692522</v>
          </cell>
          <cell r="H58">
            <v>820</v>
          </cell>
          <cell r="I58">
            <v>573.2103225806452</v>
          </cell>
          <cell r="J58">
            <v>3869.1696774193542</v>
          </cell>
          <cell r="K58">
            <v>9028.0625806451608</v>
          </cell>
          <cell r="L58">
            <v>20922.176774193547</v>
          </cell>
          <cell r="M58">
            <v>0</v>
          </cell>
          <cell r="N58">
            <v>94291.660014889145</v>
          </cell>
          <cell r="O58">
            <v>97156.080908189368</v>
          </cell>
          <cell r="P58">
            <v>102057.28150372286</v>
          </cell>
          <cell r="Q58">
            <v>144184.80200496258</v>
          </cell>
        </row>
        <row r="59">
          <cell r="A59" t="str">
            <v>Columbus MS</v>
          </cell>
          <cell r="B59">
            <v>830</v>
          </cell>
          <cell r="C59">
            <v>61503.864461538513</v>
          </cell>
          <cell r="D59">
            <v>61388.479846153896</v>
          </cell>
          <cell r="E59">
            <v>61217.710615384669</v>
          </cell>
          <cell r="F59">
            <v>81168.229538462096</v>
          </cell>
          <cell r="G59">
            <v>265278.28446153912</v>
          </cell>
          <cell r="H59">
            <v>830</v>
          </cell>
          <cell r="I59">
            <v>904.96369047619032</v>
          </cell>
          <cell r="J59">
            <v>3257.8692857142851</v>
          </cell>
          <cell r="K59">
            <v>5972.7603571428572</v>
          </cell>
          <cell r="L59">
            <v>11764.527976190475</v>
          </cell>
          <cell r="M59">
            <v>0</v>
          </cell>
          <cell r="N59">
            <v>62408.828152014707</v>
          </cell>
          <cell r="O59">
            <v>64646.349131868177</v>
          </cell>
          <cell r="P59">
            <v>67190.470972527532</v>
          </cell>
          <cell r="Q59">
            <v>92932.757514652563</v>
          </cell>
        </row>
        <row r="60">
          <cell r="A60" t="str">
            <v>Atlanta South</v>
          </cell>
          <cell r="B60">
            <v>840</v>
          </cell>
          <cell r="C60">
            <v>138179.55061538529</v>
          </cell>
          <cell r="D60">
            <v>137975.85830769298</v>
          </cell>
          <cell r="E60">
            <v>137975.85830769298</v>
          </cell>
          <cell r="F60">
            <v>183967.81107692322</v>
          </cell>
          <cell r="G60">
            <v>598099.07830769452</v>
          </cell>
          <cell r="H60">
            <v>840</v>
          </cell>
          <cell r="I60">
            <v>570.52340080971658</v>
          </cell>
          <cell r="J60">
            <v>4849.4489068825915</v>
          </cell>
          <cell r="K60">
            <v>13692.5616194332</v>
          </cell>
          <cell r="L60">
            <v>34944.558299595141</v>
          </cell>
          <cell r="M60">
            <v>0</v>
          </cell>
          <cell r="N60">
            <v>138750.07401619499</v>
          </cell>
          <cell r="O60">
            <v>142825.30721457556</v>
          </cell>
          <cell r="P60">
            <v>151668.41992712618</v>
          </cell>
          <cell r="Q60">
            <v>218912.36937651836</v>
          </cell>
        </row>
        <row r="61">
          <cell r="A61" t="str">
            <v>Atlanta North</v>
          </cell>
          <cell r="B61">
            <v>850</v>
          </cell>
          <cell r="C61">
            <v>141754.1672307704</v>
          </cell>
          <cell r="D61">
            <v>141754.1672307704</v>
          </cell>
          <cell r="E61">
            <v>141754.1672307704</v>
          </cell>
          <cell r="F61">
            <v>189005.5563076915</v>
          </cell>
          <cell r="G61">
            <v>614268.05800000275</v>
          </cell>
          <cell r="H61">
            <v>850</v>
          </cell>
          <cell r="I61">
            <v>415.15759717314489</v>
          </cell>
          <cell r="J61">
            <v>1660.6303886925793</v>
          </cell>
          <cell r="K61">
            <v>9548.6247349823316</v>
          </cell>
          <cell r="L61">
            <v>31828.749116607774</v>
          </cell>
          <cell r="M61">
            <v>0</v>
          </cell>
          <cell r="N61">
            <v>142169.32482794355</v>
          </cell>
          <cell r="O61">
            <v>143414.79761946297</v>
          </cell>
          <cell r="P61">
            <v>151302.79196575272</v>
          </cell>
          <cell r="Q61">
            <v>220834.30542429927</v>
          </cell>
        </row>
        <row r="62">
          <cell r="A62" t="str">
            <v>Pittsburgh</v>
          </cell>
          <cell r="B62">
            <v>860</v>
          </cell>
          <cell r="C62">
            <v>72358.427538462143</v>
          </cell>
          <cell r="D62">
            <v>72170.350615385221</v>
          </cell>
          <cell r="E62">
            <v>71880.658307692895</v>
          </cell>
          <cell r="F62">
            <v>94640.441846154616</v>
          </cell>
          <cell r="G62">
            <v>311049.87830769492</v>
          </cell>
          <cell r="H62">
            <v>860</v>
          </cell>
          <cell r="I62">
            <v>623.09176470588238</v>
          </cell>
          <cell r="J62">
            <v>3738.5505882352941</v>
          </cell>
          <cell r="K62">
            <v>7944.42</v>
          </cell>
          <cell r="L62">
            <v>17913.888235294118</v>
          </cell>
          <cell r="M62">
            <v>0</v>
          </cell>
          <cell r="N62">
            <v>72981.519303168025</v>
          </cell>
          <cell r="O62">
            <v>75908.901203620509</v>
          </cell>
          <cell r="P62">
            <v>79825.078307692893</v>
          </cell>
          <cell r="Q62">
            <v>112554.33008144873</v>
          </cell>
        </row>
        <row r="63">
          <cell r="A63" t="str">
            <v>Evansville</v>
          </cell>
          <cell r="B63">
            <v>870</v>
          </cell>
          <cell r="C63">
            <v>42095.031230769229</v>
          </cell>
          <cell r="D63">
            <v>42095.031230769229</v>
          </cell>
          <cell r="E63">
            <v>41881.56969230769</v>
          </cell>
          <cell r="F63">
            <v>55491.292923077155</v>
          </cell>
          <cell r="G63">
            <v>181562.9250769233</v>
          </cell>
          <cell r="H63">
            <v>870</v>
          </cell>
          <cell r="I63">
            <v>0</v>
          </cell>
          <cell r="J63">
            <v>1319.6827358490566</v>
          </cell>
          <cell r="K63">
            <v>4398.9424528301888</v>
          </cell>
          <cell r="L63">
            <v>11437.25037735849</v>
          </cell>
          <cell r="M63">
            <v>0</v>
          </cell>
          <cell r="N63">
            <v>42095.031230769229</v>
          </cell>
          <cell r="O63">
            <v>43414.713966618285</v>
          </cell>
          <cell r="P63">
            <v>46280.51214513788</v>
          </cell>
          <cell r="Q63">
            <v>66928.543300435646</v>
          </cell>
        </row>
        <row r="64">
          <cell r="A64" t="str">
            <v>Minneapolis</v>
          </cell>
          <cell r="B64">
            <v>880</v>
          </cell>
          <cell r="C64">
            <v>193715.41446153846</v>
          </cell>
          <cell r="D64">
            <v>193476.18369230768</v>
          </cell>
          <cell r="E64">
            <v>191973.41446153849</v>
          </cell>
          <cell r="F64">
            <v>251413.32184615475</v>
          </cell>
          <cell r="G64">
            <v>830578.33446153929</v>
          </cell>
          <cell r="H64">
            <v>880</v>
          </cell>
          <cell r="I64">
            <v>2603.748</v>
          </cell>
          <cell r="J64">
            <v>10270.339333333333</v>
          </cell>
          <cell r="K64">
            <v>20251.373333333329</v>
          </cell>
          <cell r="L64">
            <v>44842.32666666666</v>
          </cell>
          <cell r="M64">
            <v>0</v>
          </cell>
          <cell r="N64">
            <v>196319.16246153845</v>
          </cell>
          <cell r="O64">
            <v>203746.52302564101</v>
          </cell>
          <cell r="P64">
            <v>212224.78779487181</v>
          </cell>
          <cell r="Q64">
            <v>296255.64851282141</v>
          </cell>
        </row>
        <row r="65">
          <cell r="A65" t="str">
            <v>Des Moines</v>
          </cell>
          <cell r="B65">
            <v>890</v>
          </cell>
          <cell r="C65">
            <v>20706.83815384618</v>
          </cell>
          <cell r="D65">
            <v>20591.453538461563</v>
          </cell>
          <cell r="E65">
            <v>20514.530461538488</v>
          </cell>
          <cell r="F65">
            <v>27006.809846153843</v>
          </cell>
          <cell r="G65">
            <v>88819.632000000071</v>
          </cell>
          <cell r="H65">
            <v>890</v>
          </cell>
          <cell r="I65">
            <v>1083.1173684210526</v>
          </cell>
          <cell r="J65">
            <v>4693.5085964912278</v>
          </cell>
          <cell r="K65">
            <v>8664.9389473684205</v>
          </cell>
          <cell r="L65">
            <v>17690.917017543856</v>
          </cell>
          <cell r="M65">
            <v>0</v>
          </cell>
          <cell r="N65">
            <v>21789.955522267232</v>
          </cell>
          <cell r="O65">
            <v>25284.962134952792</v>
          </cell>
          <cell r="P65">
            <v>29179.469408906909</v>
          </cell>
          <cell r="Q65">
            <v>44697.726863697695</v>
          </cell>
        </row>
        <row r="66">
          <cell r="A66" t="str">
            <v>Saint Louis</v>
          </cell>
          <cell r="B66">
            <v>900</v>
          </cell>
          <cell r="C66">
            <v>98124.315230769251</v>
          </cell>
          <cell r="D66">
            <v>98124.315230769251</v>
          </cell>
          <cell r="E66">
            <v>97953.546000000017</v>
          </cell>
          <cell r="F66">
            <v>129930.52800000033</v>
          </cell>
          <cell r="G66">
            <v>424132.70446153887</v>
          </cell>
          <cell r="H66">
            <v>900</v>
          </cell>
          <cell r="I66">
            <v>241.92891891891892</v>
          </cell>
          <cell r="J66">
            <v>1572.537972972973</v>
          </cell>
          <cell r="K66">
            <v>6653.0452702702696</v>
          </cell>
          <cell r="L66">
            <v>20805.887027027027</v>
          </cell>
          <cell r="M66">
            <v>0</v>
          </cell>
          <cell r="N66">
            <v>98366.244149688166</v>
          </cell>
          <cell r="O66">
            <v>99696.853203742226</v>
          </cell>
          <cell r="P66">
            <v>104606.59127027029</v>
          </cell>
          <cell r="Q66">
            <v>150736.41502702737</v>
          </cell>
        </row>
        <row r="67">
          <cell r="A67" t="str">
            <v>Louisville</v>
          </cell>
          <cell r="B67">
            <v>910</v>
          </cell>
          <cell r="C67">
            <v>128259.76646153881</v>
          </cell>
          <cell r="D67">
            <v>127952.07415384648</v>
          </cell>
          <cell r="E67">
            <v>127473.61261538492</v>
          </cell>
          <cell r="F67">
            <v>168806.9501538467</v>
          </cell>
          <cell r="G67">
            <v>552492.40338461683</v>
          </cell>
          <cell r="H67">
            <v>910</v>
          </cell>
          <cell r="I67">
            <v>463.16725274725275</v>
          </cell>
          <cell r="J67">
            <v>4631.6725274725268</v>
          </cell>
          <cell r="K67">
            <v>10652.846813186812</v>
          </cell>
          <cell r="L67">
            <v>25319.809816849818</v>
          </cell>
          <cell r="M67">
            <v>0</v>
          </cell>
          <cell r="N67">
            <v>128722.93371428606</v>
          </cell>
          <cell r="O67">
            <v>132583.746681319</v>
          </cell>
          <cell r="P67">
            <v>138126.45942857172</v>
          </cell>
          <cell r="Q67">
            <v>194126.75997069653</v>
          </cell>
        </row>
        <row r="68">
          <cell r="A68" t="str">
            <v>Chicago</v>
          </cell>
          <cell r="B68">
            <v>920</v>
          </cell>
          <cell r="C68">
            <v>313157.03615384712</v>
          </cell>
          <cell r="D68">
            <v>312243.75923077035</v>
          </cell>
          <cell r="E68">
            <v>310719.4515384626</v>
          </cell>
          <cell r="F68">
            <v>411312.51999999426</v>
          </cell>
          <cell r="G68">
            <v>1347432.7669230744</v>
          </cell>
          <cell r="H68">
            <v>920</v>
          </cell>
          <cell r="I68">
            <v>2305.4400820793435</v>
          </cell>
          <cell r="J68">
            <v>9682.8483447332419</v>
          </cell>
          <cell r="K68">
            <v>17982.432640218878</v>
          </cell>
          <cell r="L68">
            <v>41497.921477428179</v>
          </cell>
          <cell r="M68">
            <v>0</v>
          </cell>
          <cell r="N68">
            <v>315462.47623592644</v>
          </cell>
          <cell r="O68">
            <v>321926.60757550359</v>
          </cell>
          <cell r="P68">
            <v>328701.88417868147</v>
          </cell>
          <cell r="Q68">
            <v>452810.44147742243</v>
          </cell>
        </row>
        <row r="69">
          <cell r="A69" t="str">
            <v>Indianapolis</v>
          </cell>
          <cell r="B69">
            <v>930</v>
          </cell>
          <cell r="C69">
            <v>101906.62246153875</v>
          </cell>
          <cell r="D69">
            <v>101785.39169230797</v>
          </cell>
          <cell r="E69">
            <v>101286.69938461568</v>
          </cell>
          <cell r="F69">
            <v>134912.2658461548</v>
          </cell>
          <cell r="G69">
            <v>439890.97938461718</v>
          </cell>
          <cell r="H69">
            <v>930</v>
          </cell>
          <cell r="I69">
            <v>913.91081481481478</v>
          </cell>
          <cell r="J69">
            <v>5026.509481481482</v>
          </cell>
          <cell r="K69">
            <v>12337.796</v>
          </cell>
          <cell r="L69">
            <v>28178.916790123458</v>
          </cell>
          <cell r="M69">
            <v>0</v>
          </cell>
          <cell r="N69">
            <v>102820.53327635356</v>
          </cell>
          <cell r="O69">
            <v>106811.90117378945</v>
          </cell>
          <cell r="P69">
            <v>113624.49538461569</v>
          </cell>
          <cell r="Q69">
            <v>163091.18263627824</v>
          </cell>
        </row>
        <row r="70">
          <cell r="A70" t="str">
            <v>Cincinnati</v>
          </cell>
          <cell r="B70">
            <v>940</v>
          </cell>
          <cell r="C70">
            <v>80253.961846154096</v>
          </cell>
          <cell r="D70">
            <v>79306.654153846423</v>
          </cell>
          <cell r="E70">
            <v>78990.50030769255</v>
          </cell>
          <cell r="F70">
            <v>104998.51323077033</v>
          </cell>
          <cell r="G70">
            <v>343549.62953846343</v>
          </cell>
          <cell r="H70">
            <v>940</v>
          </cell>
          <cell r="I70">
            <v>0</v>
          </cell>
          <cell r="J70">
            <v>245.68702439024392</v>
          </cell>
          <cell r="K70">
            <v>4545.2099512195127</v>
          </cell>
          <cell r="L70">
            <v>19900.648975609758</v>
          </cell>
          <cell r="M70">
            <v>0</v>
          </cell>
          <cell r="N70">
            <v>80253.961846154096</v>
          </cell>
          <cell r="O70">
            <v>79552.34117823666</v>
          </cell>
          <cell r="P70">
            <v>83535.710258912062</v>
          </cell>
          <cell r="Q70">
            <v>124899.16220638009</v>
          </cell>
        </row>
        <row r="71">
          <cell r="A71" t="str">
            <v>Detroit</v>
          </cell>
          <cell r="B71">
            <v>950</v>
          </cell>
          <cell r="C71">
            <v>118973.34707692369</v>
          </cell>
          <cell r="D71">
            <v>118220.88553846211</v>
          </cell>
          <cell r="E71">
            <v>116894.65476923132</v>
          </cell>
          <cell r="F71">
            <v>153895.46276923188</v>
          </cell>
          <cell r="G71">
            <v>507984.35015384899</v>
          </cell>
          <cell r="H71">
            <v>950</v>
          </cell>
          <cell r="I71">
            <v>140.99251396648043</v>
          </cell>
          <cell r="J71">
            <v>4652.7529608938548</v>
          </cell>
          <cell r="K71">
            <v>10010.468491620111</v>
          </cell>
          <cell r="L71">
            <v>25096.667486033519</v>
          </cell>
          <cell r="M71">
            <v>0</v>
          </cell>
          <cell r="N71">
            <v>119114.33959089017</v>
          </cell>
          <cell r="O71">
            <v>122873.63849935596</v>
          </cell>
          <cell r="P71">
            <v>126905.12326085143</v>
          </cell>
          <cell r="Q71">
            <v>178992.13025526539</v>
          </cell>
        </row>
        <row r="72">
          <cell r="A72" t="str">
            <v>Madison</v>
          </cell>
          <cell r="B72">
            <v>960</v>
          </cell>
          <cell r="C72">
            <v>96715.052461539002</v>
          </cell>
          <cell r="D72">
            <v>95916.206307692846</v>
          </cell>
          <cell r="E72">
            <v>95116.206307692817</v>
          </cell>
          <cell r="F72">
            <v>124874.198153847</v>
          </cell>
          <cell r="G72">
            <v>412621.66323077166</v>
          </cell>
          <cell r="H72">
            <v>960</v>
          </cell>
          <cell r="I72">
            <v>1233.2032786885247</v>
          </cell>
          <cell r="J72">
            <v>5919.3757377049187</v>
          </cell>
          <cell r="K72">
            <v>11468.790491803278</v>
          </cell>
          <cell r="L72">
            <v>23924.14360655738</v>
          </cell>
          <cell r="M72">
            <v>0</v>
          </cell>
          <cell r="N72">
            <v>97948.255740227527</v>
          </cell>
          <cell r="O72">
            <v>101835.58204539776</v>
          </cell>
          <cell r="P72">
            <v>106584.99679949609</v>
          </cell>
          <cell r="Q72">
            <v>148798.34176040438</v>
          </cell>
        </row>
        <row r="73">
          <cell r="A73" t="str">
            <v>Grand Rapids</v>
          </cell>
          <cell r="B73">
            <v>970</v>
          </cell>
          <cell r="C73">
            <v>96693.037846153849</v>
          </cell>
          <cell r="D73">
            <v>95165.547692307708</v>
          </cell>
          <cell r="E73">
            <v>94002.163076923127</v>
          </cell>
          <cell r="F73">
            <v>120541.62769230857</v>
          </cell>
          <cell r="G73">
            <v>406402.37630769325</v>
          </cell>
          <cell r="H73">
            <v>970</v>
          </cell>
          <cell r="I73">
            <v>2234.2190415335463</v>
          </cell>
          <cell r="J73">
            <v>9495.4309265175707</v>
          </cell>
          <cell r="K73">
            <v>18990.861853035141</v>
          </cell>
          <cell r="L73">
            <v>44498.195910543131</v>
          </cell>
          <cell r="M73">
            <v>0</v>
          </cell>
          <cell r="N73">
            <v>98927.256887687399</v>
          </cell>
          <cell r="O73">
            <v>104660.97861882528</v>
          </cell>
          <cell r="P73">
            <v>112993.02492995826</v>
          </cell>
          <cell r="Q73">
            <v>165039.82360285171</v>
          </cell>
        </row>
        <row r="74">
          <cell r="A74" t="str">
            <v>Columbus OH</v>
          </cell>
          <cell r="B74">
            <v>980</v>
          </cell>
          <cell r="C74">
            <v>52686.909230769292</v>
          </cell>
          <cell r="D74">
            <v>52494.601538461597</v>
          </cell>
          <cell r="E74">
            <v>52456.140000000058</v>
          </cell>
          <cell r="F74">
            <v>69471.520000000077</v>
          </cell>
          <cell r="G74">
            <v>227109.17076923104</v>
          </cell>
          <cell r="H74">
            <v>980</v>
          </cell>
          <cell r="I74">
            <v>132.76388888888889</v>
          </cell>
          <cell r="J74">
            <v>1991.4583333333333</v>
          </cell>
          <cell r="K74">
            <v>6239.9027777777774</v>
          </cell>
          <cell r="L74">
            <v>17259.305555555555</v>
          </cell>
          <cell r="M74">
            <v>0</v>
          </cell>
          <cell r="N74">
            <v>52819.673119658182</v>
          </cell>
          <cell r="O74">
            <v>54486.059871794932</v>
          </cell>
          <cell r="P74">
            <v>58696.042777777839</v>
          </cell>
          <cell r="Q74">
            <v>86730.825555555639</v>
          </cell>
        </row>
        <row r="75">
          <cell r="A75" t="str">
            <v>Cleveland</v>
          </cell>
          <cell r="B75">
            <v>986</v>
          </cell>
          <cell r="C75">
            <v>33107.184923076864</v>
          </cell>
          <cell r="D75">
            <v>32602.861846153792</v>
          </cell>
          <cell r="E75">
            <v>32602.861846153792</v>
          </cell>
          <cell r="F75">
            <v>43236.482461538413</v>
          </cell>
          <cell r="G75">
            <v>141549.39107692288</v>
          </cell>
          <cell r="H75">
            <v>986</v>
          </cell>
          <cell r="I75">
            <v>457.21956521739139</v>
          </cell>
          <cell r="J75">
            <v>3810.1630434782614</v>
          </cell>
          <cell r="K75">
            <v>11278.082608695655</v>
          </cell>
          <cell r="L75">
            <v>29109.645652173916</v>
          </cell>
          <cell r="M75">
            <v>0</v>
          </cell>
          <cell r="N75">
            <v>33564.404488294254</v>
          </cell>
          <cell r="O75">
            <v>36413.024889632055</v>
          </cell>
          <cell r="P75">
            <v>43880.94445484945</v>
          </cell>
          <cell r="Q75">
            <v>72346.12811371233</v>
          </cell>
        </row>
        <row r="76">
          <cell r="A76" t="str">
            <v>Buffalo</v>
          </cell>
          <cell r="B76">
            <v>990</v>
          </cell>
          <cell r="C76">
            <v>72994.87892307702</v>
          </cell>
          <cell r="D76">
            <v>72348.817384615482</v>
          </cell>
          <cell r="E76">
            <v>71876.740461538546</v>
          </cell>
          <cell r="F76">
            <v>94274.136000000246</v>
          </cell>
          <cell r="G76">
            <v>311494.57276923128</v>
          </cell>
          <cell r="H76">
            <v>990</v>
          </cell>
          <cell r="I76">
            <v>423.08675675675676</v>
          </cell>
          <cell r="J76">
            <v>1692.347027027027</v>
          </cell>
          <cell r="K76">
            <v>4653.9543243243243</v>
          </cell>
          <cell r="L76">
            <v>13397.747297297297</v>
          </cell>
          <cell r="M76">
            <v>0</v>
          </cell>
          <cell r="N76">
            <v>73417.965679833782</v>
          </cell>
          <cell r="O76">
            <v>74041.164411642516</v>
          </cell>
          <cell r="P76">
            <v>76530.69478586287</v>
          </cell>
          <cell r="Q76">
            <v>107671.88329729755</v>
          </cell>
        </row>
        <row r="80">
          <cell r="A80" t="str">
            <v xml:space="preserve">Remember to Refresh Pivot </v>
          </cell>
          <cell r="B8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ee"/>
      <sheetName val="61303"/>
    </sheetNames>
    <sheetDataSet>
      <sheetData sheetId="0">
        <row r="1">
          <cell r="B1" t="str">
            <v>Loc</v>
          </cell>
          <cell r="C1" t="str">
            <v>Budget</v>
          </cell>
        </row>
        <row r="2">
          <cell r="B2" t="str">
            <v>Seattle</v>
          </cell>
          <cell r="C2">
            <v>1292.6500000000001</v>
          </cell>
        </row>
        <row r="3">
          <cell r="B3" t="str">
            <v>Everett</v>
          </cell>
          <cell r="C3">
            <v>4875.75</v>
          </cell>
        </row>
        <row r="4">
          <cell r="B4" t="str">
            <v>Mountain View</v>
          </cell>
          <cell r="C4">
            <v>0</v>
          </cell>
        </row>
        <row r="5">
          <cell r="B5" t="str">
            <v>Tacoma</v>
          </cell>
          <cell r="C5">
            <v>5013.72</v>
          </cell>
        </row>
        <row r="6">
          <cell r="B6" t="str">
            <v>Kent</v>
          </cell>
          <cell r="C6">
            <v>6043.77</v>
          </cell>
        </row>
        <row r="7">
          <cell r="B7" t="str">
            <v>Spokane</v>
          </cell>
          <cell r="C7">
            <v>1907.13</v>
          </cell>
        </row>
        <row r="8">
          <cell r="B8" t="str">
            <v>PORTLAND</v>
          </cell>
          <cell r="C8">
            <v>1141.96</v>
          </cell>
        </row>
        <row r="9">
          <cell r="B9" t="str">
            <v>EUGENE</v>
          </cell>
          <cell r="C9">
            <v>1235.79</v>
          </cell>
        </row>
        <row r="10">
          <cell r="B10" t="str">
            <v>MEDFORD</v>
          </cell>
          <cell r="C10">
            <v>1294.27</v>
          </cell>
        </row>
        <row r="11">
          <cell r="B11" t="str">
            <v>Tualatin</v>
          </cell>
          <cell r="C11">
            <v>3246.99</v>
          </cell>
        </row>
        <row r="12">
          <cell r="B12" t="str">
            <v>Boise</v>
          </cell>
          <cell r="C12">
            <v>983.88</v>
          </cell>
        </row>
        <row r="13">
          <cell r="B13" t="str">
            <v>Redmond</v>
          </cell>
          <cell r="C13">
            <v>0</v>
          </cell>
        </row>
        <row r="14">
          <cell r="B14" t="str">
            <v>Salt Lake</v>
          </cell>
          <cell r="C14">
            <v>1646.17</v>
          </cell>
        </row>
        <row r="15">
          <cell r="B15" t="str">
            <v>SAN FRANCISCO</v>
          </cell>
          <cell r="C15">
            <v>14533.82</v>
          </cell>
        </row>
        <row r="16">
          <cell r="B16" t="str">
            <v>SANTA CLARA</v>
          </cell>
          <cell r="C16">
            <v>22726.58</v>
          </cell>
        </row>
        <row r="17">
          <cell r="B17" t="str">
            <v>SACRAMENTO</v>
          </cell>
          <cell r="C17">
            <v>8303.3700000000008</v>
          </cell>
        </row>
        <row r="18">
          <cell r="B18" t="str">
            <v>Concord</v>
          </cell>
          <cell r="C18">
            <v>2448.5700000000002</v>
          </cell>
        </row>
        <row r="19">
          <cell r="B19" t="str">
            <v>OAKLAND</v>
          </cell>
          <cell r="C19">
            <v>3617.77</v>
          </cell>
        </row>
        <row r="20">
          <cell r="B20" t="str">
            <v>Manteca</v>
          </cell>
          <cell r="C20">
            <v>2166.9899999999998</v>
          </cell>
        </row>
        <row r="21">
          <cell r="B21" t="str">
            <v>S San Francisco</v>
          </cell>
          <cell r="C21">
            <v>2966.81</v>
          </cell>
        </row>
        <row r="22">
          <cell r="B22" t="str">
            <v>Reno</v>
          </cell>
          <cell r="C22">
            <v>819.01</v>
          </cell>
        </row>
        <row r="23">
          <cell r="B23" t="str">
            <v>Sonoma Valley</v>
          </cell>
          <cell r="C23">
            <v>2143.87</v>
          </cell>
        </row>
        <row r="24">
          <cell r="B24" t="str">
            <v>DOWNEY</v>
          </cell>
          <cell r="C24">
            <v>1484.42</v>
          </cell>
        </row>
        <row r="25">
          <cell r="B25" t="str">
            <v>RIVERSIDE</v>
          </cell>
          <cell r="C25">
            <v>1247.27</v>
          </cell>
        </row>
        <row r="26">
          <cell r="B26" t="str">
            <v>Orange</v>
          </cell>
          <cell r="C26">
            <v>1535.98</v>
          </cell>
        </row>
        <row r="27">
          <cell r="B27" t="str">
            <v>VAN NUYS</v>
          </cell>
          <cell r="C27">
            <v>2216.33</v>
          </cell>
        </row>
        <row r="28">
          <cell r="B28" t="str">
            <v>LOS ANGELES</v>
          </cell>
          <cell r="C28">
            <v>14107.54</v>
          </cell>
        </row>
        <row r="29">
          <cell r="B29" t="str">
            <v>Fresno</v>
          </cell>
          <cell r="C29">
            <v>179.99</v>
          </cell>
        </row>
        <row r="30">
          <cell r="B30" t="str">
            <v>San Gabriel Valley</v>
          </cell>
          <cell r="C30">
            <v>22.69</v>
          </cell>
        </row>
        <row r="31">
          <cell r="B31" t="str">
            <v>PHOENIX</v>
          </cell>
          <cell r="C31">
            <v>1549.24</v>
          </cell>
        </row>
        <row r="32">
          <cell r="B32" t="str">
            <v>TUCSON</v>
          </cell>
          <cell r="C32">
            <v>449.23</v>
          </cell>
        </row>
        <row r="33">
          <cell r="B33" t="str">
            <v>DENVER</v>
          </cell>
          <cell r="C33">
            <v>68183.820000000007</v>
          </cell>
        </row>
        <row r="34">
          <cell r="B34" t="str">
            <v>COLORADO SPRINGS</v>
          </cell>
          <cell r="C34">
            <v>0</v>
          </cell>
        </row>
        <row r="35">
          <cell r="B35" t="str">
            <v>FORT COLLINS</v>
          </cell>
          <cell r="C35">
            <v>0</v>
          </cell>
        </row>
        <row r="36">
          <cell r="B36" t="str">
            <v>GLENWOOD SPRINS</v>
          </cell>
          <cell r="C36">
            <v>0</v>
          </cell>
        </row>
        <row r="37">
          <cell r="B37" t="str">
            <v>ABILENE</v>
          </cell>
          <cell r="C37">
            <v>0</v>
          </cell>
        </row>
        <row r="38">
          <cell r="B38" t="str">
            <v>El Paso</v>
          </cell>
          <cell r="C38">
            <v>1216.68</v>
          </cell>
        </row>
        <row r="39">
          <cell r="B39" t="str">
            <v>New York</v>
          </cell>
          <cell r="C39">
            <v>1942.18</v>
          </cell>
        </row>
        <row r="40">
          <cell r="B40" t="str">
            <v>NEW JERSEY</v>
          </cell>
          <cell r="C40">
            <v>5191.8900000000003</v>
          </cell>
        </row>
        <row r="41">
          <cell r="B41" t="str">
            <v>Brooklyn-Queens</v>
          </cell>
          <cell r="C41">
            <v>5029.49</v>
          </cell>
        </row>
        <row r="42">
          <cell r="B42" t="str">
            <v>Connecticut</v>
          </cell>
          <cell r="C42">
            <v>314.85000000000002</v>
          </cell>
        </row>
        <row r="43">
          <cell r="B43" t="str">
            <v>BALTIMORE</v>
          </cell>
          <cell r="C43">
            <v>116.82</v>
          </cell>
        </row>
        <row r="44">
          <cell r="B44" t="str">
            <v>Boston</v>
          </cell>
          <cell r="C44">
            <v>2119.0500000000002</v>
          </cell>
        </row>
        <row r="45">
          <cell r="B45" t="str">
            <v>Bronx</v>
          </cell>
          <cell r="C45">
            <v>5221.91</v>
          </cell>
        </row>
        <row r="46">
          <cell r="B46" t="str">
            <v>Philadelphia</v>
          </cell>
          <cell r="C46">
            <v>0</v>
          </cell>
        </row>
        <row r="47">
          <cell r="B47" t="str">
            <v>SAN DIEGO</v>
          </cell>
          <cell r="C47">
            <v>1124.23</v>
          </cell>
        </row>
        <row r="48">
          <cell r="B48" t="str">
            <v>Albuquerque</v>
          </cell>
          <cell r="C48">
            <v>1746.77</v>
          </cell>
        </row>
        <row r="49">
          <cell r="B49" t="str">
            <v>Bloomfield</v>
          </cell>
          <cell r="C49">
            <v>412.59</v>
          </cell>
        </row>
        <row r="50">
          <cell r="B50" t="str">
            <v>Santa Fe</v>
          </cell>
          <cell r="C50">
            <v>693.79</v>
          </cell>
        </row>
        <row r="51">
          <cell r="B51" t="str">
            <v>CHATTANOOGA</v>
          </cell>
          <cell r="C51">
            <v>5384.96</v>
          </cell>
        </row>
        <row r="52">
          <cell r="B52" t="str">
            <v>Knoxville</v>
          </cell>
          <cell r="C52">
            <v>3102.13</v>
          </cell>
        </row>
        <row r="53">
          <cell r="B53" t="str">
            <v>Nashville</v>
          </cell>
          <cell r="C53">
            <v>3821.03</v>
          </cell>
        </row>
        <row r="54">
          <cell r="B54" t="str">
            <v>Memphis</v>
          </cell>
          <cell r="C54">
            <v>1543.45</v>
          </cell>
        </row>
        <row r="55">
          <cell r="B55" t="str">
            <v>Little Rock</v>
          </cell>
          <cell r="C55">
            <v>1523.54</v>
          </cell>
        </row>
        <row r="56">
          <cell r="B56" t="str">
            <v>JACKSON</v>
          </cell>
          <cell r="C56">
            <v>7098.48</v>
          </cell>
        </row>
        <row r="57">
          <cell r="B57" t="str">
            <v>Columbus MS</v>
          </cell>
          <cell r="C57">
            <v>441.84</v>
          </cell>
        </row>
        <row r="58">
          <cell r="B58" t="str">
            <v>Atlanta South</v>
          </cell>
          <cell r="C58">
            <v>5568.44</v>
          </cell>
        </row>
        <row r="59">
          <cell r="B59" t="str">
            <v>Atlanta North</v>
          </cell>
          <cell r="C59">
            <v>2283.62</v>
          </cell>
        </row>
        <row r="60">
          <cell r="B60" t="str">
            <v>Pittsburgh</v>
          </cell>
          <cell r="C60">
            <v>4425.75</v>
          </cell>
        </row>
        <row r="61">
          <cell r="B61" t="str">
            <v>Evansville</v>
          </cell>
          <cell r="C61">
            <v>673.18</v>
          </cell>
        </row>
        <row r="62">
          <cell r="B62" t="str">
            <v>Minneapolis</v>
          </cell>
          <cell r="C62">
            <v>5373.24</v>
          </cell>
        </row>
        <row r="63">
          <cell r="B63" t="str">
            <v>Des Moines</v>
          </cell>
          <cell r="C63">
            <v>2072.44</v>
          </cell>
        </row>
        <row r="64">
          <cell r="B64" t="str">
            <v>Saint Louis</v>
          </cell>
          <cell r="C64">
            <v>6424.12</v>
          </cell>
        </row>
        <row r="65">
          <cell r="B65" t="str">
            <v>Louisville</v>
          </cell>
          <cell r="C65">
            <v>3617.59</v>
          </cell>
        </row>
        <row r="66">
          <cell r="B66" t="str">
            <v>Chicago</v>
          </cell>
          <cell r="C66">
            <v>19278.150000000001</v>
          </cell>
        </row>
        <row r="67">
          <cell r="B67" t="str">
            <v>Indianapolis</v>
          </cell>
          <cell r="C67">
            <v>3632.2</v>
          </cell>
        </row>
        <row r="68">
          <cell r="B68" t="str">
            <v>Cincinnati</v>
          </cell>
          <cell r="C68">
            <v>2382.11</v>
          </cell>
        </row>
        <row r="69">
          <cell r="B69" t="str">
            <v>Detroit</v>
          </cell>
          <cell r="C69">
            <v>5050.8900000000003</v>
          </cell>
        </row>
        <row r="70">
          <cell r="B70" t="str">
            <v>Madison</v>
          </cell>
          <cell r="C70">
            <v>2979.41</v>
          </cell>
        </row>
        <row r="71">
          <cell r="B71" t="str">
            <v>Grand Rapids</v>
          </cell>
          <cell r="C71">
            <v>7955.05</v>
          </cell>
        </row>
        <row r="72">
          <cell r="B72" t="str">
            <v>Columbus OH</v>
          </cell>
          <cell r="C72">
            <v>1507.26</v>
          </cell>
        </row>
        <row r="73">
          <cell r="B73" t="str">
            <v>Cleveland</v>
          </cell>
          <cell r="C73">
            <v>365.36</v>
          </cell>
        </row>
        <row r="74">
          <cell r="B74" t="str">
            <v>Buffalo</v>
          </cell>
          <cell r="C74">
            <v>5323.02</v>
          </cell>
        </row>
        <row r="75">
          <cell r="B75"/>
          <cell r="C75">
            <v>306342.89</v>
          </cell>
        </row>
        <row r="76">
          <cell r="B76"/>
          <cell r="C76"/>
        </row>
        <row r="77">
          <cell r="B77"/>
          <cell r="C77">
            <v>0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emO 2025"/>
      <sheetName val="2025 notes for CO"/>
      <sheetName val="2024 changes"/>
      <sheetName val="2024 notes"/>
      <sheetName val="2023 notes"/>
      <sheetName val="2022 notes for 470"/>
      <sheetName val="2022 notes for 720"/>
    </sheetNames>
    <sheetDataSet>
      <sheetData sheetId="0">
        <row r="1">
          <cell r="B1"/>
          <cell r="C1"/>
        </row>
        <row r="2">
          <cell r="B2"/>
          <cell r="C2"/>
        </row>
        <row r="3">
          <cell r="B3" t="str">
            <v>Branch</v>
          </cell>
          <cell r="C3" t="str">
            <v>YTD % of Big 6</v>
          </cell>
        </row>
        <row r="4">
          <cell r="B4" t="str">
            <v>Seattle</v>
          </cell>
          <cell r="C4">
            <v>-5.0357384068597098E-2</v>
          </cell>
        </row>
        <row r="5">
          <cell r="B5" t="str">
            <v>Everett</v>
          </cell>
          <cell r="C5">
            <v>1.8100000000000002E-2</v>
          </cell>
        </row>
        <row r="6">
          <cell r="B6" t="str">
            <v>Tacoma</v>
          </cell>
          <cell r="C6">
            <v>1.84E-2</v>
          </cell>
        </row>
        <row r="7">
          <cell r="B7" t="str">
            <v>Kent</v>
          </cell>
          <cell r="C7">
            <v>1.84E-2</v>
          </cell>
        </row>
        <row r="8">
          <cell r="B8" t="str">
            <v>Portland</v>
          </cell>
          <cell r="C8">
            <v>-4.7444105802909149E-2</v>
          </cell>
        </row>
        <row r="9">
          <cell r="B9" t="str">
            <v>Spokane</v>
          </cell>
          <cell r="C9">
            <v>1.7600000000000001E-2</v>
          </cell>
        </row>
        <row r="10">
          <cell r="B10" t="str">
            <v>Eugene</v>
          </cell>
          <cell r="C10">
            <v>1.7600000000000001E-2</v>
          </cell>
        </row>
        <row r="11">
          <cell r="B11" t="str">
            <v>Medford</v>
          </cell>
          <cell r="C11">
            <v>1.7600000000000001E-2</v>
          </cell>
        </row>
        <row r="12">
          <cell r="B12" t="str">
            <v>Tualatin</v>
          </cell>
          <cell r="C12">
            <v>1.7600000000000001E-2</v>
          </cell>
        </row>
        <row r="13">
          <cell r="B13" t="str">
            <v>Boise</v>
          </cell>
          <cell r="C13">
            <v>1.7600000000000001E-2</v>
          </cell>
        </row>
        <row r="14">
          <cell r="B14" t="str">
            <v>Redmond</v>
          </cell>
          <cell r="C14">
            <v>1.7600000000000001E-2</v>
          </cell>
        </row>
        <row r="15">
          <cell r="B15" t="str">
            <v>Salt Lake</v>
          </cell>
          <cell r="C15">
            <v>1.7600000000000001E-2</v>
          </cell>
        </row>
        <row r="16">
          <cell r="B16" t="str">
            <v>Santa Clara</v>
          </cell>
          <cell r="C16">
            <v>-7.3011880772214941E-3</v>
          </cell>
        </row>
        <row r="17">
          <cell r="B17" t="str">
            <v>Oakland</v>
          </cell>
          <cell r="C17">
            <v>1.1900000000000001E-2</v>
          </cell>
        </row>
        <row r="18">
          <cell r="B18" t="str">
            <v>Sacramento</v>
          </cell>
          <cell r="C18">
            <v>-2.0293155619473233E-2</v>
          </cell>
        </row>
        <row r="19">
          <cell r="B19" t="str">
            <v>Concord</v>
          </cell>
          <cell r="C19">
            <v>1.7500000000000002E-2</v>
          </cell>
        </row>
        <row r="20">
          <cell r="B20" t="str">
            <v>Manteca</v>
          </cell>
          <cell r="C20">
            <v>4.8399999999999999E-2</v>
          </cell>
        </row>
        <row r="21">
          <cell r="B21" t="str">
            <v>Reno</v>
          </cell>
          <cell r="C21">
            <v>0.02</v>
          </cell>
        </row>
        <row r="22">
          <cell r="B22" t="str">
            <v>S San Francisco</v>
          </cell>
          <cell r="C22">
            <v>-2.9080023511849303E-2</v>
          </cell>
        </row>
        <row r="23">
          <cell r="B23" t="str">
            <v>San Francisco</v>
          </cell>
          <cell r="C23">
            <v>1.7500000000000002E-2</v>
          </cell>
        </row>
        <row r="24">
          <cell r="B24" t="str">
            <v>Sonoma Valley</v>
          </cell>
          <cell r="C24">
            <v>1.7500000000000002E-2</v>
          </cell>
        </row>
        <row r="25">
          <cell r="B25" t="str">
            <v>San Gabriel Valley</v>
          </cell>
          <cell r="C25">
            <v>-8.7522073627807187E-2</v>
          </cell>
        </row>
        <row r="26">
          <cell r="B26" t="str">
            <v>Downey</v>
          </cell>
          <cell r="C26">
            <v>2.2599999999999999E-2</v>
          </cell>
        </row>
        <row r="27">
          <cell r="B27" t="str">
            <v>Riverside</v>
          </cell>
          <cell r="C27">
            <v>2.2599999999999999E-2</v>
          </cell>
        </row>
        <row r="28">
          <cell r="B28" t="str">
            <v>Los Angeles</v>
          </cell>
          <cell r="C28">
            <v>2.2599999999999999E-2</v>
          </cell>
        </row>
        <row r="29">
          <cell r="B29" t="str">
            <v>Fresno</v>
          </cell>
          <cell r="C29">
            <v>2.2599999999999999E-2</v>
          </cell>
        </row>
        <row r="30">
          <cell r="B30" t="str">
            <v>Orange</v>
          </cell>
          <cell r="C30">
            <v>-1.0635646770004854E-2</v>
          </cell>
        </row>
        <row r="31">
          <cell r="B31" t="str">
            <v>San Diego</v>
          </cell>
          <cell r="C31">
            <v>0.01</v>
          </cell>
        </row>
        <row r="32">
          <cell r="B32" t="str">
            <v>Phoenix</v>
          </cell>
          <cell r="C32">
            <v>-9.8266981919460667E-3</v>
          </cell>
        </row>
        <row r="33">
          <cell r="B33" t="str">
            <v>Tucson</v>
          </cell>
          <cell r="C33">
            <v>2.1100000000000001E-2</v>
          </cell>
        </row>
        <row r="34">
          <cell r="B34" t="str">
            <v>Denver</v>
          </cell>
          <cell r="C34" t="e">
            <v>#DIV/0!</v>
          </cell>
        </row>
        <row r="35">
          <cell r="B35" t="str">
            <v>Colorago Springs</v>
          </cell>
          <cell r="C35">
            <v>1.9800000000000002E-2</v>
          </cell>
        </row>
        <row r="36">
          <cell r="B36" t="str">
            <v xml:space="preserve">Fort Collins </v>
          </cell>
          <cell r="C36">
            <v>1.8200000000000001E-2</v>
          </cell>
        </row>
        <row r="37">
          <cell r="B37" t="str">
            <v>Glenwood Springs</v>
          </cell>
          <cell r="C37">
            <v>1.8499999999999999E-2</v>
          </cell>
        </row>
        <row r="38">
          <cell r="B38" t="str">
            <v>New York</v>
          </cell>
          <cell r="C38">
            <v>-2.5329288292427442E-2</v>
          </cell>
        </row>
        <row r="39">
          <cell r="B39" t="str">
            <v>Brooklyn-Queens</v>
          </cell>
          <cell r="C39">
            <v>1.2500000000000001E-2</v>
          </cell>
        </row>
        <row r="40">
          <cell r="B40" t="str">
            <v>Connecticut</v>
          </cell>
          <cell r="C40">
            <v>1.4999999999999999E-2</v>
          </cell>
        </row>
        <row r="41">
          <cell r="B41" t="str">
            <v>New Jersey</v>
          </cell>
          <cell r="C41">
            <v>-1.7988006526398446E-2</v>
          </cell>
        </row>
        <row r="42">
          <cell r="B42" t="str">
            <v>Baltimore</v>
          </cell>
          <cell r="C42">
            <v>1.7999999999999999E-2</v>
          </cell>
        </row>
        <row r="43">
          <cell r="B43" t="str">
            <v>Boston</v>
          </cell>
          <cell r="C43">
            <v>1.7999999999999999E-2</v>
          </cell>
        </row>
        <row r="44">
          <cell r="B44" t="str">
            <v>Bronx</v>
          </cell>
          <cell r="C44">
            <v>1.7999999999999999E-2</v>
          </cell>
        </row>
        <row r="45">
          <cell r="B45" t="str">
            <v>Philadelphia</v>
          </cell>
          <cell r="C45">
            <v>1.7999999999999999E-2</v>
          </cell>
        </row>
        <row r="46">
          <cell r="B46" t="str">
            <v>Albuquerque</v>
          </cell>
          <cell r="C46">
            <v>-2.5324680957082613E-2</v>
          </cell>
        </row>
        <row r="47">
          <cell r="B47" t="str">
            <v>Abilene</v>
          </cell>
          <cell r="C47">
            <v>0</v>
          </cell>
        </row>
        <row r="48">
          <cell r="B48" t="str">
            <v>El Paso</v>
          </cell>
          <cell r="C48">
            <v>3.1E-2</v>
          </cell>
        </row>
        <row r="49">
          <cell r="B49" t="str">
            <v>Bloomfield</v>
          </cell>
          <cell r="C49">
            <v>3.1E-2</v>
          </cell>
        </row>
        <row r="50">
          <cell r="B50" t="str">
            <v>Santa Fe</v>
          </cell>
          <cell r="C50">
            <v>3.1E-2</v>
          </cell>
        </row>
        <row r="51">
          <cell r="B51"/>
          <cell r="C51"/>
        </row>
        <row r="52">
          <cell r="B52"/>
          <cell r="C52"/>
        </row>
        <row r="53">
          <cell r="B53"/>
          <cell r="C53"/>
        </row>
        <row r="54">
          <cell r="B54"/>
          <cell r="C54"/>
        </row>
        <row r="55">
          <cell r="B55"/>
          <cell r="C55"/>
        </row>
        <row r="56">
          <cell r="B56"/>
          <cell r="C56"/>
        </row>
        <row r="57">
          <cell r="B57" t="str">
            <v>Van Nuys</v>
          </cell>
          <cell r="C57">
            <v>0</v>
          </cell>
        </row>
        <row r="58">
          <cell r="B58" t="str">
            <v>ABILENE</v>
          </cell>
          <cell r="C58">
            <v>0</v>
          </cell>
        </row>
        <row r="59">
          <cell r="B59" t="str">
            <v>Little Rock</v>
          </cell>
          <cell r="C59">
            <v>0</v>
          </cell>
        </row>
        <row r="60">
          <cell r="B60" t="str">
            <v>Jackson</v>
          </cell>
          <cell r="C60">
            <v>0</v>
          </cell>
        </row>
        <row r="61">
          <cell r="B61" t="str">
            <v>Columbus MS</v>
          </cell>
          <cell r="C61">
            <v>0</v>
          </cell>
        </row>
        <row r="62">
          <cell r="B62" t="str">
            <v>Atlanta South</v>
          </cell>
          <cell r="C62">
            <v>0</v>
          </cell>
        </row>
        <row r="63">
          <cell r="B63" t="str">
            <v>Atlanta North</v>
          </cell>
          <cell r="C63">
            <v>0</v>
          </cell>
        </row>
        <row r="64">
          <cell r="B64" t="str">
            <v>Evansville</v>
          </cell>
          <cell r="C64">
            <v>0</v>
          </cell>
        </row>
        <row r="65">
          <cell r="B65" t="str">
            <v>Pittsburgh</v>
          </cell>
          <cell r="C65">
            <v>0</v>
          </cell>
        </row>
        <row r="66">
          <cell r="C66">
            <v>0</v>
          </cell>
        </row>
        <row r="67">
          <cell r="B67" t="str">
            <v>Des Moines</v>
          </cell>
          <cell r="C67">
            <v>0</v>
          </cell>
        </row>
        <row r="68">
          <cell r="B68" t="str">
            <v>Saint Louis</v>
          </cell>
          <cell r="C68">
            <v>0</v>
          </cell>
        </row>
        <row r="69">
          <cell r="B69" t="str">
            <v>Louisville</v>
          </cell>
          <cell r="C69">
            <v>0</v>
          </cell>
        </row>
        <row r="70">
          <cell r="B70" t="str">
            <v>Indianapolis</v>
          </cell>
          <cell r="C70">
            <v>0</v>
          </cell>
        </row>
        <row r="71">
          <cell r="B71" t="str">
            <v>Cincinnati</v>
          </cell>
          <cell r="C71">
            <v>0</v>
          </cell>
        </row>
        <row r="72">
          <cell r="B72" t="str">
            <v>Detroit</v>
          </cell>
          <cell r="C72">
            <v>0</v>
          </cell>
        </row>
        <row r="73">
          <cell r="B73" t="str">
            <v>Grand Rapids</v>
          </cell>
          <cell r="C73">
            <v>0</v>
          </cell>
        </row>
        <row r="74">
          <cell r="B74" t="str">
            <v>Madison</v>
          </cell>
          <cell r="C74">
            <v>0</v>
          </cell>
        </row>
        <row r="75">
          <cell r="B75" t="str">
            <v>Grand Rapids</v>
          </cell>
          <cell r="C75">
            <v>0</v>
          </cell>
        </row>
        <row r="76">
          <cell r="B76" t="str">
            <v>Columbus OH</v>
          </cell>
          <cell r="C76">
            <v>0</v>
          </cell>
        </row>
        <row r="77">
          <cell r="B77" t="str">
            <v>Buffalo</v>
          </cell>
          <cell r="C77">
            <v>0</v>
          </cell>
        </row>
        <row r="78">
          <cell r="B78" t="str">
            <v>Cleveland</v>
          </cell>
          <cell r="C78">
            <v>0</v>
          </cell>
        </row>
        <row r="88">
          <cell r="C88"/>
        </row>
        <row r="89">
          <cell r="B89"/>
          <cell r="C89"/>
        </row>
        <row r="90">
          <cell r="B90"/>
          <cell r="C90"/>
        </row>
        <row r="91">
          <cell r="C91"/>
        </row>
        <row r="92">
          <cell r="C92"/>
        </row>
        <row r="93">
          <cell r="C93"/>
        </row>
        <row r="94">
          <cell r="C94"/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uce"/>
      <sheetName val="Sheet1"/>
    </sheetNames>
    <sheetDataSet>
      <sheetData sheetId="0">
        <row r="1">
          <cell r="A1" t="str">
            <v>BR</v>
          </cell>
          <cell r="B1" t="str">
            <v xml:space="preserve">CO </v>
          </cell>
          <cell r="C1" t="str">
            <v xml:space="preserve">Truce </v>
          </cell>
        </row>
        <row r="2">
          <cell r="A2" t="str">
            <v>Seattle</v>
          </cell>
          <cell r="B2">
            <v>110</v>
          </cell>
          <cell r="C2">
            <v>0</v>
          </cell>
        </row>
        <row r="3">
          <cell r="A3">
            <v>111</v>
          </cell>
          <cell r="B3" t="str">
            <v>WA</v>
          </cell>
          <cell r="C3">
            <v>0</v>
          </cell>
        </row>
        <row r="4">
          <cell r="A4" t="str">
            <v>Everett</v>
          </cell>
          <cell r="B4">
            <v>120</v>
          </cell>
          <cell r="C4">
            <v>0</v>
          </cell>
        </row>
        <row r="5">
          <cell r="A5" t="str">
            <v>Tacoma</v>
          </cell>
          <cell r="B5">
            <v>140</v>
          </cell>
          <cell r="C5">
            <v>0</v>
          </cell>
        </row>
        <row r="6">
          <cell r="A6" t="str">
            <v>Kent</v>
          </cell>
          <cell r="B6">
            <v>150</v>
          </cell>
          <cell r="C6">
            <v>0</v>
          </cell>
        </row>
        <row r="7">
          <cell r="A7" t="str">
            <v>Spokane</v>
          </cell>
          <cell r="B7">
            <v>160</v>
          </cell>
          <cell r="C7">
            <v>0</v>
          </cell>
        </row>
        <row r="8">
          <cell r="A8" t="str">
            <v>Portland</v>
          </cell>
          <cell r="B8">
            <v>210</v>
          </cell>
          <cell r="C8">
            <v>0</v>
          </cell>
        </row>
        <row r="9">
          <cell r="A9">
            <v>211</v>
          </cell>
          <cell r="B9" t="str">
            <v>OR</v>
          </cell>
          <cell r="C9">
            <v>0</v>
          </cell>
        </row>
        <row r="10">
          <cell r="A10" t="str">
            <v>Eugene</v>
          </cell>
          <cell r="B10">
            <v>220</v>
          </cell>
          <cell r="C10">
            <v>0</v>
          </cell>
        </row>
        <row r="11">
          <cell r="A11">
            <v>221</v>
          </cell>
          <cell r="B11" t="str">
            <v>OR</v>
          </cell>
          <cell r="C11">
            <v>0</v>
          </cell>
        </row>
        <row r="12">
          <cell r="A12" t="str">
            <v>Medford</v>
          </cell>
          <cell r="B12">
            <v>230</v>
          </cell>
          <cell r="C12">
            <v>0</v>
          </cell>
        </row>
        <row r="13">
          <cell r="A13">
            <v>231</v>
          </cell>
          <cell r="B13" t="str">
            <v>OR</v>
          </cell>
          <cell r="C13">
            <v>0</v>
          </cell>
        </row>
        <row r="14">
          <cell r="A14" t="str">
            <v>Tualatin</v>
          </cell>
          <cell r="B14">
            <v>240</v>
          </cell>
          <cell r="C14">
            <v>0</v>
          </cell>
        </row>
        <row r="15">
          <cell r="A15">
            <v>242</v>
          </cell>
          <cell r="B15" t="str">
            <v>OR</v>
          </cell>
          <cell r="C15">
            <v>0</v>
          </cell>
        </row>
        <row r="16">
          <cell r="A16">
            <v>243</v>
          </cell>
          <cell r="B16" t="str">
            <v>OR</v>
          </cell>
          <cell r="C16">
            <v>0</v>
          </cell>
        </row>
        <row r="17">
          <cell r="A17">
            <v>244</v>
          </cell>
          <cell r="B17" t="str">
            <v>WA</v>
          </cell>
          <cell r="C17">
            <v>0</v>
          </cell>
        </row>
        <row r="18">
          <cell r="A18" t="str">
            <v>Boise</v>
          </cell>
          <cell r="B18">
            <v>250</v>
          </cell>
          <cell r="C18">
            <v>0</v>
          </cell>
        </row>
        <row r="19">
          <cell r="A19" t="str">
            <v>Redmond</v>
          </cell>
          <cell r="B19">
            <v>260</v>
          </cell>
          <cell r="C19">
            <v>0</v>
          </cell>
        </row>
        <row r="20">
          <cell r="A20" t="str">
            <v>Salt Lake</v>
          </cell>
          <cell r="B20">
            <v>270</v>
          </cell>
          <cell r="C20">
            <v>0</v>
          </cell>
        </row>
        <row r="21">
          <cell r="A21" t="str">
            <v>San Francisco</v>
          </cell>
          <cell r="B21">
            <v>310</v>
          </cell>
          <cell r="C21">
            <v>0</v>
          </cell>
        </row>
        <row r="22">
          <cell r="A22">
            <v>311</v>
          </cell>
          <cell r="B22" t="str">
            <v>NC</v>
          </cell>
          <cell r="C22">
            <v>0</v>
          </cell>
        </row>
        <row r="23">
          <cell r="A23" t="str">
            <v>Santa Clara</v>
          </cell>
          <cell r="B23">
            <v>320</v>
          </cell>
          <cell r="C23">
            <v>0</v>
          </cell>
        </row>
        <row r="24">
          <cell r="A24">
            <v>321</v>
          </cell>
          <cell r="B24" t="str">
            <v>NC</v>
          </cell>
          <cell r="C24">
            <v>0</v>
          </cell>
        </row>
        <row r="25">
          <cell r="A25">
            <v>322</v>
          </cell>
          <cell r="B25" t="str">
            <v>NC</v>
          </cell>
          <cell r="C25">
            <v>0</v>
          </cell>
        </row>
        <row r="26">
          <cell r="A26" t="str">
            <v>Sacramento</v>
          </cell>
          <cell r="B26">
            <v>330</v>
          </cell>
          <cell r="C26">
            <v>0</v>
          </cell>
        </row>
        <row r="27">
          <cell r="A27">
            <v>331</v>
          </cell>
          <cell r="B27" t="str">
            <v>NC</v>
          </cell>
          <cell r="C27">
            <v>0</v>
          </cell>
        </row>
        <row r="28">
          <cell r="A28" t="str">
            <v>Concord</v>
          </cell>
          <cell r="B28">
            <v>340</v>
          </cell>
          <cell r="C28">
            <v>0</v>
          </cell>
        </row>
        <row r="29">
          <cell r="A29" t="str">
            <v>Oakland</v>
          </cell>
          <cell r="B29">
            <v>350</v>
          </cell>
          <cell r="C29">
            <v>0</v>
          </cell>
        </row>
        <row r="30">
          <cell r="A30">
            <v>354</v>
          </cell>
          <cell r="B30" t="str">
            <v>NC</v>
          </cell>
          <cell r="C30">
            <v>0</v>
          </cell>
        </row>
        <row r="31">
          <cell r="A31">
            <v>353</v>
          </cell>
          <cell r="B31" t="str">
            <v>NC</v>
          </cell>
          <cell r="C31">
            <v>0</v>
          </cell>
        </row>
        <row r="32">
          <cell r="A32" t="str">
            <v>Manteca</v>
          </cell>
          <cell r="B32">
            <v>360</v>
          </cell>
          <cell r="C32">
            <v>0</v>
          </cell>
        </row>
        <row r="33">
          <cell r="A33" t="str">
            <v>S San Francisco</v>
          </cell>
          <cell r="B33">
            <v>370</v>
          </cell>
          <cell r="C33">
            <v>0</v>
          </cell>
        </row>
        <row r="34">
          <cell r="A34" t="str">
            <v>Reno</v>
          </cell>
          <cell r="B34">
            <v>380</v>
          </cell>
          <cell r="C34">
            <v>0</v>
          </cell>
        </row>
        <row r="35">
          <cell r="A35" t="str">
            <v>Sonoma Valley</v>
          </cell>
          <cell r="B35">
            <v>390</v>
          </cell>
          <cell r="C35">
            <v>0</v>
          </cell>
        </row>
        <row r="36">
          <cell r="A36" t="str">
            <v>Downey</v>
          </cell>
          <cell r="B36">
            <v>410</v>
          </cell>
          <cell r="C36">
            <v>0</v>
          </cell>
        </row>
        <row r="37">
          <cell r="A37">
            <v>412</v>
          </cell>
          <cell r="B37" t="str">
            <v>WA</v>
          </cell>
          <cell r="C37">
            <v>0</v>
          </cell>
        </row>
        <row r="38">
          <cell r="A38" t="str">
            <v>Riverside</v>
          </cell>
          <cell r="B38">
            <v>420</v>
          </cell>
          <cell r="C38">
            <v>0</v>
          </cell>
        </row>
        <row r="39">
          <cell r="A39">
            <v>421</v>
          </cell>
          <cell r="B39" t="str">
            <v>WA</v>
          </cell>
          <cell r="C39">
            <v>0</v>
          </cell>
        </row>
        <row r="40">
          <cell r="A40">
            <v>423</v>
          </cell>
          <cell r="B40" t="str">
            <v>WA</v>
          </cell>
          <cell r="C40">
            <v>0</v>
          </cell>
        </row>
        <row r="41">
          <cell r="A41" t="str">
            <v>Orange</v>
          </cell>
          <cell r="B41">
            <v>430</v>
          </cell>
          <cell r="C41">
            <v>0</v>
          </cell>
        </row>
        <row r="42">
          <cell r="A42">
            <v>431</v>
          </cell>
          <cell r="B42" t="str">
            <v>WA</v>
          </cell>
          <cell r="C42">
            <v>0</v>
          </cell>
        </row>
        <row r="43">
          <cell r="A43" t="str">
            <v>Van Nuys</v>
          </cell>
          <cell r="B43">
            <v>440</v>
          </cell>
          <cell r="C43">
            <v>0</v>
          </cell>
        </row>
        <row r="44">
          <cell r="A44" t="str">
            <v>Los Angeles</v>
          </cell>
          <cell r="B44">
            <v>450</v>
          </cell>
          <cell r="C44">
            <v>0</v>
          </cell>
        </row>
        <row r="45">
          <cell r="A45">
            <v>454</v>
          </cell>
          <cell r="B45" t="str">
            <v>WA</v>
          </cell>
          <cell r="C45">
            <v>0</v>
          </cell>
        </row>
        <row r="46">
          <cell r="A46" t="str">
            <v>Fresno</v>
          </cell>
          <cell r="B46">
            <v>460</v>
          </cell>
          <cell r="C46">
            <v>0</v>
          </cell>
        </row>
        <row r="47">
          <cell r="A47" t="str">
            <v>San Gabriel Valley</v>
          </cell>
          <cell r="B47">
            <v>470</v>
          </cell>
          <cell r="C47">
            <v>0</v>
          </cell>
        </row>
        <row r="48">
          <cell r="A48" t="str">
            <v>Phoenix</v>
          </cell>
          <cell r="B48">
            <v>510</v>
          </cell>
          <cell r="C48">
            <v>0</v>
          </cell>
        </row>
        <row r="49">
          <cell r="A49" t="str">
            <v>Tucson</v>
          </cell>
          <cell r="B49">
            <v>520</v>
          </cell>
          <cell r="C49">
            <v>0</v>
          </cell>
        </row>
        <row r="50">
          <cell r="A50" t="str">
            <v>Denver</v>
          </cell>
          <cell r="B50">
            <v>530</v>
          </cell>
          <cell r="C50">
            <v>0</v>
          </cell>
        </row>
        <row r="51">
          <cell r="A51" t="str">
            <v>Colorado Springs</v>
          </cell>
          <cell r="B51">
            <v>540</v>
          </cell>
          <cell r="C51">
            <v>0</v>
          </cell>
        </row>
        <row r="52">
          <cell r="A52" t="str">
            <v>Fort Collins</v>
          </cell>
          <cell r="B52">
            <v>550</v>
          </cell>
          <cell r="C52">
            <v>0</v>
          </cell>
        </row>
        <row r="53">
          <cell r="A53" t="str">
            <v>Glenwood Springs</v>
          </cell>
          <cell r="B53">
            <v>560</v>
          </cell>
          <cell r="C53">
            <v>0</v>
          </cell>
        </row>
        <row r="54">
          <cell r="A54" t="str">
            <v>New York</v>
          </cell>
          <cell r="B54">
            <v>610</v>
          </cell>
          <cell r="C54">
            <v>0</v>
          </cell>
        </row>
        <row r="55">
          <cell r="A55" t="str">
            <v>New Jersey</v>
          </cell>
          <cell r="B55">
            <v>620</v>
          </cell>
          <cell r="C55">
            <v>0</v>
          </cell>
        </row>
        <row r="56">
          <cell r="A56">
            <v>621</v>
          </cell>
          <cell r="B56" t="str">
            <v>NYC</v>
          </cell>
          <cell r="C56">
            <v>0</v>
          </cell>
        </row>
        <row r="57">
          <cell r="A57">
            <v>622</v>
          </cell>
          <cell r="B57" t="str">
            <v>NYC</v>
          </cell>
          <cell r="C57">
            <v>0</v>
          </cell>
        </row>
        <row r="58">
          <cell r="A58">
            <v>623</v>
          </cell>
          <cell r="B58" t="str">
            <v>NYC</v>
          </cell>
          <cell r="C58">
            <v>0</v>
          </cell>
        </row>
        <row r="59">
          <cell r="A59" t="str">
            <v>Brooklyn-Queens</v>
          </cell>
          <cell r="B59">
            <v>630</v>
          </cell>
          <cell r="C59">
            <v>0</v>
          </cell>
        </row>
        <row r="60">
          <cell r="A60" t="str">
            <v>Connecticut</v>
          </cell>
          <cell r="B60">
            <v>640</v>
          </cell>
          <cell r="C60">
            <v>0</v>
          </cell>
        </row>
        <row r="61">
          <cell r="A61">
            <v>641</v>
          </cell>
          <cell r="B61" t="str">
            <v>NYC</v>
          </cell>
          <cell r="C61">
            <v>0</v>
          </cell>
        </row>
        <row r="62">
          <cell r="A62" t="str">
            <v>Baltimore</v>
          </cell>
          <cell r="B62">
            <v>650</v>
          </cell>
          <cell r="C62">
            <v>0</v>
          </cell>
        </row>
        <row r="63">
          <cell r="A63" t="str">
            <v>Boston</v>
          </cell>
          <cell r="B63">
            <v>660</v>
          </cell>
          <cell r="C63">
            <v>0</v>
          </cell>
        </row>
        <row r="64">
          <cell r="A64" t="str">
            <v>Bronx</v>
          </cell>
          <cell r="B64">
            <v>670</v>
          </cell>
          <cell r="C64">
            <v>0</v>
          </cell>
        </row>
        <row r="65">
          <cell r="A65">
            <v>671</v>
          </cell>
          <cell r="B65" t="str">
            <v>NYC</v>
          </cell>
          <cell r="C65">
            <v>0</v>
          </cell>
        </row>
        <row r="66">
          <cell r="A66" t="str">
            <v>Philadelphia</v>
          </cell>
          <cell r="B66">
            <v>680</v>
          </cell>
          <cell r="C66">
            <v>0</v>
          </cell>
        </row>
        <row r="67">
          <cell r="A67" t="str">
            <v>Abilene</v>
          </cell>
          <cell r="B67">
            <v>580</v>
          </cell>
          <cell r="C67">
            <v>0</v>
          </cell>
        </row>
        <row r="68">
          <cell r="A68" t="str">
            <v>El Paso</v>
          </cell>
          <cell r="B68">
            <v>590</v>
          </cell>
          <cell r="C68">
            <v>0</v>
          </cell>
        </row>
        <row r="69">
          <cell r="A69" t="str">
            <v>San Diego</v>
          </cell>
          <cell r="B69">
            <v>710</v>
          </cell>
          <cell r="C69">
            <v>0</v>
          </cell>
        </row>
        <row r="70">
          <cell r="A70">
            <v>711</v>
          </cell>
          <cell r="B70" t="str">
            <v>SD</v>
          </cell>
          <cell r="C70">
            <v>0</v>
          </cell>
        </row>
        <row r="71">
          <cell r="A71" t="str">
            <v>Albuquerque</v>
          </cell>
          <cell r="B71">
            <v>720</v>
          </cell>
          <cell r="C71">
            <v>0</v>
          </cell>
        </row>
        <row r="72">
          <cell r="A72">
            <v>721</v>
          </cell>
          <cell r="B72" t="str">
            <v>SD</v>
          </cell>
          <cell r="C72">
            <v>0</v>
          </cell>
        </row>
        <row r="73">
          <cell r="A73" t="str">
            <v>Bloomfield</v>
          </cell>
          <cell r="B73">
            <v>730</v>
          </cell>
          <cell r="C73">
            <v>0</v>
          </cell>
        </row>
        <row r="74">
          <cell r="A74" t="str">
            <v>Santa Fe</v>
          </cell>
          <cell r="B74">
            <v>740</v>
          </cell>
          <cell r="C74">
            <v>0</v>
          </cell>
        </row>
        <row r="75">
          <cell r="A75">
            <v>750</v>
          </cell>
          <cell r="B75" t="str">
            <v>MS</v>
          </cell>
          <cell r="C75">
            <v>0</v>
          </cell>
        </row>
        <row r="76">
          <cell r="A76">
            <v>752</v>
          </cell>
          <cell r="B76" t="str">
            <v>MS</v>
          </cell>
          <cell r="C76">
            <v>0</v>
          </cell>
        </row>
        <row r="77">
          <cell r="A77">
            <v>753</v>
          </cell>
          <cell r="B77" t="str">
            <v>MS</v>
          </cell>
          <cell r="C77">
            <v>0</v>
          </cell>
        </row>
        <row r="78">
          <cell r="A78">
            <v>754</v>
          </cell>
          <cell r="B78" t="str">
            <v>MS</v>
          </cell>
          <cell r="C78">
            <v>0</v>
          </cell>
        </row>
        <row r="79">
          <cell r="A79" t="str">
            <v>Chattanooga</v>
          </cell>
          <cell r="B79">
            <v>760</v>
          </cell>
          <cell r="C79">
            <v>0</v>
          </cell>
        </row>
        <row r="80">
          <cell r="A80" t="str">
            <v>Knoxville</v>
          </cell>
          <cell r="B80">
            <v>770</v>
          </cell>
          <cell r="C80">
            <v>0</v>
          </cell>
        </row>
        <row r="81">
          <cell r="A81" t="str">
            <v>Nashville</v>
          </cell>
          <cell r="B81">
            <v>780</v>
          </cell>
          <cell r="C81">
            <v>0</v>
          </cell>
        </row>
        <row r="82">
          <cell r="A82">
            <v>781</v>
          </cell>
          <cell r="B82" t="str">
            <v>MS</v>
          </cell>
          <cell r="C82">
            <v>0</v>
          </cell>
        </row>
        <row r="83">
          <cell r="A83" t="str">
            <v>Memphis</v>
          </cell>
          <cell r="B83">
            <v>790</v>
          </cell>
          <cell r="C83">
            <v>0</v>
          </cell>
        </row>
        <row r="84">
          <cell r="A84" t="str">
            <v>Little Rock</v>
          </cell>
          <cell r="B84">
            <v>810</v>
          </cell>
          <cell r="C84">
            <v>0</v>
          </cell>
        </row>
        <row r="85">
          <cell r="A85" t="str">
            <v>Jackson</v>
          </cell>
          <cell r="B85">
            <v>820</v>
          </cell>
          <cell r="C85">
            <v>0</v>
          </cell>
        </row>
        <row r="86">
          <cell r="A86">
            <v>821</v>
          </cell>
          <cell r="B86" t="str">
            <v>MS</v>
          </cell>
          <cell r="C86">
            <v>0</v>
          </cell>
        </row>
        <row r="87">
          <cell r="A87" t="str">
            <v>Columbus MS</v>
          </cell>
          <cell r="B87">
            <v>830</v>
          </cell>
          <cell r="C87">
            <v>0</v>
          </cell>
        </row>
        <row r="88">
          <cell r="A88">
            <v>831</v>
          </cell>
          <cell r="B88" t="str">
            <v>MS</v>
          </cell>
          <cell r="C88">
            <v>0</v>
          </cell>
        </row>
        <row r="89">
          <cell r="A89" t="str">
            <v>Atlanta South</v>
          </cell>
          <cell r="B89">
            <v>840</v>
          </cell>
          <cell r="C89">
            <v>0</v>
          </cell>
        </row>
        <row r="90">
          <cell r="A90">
            <v>842</v>
          </cell>
          <cell r="B90" t="str">
            <v>MS</v>
          </cell>
          <cell r="C90">
            <v>0</v>
          </cell>
        </row>
        <row r="91">
          <cell r="A91" t="str">
            <v>Atlanta North</v>
          </cell>
          <cell r="B91">
            <v>850</v>
          </cell>
          <cell r="C91">
            <v>0</v>
          </cell>
        </row>
        <row r="92">
          <cell r="A92" t="str">
            <v>Pittsburgh</v>
          </cell>
          <cell r="B92">
            <v>860</v>
          </cell>
          <cell r="C92">
            <v>0</v>
          </cell>
        </row>
        <row r="93">
          <cell r="A93" t="str">
            <v>Evansville</v>
          </cell>
          <cell r="B93">
            <v>870</v>
          </cell>
          <cell r="C93">
            <v>0</v>
          </cell>
        </row>
        <row r="94">
          <cell r="A94" t="str">
            <v>Minneapolis</v>
          </cell>
          <cell r="B94">
            <v>880</v>
          </cell>
          <cell r="C94">
            <v>0</v>
          </cell>
        </row>
        <row r="95">
          <cell r="A95" t="str">
            <v>Des Moines</v>
          </cell>
          <cell r="B95">
            <v>890</v>
          </cell>
          <cell r="C95">
            <v>0</v>
          </cell>
        </row>
        <row r="96">
          <cell r="A96">
            <v>891</v>
          </cell>
          <cell r="B96" t="str">
            <v>MS</v>
          </cell>
          <cell r="C96">
            <v>0</v>
          </cell>
        </row>
        <row r="97">
          <cell r="A97" t="str">
            <v>Saint Louis</v>
          </cell>
          <cell r="B97">
            <v>900</v>
          </cell>
          <cell r="C97">
            <v>0</v>
          </cell>
        </row>
        <row r="98">
          <cell r="A98" t="str">
            <v>Louisville</v>
          </cell>
          <cell r="B98">
            <v>910</v>
          </cell>
          <cell r="C98">
            <v>0</v>
          </cell>
        </row>
        <row r="99">
          <cell r="A99">
            <v>911</v>
          </cell>
          <cell r="B99" t="str">
            <v>MS</v>
          </cell>
          <cell r="C99">
            <v>0</v>
          </cell>
        </row>
        <row r="100">
          <cell r="A100" t="str">
            <v>Chicago</v>
          </cell>
          <cell r="B100">
            <v>920</v>
          </cell>
          <cell r="C100">
            <v>0</v>
          </cell>
        </row>
        <row r="101">
          <cell r="A101" t="str">
            <v>Indianapolis</v>
          </cell>
          <cell r="B101">
            <v>930</v>
          </cell>
          <cell r="C101">
            <v>0</v>
          </cell>
        </row>
        <row r="102">
          <cell r="A102" t="str">
            <v>Cincinnati</v>
          </cell>
          <cell r="B102">
            <v>940</v>
          </cell>
          <cell r="C102">
            <v>0</v>
          </cell>
        </row>
        <row r="103">
          <cell r="A103" t="str">
            <v>Detroit</v>
          </cell>
          <cell r="B103">
            <v>950</v>
          </cell>
          <cell r="C103">
            <v>0</v>
          </cell>
        </row>
        <row r="104">
          <cell r="A104">
            <v>951</v>
          </cell>
          <cell r="B104" t="str">
            <v>MS</v>
          </cell>
          <cell r="C104">
            <v>0</v>
          </cell>
        </row>
        <row r="105">
          <cell r="A105" t="str">
            <v>Madison</v>
          </cell>
          <cell r="B105">
            <v>960</v>
          </cell>
          <cell r="C105">
            <v>0</v>
          </cell>
        </row>
        <row r="106">
          <cell r="A106" t="str">
            <v>Grand Rapids</v>
          </cell>
          <cell r="B106">
            <v>970</v>
          </cell>
          <cell r="C106">
            <v>0</v>
          </cell>
        </row>
        <row r="107">
          <cell r="A107" t="str">
            <v>Columbus OH</v>
          </cell>
          <cell r="B107">
            <v>980</v>
          </cell>
          <cell r="C107">
            <v>0</v>
          </cell>
        </row>
        <row r="108">
          <cell r="A108" t="str">
            <v>Cleveland</v>
          </cell>
          <cell r="B108">
            <v>986</v>
          </cell>
          <cell r="C108">
            <v>0</v>
          </cell>
        </row>
        <row r="109">
          <cell r="A109" t="str">
            <v>Buffalo</v>
          </cell>
          <cell r="B109">
            <v>990</v>
          </cell>
          <cell r="C109">
            <v>0</v>
          </cell>
        </row>
        <row r="110">
          <cell r="C110">
            <v>0</v>
          </cell>
        </row>
      </sheetData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g Alloc by Branch"/>
      <sheetName val="Alloc %'s"/>
      <sheetName val="Big 6-Alloc %"/>
      <sheetName val="Med"/>
      <sheetName val="code"/>
      <sheetName val="Bonus % Code"/>
    </sheetNames>
    <sheetDataSet>
      <sheetData sheetId="0">
        <row r="2">
          <cell r="P2" t="str">
            <v>Total</v>
          </cell>
          <cell r="Q2" t="str">
            <v>Seattle</v>
          </cell>
          <cell r="R2" t="str">
            <v>Everett</v>
          </cell>
          <cell r="S2" t="str">
            <v>Tacoma</v>
          </cell>
          <cell r="T2" t="str">
            <v>Kent</v>
          </cell>
          <cell r="U2" t="str">
            <v>Spokane</v>
          </cell>
          <cell r="V2" t="str">
            <v>PORTLAND</v>
          </cell>
          <cell r="W2" t="str">
            <v>EUGENE</v>
          </cell>
          <cell r="X2" t="str">
            <v>MEDFORD</v>
          </cell>
          <cell r="Y2" t="str">
            <v>Tualatin</v>
          </cell>
          <cell r="Z2" t="str">
            <v>Boise</v>
          </cell>
          <cell r="AA2" t="str">
            <v>Redmond</v>
          </cell>
          <cell r="AB2" t="str">
            <v>Salt Lake</v>
          </cell>
          <cell r="AC2" t="str">
            <v>SAN FRANCISCO</v>
          </cell>
          <cell r="AD2" t="str">
            <v>SANTA CLARA</v>
          </cell>
          <cell r="AE2" t="str">
            <v>SACRAMENTO</v>
          </cell>
          <cell r="AF2" t="str">
            <v>Concord</v>
          </cell>
          <cell r="AG2" t="str">
            <v>OAKLAND</v>
          </cell>
          <cell r="AH2" t="str">
            <v>Manteca</v>
          </cell>
          <cell r="AI2" t="str">
            <v>S San Francisco</v>
          </cell>
          <cell r="AJ2" t="str">
            <v>Reno</v>
          </cell>
          <cell r="AK2" t="str">
            <v>Sonoma Valley</v>
          </cell>
          <cell r="AL2" t="str">
            <v>DOWNEY</v>
          </cell>
          <cell r="AM2" t="str">
            <v>RIVERSIDE</v>
          </cell>
          <cell r="AN2" t="str">
            <v>Orange</v>
          </cell>
          <cell r="AO2" t="str">
            <v>VAN NUYS</v>
          </cell>
          <cell r="AP2" t="str">
            <v>LOS ANGELES</v>
          </cell>
          <cell r="AQ2" t="str">
            <v>Fresno</v>
          </cell>
          <cell r="AR2" t="str">
            <v>San Gabriel Valley</v>
          </cell>
          <cell r="AS2" t="str">
            <v>PHOENIX</v>
          </cell>
          <cell r="AT2" t="str">
            <v>TUCSON</v>
          </cell>
          <cell r="AU2" t="str">
            <v>DENVER</v>
          </cell>
          <cell r="AV2" t="str">
            <v>COLORADO SPRINGS</v>
          </cell>
          <cell r="AW2" t="str">
            <v>FORT COLLINS</v>
          </cell>
          <cell r="AX2" t="str">
            <v>GLENWOOD SPRINGS</v>
          </cell>
          <cell r="AY2" t="str">
            <v>ABILENE</v>
          </cell>
          <cell r="AZ2" t="str">
            <v>El Paso</v>
          </cell>
          <cell r="BA2" t="str">
            <v>New York</v>
          </cell>
          <cell r="BB2" t="str">
            <v>NEW JERSEY</v>
          </cell>
          <cell r="BC2" t="str">
            <v>Brooklyn-Queens</v>
          </cell>
          <cell r="BD2" t="str">
            <v>Connecticut</v>
          </cell>
          <cell r="BE2" t="str">
            <v>BALTIMORE</v>
          </cell>
          <cell r="BF2" t="str">
            <v>Boston</v>
          </cell>
          <cell r="BG2" t="str">
            <v>Bronx</v>
          </cell>
          <cell r="BH2" t="str">
            <v>Philadelphia</v>
          </cell>
          <cell r="BI2" t="str">
            <v>Albany</v>
          </cell>
          <cell r="BJ2" t="str">
            <v>SAN DIEGO</v>
          </cell>
          <cell r="BK2" t="str">
            <v>Albuquerque</v>
          </cell>
          <cell r="BL2" t="str">
            <v>Bloomfield</v>
          </cell>
          <cell r="BM2" t="str">
            <v>Santa Fe</v>
          </cell>
          <cell r="BN2" t="str">
            <v>CHATTANOOGA</v>
          </cell>
          <cell r="BO2" t="str">
            <v>Knoxville</v>
          </cell>
          <cell r="BP2" t="str">
            <v>Nashville</v>
          </cell>
          <cell r="BQ2" t="str">
            <v>Memphis</v>
          </cell>
          <cell r="BR2" t="str">
            <v>Little Rock</v>
          </cell>
          <cell r="BS2" t="str">
            <v>JACKSON</v>
          </cell>
          <cell r="BT2" t="str">
            <v>Columbus MS</v>
          </cell>
          <cell r="BU2" t="str">
            <v>Atlanta South</v>
          </cell>
          <cell r="BV2" t="str">
            <v>Atlanta North</v>
          </cell>
          <cell r="BW2" t="str">
            <v>Pittsburgh</v>
          </cell>
          <cell r="BX2" t="str">
            <v>Evansville</v>
          </cell>
          <cell r="BY2" t="str">
            <v>Minneapolis</v>
          </cell>
          <cell r="BZ2" t="str">
            <v>Des Moines</v>
          </cell>
          <cell r="CA2" t="str">
            <v>Saint Louis</v>
          </cell>
          <cell r="CB2" t="str">
            <v>Louisville</v>
          </cell>
          <cell r="CC2" t="str">
            <v>Chicago</v>
          </cell>
          <cell r="CD2" t="str">
            <v>Indianapolis</v>
          </cell>
          <cell r="CE2" t="str">
            <v>Cincinnati</v>
          </cell>
          <cell r="CF2" t="str">
            <v>Detroit</v>
          </cell>
          <cell r="CG2" t="str">
            <v>Madison</v>
          </cell>
          <cell r="CH2" t="str">
            <v>Grand Rapids</v>
          </cell>
          <cell r="CI2" t="str">
            <v>Columbus OH</v>
          </cell>
          <cell r="CJ2" t="str">
            <v>Cleveland</v>
          </cell>
          <cell r="CK2" t="str">
            <v>Buffalo</v>
          </cell>
        </row>
        <row r="3">
          <cell r="P3">
            <v>123235.16070000001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16686.473759301305</v>
          </cell>
          <cell r="AM3">
            <v>18948.209584003456</v>
          </cell>
          <cell r="AN3">
            <v>21673.402586354019</v>
          </cell>
          <cell r="AO3">
            <v>19826.083416309906</v>
          </cell>
          <cell r="AP3">
            <v>30282.994898875488</v>
          </cell>
          <cell r="AQ3">
            <v>2468.1575648321746</v>
          </cell>
          <cell r="AR3">
            <v>13349.838890323661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123235.16070000001</v>
          </cell>
          <cell r="CM3">
            <v>0</v>
          </cell>
        </row>
        <row r="4">
          <cell r="P4">
            <v>157966.09669999999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21809.214111737096</v>
          </cell>
          <cell r="BB4">
            <v>47367.773570496698</v>
          </cell>
          <cell r="BC4">
            <v>27752.632063924728</v>
          </cell>
          <cell r="BD4">
            <v>13700.26472456044</v>
          </cell>
          <cell r="BE4">
            <v>10544.338932702049</v>
          </cell>
          <cell r="BF4">
            <v>15356.890479744879</v>
          </cell>
          <cell r="BG4">
            <v>16068.785514608255</v>
          </cell>
          <cell r="BH4">
            <v>5366.1973022258389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157966.09669999999</v>
          </cell>
          <cell r="CM4">
            <v>0</v>
          </cell>
        </row>
        <row r="5">
          <cell r="P5">
            <v>91178.9277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7461.3550592452884</v>
          </cell>
          <cell r="BO5">
            <v>6646.4429295342288</v>
          </cell>
          <cell r="BP5">
            <v>16748.939595092696</v>
          </cell>
          <cell r="BQ5">
            <v>7162.817906507219</v>
          </cell>
          <cell r="BR5">
            <v>3388.5916686689234</v>
          </cell>
          <cell r="BS5">
            <v>7826.4706980350566</v>
          </cell>
          <cell r="BT5">
            <v>4492.8110768086499</v>
          </cell>
          <cell r="BU5">
            <v>9109.4246377628297</v>
          </cell>
          <cell r="BV5">
            <v>9512.0677943466671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5878.5947885258756</v>
          </cell>
          <cell r="CB5">
            <v>7927.2713836354205</v>
          </cell>
          <cell r="CC5">
            <v>0</v>
          </cell>
          <cell r="CD5">
            <v>0</v>
          </cell>
          <cell r="CE5">
            <v>5024.1401618371401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91178.927700000015</v>
          </cell>
          <cell r="CM5">
            <v>0</v>
          </cell>
        </row>
        <row r="6"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</row>
        <row r="7"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</row>
        <row r="8">
          <cell r="P8">
            <v>372380.1851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16686.473759301305</v>
          </cell>
          <cell r="AM8">
            <v>18948.209584003456</v>
          </cell>
          <cell r="AN8">
            <v>21673.402586354019</v>
          </cell>
          <cell r="AO8">
            <v>19826.083416309906</v>
          </cell>
          <cell r="AP8">
            <v>30282.994898875488</v>
          </cell>
          <cell r="AQ8">
            <v>2468.1575648321746</v>
          </cell>
          <cell r="AR8">
            <v>13349.838890323661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21809.214111737096</v>
          </cell>
          <cell r="BB8">
            <v>47367.773570496698</v>
          </cell>
          <cell r="BC8">
            <v>27752.632063924728</v>
          </cell>
          <cell r="BD8">
            <v>13700.26472456044</v>
          </cell>
          <cell r="BE8">
            <v>10544.338932702049</v>
          </cell>
          <cell r="BF8">
            <v>15356.890479744879</v>
          </cell>
          <cell r="BG8">
            <v>16068.785514608255</v>
          </cell>
          <cell r="BH8">
            <v>5366.1973022258389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7461.3550592452884</v>
          </cell>
          <cell r="BO8">
            <v>6646.4429295342288</v>
          </cell>
          <cell r="BP8">
            <v>16748.939595092696</v>
          </cell>
          <cell r="BQ8">
            <v>7162.817906507219</v>
          </cell>
          <cell r="BR8">
            <v>3388.5916686689234</v>
          </cell>
          <cell r="BS8">
            <v>7826.4706980350566</v>
          </cell>
          <cell r="BT8">
            <v>4492.8110768086499</v>
          </cell>
          <cell r="BU8">
            <v>9109.4246377628297</v>
          </cell>
          <cell r="BV8">
            <v>9512.0677943466671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5878.5947885258756</v>
          </cell>
          <cell r="CB8">
            <v>7927.2713836354205</v>
          </cell>
          <cell r="CC8">
            <v>0</v>
          </cell>
          <cell r="CD8">
            <v>0</v>
          </cell>
          <cell r="CE8">
            <v>5024.1401618371401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372380.1851</v>
          </cell>
          <cell r="CM8">
            <v>0</v>
          </cell>
        </row>
        <row r="9">
          <cell r="AL9"/>
          <cell r="AM9"/>
          <cell r="AN9"/>
          <cell r="AO9"/>
          <cell r="AP9"/>
          <cell r="AQ9"/>
          <cell r="AR9"/>
        </row>
        <row r="10">
          <cell r="AC10"/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6&amp;17 premium &amp; exposures"/>
      <sheetName val="16&amp;17 premium &amp; exposures (2)"/>
      <sheetName val="17 allocation"/>
      <sheetName val="Sheet2"/>
      <sheetName val="17 WC allocation"/>
      <sheetName val="18 Executive Summary "/>
      <sheetName val="Master Allocation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C1" t="str">
            <v>2025 Q1 and Q2 Est Total Prem, excld Frequency &amp; Severity Fund</v>
          </cell>
          <cell r="D1"/>
          <cell r="E1" t="str">
            <v>2025 Q3 and Q4 Est Total Prem (Increased by 5% estimate)</v>
          </cell>
          <cell r="F1"/>
        </row>
        <row r="2">
          <cell r="B2" t="str">
            <v>Seattle</v>
          </cell>
          <cell r="C2">
            <v>3508.072645125239</v>
          </cell>
          <cell r="D2"/>
          <cell r="E2">
            <v>3683.4762773815009</v>
          </cell>
          <cell r="F2"/>
        </row>
        <row r="3">
          <cell r="B3" t="str">
            <v>Everett</v>
          </cell>
          <cell r="C3">
            <v>3333.9597533724327</v>
          </cell>
          <cell r="D3"/>
          <cell r="E3">
            <v>3500.6577410410546</v>
          </cell>
          <cell r="F3"/>
        </row>
        <row r="4">
          <cell r="C4">
            <v>5992.4533781863001</v>
          </cell>
          <cell r="D4"/>
          <cell r="E4">
            <v>6292.0760470956156</v>
          </cell>
          <cell r="F4"/>
        </row>
        <row r="5">
          <cell r="B5" t="str">
            <v>Tacoma</v>
          </cell>
          <cell r="C5">
            <v>2857.2056331405433</v>
          </cell>
          <cell r="D5"/>
          <cell r="E5">
            <v>3000.0659147975707</v>
          </cell>
          <cell r="F5"/>
        </row>
        <row r="6">
          <cell r="B6" t="str">
            <v>Kent</v>
          </cell>
          <cell r="C6">
            <v>3344.3185361165765</v>
          </cell>
          <cell r="D6"/>
          <cell r="E6">
            <v>3511.5344629224055</v>
          </cell>
          <cell r="F6"/>
        </row>
        <row r="7">
          <cell r="B7" t="str">
            <v>Spokane</v>
          </cell>
          <cell r="C7">
            <v>762.7019376385341</v>
          </cell>
          <cell r="D7"/>
          <cell r="E7">
            <v>800.83703452046086</v>
          </cell>
          <cell r="F7"/>
        </row>
        <row r="8">
          <cell r="B8" t="str">
            <v>PORTLAND</v>
          </cell>
          <cell r="C8">
            <v>3903.5378108773275</v>
          </cell>
          <cell r="D8"/>
          <cell r="E8">
            <v>4098.7147014211941</v>
          </cell>
          <cell r="F8"/>
        </row>
        <row r="9">
          <cell r="B9" t="str">
            <v>EUGENE</v>
          </cell>
          <cell r="C9">
            <v>2290.5943264078346</v>
          </cell>
          <cell r="D9"/>
          <cell r="E9">
            <v>2405.1240427282264</v>
          </cell>
          <cell r="F9"/>
        </row>
        <row r="10">
          <cell r="B10" t="str">
            <v>MEDFORD</v>
          </cell>
          <cell r="C10">
            <v>1567.7475962386047</v>
          </cell>
          <cell r="D10"/>
          <cell r="E10">
            <v>1646.134976050535</v>
          </cell>
          <cell r="F10"/>
        </row>
        <row r="11">
          <cell r="B11" t="str">
            <v>Tualatin</v>
          </cell>
          <cell r="C11">
            <v>4043.7460788759668</v>
          </cell>
          <cell r="D11"/>
          <cell r="E11">
            <v>4245.933382819765</v>
          </cell>
          <cell r="F11"/>
        </row>
        <row r="12">
          <cell r="B12" t="str">
            <v>Boise</v>
          </cell>
          <cell r="C12">
            <v>606.96753318106744</v>
          </cell>
          <cell r="D12"/>
          <cell r="E12">
            <v>637.31590984012087</v>
          </cell>
          <cell r="F12"/>
        </row>
        <row r="13">
          <cell r="B13" t="str">
            <v>Redmond</v>
          </cell>
          <cell r="C13">
            <v>954.43152793399406</v>
          </cell>
          <cell r="D13"/>
          <cell r="E13">
            <v>1002.1531043306938</v>
          </cell>
          <cell r="F13"/>
        </row>
        <row r="14">
          <cell r="B14" t="str">
            <v>Salt Lake</v>
          </cell>
          <cell r="C14">
            <v>704.58172762783863</v>
          </cell>
          <cell r="D14"/>
          <cell r="E14">
            <v>739.81081400923063</v>
          </cell>
          <cell r="F14"/>
        </row>
        <row r="15">
          <cell r="B15" t="str">
            <v>SAN FRANCISCO</v>
          </cell>
          <cell r="C15">
            <v>3554.1644734107076</v>
          </cell>
          <cell r="D15"/>
          <cell r="E15">
            <v>3731.8726970812431</v>
          </cell>
          <cell r="F15"/>
        </row>
        <row r="16">
          <cell r="B16" t="str">
            <v>SANTA CLARA</v>
          </cell>
          <cell r="C16">
            <v>5206.89590704279</v>
          </cell>
          <cell r="D16"/>
          <cell r="E16">
            <v>5467.2407023949299</v>
          </cell>
          <cell r="F16"/>
        </row>
        <row r="17">
          <cell r="B17" t="str">
            <v>SACRAMENTO</v>
          </cell>
          <cell r="C17">
            <v>4546.8468048395243</v>
          </cell>
          <cell r="D17"/>
          <cell r="E17">
            <v>4774.189145081501</v>
          </cell>
          <cell r="F17"/>
        </row>
        <row r="18">
          <cell r="B18" t="str">
            <v>Concord</v>
          </cell>
          <cell r="C18">
            <v>2747.4014106467189</v>
          </cell>
          <cell r="D18"/>
          <cell r="E18">
            <v>2884.7714811790552</v>
          </cell>
          <cell r="F18"/>
        </row>
        <row r="19">
          <cell r="B19" t="str">
            <v>OAKLAND</v>
          </cell>
          <cell r="C19">
            <v>3300.9508332200421</v>
          </cell>
          <cell r="D19"/>
          <cell r="E19">
            <v>3465.9983748810446</v>
          </cell>
          <cell r="F19"/>
        </row>
        <row r="20">
          <cell r="B20" t="str">
            <v>Manteca</v>
          </cell>
          <cell r="C20">
            <v>1077.3047364322206</v>
          </cell>
          <cell r="D20"/>
          <cell r="E20">
            <v>1131.1699732538316</v>
          </cell>
          <cell r="F20"/>
        </row>
        <row r="21">
          <cell r="B21" t="str">
            <v>S San Francisco</v>
          </cell>
          <cell r="C21">
            <v>2739.9447175408141</v>
          </cell>
          <cell r="D21"/>
          <cell r="E21">
            <v>2876.9419534178551</v>
          </cell>
          <cell r="F21"/>
        </row>
        <row r="22">
          <cell r="B22" t="str">
            <v>Reno</v>
          </cell>
          <cell r="C22">
            <v>771.40603146691751</v>
          </cell>
          <cell r="D22"/>
          <cell r="E22">
            <v>809.9763330402634</v>
          </cell>
          <cell r="F22"/>
        </row>
        <row r="23">
          <cell r="B23" t="str">
            <v>Sonoma Valley</v>
          </cell>
          <cell r="C23">
            <v>856.13526942471458</v>
          </cell>
          <cell r="D23"/>
          <cell r="E23">
            <v>898.94203289595032</v>
          </cell>
          <cell r="F23"/>
        </row>
        <row r="24">
          <cell r="B24" t="str">
            <v>DOWNEY</v>
          </cell>
          <cell r="C24">
            <v>2306.3909838093141</v>
          </cell>
          <cell r="D24"/>
          <cell r="E24">
            <v>2421.7105329997798</v>
          </cell>
          <cell r="F24"/>
        </row>
        <row r="25">
          <cell r="B25" t="str">
            <v>RIVERSIDE</v>
          </cell>
          <cell r="C25">
            <v>2696.305510276065</v>
          </cell>
          <cell r="D25"/>
          <cell r="E25">
            <v>2831.1207857898685</v>
          </cell>
          <cell r="F25"/>
        </row>
        <row r="26">
          <cell r="B26" t="str">
            <v>Orange</v>
          </cell>
          <cell r="C26">
            <v>2993.5274131960632</v>
          </cell>
          <cell r="D26"/>
          <cell r="E26">
            <v>3143.2037838558663</v>
          </cell>
          <cell r="F26"/>
        </row>
        <row r="27">
          <cell r="B27" t="str">
            <v>VAN NUYS</v>
          </cell>
          <cell r="C27">
            <v>2837.8823885819447</v>
          </cell>
          <cell r="D27"/>
          <cell r="E27">
            <v>2979.7765080110421</v>
          </cell>
          <cell r="F27"/>
        </row>
        <row r="28">
          <cell r="B28" t="str">
            <v>LOS ANGELES</v>
          </cell>
          <cell r="C28">
            <v>3724.3870648523562</v>
          </cell>
          <cell r="D28"/>
          <cell r="E28">
            <v>3910.6064180949743</v>
          </cell>
          <cell r="F28"/>
        </row>
        <row r="29">
          <cell r="B29" t="str">
            <v>Fresno</v>
          </cell>
          <cell r="C29">
            <v>525.55413635757941</v>
          </cell>
          <cell r="D29"/>
          <cell r="E29">
            <v>551.8318431754584</v>
          </cell>
          <cell r="F29"/>
        </row>
        <row r="30">
          <cell r="B30" t="str">
            <v>San Gabriel Valley</v>
          </cell>
          <cell r="C30">
            <v>2025.9323495481517</v>
          </cell>
          <cell r="D30"/>
          <cell r="E30">
            <v>2127.2289670255595</v>
          </cell>
          <cell r="F30"/>
        </row>
        <row r="31">
          <cell r="B31" t="str">
            <v>PHOENIX</v>
          </cell>
          <cell r="C31">
            <v>2605.3487784819467</v>
          </cell>
          <cell r="D31"/>
          <cell r="E31">
            <v>2735.6162174060441</v>
          </cell>
          <cell r="F31"/>
        </row>
        <row r="32">
          <cell r="B32" t="str">
            <v>TUCSON</v>
          </cell>
          <cell r="C32">
            <v>996.37156983270143</v>
          </cell>
          <cell r="D32"/>
          <cell r="E32">
            <v>1046.1901483243366</v>
          </cell>
          <cell r="F32"/>
        </row>
        <row r="33">
          <cell r="B33" t="str">
            <v>DENVER</v>
          </cell>
          <cell r="C33"/>
          <cell r="D33"/>
          <cell r="E33">
            <v>0</v>
          </cell>
          <cell r="F33"/>
        </row>
        <row r="34">
          <cell r="B34" t="str">
            <v>COLORADO SPRINGS</v>
          </cell>
          <cell r="C34"/>
          <cell r="D34"/>
          <cell r="E34">
            <v>0</v>
          </cell>
          <cell r="F34"/>
        </row>
        <row r="35">
          <cell r="B35" t="str">
            <v>FORT COLLINS</v>
          </cell>
          <cell r="C35"/>
          <cell r="D35"/>
          <cell r="E35">
            <v>0</v>
          </cell>
          <cell r="F35"/>
        </row>
        <row r="36">
          <cell r="B36" t="str">
            <v>GLENWOOD SPRINGS</v>
          </cell>
          <cell r="C36"/>
          <cell r="D36"/>
          <cell r="E36">
            <v>0</v>
          </cell>
          <cell r="F36"/>
        </row>
        <row r="37">
          <cell r="B37" t="str">
            <v>ABILENE</v>
          </cell>
          <cell r="C37"/>
          <cell r="D37"/>
          <cell r="E37">
            <v>0</v>
          </cell>
          <cell r="F37"/>
        </row>
        <row r="38">
          <cell r="B38" t="str">
            <v>El Paso</v>
          </cell>
          <cell r="C38">
            <v>479.40568292859638</v>
          </cell>
          <cell r="D38"/>
          <cell r="E38">
            <v>503.37596707502621</v>
          </cell>
          <cell r="F38"/>
        </row>
        <row r="39">
          <cell r="B39" t="str">
            <v>New York</v>
          </cell>
          <cell r="C39">
            <v>2666.3612086641751</v>
          </cell>
          <cell r="D39"/>
          <cell r="E39">
            <v>2799.6792690973839</v>
          </cell>
          <cell r="F39"/>
        </row>
        <row r="40">
          <cell r="B40" t="str">
            <v>NEW JERSEY</v>
          </cell>
          <cell r="C40">
            <v>5131.3331805480766</v>
          </cell>
          <cell r="D40"/>
          <cell r="E40">
            <v>5387.8998395754807</v>
          </cell>
          <cell r="F40"/>
        </row>
        <row r="41">
          <cell r="B41" t="str">
            <v>Brooklyn-Queens</v>
          </cell>
          <cell r="C41">
            <v>3148.7518731778623</v>
          </cell>
          <cell r="D41"/>
          <cell r="E41">
            <v>3306.1894668367554</v>
          </cell>
          <cell r="F41"/>
        </row>
        <row r="42">
          <cell r="B42" t="str">
            <v>Connecticut</v>
          </cell>
          <cell r="C42">
            <v>1665.5687388812025</v>
          </cell>
          <cell r="D42"/>
          <cell r="E42">
            <v>1748.8471758252626</v>
          </cell>
          <cell r="F42"/>
        </row>
        <row r="43">
          <cell r="B43" t="str">
            <v>BALTIMORE</v>
          </cell>
          <cell r="C43">
            <v>1432.1486465212545</v>
          </cell>
          <cell r="D43"/>
          <cell r="E43">
            <v>1503.7560788473172</v>
          </cell>
          <cell r="F43"/>
        </row>
        <row r="44">
          <cell r="B44" t="str">
            <v>Boston</v>
          </cell>
          <cell r="C44">
            <v>1681.3703586602164</v>
          </cell>
          <cell r="D44"/>
          <cell r="E44">
            <v>1765.4388765932274</v>
          </cell>
          <cell r="F44"/>
        </row>
        <row r="45">
          <cell r="B45" t="str">
            <v>Bronx</v>
          </cell>
          <cell r="C45">
            <v>1420.5155511764776</v>
          </cell>
          <cell r="D45"/>
          <cell r="E45">
            <v>1491.5413287353015</v>
          </cell>
          <cell r="F45"/>
        </row>
        <row r="46">
          <cell r="B46" t="str">
            <v>Philadelphia</v>
          </cell>
          <cell r="C46">
            <v>1201.4488781825883</v>
          </cell>
          <cell r="D46"/>
          <cell r="E46">
            <v>1261.5213220917178</v>
          </cell>
          <cell r="F46"/>
        </row>
        <row r="47">
          <cell r="B47" t="str">
            <v>SAN DIEGO</v>
          </cell>
          <cell r="C47">
            <v>3031.0593852925576</v>
          </cell>
          <cell r="D47"/>
          <cell r="E47">
            <v>3182.6123545571854</v>
          </cell>
          <cell r="F47"/>
        </row>
        <row r="48">
          <cell r="B48" t="str">
            <v>Albuquerque</v>
          </cell>
          <cell r="C48">
            <v>2181.9899261963869</v>
          </cell>
          <cell r="D48"/>
          <cell r="E48">
            <v>2291.0894225062066</v>
          </cell>
          <cell r="F48"/>
        </row>
        <row r="49">
          <cell r="B49" t="str">
            <v>Bloomfield</v>
          </cell>
          <cell r="C49">
            <v>625.36881401563471</v>
          </cell>
          <cell r="D49"/>
          <cell r="E49">
            <v>656.63725471641646</v>
          </cell>
          <cell r="F49"/>
        </row>
        <row r="50">
          <cell r="B50" t="str">
            <v>Santa Fe</v>
          </cell>
          <cell r="C50">
            <v>975.09707910708437</v>
          </cell>
          <cell r="D50"/>
          <cell r="E50">
            <v>1023.8519330624387</v>
          </cell>
          <cell r="F50"/>
        </row>
        <row r="51">
          <cell r="B51" t="str">
            <v>CHATTANOOGA</v>
          </cell>
          <cell r="C51">
            <v>1484.9717302658237</v>
          </cell>
          <cell r="D51"/>
          <cell r="E51">
            <v>1559.2203167791149</v>
          </cell>
          <cell r="F51"/>
        </row>
        <row r="52">
          <cell r="B52" t="str">
            <v>Knoxville</v>
          </cell>
          <cell r="C52">
            <v>1645.5552710610953</v>
          </cell>
          <cell r="D52"/>
          <cell r="E52">
            <v>1727.8330346141502</v>
          </cell>
          <cell r="F52"/>
        </row>
        <row r="53">
          <cell r="B53" t="str">
            <v>Nashville</v>
          </cell>
          <cell r="C53">
            <v>3092.518834857573</v>
          </cell>
          <cell r="D53"/>
          <cell r="E53">
            <v>3247.1447766004517</v>
          </cell>
          <cell r="F53"/>
        </row>
        <row r="54">
          <cell r="B54" t="str">
            <v>Memphis</v>
          </cell>
          <cell r="C54">
            <v>2600.2531207187717</v>
          </cell>
          <cell r="D54"/>
          <cell r="E54">
            <v>2730.2657767547103</v>
          </cell>
          <cell r="F54"/>
        </row>
        <row r="55">
          <cell r="B55" t="str">
            <v>Little Rock</v>
          </cell>
          <cell r="C55">
            <v>1170.6997459524382</v>
          </cell>
          <cell r="D55"/>
          <cell r="E55">
            <v>1229.2347332500601</v>
          </cell>
          <cell r="F55"/>
        </row>
        <row r="56">
          <cell r="B56" t="str">
            <v>JACKSON</v>
          </cell>
          <cell r="C56">
            <v>2120.7642942268358</v>
          </cell>
          <cell r="D56"/>
          <cell r="E56">
            <v>2226.8025089381777</v>
          </cell>
          <cell r="F56"/>
        </row>
        <row r="57">
          <cell r="B57" t="str">
            <v>Columbus MS</v>
          </cell>
          <cell r="C57">
            <v>1181.1630633564032</v>
          </cell>
          <cell r="D57"/>
          <cell r="E57">
            <v>1240.2212165242233</v>
          </cell>
          <cell r="F57"/>
        </row>
        <row r="58">
          <cell r="B58" t="str">
            <v>Atlanta South</v>
          </cell>
          <cell r="C58">
            <v>2773.3890295263413</v>
          </cell>
          <cell r="D58"/>
          <cell r="E58">
            <v>2912.0584810026585</v>
          </cell>
          <cell r="F58"/>
        </row>
        <row r="59">
          <cell r="B59" t="str">
            <v>Atlanta North</v>
          </cell>
          <cell r="C59">
            <v>2821.9897006277697</v>
          </cell>
          <cell r="D59"/>
          <cell r="E59">
            <v>2963.0891856591584</v>
          </cell>
          <cell r="F59"/>
        </row>
        <row r="60">
          <cell r="B60" t="str">
            <v>Pittsburgh</v>
          </cell>
          <cell r="C60">
            <v>1011.1560133623843</v>
          </cell>
          <cell r="D60"/>
          <cell r="E60">
            <v>1061.7138140305035</v>
          </cell>
          <cell r="F60"/>
        </row>
        <row r="61">
          <cell r="B61" t="str">
            <v>Evansville</v>
          </cell>
          <cell r="C61">
            <v>817.22094824860585</v>
          </cell>
          <cell r="D61"/>
          <cell r="E61">
            <v>858.08199566103622</v>
          </cell>
          <cell r="F61"/>
        </row>
        <row r="62">
          <cell r="B62" t="str">
            <v>Minneapolis</v>
          </cell>
          <cell r="C62">
            <v>1458.2265979850354</v>
          </cell>
          <cell r="D62"/>
          <cell r="E62">
            <v>1531.1379278842871</v>
          </cell>
          <cell r="F62"/>
        </row>
        <row r="63">
          <cell r="B63" t="str">
            <v>Des Moines</v>
          </cell>
          <cell r="C63">
            <v>560.38226344124826</v>
          </cell>
          <cell r="D63"/>
          <cell r="E63">
            <v>588.40137661331073</v>
          </cell>
          <cell r="F63"/>
        </row>
        <row r="64">
          <cell r="B64" t="str">
            <v>Saint Louis</v>
          </cell>
          <cell r="C64">
            <v>1640.5707045373515</v>
          </cell>
          <cell r="D64"/>
          <cell r="E64">
            <v>1722.5992397642192</v>
          </cell>
          <cell r="F64"/>
        </row>
        <row r="65">
          <cell r="B65" t="str">
            <v>Louisville</v>
          </cell>
          <cell r="C65">
            <v>2021.8371618795104</v>
          </cell>
          <cell r="D65"/>
          <cell r="E65">
            <v>2122.929019973486</v>
          </cell>
          <cell r="F65"/>
        </row>
        <row r="66">
          <cell r="B66" t="str">
            <v>Chicago</v>
          </cell>
          <cell r="C66">
            <v>3449.7482052215314</v>
          </cell>
          <cell r="D66"/>
          <cell r="E66">
            <v>3622.235615482608</v>
          </cell>
          <cell r="F66"/>
        </row>
        <row r="67">
          <cell r="B67" t="str">
            <v>Indianapolis</v>
          </cell>
          <cell r="C67">
            <v>1933.822637860234</v>
          </cell>
          <cell r="D67"/>
          <cell r="E67">
            <v>2030.5137697532457</v>
          </cell>
          <cell r="F67"/>
        </row>
        <row r="68">
          <cell r="B68" t="str">
            <v>Cincinnati</v>
          </cell>
          <cell r="C68">
            <v>1345.6111913285486</v>
          </cell>
          <cell r="D68"/>
          <cell r="E68">
            <v>1412.891750894976</v>
          </cell>
          <cell r="F68"/>
        </row>
        <row r="69">
          <cell r="B69" t="str">
            <v>Detroit</v>
          </cell>
          <cell r="C69">
            <v>1897.1868349140916</v>
          </cell>
          <cell r="D69"/>
          <cell r="E69">
            <v>1992.0461766597962</v>
          </cell>
          <cell r="F69"/>
        </row>
        <row r="70">
          <cell r="B70" t="str">
            <v>Madison</v>
          </cell>
          <cell r="C70">
            <v>1091.7209083947139</v>
          </cell>
          <cell r="D70"/>
          <cell r="E70">
            <v>1146.3069538144496</v>
          </cell>
          <cell r="F70"/>
        </row>
        <row r="71">
          <cell r="B71" t="str">
            <v>Grand Rapids</v>
          </cell>
          <cell r="C71">
            <v>1837.0245400547549</v>
          </cell>
          <cell r="D71"/>
          <cell r="E71">
            <v>1928.8757670574928</v>
          </cell>
          <cell r="F71"/>
        </row>
        <row r="72">
          <cell r="B72" t="str">
            <v>Columbus OH</v>
          </cell>
          <cell r="C72">
            <v>912.6958367429811</v>
          </cell>
          <cell r="D72"/>
          <cell r="E72">
            <v>958.33062858013022</v>
          </cell>
          <cell r="F72"/>
        </row>
        <row r="73">
          <cell r="B73" t="str">
            <v>Cleveland</v>
          </cell>
          <cell r="C73">
            <v>569.04983215112031</v>
          </cell>
          <cell r="D73"/>
          <cell r="E73">
            <v>597.50232375867631</v>
          </cell>
          <cell r="F73"/>
        </row>
        <row r="74">
          <cell r="B74" t="str">
            <v>Buffalo</v>
          </cell>
          <cell r="C74">
            <v>967.58838545924846</v>
          </cell>
          <cell r="D74"/>
          <cell r="E74">
            <v>1015.9678047322109</v>
          </cell>
          <cell r="F74"/>
        </row>
        <row r="75">
          <cell r="C75">
            <v>145428.63503920939</v>
          </cell>
          <cell r="E75">
            <v>152700.0667911699</v>
          </cell>
        </row>
        <row r="76">
          <cell r="C76">
            <v>1890572.255509722</v>
          </cell>
        </row>
      </sheetData>
      <sheetData sheetId="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MP CODE"/>
      <sheetName val="GL "/>
      <sheetName val="Sorted Ttl Co"/>
      <sheetName val="IVY 2024"/>
      <sheetName val="From Debbie"/>
      <sheetName val="Non IVY 2020"/>
      <sheetName val="Non Ivy"/>
      <sheetName val="Note"/>
    </sheetNames>
    <sheetDataSet>
      <sheetData sheetId="0"/>
      <sheetData sheetId="1"/>
      <sheetData sheetId="2">
        <row r="1">
          <cell r="D1" t="str">
            <v>2025 Rent Est</v>
          </cell>
          <cell r="E1"/>
          <cell r="F1"/>
          <cell r="G1">
            <v>45658</v>
          </cell>
          <cell r="H1">
            <v>45689</v>
          </cell>
          <cell r="I1">
            <v>45717</v>
          </cell>
          <cell r="J1" t="str">
            <v>Q1</v>
          </cell>
          <cell r="K1">
            <v>45748</v>
          </cell>
          <cell r="L1">
            <v>45778</v>
          </cell>
          <cell r="M1">
            <v>45809</v>
          </cell>
          <cell r="N1" t="str">
            <v>Q2</v>
          </cell>
          <cell r="O1">
            <v>45839</v>
          </cell>
          <cell r="P1">
            <v>45870</v>
          </cell>
          <cell r="Q1">
            <v>45901</v>
          </cell>
          <cell r="R1" t="str">
            <v>Q3</v>
          </cell>
          <cell r="S1">
            <v>45931</v>
          </cell>
          <cell r="T1">
            <v>45962</v>
          </cell>
          <cell r="U1">
            <v>45992</v>
          </cell>
          <cell r="V1"/>
          <cell r="W1" t="str">
            <v>Q4</v>
          </cell>
        </row>
        <row r="2">
          <cell r="D2" t="str">
            <v>Base+CAM</v>
          </cell>
          <cell r="E2"/>
          <cell r="F2"/>
          <cell r="G2">
            <v>1</v>
          </cell>
          <cell r="H2">
            <v>2</v>
          </cell>
          <cell r="I2">
            <v>3</v>
          </cell>
          <cell r="J2"/>
          <cell r="K2">
            <v>4</v>
          </cell>
          <cell r="L2">
            <v>5</v>
          </cell>
          <cell r="M2">
            <v>6</v>
          </cell>
          <cell r="N2"/>
          <cell r="O2">
            <v>7</v>
          </cell>
          <cell r="P2">
            <v>8</v>
          </cell>
          <cell r="Q2">
            <v>9</v>
          </cell>
          <cell r="R2"/>
          <cell r="S2">
            <v>10</v>
          </cell>
          <cell r="T2">
            <v>11</v>
          </cell>
          <cell r="U2">
            <v>12</v>
          </cell>
          <cell r="V2"/>
          <cell r="W2"/>
        </row>
        <row r="3">
          <cell r="B3" t="str">
            <v>Loc</v>
          </cell>
          <cell r="C3" t="str">
            <v>Owner</v>
          </cell>
          <cell r="D3">
            <v>45658</v>
          </cell>
          <cell r="E3" t="str">
            <v xml:space="preserve">Date </v>
          </cell>
          <cell r="F3" t="str">
            <v xml:space="preserve">New rate </v>
          </cell>
          <cell r="G3">
            <v>6</v>
          </cell>
          <cell r="H3">
            <v>7</v>
          </cell>
          <cell r="I3">
            <v>8</v>
          </cell>
          <cell r="J3">
            <v>9</v>
          </cell>
          <cell r="K3">
            <v>10</v>
          </cell>
          <cell r="L3">
            <v>11</v>
          </cell>
          <cell r="M3">
            <v>12</v>
          </cell>
          <cell r="N3">
            <v>13</v>
          </cell>
          <cell r="O3">
            <v>14</v>
          </cell>
          <cell r="P3">
            <v>15</v>
          </cell>
          <cell r="Q3">
            <v>16</v>
          </cell>
          <cell r="R3">
            <v>17</v>
          </cell>
          <cell r="S3">
            <v>18</v>
          </cell>
          <cell r="T3">
            <v>19</v>
          </cell>
          <cell r="U3">
            <v>20</v>
          </cell>
          <cell r="V3">
            <v>21</v>
          </cell>
          <cell r="W3">
            <v>22</v>
          </cell>
        </row>
        <row r="4">
          <cell r="B4" t="str">
            <v>Seattle</v>
          </cell>
          <cell r="C4" t="str">
            <v>Non-Ivy</v>
          </cell>
          <cell r="D4">
            <v>35368.93</v>
          </cell>
          <cell r="E4"/>
          <cell r="F4">
            <v>35368.93</v>
          </cell>
          <cell r="G4">
            <v>35368.93</v>
          </cell>
          <cell r="H4">
            <v>35368.93</v>
          </cell>
          <cell r="I4">
            <v>35368.93</v>
          </cell>
          <cell r="J4">
            <v>106106.79000000001</v>
          </cell>
          <cell r="K4">
            <v>35368.93</v>
          </cell>
          <cell r="L4">
            <v>35368.93</v>
          </cell>
          <cell r="M4">
            <v>35368.93</v>
          </cell>
          <cell r="N4">
            <v>106106.79000000001</v>
          </cell>
          <cell r="O4">
            <v>35368.93</v>
          </cell>
          <cell r="P4">
            <v>35368.93</v>
          </cell>
          <cell r="Q4">
            <v>35368.93</v>
          </cell>
          <cell r="R4">
            <v>106106.79000000001</v>
          </cell>
          <cell r="S4">
            <v>35368.93</v>
          </cell>
          <cell r="T4">
            <v>35368.93</v>
          </cell>
          <cell r="U4">
            <v>35368.93</v>
          </cell>
          <cell r="V4"/>
          <cell r="W4">
            <v>106106.79000000001</v>
          </cell>
        </row>
        <row r="5">
          <cell r="B5" t="str">
            <v>Everett</v>
          </cell>
          <cell r="C5" t="str">
            <v>Ivy</v>
          </cell>
          <cell r="D5">
            <v>21015.634893050781</v>
          </cell>
          <cell r="E5"/>
          <cell r="F5">
            <v>21015.634893050781</v>
          </cell>
          <cell r="G5">
            <v>21015.634893050781</v>
          </cell>
          <cell r="H5">
            <v>21015.634893050781</v>
          </cell>
          <cell r="I5">
            <v>21015.634893050781</v>
          </cell>
          <cell r="J5">
            <v>63046.904679152343</v>
          </cell>
          <cell r="K5">
            <v>21015.634893050781</v>
          </cell>
          <cell r="L5">
            <v>21015.634893050781</v>
          </cell>
          <cell r="M5">
            <v>21015.634893050781</v>
          </cell>
          <cell r="N5">
            <v>63046.904679152343</v>
          </cell>
          <cell r="O5">
            <v>21015.634893050781</v>
          </cell>
          <cell r="P5">
            <v>21015.634893050781</v>
          </cell>
          <cell r="Q5">
            <v>21015.634893050781</v>
          </cell>
          <cell r="R5">
            <v>63046.904679152343</v>
          </cell>
          <cell r="S5">
            <v>21015.634893050781</v>
          </cell>
          <cell r="T5">
            <v>21015.634893050781</v>
          </cell>
          <cell r="U5">
            <v>21015.634893050781</v>
          </cell>
          <cell r="V5"/>
          <cell r="W5">
            <v>63046.904679152343</v>
          </cell>
        </row>
        <row r="6">
          <cell r="B6" t="str">
            <v>Mountain View</v>
          </cell>
          <cell r="C6" t="str">
            <v>Ivy</v>
          </cell>
          <cell r="D6">
            <v>62341.30623470703</v>
          </cell>
          <cell r="E6"/>
          <cell r="F6">
            <v>62341.30623470703</v>
          </cell>
          <cell r="G6">
            <v>62341.30623470703</v>
          </cell>
          <cell r="H6">
            <v>62341.30623470703</v>
          </cell>
          <cell r="I6">
            <v>62341.30623470703</v>
          </cell>
          <cell r="J6">
            <v>187023.91870412108</v>
          </cell>
          <cell r="K6">
            <v>62341.30623470703</v>
          </cell>
          <cell r="L6">
            <v>62341.30623470703</v>
          </cell>
          <cell r="M6">
            <v>62341.30623470703</v>
          </cell>
          <cell r="N6">
            <v>187023.91870412108</v>
          </cell>
          <cell r="O6">
            <v>62341.30623470703</v>
          </cell>
          <cell r="P6">
            <v>62341.30623470703</v>
          </cell>
          <cell r="Q6">
            <v>62341.30623470703</v>
          </cell>
          <cell r="R6">
            <v>187023.91870412108</v>
          </cell>
          <cell r="S6">
            <v>62341.30623470703</v>
          </cell>
          <cell r="T6">
            <v>62341.30623470703</v>
          </cell>
          <cell r="U6">
            <v>62341.30623470703</v>
          </cell>
          <cell r="V6"/>
          <cell r="W6">
            <v>187023.91870412108</v>
          </cell>
        </row>
        <row r="7">
          <cell r="B7" t="str">
            <v>Tacoma</v>
          </cell>
          <cell r="C7" t="str">
            <v>Ivy</v>
          </cell>
          <cell r="D7">
            <v>16242.1969859375</v>
          </cell>
          <cell r="E7"/>
          <cell r="F7">
            <v>16242.1969859375</v>
          </cell>
          <cell r="G7">
            <v>16242.1969859375</v>
          </cell>
          <cell r="H7">
            <v>16242.1969859375</v>
          </cell>
          <cell r="I7">
            <v>16242.1969859375</v>
          </cell>
          <cell r="J7">
            <v>48726.590957812499</v>
          </cell>
          <cell r="K7">
            <v>16242.1969859375</v>
          </cell>
          <cell r="L7">
            <v>16242.1969859375</v>
          </cell>
          <cell r="M7">
            <v>16242.1969859375</v>
          </cell>
          <cell r="N7">
            <v>48726.590957812499</v>
          </cell>
          <cell r="O7">
            <v>16242.1969859375</v>
          </cell>
          <cell r="P7">
            <v>16242.1969859375</v>
          </cell>
          <cell r="Q7">
            <v>16242.1969859375</v>
          </cell>
          <cell r="R7">
            <v>48726.590957812499</v>
          </cell>
          <cell r="S7">
            <v>16242.1969859375</v>
          </cell>
          <cell r="T7">
            <v>16242.1969859375</v>
          </cell>
          <cell r="U7">
            <v>16242.1969859375</v>
          </cell>
          <cell r="V7"/>
          <cell r="W7">
            <v>48726.590957812499</v>
          </cell>
        </row>
        <row r="8">
          <cell r="B8" t="str">
            <v>Kent</v>
          </cell>
          <cell r="C8" t="str">
            <v>Ivy</v>
          </cell>
          <cell r="D8">
            <v>20758.718554687501</v>
          </cell>
          <cell r="E8"/>
          <cell r="F8">
            <v>20758.718554687501</v>
          </cell>
          <cell r="G8">
            <v>20758.718554687501</v>
          </cell>
          <cell r="H8">
            <v>20758.718554687501</v>
          </cell>
          <cell r="I8">
            <v>20758.718554687501</v>
          </cell>
          <cell r="J8">
            <v>62276.155664062506</v>
          </cell>
          <cell r="K8">
            <v>20758.718554687501</v>
          </cell>
          <cell r="L8">
            <v>20758.718554687501</v>
          </cell>
          <cell r="M8">
            <v>20758.718554687501</v>
          </cell>
          <cell r="N8">
            <v>62276.155664062506</v>
          </cell>
          <cell r="O8">
            <v>20758.718554687501</v>
          </cell>
          <cell r="P8">
            <v>20758.718554687501</v>
          </cell>
          <cell r="Q8">
            <v>20758.718554687501</v>
          </cell>
          <cell r="R8">
            <v>62276.155664062506</v>
          </cell>
          <cell r="S8">
            <v>20758.718554687501</v>
          </cell>
          <cell r="T8">
            <v>20758.718554687501</v>
          </cell>
          <cell r="U8">
            <v>20758.718554687501</v>
          </cell>
          <cell r="V8"/>
          <cell r="W8">
            <v>62276.155664062506</v>
          </cell>
        </row>
        <row r="9">
          <cell r="B9" t="str">
            <v>Spokane</v>
          </cell>
          <cell r="C9" t="str">
            <v>Non-Ivy</v>
          </cell>
          <cell r="D9">
            <v>2578</v>
          </cell>
          <cell r="E9"/>
          <cell r="F9">
            <v>2578</v>
          </cell>
          <cell r="G9">
            <v>2578</v>
          </cell>
          <cell r="H9">
            <v>2578</v>
          </cell>
          <cell r="I9">
            <v>2578</v>
          </cell>
          <cell r="J9">
            <v>7734</v>
          </cell>
          <cell r="K9">
            <v>2578</v>
          </cell>
          <cell r="L9">
            <v>2578</v>
          </cell>
          <cell r="M9">
            <v>2578</v>
          </cell>
          <cell r="N9">
            <v>7734</v>
          </cell>
          <cell r="O9">
            <v>2578</v>
          </cell>
          <cell r="P9">
            <v>2578</v>
          </cell>
          <cell r="Q9">
            <v>2578</v>
          </cell>
          <cell r="R9">
            <v>7734</v>
          </cell>
          <cell r="S9">
            <v>2578</v>
          </cell>
          <cell r="T9">
            <v>2578</v>
          </cell>
          <cell r="U9">
            <v>2578</v>
          </cell>
          <cell r="V9"/>
          <cell r="W9">
            <v>7734</v>
          </cell>
        </row>
        <row r="10">
          <cell r="B10" t="str">
            <v>PORTLAND</v>
          </cell>
          <cell r="C10" t="str">
            <v>Ivy</v>
          </cell>
          <cell r="D10">
            <v>20541.87</v>
          </cell>
          <cell r="E10"/>
          <cell r="F10">
            <v>20541.87</v>
          </cell>
          <cell r="G10">
            <v>20541.87</v>
          </cell>
          <cell r="H10">
            <v>20541.87</v>
          </cell>
          <cell r="I10">
            <v>20541.87</v>
          </cell>
          <cell r="J10">
            <v>61625.61</v>
          </cell>
          <cell r="K10">
            <v>20541.87</v>
          </cell>
          <cell r="L10">
            <v>20541.87</v>
          </cell>
          <cell r="M10">
            <v>20541.87</v>
          </cell>
          <cell r="N10">
            <v>61625.61</v>
          </cell>
          <cell r="O10">
            <v>20541.87</v>
          </cell>
          <cell r="P10">
            <v>20541.87</v>
          </cell>
          <cell r="Q10">
            <v>20541.87</v>
          </cell>
          <cell r="R10">
            <v>61625.61</v>
          </cell>
          <cell r="S10">
            <v>20541.87</v>
          </cell>
          <cell r="T10">
            <v>20541.87</v>
          </cell>
          <cell r="U10">
            <v>20541.87</v>
          </cell>
          <cell r="V10"/>
          <cell r="W10">
            <v>61625.61</v>
          </cell>
        </row>
        <row r="11">
          <cell r="B11" t="str">
            <v>EUGENE</v>
          </cell>
          <cell r="C11" t="str">
            <v>Ivy</v>
          </cell>
          <cell r="D11">
            <v>4742.3129490742185</v>
          </cell>
          <cell r="E11"/>
          <cell r="F11">
            <v>4742.3129490742185</v>
          </cell>
          <cell r="G11">
            <v>4742.3129490742185</v>
          </cell>
          <cell r="H11">
            <v>4742.3129490742185</v>
          </cell>
          <cell r="I11">
            <v>4742.3129490742185</v>
          </cell>
          <cell r="J11">
            <v>14226.938847222656</v>
          </cell>
          <cell r="K11">
            <v>4742.3129490742185</v>
          </cell>
          <cell r="L11">
            <v>4742.3129490742185</v>
          </cell>
          <cell r="M11">
            <v>4742.3129490742185</v>
          </cell>
          <cell r="N11">
            <v>14226.938847222656</v>
          </cell>
          <cell r="O11">
            <v>4742.3129490742185</v>
          </cell>
          <cell r="P11">
            <v>4742.3129490742185</v>
          </cell>
          <cell r="Q11">
            <v>4742.3129490742185</v>
          </cell>
          <cell r="R11">
            <v>14226.938847222656</v>
          </cell>
          <cell r="S11">
            <v>4742.3129490742185</v>
          </cell>
          <cell r="T11">
            <v>4742.3129490742185</v>
          </cell>
          <cell r="U11">
            <v>4742.3129490742185</v>
          </cell>
          <cell r="V11"/>
          <cell r="W11">
            <v>14226.938847222656</v>
          </cell>
        </row>
        <row r="12">
          <cell r="B12" t="str">
            <v>MEDFORD</v>
          </cell>
          <cell r="C12" t="str">
            <v>Ivy</v>
          </cell>
          <cell r="D12">
            <v>5711.2402551406258</v>
          </cell>
          <cell r="E12"/>
          <cell r="F12">
            <v>5711.2402551406258</v>
          </cell>
          <cell r="G12">
            <v>5711.2402551406258</v>
          </cell>
          <cell r="H12">
            <v>5711.2402551406258</v>
          </cell>
          <cell r="I12">
            <v>5711.2402551406258</v>
          </cell>
          <cell r="J12">
            <v>17133.720765421876</v>
          </cell>
          <cell r="K12">
            <v>5711.2402551406258</v>
          </cell>
          <cell r="L12">
            <v>5711.2402551406258</v>
          </cell>
          <cell r="M12">
            <v>5711.2402551406258</v>
          </cell>
          <cell r="N12">
            <v>17133.720765421876</v>
          </cell>
          <cell r="O12">
            <v>5711.2402551406258</v>
          </cell>
          <cell r="P12">
            <v>5711.2402551406258</v>
          </cell>
          <cell r="Q12">
            <v>5711.2402551406258</v>
          </cell>
          <cell r="R12">
            <v>17133.720765421876</v>
          </cell>
          <cell r="S12">
            <v>5711.2402551406258</v>
          </cell>
          <cell r="T12">
            <v>5711.2402551406258</v>
          </cell>
          <cell r="U12">
            <v>5711.2402551406258</v>
          </cell>
          <cell r="V12"/>
          <cell r="W12">
            <v>17133.720765421876</v>
          </cell>
        </row>
        <row r="13">
          <cell r="B13" t="str">
            <v>Tualatin</v>
          </cell>
          <cell r="C13" t="str">
            <v>Ivy</v>
          </cell>
          <cell r="D13">
            <v>17742.120082375</v>
          </cell>
          <cell r="E13"/>
          <cell r="F13">
            <v>17742.120082375</v>
          </cell>
          <cell r="G13">
            <v>17742.120082375</v>
          </cell>
          <cell r="H13">
            <v>17742.120082375</v>
          </cell>
          <cell r="I13">
            <v>17742.120082375</v>
          </cell>
          <cell r="J13">
            <v>53226.360247125005</v>
          </cell>
          <cell r="K13">
            <v>17742.120082375</v>
          </cell>
          <cell r="L13">
            <v>17742.120082375</v>
          </cell>
          <cell r="M13">
            <v>17742.120082375</v>
          </cell>
          <cell r="N13">
            <v>53226.360247125005</v>
          </cell>
          <cell r="O13">
            <v>17742.120082375</v>
          </cell>
          <cell r="P13">
            <v>17742.120082375</v>
          </cell>
          <cell r="Q13">
            <v>17742.120082375</v>
          </cell>
          <cell r="R13">
            <v>53226.360247125005</v>
          </cell>
          <cell r="S13">
            <v>17742.120082375</v>
          </cell>
          <cell r="T13">
            <v>17742.120082375</v>
          </cell>
          <cell r="U13">
            <v>17742.120082375</v>
          </cell>
          <cell r="V13"/>
          <cell r="W13">
            <v>53226.360247125005</v>
          </cell>
        </row>
        <row r="14">
          <cell r="B14" t="str">
            <v>Boise</v>
          </cell>
          <cell r="C14" t="str">
            <v>Non-Ivy</v>
          </cell>
          <cell r="D14">
            <v>2743.4</v>
          </cell>
          <cell r="E14"/>
          <cell r="F14">
            <v>2743.4</v>
          </cell>
          <cell r="G14">
            <v>2743.4</v>
          </cell>
          <cell r="H14">
            <v>2743.4</v>
          </cell>
          <cell r="I14">
            <v>2743.4</v>
          </cell>
          <cell r="J14">
            <v>8230.2000000000007</v>
          </cell>
          <cell r="K14">
            <v>2743.4</v>
          </cell>
          <cell r="L14">
            <v>2743.4</v>
          </cell>
          <cell r="M14">
            <v>2743.4</v>
          </cell>
          <cell r="N14">
            <v>8230.2000000000007</v>
          </cell>
          <cell r="O14">
            <v>2743.4</v>
          </cell>
          <cell r="P14">
            <v>2743.4</v>
          </cell>
          <cell r="Q14">
            <v>2743.4</v>
          </cell>
          <cell r="R14">
            <v>8230.2000000000007</v>
          </cell>
          <cell r="S14">
            <v>2743.4</v>
          </cell>
          <cell r="T14">
            <v>2743.4</v>
          </cell>
          <cell r="U14">
            <v>2743.4</v>
          </cell>
          <cell r="V14"/>
          <cell r="W14">
            <v>8230.2000000000007</v>
          </cell>
        </row>
        <row r="15">
          <cell r="B15" t="str">
            <v>Redmond</v>
          </cell>
          <cell r="C15" t="str">
            <v>Ivy</v>
          </cell>
          <cell r="D15">
            <v>5789.7981999999993</v>
          </cell>
          <cell r="E15"/>
          <cell r="F15">
            <v>5789.7981999999993</v>
          </cell>
          <cell r="G15">
            <v>5789.7981999999993</v>
          </cell>
          <cell r="H15">
            <v>5789.7981999999993</v>
          </cell>
          <cell r="I15">
            <v>5789.7981999999993</v>
          </cell>
          <cell r="J15">
            <v>17369.3946</v>
          </cell>
          <cell r="K15">
            <v>5789.7981999999993</v>
          </cell>
          <cell r="L15">
            <v>5789.7981999999993</v>
          </cell>
          <cell r="M15">
            <v>5789.7981999999993</v>
          </cell>
          <cell r="N15">
            <v>17369.3946</v>
          </cell>
          <cell r="O15">
            <v>5789.7981999999993</v>
          </cell>
          <cell r="P15">
            <v>5789.7981999999993</v>
          </cell>
          <cell r="Q15">
            <v>5789.7981999999993</v>
          </cell>
          <cell r="R15">
            <v>17369.3946</v>
          </cell>
          <cell r="S15">
            <v>5789.7981999999993</v>
          </cell>
          <cell r="T15">
            <v>5789.7981999999993</v>
          </cell>
          <cell r="U15">
            <v>5789.7981999999993</v>
          </cell>
          <cell r="V15"/>
          <cell r="W15">
            <v>17369.3946</v>
          </cell>
        </row>
        <row r="16">
          <cell r="B16" t="str">
            <v>Salt Lake</v>
          </cell>
          <cell r="C16" t="str">
            <v>Non-Ivy</v>
          </cell>
          <cell r="D16">
            <v>1638</v>
          </cell>
          <cell r="E16"/>
          <cell r="F16">
            <v>1638</v>
          </cell>
          <cell r="G16">
            <v>1638</v>
          </cell>
          <cell r="H16">
            <v>1638</v>
          </cell>
          <cell r="I16">
            <v>1638</v>
          </cell>
          <cell r="J16">
            <v>4914</v>
          </cell>
          <cell r="K16">
            <v>1638</v>
          </cell>
          <cell r="L16">
            <v>1638</v>
          </cell>
          <cell r="M16">
            <v>1638</v>
          </cell>
          <cell r="N16">
            <v>4914</v>
          </cell>
          <cell r="O16">
            <v>1638</v>
          </cell>
          <cell r="P16">
            <v>1638</v>
          </cell>
          <cell r="Q16">
            <v>1638</v>
          </cell>
          <cell r="R16">
            <v>4914</v>
          </cell>
          <cell r="S16">
            <v>1638</v>
          </cell>
          <cell r="T16">
            <v>1638</v>
          </cell>
          <cell r="U16">
            <v>1638</v>
          </cell>
          <cell r="V16"/>
          <cell r="W16">
            <v>4914</v>
          </cell>
        </row>
        <row r="17">
          <cell r="B17" t="str">
            <v>SAN FRANCISCO</v>
          </cell>
          <cell r="C17" t="str">
            <v>Ivy</v>
          </cell>
          <cell r="D17">
            <v>34183.832020394533</v>
          </cell>
          <cell r="E17"/>
          <cell r="F17">
            <v>34183.832020394533</v>
          </cell>
          <cell r="G17">
            <v>34183.832020394533</v>
          </cell>
          <cell r="H17">
            <v>34183.832020394533</v>
          </cell>
          <cell r="I17">
            <v>34183.832020394533</v>
          </cell>
          <cell r="J17">
            <v>102551.4960611836</v>
          </cell>
          <cell r="K17">
            <v>34183.832020394533</v>
          </cell>
          <cell r="L17">
            <v>34183.832020394533</v>
          </cell>
          <cell r="M17">
            <v>34183.832020394533</v>
          </cell>
          <cell r="N17">
            <v>102551.4960611836</v>
          </cell>
          <cell r="O17">
            <v>34183.832020394533</v>
          </cell>
          <cell r="P17">
            <v>34183.832020394533</v>
          </cell>
          <cell r="Q17">
            <v>34183.832020394533</v>
          </cell>
          <cell r="R17">
            <v>102551.4960611836</v>
          </cell>
          <cell r="S17">
            <v>34183.832020394533</v>
          </cell>
          <cell r="T17">
            <v>34183.832020394533</v>
          </cell>
          <cell r="U17">
            <v>34183.832020394533</v>
          </cell>
          <cell r="V17"/>
          <cell r="W17">
            <v>102551.4960611836</v>
          </cell>
        </row>
        <row r="18">
          <cell r="B18" t="str">
            <v>SANTA CLARA</v>
          </cell>
          <cell r="C18" t="str">
            <v>Ivy</v>
          </cell>
          <cell r="D18">
            <v>23072.017005054688</v>
          </cell>
          <cell r="E18"/>
          <cell r="F18">
            <v>23072.017005054688</v>
          </cell>
          <cell r="G18">
            <v>23072.017005054688</v>
          </cell>
          <cell r="H18">
            <v>23072.017005054688</v>
          </cell>
          <cell r="I18">
            <v>23072.017005054688</v>
          </cell>
          <cell r="J18">
            <v>69216.051015164063</v>
          </cell>
          <cell r="K18">
            <v>23072.017005054688</v>
          </cell>
          <cell r="L18">
            <v>23072.017005054688</v>
          </cell>
          <cell r="M18">
            <v>23072.017005054688</v>
          </cell>
          <cell r="N18">
            <v>69216.051015164063</v>
          </cell>
          <cell r="O18">
            <v>23072.017005054688</v>
          </cell>
          <cell r="P18">
            <v>23072.017005054688</v>
          </cell>
          <cell r="Q18">
            <v>23072.017005054688</v>
          </cell>
          <cell r="R18">
            <v>69216.051015164063</v>
          </cell>
          <cell r="S18">
            <v>23072.017005054688</v>
          </cell>
          <cell r="T18">
            <v>23072.017005054688</v>
          </cell>
          <cell r="U18">
            <v>23072.017005054688</v>
          </cell>
          <cell r="V18"/>
          <cell r="W18">
            <v>69216.051015164063</v>
          </cell>
        </row>
        <row r="19">
          <cell r="B19" t="str">
            <v>SACRAMENTO</v>
          </cell>
          <cell r="C19" t="str">
            <v>Ivy</v>
          </cell>
          <cell r="D19">
            <v>17507.607080015627</v>
          </cell>
          <cell r="E19"/>
          <cell r="F19">
            <v>17507.607080015627</v>
          </cell>
          <cell r="G19">
            <v>17507.607080015627</v>
          </cell>
          <cell r="H19">
            <v>17507.607080015627</v>
          </cell>
          <cell r="I19">
            <v>17507.607080015627</v>
          </cell>
          <cell r="J19">
            <v>52522.821240046876</v>
          </cell>
          <cell r="K19">
            <v>17507.607080015627</v>
          </cell>
          <cell r="L19">
            <v>17507.607080015627</v>
          </cell>
          <cell r="M19">
            <v>17507.607080015627</v>
          </cell>
          <cell r="N19">
            <v>52522.821240046876</v>
          </cell>
          <cell r="O19">
            <v>17507.607080015627</v>
          </cell>
          <cell r="P19">
            <v>17507.607080015627</v>
          </cell>
          <cell r="Q19">
            <v>17507.607080015627</v>
          </cell>
          <cell r="R19">
            <v>52522.821240046876</v>
          </cell>
          <cell r="S19">
            <v>17507.607080015627</v>
          </cell>
          <cell r="T19">
            <v>17507.607080015627</v>
          </cell>
          <cell r="U19">
            <v>17507.607080015627</v>
          </cell>
          <cell r="V19"/>
          <cell r="W19">
            <v>52522.821240046876</v>
          </cell>
        </row>
        <row r="20">
          <cell r="B20" t="str">
            <v>Concord</v>
          </cell>
          <cell r="C20" t="str">
            <v>Ivy</v>
          </cell>
          <cell r="D20">
            <v>20495.637500000001</v>
          </cell>
          <cell r="E20"/>
          <cell r="F20">
            <v>20495.637500000001</v>
          </cell>
          <cell r="G20">
            <v>20495.637500000001</v>
          </cell>
          <cell r="H20">
            <v>20495.637500000001</v>
          </cell>
          <cell r="I20">
            <v>20495.637500000001</v>
          </cell>
          <cell r="J20">
            <v>61486.912500000006</v>
          </cell>
          <cell r="K20">
            <v>20495.637500000001</v>
          </cell>
          <cell r="L20">
            <v>20495.637500000001</v>
          </cell>
          <cell r="M20">
            <v>20495.637500000001</v>
          </cell>
          <cell r="N20">
            <v>61486.912500000006</v>
          </cell>
          <cell r="O20">
            <v>20495.637500000001</v>
          </cell>
          <cell r="P20">
            <v>20495.637500000001</v>
          </cell>
          <cell r="Q20">
            <v>20495.637500000001</v>
          </cell>
          <cell r="R20">
            <v>61486.912500000006</v>
          </cell>
          <cell r="S20">
            <v>20495.637500000001</v>
          </cell>
          <cell r="T20">
            <v>20495.637500000001</v>
          </cell>
          <cell r="U20">
            <v>20495.637500000001</v>
          </cell>
          <cell r="V20"/>
          <cell r="W20">
            <v>61486.912500000006</v>
          </cell>
        </row>
        <row r="21">
          <cell r="B21" t="str">
            <v>OAKLAND</v>
          </cell>
          <cell r="C21" t="str">
            <v>Ivy</v>
          </cell>
          <cell r="D21">
            <v>16250.998592199219</v>
          </cell>
          <cell r="E21"/>
          <cell r="F21">
            <v>16250.998592199219</v>
          </cell>
          <cell r="G21">
            <v>16250.998592199219</v>
          </cell>
          <cell r="H21">
            <v>16250.998592199219</v>
          </cell>
          <cell r="I21">
            <v>16250.998592199219</v>
          </cell>
          <cell r="J21">
            <v>48752.995776597658</v>
          </cell>
          <cell r="K21">
            <v>16250.998592199219</v>
          </cell>
          <cell r="L21">
            <v>16250.998592199219</v>
          </cell>
          <cell r="M21">
            <v>16250.998592199219</v>
          </cell>
          <cell r="N21">
            <v>48752.995776597658</v>
          </cell>
          <cell r="O21">
            <v>16250.998592199219</v>
          </cell>
          <cell r="P21">
            <v>16250.998592199219</v>
          </cell>
          <cell r="Q21">
            <v>16250.998592199219</v>
          </cell>
          <cell r="R21">
            <v>48752.995776597658</v>
          </cell>
          <cell r="S21">
            <v>16250.998592199219</v>
          </cell>
          <cell r="T21">
            <v>16250.998592199219</v>
          </cell>
          <cell r="U21">
            <v>16250.998592199219</v>
          </cell>
          <cell r="V21"/>
          <cell r="W21">
            <v>48752.995776597658</v>
          </cell>
        </row>
        <row r="22">
          <cell r="B22" t="str">
            <v>Manteca</v>
          </cell>
          <cell r="C22" t="str">
            <v>Non-Ivy</v>
          </cell>
          <cell r="D22">
            <v>1600</v>
          </cell>
          <cell r="E22"/>
          <cell r="F22">
            <v>1600</v>
          </cell>
          <cell r="G22">
            <v>1600</v>
          </cell>
          <cell r="H22">
            <v>1600</v>
          </cell>
          <cell r="I22">
            <v>1600</v>
          </cell>
          <cell r="J22">
            <v>4800</v>
          </cell>
          <cell r="K22">
            <v>1600</v>
          </cell>
          <cell r="L22">
            <v>1600</v>
          </cell>
          <cell r="M22">
            <v>1600</v>
          </cell>
          <cell r="N22">
            <v>4800</v>
          </cell>
          <cell r="O22">
            <v>1600</v>
          </cell>
          <cell r="P22">
            <v>1600</v>
          </cell>
          <cell r="Q22">
            <v>1600</v>
          </cell>
          <cell r="R22">
            <v>4800</v>
          </cell>
          <cell r="S22">
            <v>1600</v>
          </cell>
          <cell r="T22">
            <v>1600</v>
          </cell>
          <cell r="U22">
            <v>1600</v>
          </cell>
          <cell r="V22"/>
          <cell r="W22">
            <v>4800</v>
          </cell>
        </row>
        <row r="23">
          <cell r="B23" t="str">
            <v>S San Francisco</v>
          </cell>
          <cell r="C23" t="str">
            <v>Ivy</v>
          </cell>
          <cell r="D23">
            <v>34335.862500000003</v>
          </cell>
          <cell r="E23"/>
          <cell r="F23">
            <v>34335.862500000003</v>
          </cell>
          <cell r="G23">
            <v>34335.862500000003</v>
          </cell>
          <cell r="H23">
            <v>34335.862500000003</v>
          </cell>
          <cell r="I23">
            <v>34335.862500000003</v>
          </cell>
          <cell r="J23">
            <v>103007.58750000001</v>
          </cell>
          <cell r="K23">
            <v>34335.862500000003</v>
          </cell>
          <cell r="L23">
            <v>34335.862500000003</v>
          </cell>
          <cell r="M23">
            <v>34335.862500000003</v>
          </cell>
          <cell r="N23">
            <v>103007.58750000001</v>
          </cell>
          <cell r="O23">
            <v>34335.862500000003</v>
          </cell>
          <cell r="P23">
            <v>34335.862500000003</v>
          </cell>
          <cell r="Q23">
            <v>34335.862500000003</v>
          </cell>
          <cell r="R23">
            <v>103007.58750000001</v>
          </cell>
          <cell r="S23">
            <v>34335.862500000003</v>
          </cell>
          <cell r="T23">
            <v>34335.862500000003</v>
          </cell>
          <cell r="U23">
            <v>34335.862500000003</v>
          </cell>
          <cell r="V23"/>
          <cell r="W23">
            <v>103007.58750000001</v>
          </cell>
        </row>
        <row r="24">
          <cell r="B24" t="str">
            <v>Reno</v>
          </cell>
          <cell r="C24" t="str">
            <v>Non-Ivy</v>
          </cell>
          <cell r="D24">
            <v>2167.6799999999998</v>
          </cell>
          <cell r="E24"/>
          <cell r="F24">
            <v>2167.6799999999998</v>
          </cell>
          <cell r="G24">
            <v>2167.6799999999998</v>
          </cell>
          <cell r="H24">
            <v>2167.6799999999998</v>
          </cell>
          <cell r="I24">
            <v>2167.6799999999998</v>
          </cell>
          <cell r="J24">
            <v>6503.0399999999991</v>
          </cell>
          <cell r="K24">
            <v>2167.6799999999998</v>
          </cell>
          <cell r="L24">
            <v>2167.6799999999998</v>
          </cell>
          <cell r="M24">
            <v>2167.6799999999998</v>
          </cell>
          <cell r="N24">
            <v>6503.0399999999991</v>
          </cell>
          <cell r="O24">
            <v>2167.6799999999998</v>
          </cell>
          <cell r="P24">
            <v>2167.6799999999998</v>
          </cell>
          <cell r="Q24">
            <v>2167.6799999999998</v>
          </cell>
          <cell r="R24">
            <v>6503.0399999999991</v>
          </cell>
          <cell r="S24">
            <v>2167.6799999999998</v>
          </cell>
          <cell r="T24">
            <v>2167.6799999999998</v>
          </cell>
          <cell r="U24">
            <v>2167.6799999999998</v>
          </cell>
          <cell r="V24"/>
          <cell r="W24">
            <v>6503.0399999999991</v>
          </cell>
        </row>
        <row r="25">
          <cell r="B25" t="str">
            <v>Sonoma Valley</v>
          </cell>
          <cell r="C25" t="str">
            <v>Non-Ivy</v>
          </cell>
          <cell r="D25">
            <v>2500</v>
          </cell>
          <cell r="E25"/>
          <cell r="F25">
            <v>2500</v>
          </cell>
          <cell r="G25">
            <v>2500</v>
          </cell>
          <cell r="H25">
            <v>2500</v>
          </cell>
          <cell r="I25">
            <v>2500</v>
          </cell>
          <cell r="J25">
            <v>7500</v>
          </cell>
          <cell r="K25">
            <v>2500</v>
          </cell>
          <cell r="L25">
            <v>2500</v>
          </cell>
          <cell r="M25">
            <v>2500</v>
          </cell>
          <cell r="N25">
            <v>7500</v>
          </cell>
          <cell r="O25">
            <v>2500</v>
          </cell>
          <cell r="P25">
            <v>2500</v>
          </cell>
          <cell r="Q25">
            <v>2500</v>
          </cell>
          <cell r="R25">
            <v>7500</v>
          </cell>
          <cell r="S25">
            <v>2500</v>
          </cell>
          <cell r="T25">
            <v>2500</v>
          </cell>
          <cell r="U25">
            <v>2500</v>
          </cell>
          <cell r="V25"/>
          <cell r="W25">
            <v>7500</v>
          </cell>
        </row>
        <row r="26">
          <cell r="B26" t="str">
            <v>DOWNEY</v>
          </cell>
          <cell r="C26" t="str">
            <v>Ivy</v>
          </cell>
          <cell r="D26">
            <v>12535.765798167966</v>
          </cell>
          <cell r="E26"/>
          <cell r="F26">
            <v>12535.765798167966</v>
          </cell>
          <cell r="G26">
            <v>12535.765798167966</v>
          </cell>
          <cell r="H26">
            <v>12535.765798167966</v>
          </cell>
          <cell r="I26">
            <v>12535.765798167966</v>
          </cell>
          <cell r="J26">
            <v>37607.297394503898</v>
          </cell>
          <cell r="K26">
            <v>12535.765798167966</v>
          </cell>
          <cell r="L26">
            <v>12535.765798167966</v>
          </cell>
          <cell r="M26">
            <v>12535.765798167966</v>
          </cell>
          <cell r="N26">
            <v>37607.297394503898</v>
          </cell>
          <cell r="O26">
            <v>12535.765798167966</v>
          </cell>
          <cell r="P26">
            <v>12535.765798167966</v>
          </cell>
          <cell r="Q26">
            <v>12535.765798167966</v>
          </cell>
          <cell r="R26">
            <v>37607.297394503898</v>
          </cell>
          <cell r="S26">
            <v>12535.765798167966</v>
          </cell>
          <cell r="T26">
            <v>12535.765798167966</v>
          </cell>
          <cell r="U26">
            <v>12535.765798167966</v>
          </cell>
          <cell r="V26"/>
          <cell r="W26">
            <v>37607.297394503898</v>
          </cell>
        </row>
        <row r="27">
          <cell r="B27" t="str">
            <v>RIVERSIDE</v>
          </cell>
          <cell r="C27" t="str">
            <v>Ivy</v>
          </cell>
          <cell r="D27">
            <v>6369.061162289061</v>
          </cell>
          <cell r="E27"/>
          <cell r="F27">
            <v>6369.061162289061</v>
          </cell>
          <cell r="G27">
            <v>6369.061162289061</v>
          </cell>
          <cell r="H27">
            <v>6369.061162289061</v>
          </cell>
          <cell r="I27">
            <v>6369.061162289061</v>
          </cell>
          <cell r="J27">
            <v>19107.183486867183</v>
          </cell>
          <cell r="K27">
            <v>6369.061162289061</v>
          </cell>
          <cell r="L27">
            <v>6369.061162289061</v>
          </cell>
          <cell r="M27">
            <v>6369.061162289061</v>
          </cell>
          <cell r="N27">
            <v>19107.183486867183</v>
          </cell>
          <cell r="O27">
            <v>6369.061162289061</v>
          </cell>
          <cell r="P27">
            <v>6369.061162289061</v>
          </cell>
          <cell r="Q27">
            <v>6369.061162289061</v>
          </cell>
          <cell r="R27">
            <v>19107.183486867183</v>
          </cell>
          <cell r="S27">
            <v>6369.061162289061</v>
          </cell>
          <cell r="T27">
            <v>6369.061162289061</v>
          </cell>
          <cell r="U27">
            <v>6369.061162289061</v>
          </cell>
          <cell r="V27"/>
          <cell r="W27">
            <v>19107.183486867183</v>
          </cell>
        </row>
        <row r="28">
          <cell r="B28" t="str">
            <v>Orange</v>
          </cell>
          <cell r="C28" t="str">
            <v>Ivy</v>
          </cell>
          <cell r="D28">
            <v>13298.92250733203</v>
          </cell>
          <cell r="E28"/>
          <cell r="F28">
            <v>13298.92250733203</v>
          </cell>
          <cell r="G28">
            <v>13298.92250733203</v>
          </cell>
          <cell r="H28">
            <v>13298.92250733203</v>
          </cell>
          <cell r="I28">
            <v>13298.92250733203</v>
          </cell>
          <cell r="J28">
            <v>39896.767521996095</v>
          </cell>
          <cell r="K28">
            <v>13298.92250733203</v>
          </cell>
          <cell r="L28">
            <v>13298.92250733203</v>
          </cell>
          <cell r="M28">
            <v>13298.92250733203</v>
          </cell>
          <cell r="N28">
            <v>39896.767521996095</v>
          </cell>
          <cell r="O28">
            <v>13298.92250733203</v>
          </cell>
          <cell r="P28">
            <v>13298.92250733203</v>
          </cell>
          <cell r="Q28">
            <v>13298.92250733203</v>
          </cell>
          <cell r="R28">
            <v>39896.767521996095</v>
          </cell>
          <cell r="S28">
            <v>13298.92250733203</v>
          </cell>
          <cell r="T28">
            <v>13298.92250733203</v>
          </cell>
          <cell r="U28">
            <v>13298.92250733203</v>
          </cell>
          <cell r="V28"/>
          <cell r="W28">
            <v>39896.767521996095</v>
          </cell>
        </row>
        <row r="29">
          <cell r="B29" t="str">
            <v>VAN NUYS</v>
          </cell>
          <cell r="C29" t="str">
            <v>Ivy</v>
          </cell>
          <cell r="D29">
            <v>20846.324721703124</v>
          </cell>
          <cell r="E29"/>
          <cell r="F29">
            <v>20846.324721703124</v>
          </cell>
          <cell r="G29">
            <v>20846.324721703124</v>
          </cell>
          <cell r="H29">
            <v>20846.324721703124</v>
          </cell>
          <cell r="I29">
            <v>20846.324721703124</v>
          </cell>
          <cell r="J29">
            <v>62538.974165109372</v>
          </cell>
          <cell r="K29">
            <v>20846.324721703124</v>
          </cell>
          <cell r="L29">
            <v>20846.324721703124</v>
          </cell>
          <cell r="M29">
            <v>20846.324721703124</v>
          </cell>
          <cell r="N29">
            <v>62538.974165109372</v>
          </cell>
          <cell r="O29">
            <v>20846.324721703124</v>
          </cell>
          <cell r="P29">
            <v>20846.324721703124</v>
          </cell>
          <cell r="Q29">
            <v>20846.324721703124</v>
          </cell>
          <cell r="R29">
            <v>62538.974165109372</v>
          </cell>
          <cell r="S29">
            <v>20846.324721703124</v>
          </cell>
          <cell r="T29">
            <v>20846.324721703124</v>
          </cell>
          <cell r="U29">
            <v>20846.324721703124</v>
          </cell>
          <cell r="V29"/>
          <cell r="W29">
            <v>62538.974165109372</v>
          </cell>
        </row>
        <row r="30">
          <cell r="B30" t="str">
            <v>LOS ANGELES</v>
          </cell>
          <cell r="C30" t="str">
            <v>Ivy</v>
          </cell>
          <cell r="D30">
            <v>20982.486994906252</v>
          </cell>
          <cell r="E30"/>
          <cell r="F30">
            <v>20982.486994906252</v>
          </cell>
          <cell r="G30">
            <v>20982.486994906252</v>
          </cell>
          <cell r="H30">
            <v>20982.486994906252</v>
          </cell>
          <cell r="I30">
            <v>20982.486994906252</v>
          </cell>
          <cell r="J30">
            <v>62947.460984718753</v>
          </cell>
          <cell r="K30">
            <v>20982.486994906252</v>
          </cell>
          <cell r="L30">
            <v>20982.486994906252</v>
          </cell>
          <cell r="M30">
            <v>20982.486994906252</v>
          </cell>
          <cell r="N30">
            <v>62947.460984718753</v>
          </cell>
          <cell r="O30">
            <v>20982.486994906252</v>
          </cell>
          <cell r="P30">
            <v>20982.486994906252</v>
          </cell>
          <cell r="Q30">
            <v>20982.486994906252</v>
          </cell>
          <cell r="R30">
            <v>62947.460984718753</v>
          </cell>
          <cell r="S30">
            <v>20982.486994906252</v>
          </cell>
          <cell r="T30">
            <v>20982.486994906252</v>
          </cell>
          <cell r="U30">
            <v>20982.486994906252</v>
          </cell>
          <cell r="V30"/>
          <cell r="W30">
            <v>62947.460984718753</v>
          </cell>
        </row>
        <row r="31">
          <cell r="B31" t="str">
            <v>Fresno</v>
          </cell>
          <cell r="C31" t="str">
            <v>Non-Ivy</v>
          </cell>
          <cell r="D31">
            <v>2000</v>
          </cell>
          <cell r="E31"/>
          <cell r="F31">
            <v>2000</v>
          </cell>
          <cell r="G31">
            <v>2000</v>
          </cell>
          <cell r="H31">
            <v>2000</v>
          </cell>
          <cell r="I31">
            <v>2000</v>
          </cell>
          <cell r="J31">
            <v>6000</v>
          </cell>
          <cell r="K31">
            <v>2000</v>
          </cell>
          <cell r="L31">
            <v>2000</v>
          </cell>
          <cell r="M31">
            <v>2000</v>
          </cell>
          <cell r="N31">
            <v>6000</v>
          </cell>
          <cell r="O31">
            <v>2000</v>
          </cell>
          <cell r="P31">
            <v>2000</v>
          </cell>
          <cell r="Q31">
            <v>2000</v>
          </cell>
          <cell r="R31">
            <v>6000</v>
          </cell>
          <cell r="S31">
            <v>2000</v>
          </cell>
          <cell r="T31">
            <v>2000</v>
          </cell>
          <cell r="U31">
            <v>2000</v>
          </cell>
          <cell r="V31"/>
          <cell r="W31">
            <v>6000</v>
          </cell>
        </row>
        <row r="32">
          <cell r="B32" t="str">
            <v>San Gabriel Valley</v>
          </cell>
          <cell r="C32" t="str">
            <v>Ivy</v>
          </cell>
          <cell r="D32">
            <v>27051.49609375</v>
          </cell>
          <cell r="E32"/>
          <cell r="F32">
            <v>27051.49609375</v>
          </cell>
          <cell r="G32">
            <v>27051.49609375</v>
          </cell>
          <cell r="H32">
            <v>27051.49609375</v>
          </cell>
          <cell r="I32">
            <v>27051.49609375</v>
          </cell>
          <cell r="J32">
            <v>81154.48828125</v>
          </cell>
          <cell r="K32">
            <v>27051.49609375</v>
          </cell>
          <cell r="L32">
            <v>27051.49609375</v>
          </cell>
          <cell r="M32">
            <v>27051.49609375</v>
          </cell>
          <cell r="N32">
            <v>81154.48828125</v>
          </cell>
          <cell r="O32">
            <v>27051.49609375</v>
          </cell>
          <cell r="P32">
            <v>27051.49609375</v>
          </cell>
          <cell r="Q32">
            <v>27051.49609375</v>
          </cell>
          <cell r="R32">
            <v>81154.48828125</v>
          </cell>
          <cell r="S32">
            <v>27051.49609375</v>
          </cell>
          <cell r="T32">
            <v>27051.49609375</v>
          </cell>
          <cell r="U32">
            <v>27051.49609375</v>
          </cell>
          <cell r="V32"/>
          <cell r="W32">
            <v>81154.48828125</v>
          </cell>
        </row>
        <row r="33">
          <cell r="B33" t="str">
            <v>PHOENIX</v>
          </cell>
          <cell r="C33" t="str">
            <v>Ivy</v>
          </cell>
          <cell r="D33">
            <v>7596.8640607374991</v>
          </cell>
          <cell r="E33"/>
          <cell r="F33">
            <v>7596.8640607374991</v>
          </cell>
          <cell r="G33">
            <v>7596.8640607374991</v>
          </cell>
          <cell r="H33">
            <v>7596.8640607374991</v>
          </cell>
          <cell r="I33">
            <v>7596.8640607374991</v>
          </cell>
          <cell r="J33">
            <v>22790.592182212498</v>
          </cell>
          <cell r="K33">
            <v>7596.8640607374991</v>
          </cell>
          <cell r="L33">
            <v>7596.8640607374991</v>
          </cell>
          <cell r="M33">
            <v>7596.8640607374991</v>
          </cell>
          <cell r="N33">
            <v>22790.592182212498</v>
          </cell>
          <cell r="O33">
            <v>7596.8640607374991</v>
          </cell>
          <cell r="P33">
            <v>7596.8640607374991</v>
          </cell>
          <cell r="Q33">
            <v>7596.8640607374991</v>
          </cell>
          <cell r="R33">
            <v>22790.592182212498</v>
          </cell>
          <cell r="S33">
            <v>7596.8640607374991</v>
          </cell>
          <cell r="T33">
            <v>7596.8640607374991</v>
          </cell>
          <cell r="U33">
            <v>7596.8640607374991</v>
          </cell>
          <cell r="V33"/>
          <cell r="W33">
            <v>22790.592182212498</v>
          </cell>
        </row>
        <row r="34">
          <cell r="B34" t="str">
            <v>TUCSON</v>
          </cell>
          <cell r="C34" t="str">
            <v>Ivy</v>
          </cell>
          <cell r="D34">
            <v>4787.8667025313598</v>
          </cell>
          <cell r="E34"/>
          <cell r="F34">
            <v>4787.8667025313598</v>
          </cell>
          <cell r="G34">
            <v>4787.8667025313598</v>
          </cell>
          <cell r="H34">
            <v>4787.8667025313598</v>
          </cell>
          <cell r="I34">
            <v>4787.8667025313598</v>
          </cell>
          <cell r="J34">
            <v>14363.60010759408</v>
          </cell>
          <cell r="K34">
            <v>4787.8667025313598</v>
          </cell>
          <cell r="L34">
            <v>4787.8667025313598</v>
          </cell>
          <cell r="M34">
            <v>4787.8667025313598</v>
          </cell>
          <cell r="N34">
            <v>14363.60010759408</v>
          </cell>
          <cell r="O34">
            <v>4787.8667025313598</v>
          </cell>
          <cell r="P34">
            <v>4787.8667025313598</v>
          </cell>
          <cell r="Q34">
            <v>4787.8667025313598</v>
          </cell>
          <cell r="R34">
            <v>14363.60010759408</v>
          </cell>
          <cell r="S34">
            <v>4787.8667025313598</v>
          </cell>
          <cell r="T34">
            <v>4787.8667025313598</v>
          </cell>
          <cell r="U34">
            <v>4787.8667025313598</v>
          </cell>
          <cell r="V34"/>
          <cell r="W34">
            <v>14363.60010759408</v>
          </cell>
        </row>
        <row r="35">
          <cell r="B35" t="str">
            <v>DENVER</v>
          </cell>
          <cell r="C35" t="str">
            <v>Ivy</v>
          </cell>
          <cell r="D35">
            <v>19583.330000000002</v>
          </cell>
          <cell r="E35"/>
          <cell r="F35">
            <v>19583.330000000002</v>
          </cell>
          <cell r="G35">
            <v>19583.330000000002</v>
          </cell>
          <cell r="H35">
            <v>19583.330000000002</v>
          </cell>
          <cell r="I35">
            <v>19583.330000000002</v>
          </cell>
          <cell r="J35">
            <v>58749.990000000005</v>
          </cell>
          <cell r="K35">
            <v>19583.330000000002</v>
          </cell>
          <cell r="L35">
            <v>19583.330000000002</v>
          </cell>
          <cell r="M35">
            <v>19583.330000000002</v>
          </cell>
          <cell r="N35">
            <v>58749.990000000005</v>
          </cell>
          <cell r="O35">
            <v>19583.330000000002</v>
          </cell>
          <cell r="P35">
            <v>19583.330000000002</v>
          </cell>
          <cell r="Q35">
            <v>19583.330000000002</v>
          </cell>
          <cell r="R35">
            <v>58749.990000000005</v>
          </cell>
          <cell r="S35">
            <v>19583.330000000002</v>
          </cell>
          <cell r="T35">
            <v>19583.330000000002</v>
          </cell>
          <cell r="U35">
            <v>19583.330000000002</v>
          </cell>
          <cell r="V35"/>
          <cell r="W35">
            <v>58749.990000000005</v>
          </cell>
        </row>
        <row r="36">
          <cell r="B36" t="str">
            <v>COLORADO SPRINGS</v>
          </cell>
          <cell r="C36" t="str">
            <v>Non-Ivy</v>
          </cell>
          <cell r="D36">
            <v>3965</v>
          </cell>
          <cell r="E36"/>
          <cell r="F36">
            <v>3965</v>
          </cell>
          <cell r="G36">
            <v>3965</v>
          </cell>
          <cell r="H36">
            <v>3965</v>
          </cell>
          <cell r="I36">
            <v>3965</v>
          </cell>
          <cell r="J36">
            <v>11895</v>
          </cell>
          <cell r="K36">
            <v>3965</v>
          </cell>
          <cell r="L36">
            <v>3965</v>
          </cell>
          <cell r="M36">
            <v>3965</v>
          </cell>
          <cell r="N36">
            <v>11895</v>
          </cell>
          <cell r="O36">
            <v>3965</v>
          </cell>
          <cell r="P36">
            <v>3965</v>
          </cell>
          <cell r="Q36">
            <v>3965</v>
          </cell>
          <cell r="R36">
            <v>11895</v>
          </cell>
          <cell r="S36">
            <v>3965</v>
          </cell>
          <cell r="T36">
            <v>3965</v>
          </cell>
          <cell r="U36">
            <v>3965</v>
          </cell>
          <cell r="V36"/>
          <cell r="W36">
            <v>11895</v>
          </cell>
        </row>
        <row r="37">
          <cell r="B37" t="str">
            <v>FORT COLLINS</v>
          </cell>
          <cell r="C37" t="str">
            <v>Non-Ivy</v>
          </cell>
          <cell r="D37">
            <v>2160</v>
          </cell>
          <cell r="E37"/>
          <cell r="F37">
            <v>2160</v>
          </cell>
          <cell r="G37">
            <v>2160</v>
          </cell>
          <cell r="H37">
            <v>2160</v>
          </cell>
          <cell r="I37">
            <v>2160</v>
          </cell>
          <cell r="J37">
            <v>6480</v>
          </cell>
          <cell r="K37">
            <v>2160</v>
          </cell>
          <cell r="L37">
            <v>2160</v>
          </cell>
          <cell r="M37">
            <v>2160</v>
          </cell>
          <cell r="N37">
            <v>6480</v>
          </cell>
          <cell r="O37">
            <v>2160</v>
          </cell>
          <cell r="P37">
            <v>2160</v>
          </cell>
          <cell r="Q37">
            <v>2160</v>
          </cell>
          <cell r="R37">
            <v>6480</v>
          </cell>
          <cell r="S37">
            <v>2160</v>
          </cell>
          <cell r="T37">
            <v>2160</v>
          </cell>
          <cell r="U37">
            <v>2160</v>
          </cell>
          <cell r="V37"/>
          <cell r="W37">
            <v>6480</v>
          </cell>
        </row>
        <row r="38">
          <cell r="B38" t="str">
            <v>GLENWOOD SPRINGS</v>
          </cell>
          <cell r="C38" t="str">
            <v>Non-Ivy</v>
          </cell>
          <cell r="D38">
            <v>3053</v>
          </cell>
          <cell r="E38"/>
          <cell r="F38">
            <v>3053</v>
          </cell>
          <cell r="G38">
            <v>3053</v>
          </cell>
          <cell r="H38">
            <v>3053</v>
          </cell>
          <cell r="I38">
            <v>3053</v>
          </cell>
          <cell r="J38">
            <v>9159</v>
          </cell>
          <cell r="K38">
            <v>3053</v>
          </cell>
          <cell r="L38">
            <v>3053</v>
          </cell>
          <cell r="M38">
            <v>3053</v>
          </cell>
          <cell r="N38">
            <v>9159</v>
          </cell>
          <cell r="O38">
            <v>3053</v>
          </cell>
          <cell r="P38">
            <v>3053</v>
          </cell>
          <cell r="Q38">
            <v>3053</v>
          </cell>
          <cell r="R38">
            <v>9159</v>
          </cell>
          <cell r="S38">
            <v>3053</v>
          </cell>
          <cell r="T38">
            <v>3053</v>
          </cell>
          <cell r="U38">
            <v>3053</v>
          </cell>
          <cell r="V38"/>
          <cell r="W38">
            <v>9159</v>
          </cell>
        </row>
        <row r="39">
          <cell r="B39" t="str">
            <v>ABILENE</v>
          </cell>
          <cell r="C39" t="str">
            <v>Non-Ivy</v>
          </cell>
          <cell r="D39">
            <v>3779.58</v>
          </cell>
          <cell r="E39"/>
          <cell r="F39">
            <v>3779.58</v>
          </cell>
          <cell r="G39">
            <v>3779.58</v>
          </cell>
          <cell r="H39">
            <v>3779.58</v>
          </cell>
          <cell r="I39">
            <v>3779.58</v>
          </cell>
          <cell r="J39">
            <v>11338.74</v>
          </cell>
          <cell r="K39">
            <v>3779.58</v>
          </cell>
          <cell r="L39">
            <v>3779.58</v>
          </cell>
          <cell r="M39">
            <v>3779.58</v>
          </cell>
          <cell r="N39">
            <v>11338.74</v>
          </cell>
          <cell r="O39">
            <v>3779.58</v>
          </cell>
          <cell r="P39">
            <v>3779.58</v>
          </cell>
          <cell r="Q39">
            <v>3779.58</v>
          </cell>
          <cell r="R39">
            <v>11338.74</v>
          </cell>
          <cell r="S39">
            <v>3779.58</v>
          </cell>
          <cell r="T39">
            <v>3779.58</v>
          </cell>
          <cell r="U39">
            <v>3779.58</v>
          </cell>
          <cell r="V39"/>
          <cell r="W39">
            <v>11338.74</v>
          </cell>
        </row>
        <row r="40">
          <cell r="B40" t="str">
            <v>El Paso</v>
          </cell>
          <cell r="C40" t="str">
            <v>Non-Ivy</v>
          </cell>
          <cell r="D40">
            <v>2500</v>
          </cell>
          <cell r="E40"/>
          <cell r="F40">
            <v>2500</v>
          </cell>
          <cell r="G40">
            <v>2500</v>
          </cell>
          <cell r="H40">
            <v>2500</v>
          </cell>
          <cell r="I40">
            <v>2500</v>
          </cell>
          <cell r="J40">
            <v>7500</v>
          </cell>
          <cell r="K40">
            <v>2500</v>
          </cell>
          <cell r="L40">
            <v>2500</v>
          </cell>
          <cell r="M40">
            <v>2500</v>
          </cell>
          <cell r="N40">
            <v>7500</v>
          </cell>
          <cell r="O40">
            <v>2500</v>
          </cell>
          <cell r="P40">
            <v>2500</v>
          </cell>
          <cell r="Q40">
            <v>2500</v>
          </cell>
          <cell r="R40">
            <v>7500</v>
          </cell>
          <cell r="S40">
            <v>2500</v>
          </cell>
          <cell r="T40">
            <v>2500</v>
          </cell>
          <cell r="U40">
            <v>2500</v>
          </cell>
          <cell r="V40"/>
          <cell r="W40">
            <v>7500</v>
          </cell>
        </row>
        <row r="41">
          <cell r="B41" t="str">
            <v>New York</v>
          </cell>
          <cell r="C41" t="str">
            <v>Ivy</v>
          </cell>
          <cell r="D41">
            <v>12930.16122769922</v>
          </cell>
          <cell r="E41"/>
          <cell r="F41">
            <v>12930.16122769922</v>
          </cell>
          <cell r="G41">
            <v>12930.16122769922</v>
          </cell>
          <cell r="H41">
            <v>12930.16122769922</v>
          </cell>
          <cell r="I41">
            <v>12930.16122769922</v>
          </cell>
          <cell r="J41">
            <v>38790.483683097656</v>
          </cell>
          <cell r="K41">
            <v>12930.16122769922</v>
          </cell>
          <cell r="L41">
            <v>12930.16122769922</v>
          </cell>
          <cell r="M41">
            <v>12930.16122769922</v>
          </cell>
          <cell r="N41">
            <v>38790.483683097656</v>
          </cell>
          <cell r="O41">
            <v>12930.16122769922</v>
          </cell>
          <cell r="P41">
            <v>12930.16122769922</v>
          </cell>
          <cell r="Q41">
            <v>12930.16122769922</v>
          </cell>
          <cell r="R41">
            <v>38790.483683097656</v>
          </cell>
          <cell r="S41">
            <v>12930.16122769922</v>
          </cell>
          <cell r="T41">
            <v>12930.16122769922</v>
          </cell>
          <cell r="U41">
            <v>12930.16122769922</v>
          </cell>
          <cell r="V41"/>
          <cell r="W41">
            <v>38790.483683097656</v>
          </cell>
        </row>
        <row r="42">
          <cell r="B42" t="str">
            <v>NEW JERSEY</v>
          </cell>
          <cell r="C42" t="str">
            <v>Ivy</v>
          </cell>
          <cell r="D42">
            <v>16447.98166559375</v>
          </cell>
          <cell r="E42"/>
          <cell r="F42">
            <v>16447.98166559375</v>
          </cell>
          <cell r="G42">
            <v>16447.98166559375</v>
          </cell>
          <cell r="H42">
            <v>16447.98166559375</v>
          </cell>
          <cell r="I42">
            <v>16447.98166559375</v>
          </cell>
          <cell r="J42">
            <v>49343.944996781254</v>
          </cell>
          <cell r="K42">
            <v>16447.98166559375</v>
          </cell>
          <cell r="L42">
            <v>16447.98166559375</v>
          </cell>
          <cell r="M42">
            <v>16447.98166559375</v>
          </cell>
          <cell r="N42">
            <v>49343.944996781254</v>
          </cell>
          <cell r="O42">
            <v>16447.98166559375</v>
          </cell>
          <cell r="P42">
            <v>16447.98166559375</v>
          </cell>
          <cell r="Q42">
            <v>16447.98166559375</v>
          </cell>
          <cell r="R42">
            <v>49343.944996781254</v>
          </cell>
          <cell r="S42">
            <v>16447.98166559375</v>
          </cell>
          <cell r="T42">
            <v>16447.98166559375</v>
          </cell>
          <cell r="U42">
            <v>16447.98166559375</v>
          </cell>
          <cell r="V42"/>
          <cell r="W42">
            <v>49343.944996781254</v>
          </cell>
        </row>
        <row r="43">
          <cell r="B43" t="str">
            <v>Brooklyn-Queens</v>
          </cell>
          <cell r="C43" t="str">
            <v>Ivy</v>
          </cell>
          <cell r="D43">
            <v>11490.908502527343</v>
          </cell>
          <cell r="E43"/>
          <cell r="F43">
            <v>11490.908502527343</v>
          </cell>
          <cell r="G43">
            <v>11490.908502527343</v>
          </cell>
          <cell r="H43">
            <v>11490.908502527343</v>
          </cell>
          <cell r="I43">
            <v>11490.908502527343</v>
          </cell>
          <cell r="J43">
            <v>34472.725507582029</v>
          </cell>
          <cell r="K43">
            <v>11490.908502527343</v>
          </cell>
          <cell r="L43">
            <v>11490.908502527343</v>
          </cell>
          <cell r="M43">
            <v>11490.908502527343</v>
          </cell>
          <cell r="N43">
            <v>34472.725507582029</v>
          </cell>
          <cell r="O43">
            <v>11490.908502527343</v>
          </cell>
          <cell r="P43">
            <v>11490.908502527343</v>
          </cell>
          <cell r="Q43">
            <v>11490.908502527343</v>
          </cell>
          <cell r="R43">
            <v>34472.725507582029</v>
          </cell>
          <cell r="S43">
            <v>11490.908502527343</v>
          </cell>
          <cell r="T43">
            <v>11490.908502527343</v>
          </cell>
          <cell r="U43">
            <v>11490.908502527343</v>
          </cell>
          <cell r="V43"/>
          <cell r="W43">
            <v>34472.725507582029</v>
          </cell>
        </row>
        <row r="44">
          <cell r="B44" t="str">
            <v>Connecticut</v>
          </cell>
          <cell r="C44" t="str">
            <v>Non-Ivy</v>
          </cell>
          <cell r="D44">
            <v>4429</v>
          </cell>
          <cell r="E44"/>
          <cell r="F44">
            <v>4429</v>
          </cell>
          <cell r="G44">
            <v>4429</v>
          </cell>
          <cell r="H44">
            <v>4429</v>
          </cell>
          <cell r="I44">
            <v>4429</v>
          </cell>
          <cell r="J44">
            <v>13287</v>
          </cell>
          <cell r="K44">
            <v>4429</v>
          </cell>
          <cell r="L44">
            <v>4429</v>
          </cell>
          <cell r="M44">
            <v>4429</v>
          </cell>
          <cell r="N44">
            <v>13287</v>
          </cell>
          <cell r="O44">
            <v>4429</v>
          </cell>
          <cell r="P44">
            <v>4429</v>
          </cell>
          <cell r="Q44">
            <v>4429</v>
          </cell>
          <cell r="R44">
            <v>13287</v>
          </cell>
          <cell r="S44">
            <v>4429</v>
          </cell>
          <cell r="T44">
            <v>4429</v>
          </cell>
          <cell r="U44">
            <v>4429</v>
          </cell>
          <cell r="V44"/>
          <cell r="W44">
            <v>13287</v>
          </cell>
        </row>
        <row r="45">
          <cell r="B45" t="str">
            <v>BALTIMORE</v>
          </cell>
          <cell r="C45" t="str">
            <v>Ivy</v>
          </cell>
          <cell r="D45">
            <v>6481.9210070078125</v>
          </cell>
          <cell r="E45"/>
          <cell r="F45">
            <v>6481.9210070078125</v>
          </cell>
          <cell r="G45">
            <v>6481.9210070078125</v>
          </cell>
          <cell r="H45">
            <v>6481.9210070078125</v>
          </cell>
          <cell r="I45">
            <v>6481.9210070078125</v>
          </cell>
          <cell r="J45">
            <v>19445.763021023438</v>
          </cell>
          <cell r="K45">
            <v>6481.9210070078125</v>
          </cell>
          <cell r="L45">
            <v>6481.9210070078125</v>
          </cell>
          <cell r="M45">
            <v>6481.9210070078125</v>
          </cell>
          <cell r="N45">
            <v>19445.763021023438</v>
          </cell>
          <cell r="O45">
            <v>6481.9210070078125</v>
          </cell>
          <cell r="P45">
            <v>6481.9210070078125</v>
          </cell>
          <cell r="Q45">
            <v>6481.9210070078125</v>
          </cell>
          <cell r="R45">
            <v>19445.763021023438</v>
          </cell>
          <cell r="S45">
            <v>6481.9210070078125</v>
          </cell>
          <cell r="T45">
            <v>6481.9210070078125</v>
          </cell>
          <cell r="U45">
            <v>6481.9210070078125</v>
          </cell>
          <cell r="V45"/>
          <cell r="W45">
            <v>19445.763021023438</v>
          </cell>
        </row>
        <row r="46">
          <cell r="B46" t="str">
            <v>Boston</v>
          </cell>
          <cell r="C46" t="str">
            <v>Non-Ivy</v>
          </cell>
          <cell r="D46">
            <v>4100</v>
          </cell>
          <cell r="E46"/>
          <cell r="F46">
            <v>4100</v>
          </cell>
          <cell r="G46">
            <v>4100</v>
          </cell>
          <cell r="H46">
            <v>4100</v>
          </cell>
          <cell r="I46">
            <v>4100</v>
          </cell>
          <cell r="J46">
            <v>12300</v>
          </cell>
          <cell r="K46">
            <v>4100</v>
          </cell>
          <cell r="L46">
            <v>4100</v>
          </cell>
          <cell r="M46">
            <v>4100</v>
          </cell>
          <cell r="N46">
            <v>12300</v>
          </cell>
          <cell r="O46">
            <v>4100</v>
          </cell>
          <cell r="P46">
            <v>4100</v>
          </cell>
          <cell r="Q46">
            <v>4100</v>
          </cell>
          <cell r="R46">
            <v>12300</v>
          </cell>
          <cell r="S46">
            <v>4100</v>
          </cell>
          <cell r="T46">
            <v>4100</v>
          </cell>
          <cell r="U46">
            <v>4100</v>
          </cell>
          <cell r="V46"/>
          <cell r="W46">
            <v>12300</v>
          </cell>
        </row>
        <row r="47">
          <cell r="B47" t="str">
            <v>Bronx</v>
          </cell>
          <cell r="C47" t="str">
            <v>Ivy</v>
          </cell>
          <cell r="D47">
            <v>15046.42</v>
          </cell>
          <cell r="E47"/>
          <cell r="F47">
            <v>15046.42</v>
          </cell>
          <cell r="G47">
            <v>15046.42</v>
          </cell>
          <cell r="H47">
            <v>15046.42</v>
          </cell>
          <cell r="I47">
            <v>15046.42</v>
          </cell>
          <cell r="J47">
            <v>45139.26</v>
          </cell>
          <cell r="K47">
            <v>15046.42</v>
          </cell>
          <cell r="L47">
            <v>15046.42</v>
          </cell>
          <cell r="M47">
            <v>15046.42</v>
          </cell>
          <cell r="N47">
            <v>45139.26</v>
          </cell>
          <cell r="O47">
            <v>15046.42</v>
          </cell>
          <cell r="P47">
            <v>15046.42</v>
          </cell>
          <cell r="Q47">
            <v>15046.42</v>
          </cell>
          <cell r="R47">
            <v>45139.26</v>
          </cell>
          <cell r="S47">
            <v>15046.42</v>
          </cell>
          <cell r="T47">
            <v>15046.42</v>
          </cell>
          <cell r="U47">
            <v>15046.42</v>
          </cell>
          <cell r="V47"/>
          <cell r="W47">
            <v>45139.26</v>
          </cell>
        </row>
        <row r="48">
          <cell r="B48" t="str">
            <v>Philadelphia</v>
          </cell>
          <cell r="C48" t="str">
            <v>Non-Ivy</v>
          </cell>
          <cell r="D48">
            <v>2810</v>
          </cell>
          <cell r="E48"/>
          <cell r="F48">
            <v>2810</v>
          </cell>
          <cell r="G48">
            <v>2810</v>
          </cell>
          <cell r="H48">
            <v>2810</v>
          </cell>
          <cell r="I48">
            <v>2810</v>
          </cell>
          <cell r="J48">
            <v>8430</v>
          </cell>
          <cell r="K48">
            <v>2810</v>
          </cell>
          <cell r="L48">
            <v>2810</v>
          </cell>
          <cell r="M48">
            <v>2810</v>
          </cell>
          <cell r="N48">
            <v>8430</v>
          </cell>
          <cell r="O48">
            <v>2810</v>
          </cell>
          <cell r="P48">
            <v>2810</v>
          </cell>
          <cell r="Q48">
            <v>2810</v>
          </cell>
          <cell r="R48">
            <v>8430</v>
          </cell>
          <cell r="S48">
            <v>2810</v>
          </cell>
          <cell r="T48">
            <v>2810</v>
          </cell>
          <cell r="U48">
            <v>2810</v>
          </cell>
          <cell r="V48"/>
          <cell r="W48">
            <v>8430</v>
          </cell>
        </row>
        <row r="49">
          <cell r="B49" t="str">
            <v>SAN DIEGO</v>
          </cell>
          <cell r="C49" t="str">
            <v>Ivy</v>
          </cell>
          <cell r="D49">
            <v>13726.64473922656</v>
          </cell>
          <cell r="E49"/>
          <cell r="F49">
            <v>13726.64473922656</v>
          </cell>
          <cell r="G49">
            <v>13726.64473922656</v>
          </cell>
          <cell r="H49">
            <v>13726.64473922656</v>
          </cell>
          <cell r="I49">
            <v>13726.64473922656</v>
          </cell>
          <cell r="J49">
            <v>41179.934217679678</v>
          </cell>
          <cell r="K49">
            <v>13726.64473922656</v>
          </cell>
          <cell r="L49">
            <v>13726.64473922656</v>
          </cell>
          <cell r="M49">
            <v>13726.64473922656</v>
          </cell>
          <cell r="N49">
            <v>41179.934217679678</v>
          </cell>
          <cell r="O49">
            <v>13726.64473922656</v>
          </cell>
          <cell r="P49">
            <v>13726.64473922656</v>
          </cell>
          <cell r="Q49">
            <v>13726.64473922656</v>
          </cell>
          <cell r="R49">
            <v>41179.934217679678</v>
          </cell>
          <cell r="S49">
            <v>13726.64473922656</v>
          </cell>
          <cell r="T49">
            <v>13726.64473922656</v>
          </cell>
          <cell r="U49">
            <v>13726.64473922656</v>
          </cell>
          <cell r="V49"/>
          <cell r="W49">
            <v>41179.934217679678</v>
          </cell>
        </row>
        <row r="50">
          <cell r="B50" t="str">
            <v>Albuquerque</v>
          </cell>
          <cell r="C50" t="str">
            <v>Ivy</v>
          </cell>
          <cell r="D50">
            <v>12696.934182128905</v>
          </cell>
          <cell r="E50"/>
          <cell r="F50">
            <v>12696.934182128905</v>
          </cell>
          <cell r="G50">
            <v>12696.934182128905</v>
          </cell>
          <cell r="H50">
            <v>12696.934182128905</v>
          </cell>
          <cell r="I50">
            <v>12696.934182128905</v>
          </cell>
          <cell r="J50">
            <v>38090.802546386716</v>
          </cell>
          <cell r="K50">
            <v>12696.934182128905</v>
          </cell>
          <cell r="L50">
            <v>12696.934182128905</v>
          </cell>
          <cell r="M50">
            <v>12696.934182128905</v>
          </cell>
          <cell r="N50">
            <v>38090.802546386716</v>
          </cell>
          <cell r="O50">
            <v>12696.934182128905</v>
          </cell>
          <cell r="P50">
            <v>12696.934182128905</v>
          </cell>
          <cell r="Q50">
            <v>12696.934182128905</v>
          </cell>
          <cell r="R50">
            <v>38090.802546386716</v>
          </cell>
          <cell r="S50">
            <v>12696.934182128905</v>
          </cell>
          <cell r="T50">
            <v>12696.934182128905</v>
          </cell>
          <cell r="U50">
            <v>12696.934182128905</v>
          </cell>
          <cell r="V50"/>
          <cell r="W50">
            <v>38090.802546386716</v>
          </cell>
        </row>
        <row r="51">
          <cell r="B51" t="str">
            <v>Bloomfield</v>
          </cell>
          <cell r="C51" t="str">
            <v>Ivy</v>
          </cell>
          <cell r="D51">
            <v>2761.40354528125</v>
          </cell>
          <cell r="E51"/>
          <cell r="F51">
            <v>2761.40354528125</v>
          </cell>
          <cell r="G51">
            <v>2761.40354528125</v>
          </cell>
          <cell r="H51">
            <v>2761.40354528125</v>
          </cell>
          <cell r="I51">
            <v>2761.40354528125</v>
          </cell>
          <cell r="J51">
            <v>8284.2106358437504</v>
          </cell>
          <cell r="K51">
            <v>2761.40354528125</v>
          </cell>
          <cell r="L51">
            <v>2761.40354528125</v>
          </cell>
          <cell r="M51">
            <v>2761.40354528125</v>
          </cell>
          <cell r="N51">
            <v>8284.2106358437504</v>
          </cell>
          <cell r="O51">
            <v>2761.40354528125</v>
          </cell>
          <cell r="P51">
            <v>2761.40354528125</v>
          </cell>
          <cell r="Q51">
            <v>2761.40354528125</v>
          </cell>
          <cell r="R51">
            <v>8284.2106358437504</v>
          </cell>
          <cell r="S51">
            <v>2761.40354528125</v>
          </cell>
          <cell r="T51">
            <v>2761.40354528125</v>
          </cell>
          <cell r="U51">
            <v>2761.40354528125</v>
          </cell>
          <cell r="V51"/>
          <cell r="W51">
            <v>8284.2106358437504</v>
          </cell>
        </row>
        <row r="52">
          <cell r="B52" t="str">
            <v>Santa Fe</v>
          </cell>
          <cell r="C52" t="str">
            <v>Ivy</v>
          </cell>
          <cell r="D52">
            <v>5100</v>
          </cell>
          <cell r="E52"/>
          <cell r="F52">
            <v>5100</v>
          </cell>
          <cell r="G52">
            <v>5100</v>
          </cell>
          <cell r="H52">
            <v>5100</v>
          </cell>
          <cell r="I52">
            <v>5100</v>
          </cell>
          <cell r="J52">
            <v>15300</v>
          </cell>
          <cell r="K52">
            <v>5100</v>
          </cell>
          <cell r="L52">
            <v>5100</v>
          </cell>
          <cell r="M52">
            <v>5100</v>
          </cell>
          <cell r="N52">
            <v>15300</v>
          </cell>
          <cell r="O52">
            <v>5100</v>
          </cell>
          <cell r="P52">
            <v>5100</v>
          </cell>
          <cell r="Q52">
            <v>5100</v>
          </cell>
          <cell r="R52">
            <v>15300</v>
          </cell>
          <cell r="S52">
            <v>5100</v>
          </cell>
          <cell r="T52">
            <v>5100</v>
          </cell>
          <cell r="U52">
            <v>5100</v>
          </cell>
          <cell r="V52"/>
          <cell r="W52">
            <v>15300</v>
          </cell>
        </row>
        <row r="53">
          <cell r="B53" t="str">
            <v>CHATTANOOGA</v>
          </cell>
          <cell r="C53" t="str">
            <v>Ivy</v>
          </cell>
          <cell r="D53">
            <v>1859.5551569062502</v>
          </cell>
          <cell r="E53"/>
          <cell r="F53">
            <v>1859.5551569062502</v>
          </cell>
          <cell r="G53">
            <v>1859.5551569062502</v>
          </cell>
          <cell r="H53">
            <v>1859.5551569062502</v>
          </cell>
          <cell r="I53">
            <v>1859.5551569062502</v>
          </cell>
          <cell r="J53">
            <v>5578.6654707187508</v>
          </cell>
          <cell r="K53">
            <v>1859.5551569062502</v>
          </cell>
          <cell r="L53">
            <v>1859.5551569062502</v>
          </cell>
          <cell r="M53">
            <v>1859.5551569062502</v>
          </cell>
          <cell r="N53">
            <v>5578.6654707187508</v>
          </cell>
          <cell r="O53">
            <v>1859.5551569062502</v>
          </cell>
          <cell r="P53">
            <v>1859.5551569062502</v>
          </cell>
          <cell r="Q53">
            <v>1859.5551569062502</v>
          </cell>
          <cell r="R53">
            <v>5578.6654707187508</v>
          </cell>
          <cell r="S53">
            <v>1859.5551569062502</v>
          </cell>
          <cell r="T53">
            <v>1859.5551569062502</v>
          </cell>
          <cell r="U53">
            <v>1859.5551569062502</v>
          </cell>
          <cell r="V53"/>
          <cell r="W53">
            <v>5578.6654707187508</v>
          </cell>
        </row>
        <row r="54">
          <cell r="B54" t="str">
            <v>Knoxville</v>
          </cell>
          <cell r="C54" t="str">
            <v>Non-Ivy</v>
          </cell>
          <cell r="D54">
            <v>4190.55</v>
          </cell>
          <cell r="E54"/>
          <cell r="F54">
            <v>4190.55</v>
          </cell>
          <cell r="G54">
            <v>4190.55</v>
          </cell>
          <cell r="H54">
            <v>4190.55</v>
          </cell>
          <cell r="I54">
            <v>4190.55</v>
          </cell>
          <cell r="J54">
            <v>12571.650000000001</v>
          </cell>
          <cell r="K54">
            <v>4190.55</v>
          </cell>
          <cell r="L54">
            <v>4190.55</v>
          </cell>
          <cell r="M54">
            <v>4190.55</v>
          </cell>
          <cell r="N54">
            <v>12571.650000000001</v>
          </cell>
          <cell r="O54">
            <v>4190.55</v>
          </cell>
          <cell r="P54">
            <v>4190.55</v>
          </cell>
          <cell r="Q54">
            <v>4190.55</v>
          </cell>
          <cell r="R54">
            <v>12571.650000000001</v>
          </cell>
          <cell r="S54">
            <v>4190.55</v>
          </cell>
          <cell r="T54">
            <v>4190.55</v>
          </cell>
          <cell r="U54">
            <v>4190.55</v>
          </cell>
          <cell r="V54"/>
          <cell r="W54">
            <v>12571.650000000001</v>
          </cell>
        </row>
        <row r="55">
          <cell r="B55" t="str">
            <v>Nashville</v>
          </cell>
          <cell r="C55" t="str">
            <v>Ivy</v>
          </cell>
          <cell r="D55">
            <v>18978.342395019532</v>
          </cell>
          <cell r="E55"/>
          <cell r="F55">
            <v>18978.342395019532</v>
          </cell>
          <cell r="G55">
            <v>18978.342395019532</v>
          </cell>
          <cell r="H55">
            <v>18978.342395019532</v>
          </cell>
          <cell r="I55">
            <v>18978.342395019532</v>
          </cell>
          <cell r="J55">
            <v>56935.0271850586</v>
          </cell>
          <cell r="K55">
            <v>18978.342395019532</v>
          </cell>
          <cell r="L55">
            <v>18978.342395019532</v>
          </cell>
          <cell r="M55">
            <v>18978.342395019532</v>
          </cell>
          <cell r="N55">
            <v>56935.0271850586</v>
          </cell>
          <cell r="O55">
            <v>18978.342395019532</v>
          </cell>
          <cell r="P55">
            <v>18978.342395019532</v>
          </cell>
          <cell r="Q55">
            <v>18978.342395019532</v>
          </cell>
          <cell r="R55">
            <v>56935.0271850586</v>
          </cell>
          <cell r="S55">
            <v>18978.342395019532</v>
          </cell>
          <cell r="T55">
            <v>18978.342395019532</v>
          </cell>
          <cell r="U55">
            <v>18978.342395019532</v>
          </cell>
          <cell r="V55"/>
          <cell r="W55">
            <v>56935.0271850586</v>
          </cell>
        </row>
        <row r="56">
          <cell r="B56" t="str">
            <v>Memphis</v>
          </cell>
          <cell r="C56" t="str">
            <v>Alloc-Ivy</v>
          </cell>
          <cell r="D56">
            <v>5416.66</v>
          </cell>
          <cell r="E56"/>
          <cell r="F56">
            <v>5416.66</v>
          </cell>
          <cell r="G56">
            <v>5416.66</v>
          </cell>
          <cell r="H56">
            <v>5416.66</v>
          </cell>
          <cell r="I56">
            <v>5416.66</v>
          </cell>
          <cell r="J56">
            <v>16249.98</v>
          </cell>
          <cell r="K56">
            <v>5416.66</v>
          </cell>
          <cell r="L56">
            <v>5416.66</v>
          </cell>
          <cell r="M56">
            <v>5416.66</v>
          </cell>
          <cell r="N56">
            <v>16249.98</v>
          </cell>
          <cell r="O56">
            <v>5416.66</v>
          </cell>
          <cell r="P56">
            <v>5416.66</v>
          </cell>
          <cell r="Q56">
            <v>5416.66</v>
          </cell>
          <cell r="R56">
            <v>16249.98</v>
          </cell>
          <cell r="S56">
            <v>5416.66</v>
          </cell>
          <cell r="T56">
            <v>5416.66</v>
          </cell>
          <cell r="U56">
            <v>5416.66</v>
          </cell>
          <cell r="V56"/>
          <cell r="W56">
            <v>16249.98</v>
          </cell>
        </row>
        <row r="57">
          <cell r="B57" t="str">
            <v>Little Rock</v>
          </cell>
          <cell r="C57" t="str">
            <v>Non-Ivy</v>
          </cell>
          <cell r="D57">
            <v>3024.79</v>
          </cell>
          <cell r="E57"/>
          <cell r="F57">
            <v>3024.79</v>
          </cell>
          <cell r="G57">
            <v>3024.79</v>
          </cell>
          <cell r="H57">
            <v>3024.79</v>
          </cell>
          <cell r="I57">
            <v>3024.79</v>
          </cell>
          <cell r="J57">
            <v>9074.369999999999</v>
          </cell>
          <cell r="K57">
            <v>3024.79</v>
          </cell>
          <cell r="L57">
            <v>3024.79</v>
          </cell>
          <cell r="M57">
            <v>3024.79</v>
          </cell>
          <cell r="N57">
            <v>9074.369999999999</v>
          </cell>
          <cell r="O57">
            <v>3024.79</v>
          </cell>
          <cell r="P57">
            <v>3024.79</v>
          </cell>
          <cell r="Q57">
            <v>3024.79</v>
          </cell>
          <cell r="R57">
            <v>9074.369999999999</v>
          </cell>
          <cell r="S57">
            <v>3024.79</v>
          </cell>
          <cell r="T57">
            <v>3024.79</v>
          </cell>
          <cell r="U57">
            <v>3024.79</v>
          </cell>
          <cell r="V57"/>
          <cell r="W57">
            <v>9074.369999999999</v>
          </cell>
        </row>
        <row r="58">
          <cell r="B58" t="str">
            <v>JACKSON</v>
          </cell>
          <cell r="C58" t="str">
            <v>Ivy</v>
          </cell>
          <cell r="D58">
            <v>9103.7253360117174</v>
          </cell>
          <cell r="E58"/>
          <cell r="F58">
            <v>9103.7253360117174</v>
          </cell>
          <cell r="G58">
            <v>9103.7253360117174</v>
          </cell>
          <cell r="H58">
            <v>9103.7253360117174</v>
          </cell>
          <cell r="I58">
            <v>9103.7253360117174</v>
          </cell>
          <cell r="J58">
            <v>27311.176008035152</v>
          </cell>
          <cell r="K58">
            <v>9103.7253360117174</v>
          </cell>
          <cell r="L58">
            <v>9103.7253360117174</v>
          </cell>
          <cell r="M58">
            <v>9103.7253360117174</v>
          </cell>
          <cell r="N58">
            <v>27311.176008035152</v>
          </cell>
          <cell r="O58">
            <v>9103.7253360117174</v>
          </cell>
          <cell r="P58">
            <v>9103.7253360117174</v>
          </cell>
          <cell r="Q58">
            <v>9103.7253360117174</v>
          </cell>
          <cell r="R58">
            <v>27311.176008035152</v>
          </cell>
          <cell r="S58">
            <v>9103.7253360117174</v>
          </cell>
          <cell r="T58">
            <v>9103.7253360117174</v>
          </cell>
          <cell r="U58">
            <v>9103.7253360117174</v>
          </cell>
          <cell r="V58"/>
          <cell r="W58">
            <v>27311.176008035152</v>
          </cell>
        </row>
        <row r="59">
          <cell r="B59" t="str">
            <v>Columbus MS</v>
          </cell>
          <cell r="C59" t="str">
            <v>Ivy</v>
          </cell>
          <cell r="D59">
            <v>1617.0267505507813</v>
          </cell>
          <cell r="E59"/>
          <cell r="F59">
            <v>1617.0267505507813</v>
          </cell>
          <cell r="G59">
            <v>1617.0267505507813</v>
          </cell>
          <cell r="H59">
            <v>1617.0267505507813</v>
          </cell>
          <cell r="I59">
            <v>1617.0267505507813</v>
          </cell>
          <cell r="J59">
            <v>4851.0802516523436</v>
          </cell>
          <cell r="K59">
            <v>1617.0267505507813</v>
          </cell>
          <cell r="L59">
            <v>1617.0267505507813</v>
          </cell>
          <cell r="M59">
            <v>1617.0267505507813</v>
          </cell>
          <cell r="N59">
            <v>4851.0802516523436</v>
          </cell>
          <cell r="O59">
            <v>1617.0267505507813</v>
          </cell>
          <cell r="P59">
            <v>1617.0267505507813</v>
          </cell>
          <cell r="Q59">
            <v>1617.0267505507813</v>
          </cell>
          <cell r="R59">
            <v>4851.0802516523436</v>
          </cell>
          <cell r="S59">
            <v>1617.0267505507813</v>
          </cell>
          <cell r="T59">
            <v>1617.0267505507813</v>
          </cell>
          <cell r="U59">
            <v>1617.0267505507813</v>
          </cell>
          <cell r="V59"/>
          <cell r="W59">
            <v>4851.0802516523436</v>
          </cell>
        </row>
        <row r="60">
          <cell r="B60" t="str">
            <v>Atlanta South</v>
          </cell>
          <cell r="C60" t="str">
            <v>Ivy</v>
          </cell>
          <cell r="D60">
            <v>5252.3358744023435</v>
          </cell>
          <cell r="E60"/>
          <cell r="F60">
            <v>5252.3358744023435</v>
          </cell>
          <cell r="G60">
            <v>5252.3358744023435</v>
          </cell>
          <cell r="H60">
            <v>5252.3358744023435</v>
          </cell>
          <cell r="I60">
            <v>5252.3358744023435</v>
          </cell>
          <cell r="J60">
            <v>15757.007623207031</v>
          </cell>
          <cell r="K60">
            <v>5252.3358744023435</v>
          </cell>
          <cell r="L60">
            <v>5252.3358744023435</v>
          </cell>
          <cell r="M60">
            <v>5252.3358744023435</v>
          </cell>
          <cell r="N60">
            <v>15757.007623207031</v>
          </cell>
          <cell r="O60">
            <v>5252.3358744023435</v>
          </cell>
          <cell r="P60">
            <v>5252.3358744023435</v>
          </cell>
          <cell r="Q60">
            <v>5252.3358744023435</v>
          </cell>
          <cell r="R60">
            <v>15757.007623207031</v>
          </cell>
          <cell r="S60">
            <v>5252.3358744023435</v>
          </cell>
          <cell r="T60">
            <v>5252.3358744023435</v>
          </cell>
          <cell r="U60">
            <v>5252.3358744023435</v>
          </cell>
          <cell r="V60"/>
          <cell r="W60">
            <v>15757.007623207031</v>
          </cell>
        </row>
        <row r="61">
          <cell r="B61" t="str">
            <v>Atlanta North</v>
          </cell>
          <cell r="C61" t="str">
            <v>Non-Ivy</v>
          </cell>
          <cell r="D61">
            <v>7399.71</v>
          </cell>
          <cell r="E61"/>
          <cell r="F61">
            <v>7399.71</v>
          </cell>
          <cell r="G61">
            <v>7399.71</v>
          </cell>
          <cell r="H61">
            <v>7399.71</v>
          </cell>
          <cell r="I61">
            <v>7399.71</v>
          </cell>
          <cell r="J61">
            <v>22199.13</v>
          </cell>
          <cell r="K61">
            <v>7399.71</v>
          </cell>
          <cell r="L61">
            <v>7399.71</v>
          </cell>
          <cell r="M61">
            <v>7399.71</v>
          </cell>
          <cell r="N61">
            <v>22199.13</v>
          </cell>
          <cell r="O61">
            <v>7399.71</v>
          </cell>
          <cell r="P61">
            <v>7399.71</v>
          </cell>
          <cell r="Q61">
            <v>7399.71</v>
          </cell>
          <cell r="R61">
            <v>22199.13</v>
          </cell>
          <cell r="S61">
            <v>7399.71</v>
          </cell>
          <cell r="T61">
            <v>7399.71</v>
          </cell>
          <cell r="U61">
            <v>7399.71</v>
          </cell>
          <cell r="V61"/>
          <cell r="W61">
            <v>22199.13</v>
          </cell>
        </row>
        <row r="62">
          <cell r="B62" t="str">
            <v>Pittsburgh</v>
          </cell>
          <cell r="C62" t="str">
            <v>Non-Ivy</v>
          </cell>
          <cell r="D62">
            <v>4136</v>
          </cell>
          <cell r="E62"/>
          <cell r="F62">
            <v>4136</v>
          </cell>
          <cell r="G62">
            <v>4136</v>
          </cell>
          <cell r="H62">
            <v>4136</v>
          </cell>
          <cell r="I62">
            <v>4136</v>
          </cell>
          <cell r="J62">
            <v>12408</v>
          </cell>
          <cell r="K62">
            <v>4136</v>
          </cell>
          <cell r="L62">
            <v>4136</v>
          </cell>
          <cell r="M62">
            <v>4136</v>
          </cell>
          <cell r="N62">
            <v>12408</v>
          </cell>
          <cell r="O62">
            <v>4136</v>
          </cell>
          <cell r="P62">
            <v>4136</v>
          </cell>
          <cell r="Q62">
            <v>4136</v>
          </cell>
          <cell r="R62">
            <v>12408</v>
          </cell>
          <cell r="S62">
            <v>4136</v>
          </cell>
          <cell r="T62">
            <v>4136</v>
          </cell>
          <cell r="U62">
            <v>4136</v>
          </cell>
          <cell r="V62"/>
          <cell r="W62">
            <v>12408</v>
          </cell>
        </row>
        <row r="63">
          <cell r="B63" t="str">
            <v>Evansville</v>
          </cell>
          <cell r="C63" t="str">
            <v>Non-Ivy</v>
          </cell>
          <cell r="D63">
            <v>2789.43</v>
          </cell>
          <cell r="E63"/>
          <cell r="F63">
            <v>2789.43</v>
          </cell>
          <cell r="G63">
            <v>2789.43</v>
          </cell>
          <cell r="H63">
            <v>2789.43</v>
          </cell>
          <cell r="I63">
            <v>2789.43</v>
          </cell>
          <cell r="J63">
            <v>8368.2899999999991</v>
          </cell>
          <cell r="K63">
            <v>2789.43</v>
          </cell>
          <cell r="L63">
            <v>2789.43</v>
          </cell>
          <cell r="M63">
            <v>2789.43</v>
          </cell>
          <cell r="N63">
            <v>8368.2899999999991</v>
          </cell>
          <cell r="O63">
            <v>2789.43</v>
          </cell>
          <cell r="P63">
            <v>2789.43</v>
          </cell>
          <cell r="Q63">
            <v>2789.43</v>
          </cell>
          <cell r="R63">
            <v>8368.2899999999991</v>
          </cell>
          <cell r="S63">
            <v>2789.43</v>
          </cell>
          <cell r="T63">
            <v>2789.43</v>
          </cell>
          <cell r="U63">
            <v>2789.43</v>
          </cell>
          <cell r="V63"/>
          <cell r="W63">
            <v>8368.2899999999991</v>
          </cell>
        </row>
        <row r="64">
          <cell r="B64" t="str">
            <v>Minneapolis</v>
          </cell>
          <cell r="C64" t="str">
            <v>Ivy</v>
          </cell>
          <cell r="D64">
            <v>13541.666666666666</v>
          </cell>
          <cell r="E64"/>
          <cell r="F64">
            <v>13541.666666666666</v>
          </cell>
          <cell r="G64">
            <v>13541.666666666666</v>
          </cell>
          <cell r="H64">
            <v>13541.666666666666</v>
          </cell>
          <cell r="I64">
            <v>13541.666666666666</v>
          </cell>
          <cell r="J64">
            <v>40625</v>
          </cell>
          <cell r="K64">
            <v>13541.666666666666</v>
          </cell>
          <cell r="L64">
            <v>13541.666666666666</v>
          </cell>
          <cell r="M64">
            <v>13541.666666666666</v>
          </cell>
          <cell r="N64">
            <v>40625</v>
          </cell>
          <cell r="O64">
            <v>13541.666666666666</v>
          </cell>
          <cell r="P64">
            <v>13541.666666666666</v>
          </cell>
          <cell r="Q64">
            <v>13541.666666666666</v>
          </cell>
          <cell r="R64">
            <v>40625</v>
          </cell>
          <cell r="S64">
            <v>13541.666666666666</v>
          </cell>
          <cell r="T64">
            <v>13541.666666666666</v>
          </cell>
          <cell r="U64">
            <v>13541.666666666666</v>
          </cell>
          <cell r="V64"/>
          <cell r="W64">
            <v>40625</v>
          </cell>
        </row>
        <row r="65">
          <cell r="B65" t="str">
            <v>Des Moines</v>
          </cell>
          <cell r="C65" t="str">
            <v>Non-Ivy</v>
          </cell>
          <cell r="D65">
            <v>2038.54</v>
          </cell>
          <cell r="E65"/>
          <cell r="F65">
            <v>2038.54</v>
          </cell>
          <cell r="G65">
            <v>2038.54</v>
          </cell>
          <cell r="H65">
            <v>2038.54</v>
          </cell>
          <cell r="I65">
            <v>2038.54</v>
          </cell>
          <cell r="J65">
            <v>6115.62</v>
          </cell>
          <cell r="K65">
            <v>2038.54</v>
          </cell>
          <cell r="L65">
            <v>2038.54</v>
          </cell>
          <cell r="M65">
            <v>2038.54</v>
          </cell>
          <cell r="N65">
            <v>6115.62</v>
          </cell>
          <cell r="O65">
            <v>2038.54</v>
          </cell>
          <cell r="P65">
            <v>2038.54</v>
          </cell>
          <cell r="Q65">
            <v>2038.54</v>
          </cell>
          <cell r="R65">
            <v>6115.62</v>
          </cell>
          <cell r="S65">
            <v>2038.54</v>
          </cell>
          <cell r="T65">
            <v>2038.54</v>
          </cell>
          <cell r="U65">
            <v>2038.54</v>
          </cell>
          <cell r="V65"/>
          <cell r="W65">
            <v>6115.62</v>
          </cell>
        </row>
        <row r="66">
          <cell r="B66" t="str">
            <v>Saint Louis</v>
          </cell>
          <cell r="C66" t="str">
            <v>Non-Ivy</v>
          </cell>
          <cell r="D66">
            <v>7451.52</v>
          </cell>
          <cell r="E66"/>
          <cell r="F66">
            <v>7451.52</v>
          </cell>
          <cell r="G66">
            <v>7451.52</v>
          </cell>
          <cell r="H66">
            <v>7451.52</v>
          </cell>
          <cell r="I66">
            <v>7451.52</v>
          </cell>
          <cell r="J66">
            <v>22354.560000000001</v>
          </cell>
          <cell r="K66">
            <v>7451.52</v>
          </cell>
          <cell r="L66">
            <v>7451.52</v>
          </cell>
          <cell r="M66">
            <v>7451.52</v>
          </cell>
          <cell r="N66">
            <v>22354.560000000001</v>
          </cell>
          <cell r="O66">
            <v>7451.52</v>
          </cell>
          <cell r="P66">
            <v>7451.52</v>
          </cell>
          <cell r="Q66">
            <v>7451.52</v>
          </cell>
          <cell r="R66">
            <v>22354.560000000001</v>
          </cell>
          <cell r="S66">
            <v>7451.52</v>
          </cell>
          <cell r="T66">
            <v>7451.52</v>
          </cell>
          <cell r="U66">
            <v>7451.52</v>
          </cell>
          <cell r="V66"/>
          <cell r="W66">
            <v>22354.560000000001</v>
          </cell>
        </row>
        <row r="67">
          <cell r="B67" t="str">
            <v>Louisville</v>
          </cell>
          <cell r="C67" t="str">
            <v>Non-Ivy</v>
          </cell>
          <cell r="D67">
            <v>4279.8599999999997</v>
          </cell>
          <cell r="E67"/>
          <cell r="F67">
            <v>4279.8599999999997</v>
          </cell>
          <cell r="G67">
            <v>4279.8599999999997</v>
          </cell>
          <cell r="H67">
            <v>4279.8599999999997</v>
          </cell>
          <cell r="I67">
            <v>4279.8599999999997</v>
          </cell>
          <cell r="J67">
            <v>12839.579999999998</v>
          </cell>
          <cell r="K67">
            <v>4279.8599999999997</v>
          </cell>
          <cell r="L67">
            <v>4279.8599999999997</v>
          </cell>
          <cell r="M67">
            <v>4279.8599999999997</v>
          </cell>
          <cell r="N67">
            <v>12839.579999999998</v>
          </cell>
          <cell r="O67">
            <v>4279.8599999999997</v>
          </cell>
          <cell r="P67">
            <v>4279.8599999999997</v>
          </cell>
          <cell r="Q67">
            <v>4279.8599999999997</v>
          </cell>
          <cell r="R67">
            <v>12839.579999999998</v>
          </cell>
          <cell r="S67">
            <v>4279.8599999999997</v>
          </cell>
          <cell r="T67">
            <v>4279.8599999999997</v>
          </cell>
          <cell r="U67">
            <v>4279.8599999999997</v>
          </cell>
          <cell r="V67"/>
          <cell r="W67">
            <v>12839.579999999998</v>
          </cell>
        </row>
        <row r="68">
          <cell r="B68" t="str">
            <v>Chicago</v>
          </cell>
          <cell r="C68" t="str">
            <v>Non-Ivy</v>
          </cell>
          <cell r="D68">
            <v>10718.75</v>
          </cell>
          <cell r="E68"/>
          <cell r="F68">
            <v>10718.75</v>
          </cell>
          <cell r="G68">
            <v>10718.75</v>
          </cell>
          <cell r="H68">
            <v>10718.75</v>
          </cell>
          <cell r="I68">
            <v>10718.75</v>
          </cell>
          <cell r="J68">
            <v>32156.25</v>
          </cell>
          <cell r="K68">
            <v>10718.75</v>
          </cell>
          <cell r="L68">
            <v>10718.75</v>
          </cell>
          <cell r="M68">
            <v>10718.75</v>
          </cell>
          <cell r="N68">
            <v>32156.25</v>
          </cell>
          <cell r="O68">
            <v>10718.75</v>
          </cell>
          <cell r="P68">
            <v>10718.75</v>
          </cell>
          <cell r="Q68">
            <v>10718.75</v>
          </cell>
          <cell r="R68">
            <v>32156.25</v>
          </cell>
          <cell r="S68">
            <v>10718.75</v>
          </cell>
          <cell r="T68">
            <v>10718.75</v>
          </cell>
          <cell r="U68">
            <v>10718.75</v>
          </cell>
          <cell r="V68"/>
          <cell r="W68">
            <v>32156.25</v>
          </cell>
        </row>
        <row r="69">
          <cell r="B69" t="str">
            <v>Indianapolis</v>
          </cell>
          <cell r="C69" t="str">
            <v>Non-Ivy</v>
          </cell>
          <cell r="D69">
            <v>5508</v>
          </cell>
          <cell r="E69"/>
          <cell r="F69">
            <v>5508</v>
          </cell>
          <cell r="G69">
            <v>5508</v>
          </cell>
          <cell r="H69">
            <v>5508</v>
          </cell>
          <cell r="I69">
            <v>5508</v>
          </cell>
          <cell r="J69">
            <v>16524</v>
          </cell>
          <cell r="K69">
            <v>5508</v>
          </cell>
          <cell r="L69">
            <v>5508</v>
          </cell>
          <cell r="M69">
            <v>5508</v>
          </cell>
          <cell r="N69">
            <v>16524</v>
          </cell>
          <cell r="O69">
            <v>5508</v>
          </cell>
          <cell r="P69">
            <v>5508</v>
          </cell>
          <cell r="Q69">
            <v>5508</v>
          </cell>
          <cell r="R69">
            <v>16524</v>
          </cell>
          <cell r="S69">
            <v>5508</v>
          </cell>
          <cell r="T69">
            <v>5508</v>
          </cell>
          <cell r="U69">
            <v>5508</v>
          </cell>
          <cell r="V69"/>
          <cell r="W69">
            <v>16524</v>
          </cell>
        </row>
        <row r="70">
          <cell r="B70" t="str">
            <v>Cincinnati</v>
          </cell>
          <cell r="C70" t="str">
            <v>Non-Ivy</v>
          </cell>
          <cell r="D70">
            <v>4091.85</v>
          </cell>
          <cell r="E70"/>
          <cell r="F70">
            <v>4091.85</v>
          </cell>
          <cell r="G70">
            <v>4091.85</v>
          </cell>
          <cell r="H70">
            <v>4091.85</v>
          </cell>
          <cell r="I70">
            <v>4091.85</v>
          </cell>
          <cell r="J70">
            <v>12275.55</v>
          </cell>
          <cell r="K70">
            <v>4091.85</v>
          </cell>
          <cell r="L70">
            <v>4091.85</v>
          </cell>
          <cell r="M70">
            <v>4091.85</v>
          </cell>
          <cell r="N70">
            <v>12275.55</v>
          </cell>
          <cell r="O70">
            <v>4091.85</v>
          </cell>
          <cell r="P70">
            <v>4091.85</v>
          </cell>
          <cell r="Q70">
            <v>4091.85</v>
          </cell>
          <cell r="R70">
            <v>12275.55</v>
          </cell>
          <cell r="S70">
            <v>4091.85</v>
          </cell>
          <cell r="T70">
            <v>4091.85</v>
          </cell>
          <cell r="U70">
            <v>4091.85</v>
          </cell>
          <cell r="V70"/>
          <cell r="W70">
            <v>12275.55</v>
          </cell>
        </row>
        <row r="71">
          <cell r="B71" t="str">
            <v>Detroit</v>
          </cell>
          <cell r="C71" t="str">
            <v>Non-Ivy</v>
          </cell>
          <cell r="D71">
            <v>6440</v>
          </cell>
          <cell r="E71"/>
          <cell r="F71">
            <v>6440</v>
          </cell>
          <cell r="G71">
            <v>6440</v>
          </cell>
          <cell r="H71">
            <v>6440</v>
          </cell>
          <cell r="I71">
            <v>6440</v>
          </cell>
          <cell r="J71">
            <v>19320</v>
          </cell>
          <cell r="K71">
            <v>6440</v>
          </cell>
          <cell r="L71">
            <v>6440</v>
          </cell>
          <cell r="M71">
            <v>6440</v>
          </cell>
          <cell r="N71">
            <v>19320</v>
          </cell>
          <cell r="O71">
            <v>6440</v>
          </cell>
          <cell r="P71">
            <v>6440</v>
          </cell>
          <cell r="Q71">
            <v>6440</v>
          </cell>
          <cell r="R71">
            <v>19320</v>
          </cell>
          <cell r="S71">
            <v>6440</v>
          </cell>
          <cell r="T71">
            <v>6440</v>
          </cell>
          <cell r="U71">
            <v>6440</v>
          </cell>
          <cell r="V71"/>
          <cell r="W71">
            <v>19320</v>
          </cell>
        </row>
        <row r="72">
          <cell r="B72" t="str">
            <v>Madison</v>
          </cell>
          <cell r="C72" t="str">
            <v>Non-Ivy</v>
          </cell>
          <cell r="D72">
            <v>2600</v>
          </cell>
          <cell r="E72"/>
          <cell r="F72">
            <v>2600</v>
          </cell>
          <cell r="G72">
            <v>2600</v>
          </cell>
          <cell r="H72">
            <v>2600</v>
          </cell>
          <cell r="I72">
            <v>2600</v>
          </cell>
          <cell r="J72">
            <v>7800</v>
          </cell>
          <cell r="K72">
            <v>2600</v>
          </cell>
          <cell r="L72">
            <v>2600</v>
          </cell>
          <cell r="M72">
            <v>2600</v>
          </cell>
          <cell r="N72">
            <v>7800</v>
          </cell>
          <cell r="O72">
            <v>2600</v>
          </cell>
          <cell r="P72">
            <v>2600</v>
          </cell>
          <cell r="Q72">
            <v>2600</v>
          </cell>
          <cell r="R72">
            <v>7800</v>
          </cell>
          <cell r="S72">
            <v>2600</v>
          </cell>
          <cell r="T72">
            <v>2600</v>
          </cell>
          <cell r="U72">
            <v>2600</v>
          </cell>
          <cell r="V72"/>
          <cell r="W72">
            <v>7800</v>
          </cell>
        </row>
        <row r="73">
          <cell r="B73" t="str">
            <v>Grand Rapids</v>
          </cell>
          <cell r="C73" t="str">
            <v>Non-Ivy</v>
          </cell>
          <cell r="D73">
            <v>5811.71</v>
          </cell>
          <cell r="E73"/>
          <cell r="F73">
            <v>5811.71</v>
          </cell>
          <cell r="G73">
            <v>5811.71</v>
          </cell>
          <cell r="H73">
            <v>5811.71</v>
          </cell>
          <cell r="I73">
            <v>5811.71</v>
          </cell>
          <cell r="J73">
            <v>17435.13</v>
          </cell>
          <cell r="K73">
            <v>5811.71</v>
          </cell>
          <cell r="L73">
            <v>5811.71</v>
          </cell>
          <cell r="M73">
            <v>5811.71</v>
          </cell>
          <cell r="N73">
            <v>17435.13</v>
          </cell>
          <cell r="O73">
            <v>5811.71</v>
          </cell>
          <cell r="P73">
            <v>5811.71</v>
          </cell>
          <cell r="Q73">
            <v>5811.71</v>
          </cell>
          <cell r="R73">
            <v>17435.13</v>
          </cell>
          <cell r="S73">
            <v>5811.71</v>
          </cell>
          <cell r="T73">
            <v>5811.71</v>
          </cell>
          <cell r="U73">
            <v>5811.71</v>
          </cell>
          <cell r="V73"/>
          <cell r="W73">
            <v>17435.13</v>
          </cell>
        </row>
        <row r="74">
          <cell r="B74" t="str">
            <v>Columbus OH</v>
          </cell>
          <cell r="C74" t="str">
            <v>Non-Ivy</v>
          </cell>
          <cell r="D74">
            <v>4028.01</v>
          </cell>
          <cell r="E74"/>
          <cell r="F74">
            <v>4028.01</v>
          </cell>
          <cell r="G74">
            <v>4028.01</v>
          </cell>
          <cell r="H74">
            <v>4028.01</v>
          </cell>
          <cell r="I74">
            <v>4028.01</v>
          </cell>
          <cell r="J74">
            <v>12084.03</v>
          </cell>
          <cell r="K74">
            <v>4028.01</v>
          </cell>
          <cell r="L74">
            <v>4028.01</v>
          </cell>
          <cell r="M74">
            <v>4028.01</v>
          </cell>
          <cell r="N74">
            <v>12084.03</v>
          </cell>
          <cell r="O74">
            <v>4028.01</v>
          </cell>
          <cell r="P74">
            <v>4028.01</v>
          </cell>
          <cell r="Q74">
            <v>4028.01</v>
          </cell>
          <cell r="R74">
            <v>12084.03</v>
          </cell>
          <cell r="S74">
            <v>4028.01</v>
          </cell>
          <cell r="T74">
            <v>4028.01</v>
          </cell>
          <cell r="U74">
            <v>4028.01</v>
          </cell>
          <cell r="V74"/>
          <cell r="W74">
            <v>12084.03</v>
          </cell>
        </row>
        <row r="75">
          <cell r="B75" t="str">
            <v>Cleveland</v>
          </cell>
          <cell r="C75" t="str">
            <v>Non-Ivy</v>
          </cell>
          <cell r="D75">
            <v>1480</v>
          </cell>
          <cell r="E75"/>
          <cell r="F75">
            <v>1480</v>
          </cell>
          <cell r="G75">
            <v>1480</v>
          </cell>
          <cell r="H75">
            <v>1480</v>
          </cell>
          <cell r="I75">
            <v>1480</v>
          </cell>
          <cell r="J75">
            <v>4440</v>
          </cell>
          <cell r="K75">
            <v>1480</v>
          </cell>
          <cell r="L75">
            <v>1480</v>
          </cell>
          <cell r="M75">
            <v>1480</v>
          </cell>
          <cell r="N75">
            <v>4440</v>
          </cell>
          <cell r="O75">
            <v>1480</v>
          </cell>
          <cell r="P75">
            <v>1480</v>
          </cell>
          <cell r="Q75">
            <v>1480</v>
          </cell>
          <cell r="R75">
            <v>4440</v>
          </cell>
          <cell r="S75">
            <v>1480</v>
          </cell>
          <cell r="T75">
            <v>1480</v>
          </cell>
          <cell r="U75">
            <v>1480</v>
          </cell>
          <cell r="V75"/>
          <cell r="W75">
            <v>4440</v>
          </cell>
        </row>
        <row r="76">
          <cell r="B76" t="str">
            <v>Buffalo</v>
          </cell>
          <cell r="C76" t="str">
            <v>Non-Ivy</v>
          </cell>
          <cell r="D76">
            <v>3294.17</v>
          </cell>
          <cell r="E76"/>
          <cell r="F76">
            <v>3294.17</v>
          </cell>
          <cell r="G76">
            <v>3294.17</v>
          </cell>
          <cell r="H76">
            <v>3294.17</v>
          </cell>
          <cell r="I76">
            <v>3294.17</v>
          </cell>
          <cell r="J76">
            <v>9882.51</v>
          </cell>
          <cell r="K76">
            <v>3294.17</v>
          </cell>
          <cell r="L76">
            <v>3294.17</v>
          </cell>
          <cell r="M76">
            <v>3294.17</v>
          </cell>
          <cell r="N76">
            <v>9882.51</v>
          </cell>
          <cell r="O76">
            <v>3294.17</v>
          </cell>
          <cell r="P76">
            <v>3294.17</v>
          </cell>
          <cell r="Q76">
            <v>3294.17</v>
          </cell>
          <cell r="R76">
            <v>9882.51</v>
          </cell>
          <cell r="S76">
            <v>3294.17</v>
          </cell>
          <cell r="T76">
            <v>3294.17</v>
          </cell>
          <cell r="U76">
            <v>3294.17</v>
          </cell>
          <cell r="V76"/>
          <cell r="W76">
            <v>9882.51</v>
          </cell>
        </row>
        <row r="78">
          <cell r="G78">
            <v>762910.43794307648</v>
          </cell>
          <cell r="H78">
            <v>762910.43794307648</v>
          </cell>
          <cell r="I78">
            <v>762910.43794307648</v>
          </cell>
          <cell r="J78">
            <v>2288731.3138292278</v>
          </cell>
          <cell r="K78">
            <v>762910.43794307648</v>
          </cell>
          <cell r="L78">
            <v>762910.43794307648</v>
          </cell>
          <cell r="M78">
            <v>762910.43794307648</v>
          </cell>
          <cell r="N78">
            <v>2288731.3138292278</v>
          </cell>
          <cell r="O78">
            <v>762910.43794307648</v>
          </cell>
          <cell r="P78">
            <v>762910.43794307648</v>
          </cell>
          <cell r="Q78">
            <v>762910.43794307648</v>
          </cell>
          <cell r="R78">
            <v>2288731.3138292278</v>
          </cell>
          <cell r="S78">
            <v>762910.43794307648</v>
          </cell>
          <cell r="T78">
            <v>762910.43794307648</v>
          </cell>
          <cell r="U78">
            <v>762910.43794307648</v>
          </cell>
          <cell r="V78">
            <v>0</v>
          </cell>
          <cell r="W78">
            <v>2288731.3138292278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ivot"/>
      <sheetName val="2025"/>
      <sheetName val="Key"/>
      <sheetName val="Branch Names"/>
    </sheetNames>
    <sheetDataSet>
      <sheetData sheetId="0">
        <row r="1">
          <cell r="B1"/>
        </row>
        <row r="3">
          <cell r="B3" t="str">
            <v>Values</v>
          </cell>
          <cell r="C3"/>
          <cell r="D3"/>
          <cell r="E3"/>
        </row>
        <row r="4">
          <cell r="A4" t="str">
            <v>Row Labels</v>
          </cell>
          <cell r="B4" t="str">
            <v>Sum of Q1</v>
          </cell>
          <cell r="C4" t="str">
            <v>Sum of Q2</v>
          </cell>
          <cell r="D4" t="str">
            <v>Sum of Q3</v>
          </cell>
          <cell r="E4" t="str">
            <v>Sum of Q4</v>
          </cell>
        </row>
        <row r="5">
          <cell r="A5" t="str">
            <v>Albuquerque</v>
          </cell>
          <cell r="B5">
            <v>3087</v>
          </cell>
          <cell r="C5">
            <v>1911</v>
          </cell>
          <cell r="D5">
            <v>1911</v>
          </cell>
          <cell r="E5">
            <v>1911</v>
          </cell>
        </row>
        <row r="6">
          <cell r="A6" t="str">
            <v>MGR 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MGR 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MGR 2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MGR 3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Logan Day</v>
          </cell>
          <cell r="B10">
            <v>3087</v>
          </cell>
          <cell r="C10">
            <v>1911</v>
          </cell>
          <cell r="D10">
            <v>1911</v>
          </cell>
          <cell r="E10">
            <v>1911</v>
          </cell>
        </row>
        <row r="11">
          <cell r="A11" t="str">
            <v>Atlanta North</v>
          </cell>
          <cell r="B11">
            <v>2835</v>
          </cell>
          <cell r="C11">
            <v>1755</v>
          </cell>
          <cell r="D11">
            <v>1755</v>
          </cell>
          <cell r="E11">
            <v>1755</v>
          </cell>
        </row>
        <row r="12">
          <cell r="A12" t="str">
            <v>MGR 4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MGR 5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MGR 2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MGR 3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Ted Owen</v>
          </cell>
          <cell r="B16">
            <v>2835</v>
          </cell>
          <cell r="C16">
            <v>1755</v>
          </cell>
          <cell r="D16">
            <v>1755</v>
          </cell>
          <cell r="E16">
            <v>1755</v>
          </cell>
        </row>
        <row r="17">
          <cell r="A17" t="str">
            <v>Atlanta South</v>
          </cell>
          <cell r="B17">
            <v>3010</v>
          </cell>
          <cell r="C17">
            <v>1863.3333333333335</v>
          </cell>
          <cell r="D17">
            <v>1863.3333333333335</v>
          </cell>
          <cell r="E17">
            <v>1863.3333333333335</v>
          </cell>
        </row>
        <row r="18">
          <cell r="A18" t="str">
            <v>Joel Martin</v>
          </cell>
          <cell r="B18">
            <v>3010</v>
          </cell>
          <cell r="C18">
            <v>1863.3333333333335</v>
          </cell>
          <cell r="D18">
            <v>1863.3333333333335</v>
          </cell>
          <cell r="E18">
            <v>1863.3333333333335</v>
          </cell>
        </row>
        <row r="19">
          <cell r="A19" t="str">
            <v>MGR 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</row>
        <row r="20">
          <cell r="A20" t="str">
            <v>MGR 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</row>
        <row r="21">
          <cell r="A21" t="str">
            <v>MGR 2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</row>
        <row r="22">
          <cell r="A22" t="str">
            <v>MGR 3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Baltimore</v>
          </cell>
          <cell r="B23">
            <v>3062.5</v>
          </cell>
          <cell r="C23">
            <v>1895.8333333333335</v>
          </cell>
          <cell r="D23">
            <v>1895.8333333333335</v>
          </cell>
          <cell r="E23">
            <v>1895.8333333333335</v>
          </cell>
        </row>
        <row r="24">
          <cell r="A24" t="str">
            <v>MGR 4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MGR 5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MGR 1</v>
          </cell>
          <cell r="B26">
            <v>3062.5</v>
          </cell>
          <cell r="C26">
            <v>1895.8333333333335</v>
          </cell>
          <cell r="D26">
            <v>1895.8333333333335</v>
          </cell>
          <cell r="E26">
            <v>1895.8333333333335</v>
          </cell>
        </row>
        <row r="27">
          <cell r="A27" t="str">
            <v>MGR 2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MGR 3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Bloomfield</v>
          </cell>
          <cell r="B29">
            <v>2380</v>
          </cell>
          <cell r="C29">
            <v>1473.3333333333335</v>
          </cell>
          <cell r="D29">
            <v>1473.3333333333335</v>
          </cell>
          <cell r="E29">
            <v>1473.3333333333335</v>
          </cell>
        </row>
        <row r="30">
          <cell r="A30" t="str">
            <v>MGR 4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</row>
        <row r="31">
          <cell r="A31" t="str">
            <v>MGR 5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MGR 2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</row>
        <row r="33">
          <cell r="A33" t="str">
            <v>MGR 3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</row>
        <row r="34">
          <cell r="A34" t="str">
            <v>TBD</v>
          </cell>
          <cell r="B34">
            <v>2380</v>
          </cell>
          <cell r="C34">
            <v>1473.3333333333335</v>
          </cell>
          <cell r="D34">
            <v>1473.3333333333335</v>
          </cell>
          <cell r="E34">
            <v>1473.3333333333335</v>
          </cell>
        </row>
        <row r="35">
          <cell r="A35" t="str">
            <v>Boise</v>
          </cell>
          <cell r="B35">
            <v>2912</v>
          </cell>
          <cell r="C35">
            <v>1802.6666666666667</v>
          </cell>
          <cell r="D35">
            <v>1802.6666666666667</v>
          </cell>
          <cell r="E35">
            <v>1802.6666666666667</v>
          </cell>
        </row>
        <row r="36">
          <cell r="A36" t="str">
            <v>MGR 4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</row>
        <row r="37">
          <cell r="A37" t="str">
            <v>MGR 5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</row>
        <row r="38">
          <cell r="A38" t="str">
            <v>MGR 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</row>
        <row r="39">
          <cell r="A39" t="str">
            <v>MGR 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</row>
        <row r="40">
          <cell r="A40" t="str">
            <v>Evan Shelman</v>
          </cell>
          <cell r="B40">
            <v>2912</v>
          </cell>
          <cell r="C40">
            <v>1802.6666666666667</v>
          </cell>
          <cell r="D40">
            <v>1802.6666666666667</v>
          </cell>
          <cell r="E40">
            <v>1802.6666666666667</v>
          </cell>
        </row>
        <row r="41">
          <cell r="A41" t="str">
            <v>Boston</v>
          </cell>
          <cell r="B41">
            <v>3220</v>
          </cell>
          <cell r="C41">
            <v>1993.3333333333335</v>
          </cell>
          <cell r="D41">
            <v>1993.3333333333335</v>
          </cell>
          <cell r="E41">
            <v>1993.3333333333335</v>
          </cell>
        </row>
        <row r="42">
          <cell r="A42" t="str">
            <v>MGR 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</row>
        <row r="43">
          <cell r="A43" t="str">
            <v>MGR 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</row>
        <row r="44">
          <cell r="A44" t="str">
            <v>MGR 2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</row>
        <row r="45">
          <cell r="A45" t="str">
            <v>MGR 3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</row>
        <row r="46">
          <cell r="A46" t="str">
            <v>Flayeh Hussein</v>
          </cell>
          <cell r="B46">
            <v>3220</v>
          </cell>
          <cell r="C46">
            <v>1993.3333333333335</v>
          </cell>
          <cell r="D46">
            <v>1993.3333333333335</v>
          </cell>
          <cell r="E46">
            <v>1993.3333333333335</v>
          </cell>
        </row>
        <row r="47">
          <cell r="A47" t="str">
            <v>Bronx</v>
          </cell>
          <cell r="B47">
            <v>3172.3999999999996</v>
          </cell>
          <cell r="C47">
            <v>1963.8666666666668</v>
          </cell>
          <cell r="D47">
            <v>1963.8666666666668</v>
          </cell>
          <cell r="E47">
            <v>1963.8666666666668</v>
          </cell>
        </row>
        <row r="48">
          <cell r="A48" t="str">
            <v>MGR 4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</row>
        <row r="49">
          <cell r="A49" t="str">
            <v>MGR 5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</row>
        <row r="50">
          <cell r="A50" t="str">
            <v>MGR 2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</row>
        <row r="51">
          <cell r="A51" t="str">
            <v>MGR 3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</row>
        <row r="52">
          <cell r="A52" t="str">
            <v xml:space="preserve">Jesus Diaz </v>
          </cell>
          <cell r="B52">
            <v>3172.3999999999996</v>
          </cell>
          <cell r="C52">
            <v>1963.8666666666668</v>
          </cell>
          <cell r="D52">
            <v>1963.8666666666668</v>
          </cell>
          <cell r="E52">
            <v>1963.8666666666668</v>
          </cell>
        </row>
        <row r="53">
          <cell r="A53" t="str">
            <v>Brooklyn-Queens</v>
          </cell>
          <cell r="B53">
            <v>3150</v>
          </cell>
          <cell r="C53">
            <v>1950</v>
          </cell>
          <cell r="D53">
            <v>1950</v>
          </cell>
          <cell r="E53">
            <v>1950</v>
          </cell>
        </row>
        <row r="54">
          <cell r="A54" t="str">
            <v>MGR 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</row>
        <row r="55">
          <cell r="A55" t="str">
            <v>MGR 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</row>
        <row r="56">
          <cell r="A56" t="str">
            <v>MGR 2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</row>
        <row r="57">
          <cell r="A57" t="str">
            <v>MGR 3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</row>
        <row r="58">
          <cell r="A58" t="str">
            <v>Omar Jabbie</v>
          </cell>
          <cell r="B58">
            <v>3150</v>
          </cell>
          <cell r="C58">
            <v>1950</v>
          </cell>
          <cell r="D58">
            <v>1950</v>
          </cell>
          <cell r="E58">
            <v>1950</v>
          </cell>
        </row>
        <row r="59">
          <cell r="A59" t="str">
            <v>Buffalo</v>
          </cell>
          <cell r="B59">
            <v>2836.75</v>
          </cell>
          <cell r="C59">
            <v>1756.0833333333335</v>
          </cell>
          <cell r="D59">
            <v>1756.0833333333335</v>
          </cell>
          <cell r="E59">
            <v>1756.0833333333335</v>
          </cell>
        </row>
        <row r="60">
          <cell r="A60" t="str">
            <v>MGR 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</row>
        <row r="61">
          <cell r="A61" t="str">
            <v>MGR 5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</row>
        <row r="62">
          <cell r="A62" t="str">
            <v>MGR 1</v>
          </cell>
          <cell r="B62">
            <v>2836.75</v>
          </cell>
          <cell r="C62">
            <v>1756.0833333333335</v>
          </cell>
          <cell r="D62">
            <v>1756.0833333333335</v>
          </cell>
          <cell r="E62">
            <v>1756.0833333333335</v>
          </cell>
        </row>
        <row r="63">
          <cell r="A63" t="str">
            <v>MGR 2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</row>
        <row r="64">
          <cell r="A64" t="str">
            <v>MGR 3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</row>
        <row r="65">
          <cell r="A65" t="str">
            <v>Chattanooga</v>
          </cell>
          <cell r="B65">
            <v>3272.5</v>
          </cell>
          <cell r="C65">
            <v>2025.8333333333335</v>
          </cell>
          <cell r="D65">
            <v>2025.8333333333335</v>
          </cell>
          <cell r="E65">
            <v>2025.8333333333335</v>
          </cell>
        </row>
        <row r="66">
          <cell r="A66" t="str">
            <v>MGR 4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</row>
        <row r="67">
          <cell r="A67" t="str">
            <v>MGR 5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</row>
        <row r="68">
          <cell r="A68" t="str">
            <v>Taylor Keaton</v>
          </cell>
          <cell r="B68">
            <v>3272.5</v>
          </cell>
          <cell r="C68">
            <v>2025.8333333333335</v>
          </cell>
          <cell r="D68">
            <v>2025.8333333333335</v>
          </cell>
          <cell r="E68">
            <v>2025.8333333333335</v>
          </cell>
        </row>
        <row r="69">
          <cell r="A69" t="str">
            <v>MGR 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</row>
        <row r="70">
          <cell r="A70" t="str">
            <v>MGR 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</row>
        <row r="71">
          <cell r="A71" t="str">
            <v>Chicago</v>
          </cell>
          <cell r="B71">
            <v>3220</v>
          </cell>
          <cell r="C71">
            <v>1993.3333333333335</v>
          </cell>
          <cell r="D71">
            <v>1993.3333333333335</v>
          </cell>
          <cell r="E71">
            <v>1993.3333333333335</v>
          </cell>
        </row>
        <row r="72">
          <cell r="A72" t="str">
            <v>MGR 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</row>
        <row r="73">
          <cell r="A73" t="str">
            <v>MGR 5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</row>
        <row r="74">
          <cell r="A74" t="str">
            <v>MGR 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</row>
        <row r="75">
          <cell r="A75" t="str">
            <v>MGR 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</row>
        <row r="76">
          <cell r="A76" t="str">
            <v>Chris Richardson</v>
          </cell>
          <cell r="B76">
            <v>3220</v>
          </cell>
          <cell r="C76">
            <v>1993.3333333333335</v>
          </cell>
          <cell r="D76">
            <v>1993.3333333333335</v>
          </cell>
          <cell r="E76">
            <v>1993.3333333333335</v>
          </cell>
        </row>
        <row r="77">
          <cell r="A77" t="str">
            <v>Cincinnati</v>
          </cell>
          <cell r="B77">
            <v>2660</v>
          </cell>
          <cell r="C77">
            <v>1646.6666666666667</v>
          </cell>
          <cell r="D77">
            <v>1646.6666666666667</v>
          </cell>
          <cell r="E77">
            <v>1646.6666666666667</v>
          </cell>
        </row>
        <row r="78">
          <cell r="A78" t="str">
            <v>MGR 4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</row>
        <row r="79">
          <cell r="A79" t="str">
            <v>MGR 5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</row>
        <row r="80">
          <cell r="A80" t="str">
            <v>MGR 2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</row>
        <row r="81">
          <cell r="A81" t="str">
            <v>MGR 3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</row>
        <row r="82">
          <cell r="A82" t="str">
            <v>Cameron Stapleton</v>
          </cell>
          <cell r="B82">
            <v>2660</v>
          </cell>
          <cell r="C82">
            <v>1646.6666666666667</v>
          </cell>
          <cell r="D82">
            <v>1646.6666666666667</v>
          </cell>
          <cell r="E82">
            <v>1646.6666666666667</v>
          </cell>
        </row>
        <row r="83">
          <cell r="A83" t="str">
            <v>Connecticut</v>
          </cell>
          <cell r="B83">
            <v>3290</v>
          </cell>
          <cell r="C83">
            <v>2036.6666666666667</v>
          </cell>
          <cell r="D83">
            <v>2036.6666666666667</v>
          </cell>
          <cell r="E83">
            <v>2036.6666666666667</v>
          </cell>
        </row>
        <row r="84">
          <cell r="A84" t="str">
            <v>MGR 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</row>
        <row r="85">
          <cell r="A85" t="str">
            <v>MGR 5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</row>
        <row r="86">
          <cell r="A86" t="str">
            <v>MGR 2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</row>
        <row r="87">
          <cell r="A87" t="str">
            <v>MGR 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</row>
        <row r="88">
          <cell r="A88" t="str">
            <v xml:space="preserve">KEITH KOZENIESKI </v>
          </cell>
          <cell r="B88">
            <v>3290</v>
          </cell>
          <cell r="C88">
            <v>2036.6666666666667</v>
          </cell>
          <cell r="D88">
            <v>2036.6666666666667</v>
          </cell>
          <cell r="E88">
            <v>2036.6666666666667</v>
          </cell>
        </row>
        <row r="89">
          <cell r="A89" t="str">
            <v>Des Moines</v>
          </cell>
          <cell r="B89">
            <v>2747.5</v>
          </cell>
          <cell r="C89">
            <v>1700.8333333333335</v>
          </cell>
          <cell r="D89">
            <v>1700.8333333333335</v>
          </cell>
          <cell r="E89">
            <v>1700.8333333333335</v>
          </cell>
        </row>
        <row r="90">
          <cell r="A90" t="str">
            <v>MGR 4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</row>
        <row r="91">
          <cell r="A91" t="str">
            <v>MGR 5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</row>
        <row r="92">
          <cell r="A92" t="str">
            <v>MGR 2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</row>
        <row r="93">
          <cell r="A93" t="str">
            <v>MGR 3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</row>
        <row r="94">
          <cell r="A94" t="str">
            <v>Jeff Burdett</v>
          </cell>
          <cell r="B94">
            <v>2747.5</v>
          </cell>
          <cell r="C94">
            <v>1700.8333333333335</v>
          </cell>
          <cell r="D94">
            <v>1700.8333333333335</v>
          </cell>
          <cell r="E94">
            <v>1700.8333333333335</v>
          </cell>
        </row>
        <row r="95">
          <cell r="A95" t="str">
            <v>Detroit</v>
          </cell>
          <cell r="B95">
            <v>2835</v>
          </cell>
          <cell r="C95">
            <v>1755</v>
          </cell>
          <cell r="D95">
            <v>1755</v>
          </cell>
          <cell r="E95">
            <v>1755</v>
          </cell>
        </row>
        <row r="96">
          <cell r="A96" t="str">
            <v>MGR 4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</row>
        <row r="97">
          <cell r="A97" t="str">
            <v>MGR 5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</row>
        <row r="98">
          <cell r="A98" t="str">
            <v>MGR 2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</row>
        <row r="99">
          <cell r="A99" t="str">
            <v>MGR 3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</row>
        <row r="100">
          <cell r="A100" t="str">
            <v>Winston Rodgers</v>
          </cell>
          <cell r="B100">
            <v>2835</v>
          </cell>
          <cell r="C100">
            <v>1755</v>
          </cell>
          <cell r="D100">
            <v>1755</v>
          </cell>
          <cell r="E100">
            <v>1755</v>
          </cell>
        </row>
        <row r="101">
          <cell r="A101" t="str">
            <v>Downey</v>
          </cell>
          <cell r="B101">
            <v>3220</v>
          </cell>
          <cell r="C101">
            <v>1993.3333333333335</v>
          </cell>
          <cell r="D101">
            <v>1993.3333333333335</v>
          </cell>
          <cell r="E101">
            <v>1993.3333333333335</v>
          </cell>
        </row>
        <row r="102">
          <cell r="A102" t="str">
            <v>MGR 4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</row>
        <row r="103">
          <cell r="A103" t="str">
            <v>MGR 5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</row>
        <row r="104">
          <cell r="A104" t="str">
            <v>MGR 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</row>
        <row r="105">
          <cell r="A105" t="str">
            <v>MGR 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Jonathan Navarro</v>
          </cell>
          <cell r="B106">
            <v>3220</v>
          </cell>
          <cell r="C106">
            <v>1993.3333333333335</v>
          </cell>
          <cell r="D106">
            <v>1993.3333333333335</v>
          </cell>
          <cell r="E106">
            <v>1993.3333333333335</v>
          </cell>
        </row>
        <row r="107">
          <cell r="A107" t="str">
            <v>El Paso</v>
          </cell>
          <cell r="B107">
            <v>2450</v>
          </cell>
          <cell r="C107">
            <v>1516.6666666666667</v>
          </cell>
          <cell r="D107">
            <v>1516.6666666666667</v>
          </cell>
          <cell r="E107">
            <v>1516.6666666666667</v>
          </cell>
        </row>
        <row r="108">
          <cell r="A108" t="str">
            <v>MGR 4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</row>
        <row r="109">
          <cell r="A109" t="str">
            <v>MGR 5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</row>
        <row r="110">
          <cell r="A110" t="str">
            <v>MGR 2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</row>
        <row r="111">
          <cell r="A111" t="str">
            <v>MGR 3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</row>
        <row r="112">
          <cell r="A112" t="str">
            <v>Oscar Marroquin</v>
          </cell>
          <cell r="B112">
            <v>2450</v>
          </cell>
          <cell r="C112">
            <v>1516.6666666666667</v>
          </cell>
          <cell r="D112">
            <v>1516.6666666666667</v>
          </cell>
          <cell r="E112">
            <v>1516.6666666666667</v>
          </cell>
        </row>
        <row r="113">
          <cell r="A113" t="str">
            <v>Eugene</v>
          </cell>
          <cell r="B113">
            <v>3177.7200000000003</v>
          </cell>
          <cell r="C113">
            <v>1967.1600000000003</v>
          </cell>
          <cell r="D113">
            <v>1967.1600000000003</v>
          </cell>
          <cell r="E113">
            <v>1967.1600000000003</v>
          </cell>
        </row>
        <row r="114">
          <cell r="A114" t="str">
            <v>Josh Holte</v>
          </cell>
          <cell r="B114">
            <v>3177.7200000000003</v>
          </cell>
          <cell r="C114">
            <v>1967.1600000000003</v>
          </cell>
          <cell r="D114">
            <v>1967.1600000000003</v>
          </cell>
          <cell r="E114">
            <v>1967.1600000000003</v>
          </cell>
        </row>
        <row r="115">
          <cell r="A115" t="str">
            <v>MGR 4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</row>
        <row r="116">
          <cell r="A116" t="str">
            <v>MGR 5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</row>
        <row r="117">
          <cell r="A117" t="str">
            <v>MGR 2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</row>
        <row r="118">
          <cell r="A118" t="str">
            <v>MGR 3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</row>
        <row r="119">
          <cell r="A119" t="str">
            <v>Everett</v>
          </cell>
          <cell r="B119">
            <v>3272.5</v>
          </cell>
          <cell r="C119">
            <v>2025.8333333333335</v>
          </cell>
          <cell r="D119">
            <v>2025.8333333333335</v>
          </cell>
          <cell r="E119">
            <v>2025.8333333333335</v>
          </cell>
        </row>
        <row r="120">
          <cell r="A120" t="str">
            <v>MGR 4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</row>
        <row r="121">
          <cell r="A121" t="str">
            <v>MGR 5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</row>
        <row r="122">
          <cell r="A122" t="str">
            <v>MGR 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</row>
        <row r="123">
          <cell r="A123" t="str">
            <v>MGR 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</row>
        <row r="124">
          <cell r="A124" t="str">
            <v>Jan Riccius</v>
          </cell>
          <cell r="B124">
            <v>3272.5</v>
          </cell>
          <cell r="C124">
            <v>2025.8333333333335</v>
          </cell>
          <cell r="D124">
            <v>2025.8333333333335</v>
          </cell>
          <cell r="E124">
            <v>2025.8333333333335</v>
          </cell>
        </row>
        <row r="125">
          <cell r="A125" t="str">
            <v>Fresno</v>
          </cell>
          <cell r="B125">
            <v>2800</v>
          </cell>
          <cell r="C125">
            <v>1733.3333333333335</v>
          </cell>
          <cell r="D125">
            <v>1733.3333333333335</v>
          </cell>
          <cell r="E125">
            <v>1733.3333333333335</v>
          </cell>
        </row>
        <row r="126">
          <cell r="A126" t="str">
            <v>MGR 4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</row>
        <row r="127">
          <cell r="A127" t="str">
            <v>MGR 5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</row>
        <row r="128">
          <cell r="A128" t="str">
            <v>MGR 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</row>
        <row r="129">
          <cell r="A129" t="str">
            <v>MGR 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</row>
        <row r="130">
          <cell r="A130" t="str">
            <v>Open</v>
          </cell>
          <cell r="B130">
            <v>2800</v>
          </cell>
          <cell r="C130">
            <v>1733.3333333333335</v>
          </cell>
          <cell r="D130">
            <v>1733.3333333333335</v>
          </cell>
          <cell r="E130">
            <v>1733.3333333333335</v>
          </cell>
        </row>
        <row r="131">
          <cell r="A131" t="str">
            <v>Grand Rapids</v>
          </cell>
          <cell r="B131">
            <v>2800</v>
          </cell>
          <cell r="C131">
            <v>1733.3333333333335</v>
          </cell>
          <cell r="D131">
            <v>1733.3333333333335</v>
          </cell>
          <cell r="E131">
            <v>1733.3333333333335</v>
          </cell>
        </row>
        <row r="132">
          <cell r="A132" t="str">
            <v>MGR 4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</row>
        <row r="133">
          <cell r="A133" t="str">
            <v>MGR 5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</row>
        <row r="134">
          <cell r="A134" t="str">
            <v>MGR 2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</row>
        <row r="135">
          <cell r="A135" t="str">
            <v>MGR 3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</row>
        <row r="136">
          <cell r="A136" t="str">
            <v>Steve Hornung</v>
          </cell>
          <cell r="B136">
            <v>2800</v>
          </cell>
          <cell r="C136">
            <v>1733.3333333333335</v>
          </cell>
          <cell r="D136">
            <v>1733.3333333333335</v>
          </cell>
          <cell r="E136">
            <v>1733.3333333333335</v>
          </cell>
        </row>
        <row r="137">
          <cell r="A137" t="str">
            <v>Indianapolis</v>
          </cell>
          <cell r="B137">
            <v>2887.5</v>
          </cell>
          <cell r="C137">
            <v>1787.5</v>
          </cell>
          <cell r="D137">
            <v>1787.5</v>
          </cell>
          <cell r="E137">
            <v>1787.5</v>
          </cell>
        </row>
        <row r="138">
          <cell r="A138" t="str">
            <v>MGR 4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</row>
        <row r="139">
          <cell r="A139" t="str">
            <v>MGR 5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</row>
        <row r="140">
          <cell r="A140" t="str">
            <v>MGR 2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</row>
        <row r="141">
          <cell r="A141" t="str">
            <v>MGR 3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</row>
        <row r="142">
          <cell r="A142" t="str">
            <v>Kyle Winebar</v>
          </cell>
          <cell r="B142">
            <v>2887.5</v>
          </cell>
          <cell r="C142">
            <v>1787.5</v>
          </cell>
          <cell r="D142">
            <v>1787.5</v>
          </cell>
          <cell r="E142">
            <v>1787.5</v>
          </cell>
        </row>
        <row r="143">
          <cell r="A143" t="str">
            <v>JACKSON</v>
          </cell>
          <cell r="B143">
            <v>3115</v>
          </cell>
          <cell r="C143">
            <v>1928.3333333333335</v>
          </cell>
          <cell r="D143">
            <v>1928.3333333333335</v>
          </cell>
          <cell r="E143">
            <v>1928.3333333333335</v>
          </cell>
        </row>
        <row r="144">
          <cell r="A144" t="str">
            <v>Jake Warren</v>
          </cell>
          <cell r="B144">
            <v>3115</v>
          </cell>
          <cell r="C144">
            <v>1928.3333333333335</v>
          </cell>
          <cell r="D144">
            <v>1928.3333333333335</v>
          </cell>
          <cell r="E144">
            <v>1928.3333333333335</v>
          </cell>
        </row>
        <row r="145">
          <cell r="A145" t="str">
            <v>MGR 4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</row>
        <row r="146">
          <cell r="A146" t="str">
            <v>MGR 5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</row>
        <row r="147">
          <cell r="A147" t="str">
            <v>MGR 2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</row>
        <row r="148">
          <cell r="A148" t="str">
            <v>MGR 3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</row>
        <row r="149">
          <cell r="A149" t="str">
            <v>Kent</v>
          </cell>
          <cell r="B149">
            <v>6247.5</v>
          </cell>
          <cell r="C149">
            <v>3867.5</v>
          </cell>
          <cell r="D149">
            <v>3867.5</v>
          </cell>
          <cell r="E149">
            <v>3867.5</v>
          </cell>
        </row>
        <row r="150">
          <cell r="A150" t="str">
            <v>MGR 4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</row>
        <row r="151">
          <cell r="A151" t="str">
            <v>MGR 5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</row>
        <row r="152">
          <cell r="A152" t="str">
            <v>MGR 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</row>
        <row r="153">
          <cell r="A153" t="str">
            <v>Chris Gilchrest</v>
          </cell>
          <cell r="B153">
            <v>3272.5</v>
          </cell>
          <cell r="C153">
            <v>2025.8333333333335</v>
          </cell>
          <cell r="D153">
            <v>2025.8333333333335</v>
          </cell>
          <cell r="E153">
            <v>2025.8333333333335</v>
          </cell>
        </row>
        <row r="154">
          <cell r="A154" t="str">
            <v>Martin McAuliff</v>
          </cell>
          <cell r="B154">
            <v>2975</v>
          </cell>
          <cell r="C154">
            <v>1841.6666666666667</v>
          </cell>
          <cell r="D154">
            <v>1841.6666666666667</v>
          </cell>
          <cell r="E154">
            <v>1841.6666666666667</v>
          </cell>
        </row>
        <row r="155">
          <cell r="A155" t="str">
            <v>Knoxville</v>
          </cell>
          <cell r="B155">
            <v>2975</v>
          </cell>
          <cell r="C155">
            <v>1841.6666666666667</v>
          </cell>
          <cell r="D155">
            <v>1841.6666666666667</v>
          </cell>
          <cell r="E155">
            <v>1841.6666666666667</v>
          </cell>
        </row>
        <row r="156">
          <cell r="A156" t="str">
            <v>MGR 4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MGR 5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</row>
        <row r="158">
          <cell r="A158" t="str">
            <v>MGR 2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</row>
        <row r="159">
          <cell r="A159" t="str">
            <v>MGR 3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</row>
        <row r="160">
          <cell r="A160" t="str">
            <v>Billy Lund</v>
          </cell>
          <cell r="B160">
            <v>2975</v>
          </cell>
          <cell r="C160">
            <v>1841.6666666666667</v>
          </cell>
          <cell r="D160">
            <v>1841.6666666666667</v>
          </cell>
          <cell r="E160">
            <v>1841.6666666666667</v>
          </cell>
        </row>
        <row r="161">
          <cell r="A161" t="str">
            <v>Little Rock</v>
          </cell>
          <cell r="B161">
            <v>2170</v>
          </cell>
          <cell r="C161">
            <v>1343.3333333333335</v>
          </cell>
          <cell r="D161">
            <v>1343.3333333333335</v>
          </cell>
          <cell r="E161">
            <v>1343.3333333333335</v>
          </cell>
        </row>
        <row r="162">
          <cell r="A162" t="str">
            <v>MGR 4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</row>
        <row r="163">
          <cell r="A163" t="str">
            <v>MGR 5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</row>
        <row r="164">
          <cell r="A164" t="str">
            <v>MGR 2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</row>
        <row r="165">
          <cell r="A165" t="str">
            <v>MGR 3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</row>
        <row r="166">
          <cell r="A166" t="str">
            <v>Mark Mullenax</v>
          </cell>
          <cell r="B166">
            <v>2170</v>
          </cell>
          <cell r="C166">
            <v>1343.3333333333335</v>
          </cell>
          <cell r="D166">
            <v>1343.3333333333335</v>
          </cell>
          <cell r="E166">
            <v>1343.3333333333335</v>
          </cell>
        </row>
        <row r="167">
          <cell r="A167" t="str">
            <v>Los Angeles</v>
          </cell>
          <cell r="B167">
            <v>6475</v>
          </cell>
          <cell r="C167">
            <v>4008.333333333333</v>
          </cell>
          <cell r="D167">
            <v>4008.333333333333</v>
          </cell>
          <cell r="E167">
            <v>4008.333333333333</v>
          </cell>
        </row>
        <row r="168">
          <cell r="A168" t="str">
            <v>MGR 4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</row>
        <row r="169">
          <cell r="A169" t="str">
            <v>MGR 5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</row>
        <row r="170">
          <cell r="A170" t="str">
            <v>MGR 3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</row>
        <row r="171">
          <cell r="A171" t="str">
            <v xml:space="preserve">Nathan Castillo </v>
          </cell>
          <cell r="B171">
            <v>3447.5</v>
          </cell>
          <cell r="C171">
            <v>2134.1666666666665</v>
          </cell>
          <cell r="D171">
            <v>2134.1666666666665</v>
          </cell>
          <cell r="E171">
            <v>2134.1666666666665</v>
          </cell>
        </row>
        <row r="172">
          <cell r="A172" t="str">
            <v>Shaun Baskerville</v>
          </cell>
          <cell r="B172">
            <v>3027.5</v>
          </cell>
          <cell r="C172">
            <v>1874.1666666666667</v>
          </cell>
          <cell r="D172">
            <v>1874.1666666666667</v>
          </cell>
          <cell r="E172">
            <v>1874.1666666666667</v>
          </cell>
        </row>
        <row r="173">
          <cell r="A173" t="str">
            <v>Louisville</v>
          </cell>
          <cell r="B173">
            <v>3062.5</v>
          </cell>
          <cell r="C173">
            <v>1895.8333333333335</v>
          </cell>
          <cell r="D173">
            <v>1895.8333333333335</v>
          </cell>
          <cell r="E173">
            <v>1895.8333333333335</v>
          </cell>
        </row>
        <row r="174">
          <cell r="A174" t="str">
            <v>MGR 4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MGR 5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MGR 2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MGR 3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Jeremy Rowlett</v>
          </cell>
          <cell r="B178">
            <v>3062.5</v>
          </cell>
          <cell r="C178">
            <v>1895.8333333333335</v>
          </cell>
          <cell r="D178">
            <v>1895.8333333333335</v>
          </cell>
          <cell r="E178">
            <v>1895.8333333333335</v>
          </cell>
        </row>
        <row r="179">
          <cell r="A179" t="str">
            <v>Madison</v>
          </cell>
          <cell r="B179">
            <v>2835</v>
          </cell>
          <cell r="C179">
            <v>1755</v>
          </cell>
          <cell r="D179">
            <v>1755</v>
          </cell>
          <cell r="E179">
            <v>1755</v>
          </cell>
        </row>
        <row r="180">
          <cell r="A180" t="str">
            <v>MGR 4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MGR 5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MGR 2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MGR 3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Dennis Gruenke</v>
          </cell>
          <cell r="B184">
            <v>2835</v>
          </cell>
          <cell r="C184">
            <v>1755</v>
          </cell>
          <cell r="D184">
            <v>1755</v>
          </cell>
          <cell r="E184">
            <v>1755</v>
          </cell>
        </row>
        <row r="185">
          <cell r="A185" t="str">
            <v>Manteca</v>
          </cell>
          <cell r="B185">
            <v>2892.75</v>
          </cell>
          <cell r="C185">
            <v>1790.75</v>
          </cell>
          <cell r="D185">
            <v>1790.75</v>
          </cell>
          <cell r="E185">
            <v>1790.75</v>
          </cell>
        </row>
        <row r="186">
          <cell r="A186" t="str">
            <v>MGR 4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MGR 5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MGR 1</v>
          </cell>
          <cell r="B188">
            <v>2892.75</v>
          </cell>
          <cell r="C188">
            <v>1790.75</v>
          </cell>
          <cell r="D188">
            <v>1790.75</v>
          </cell>
          <cell r="E188">
            <v>1790.75</v>
          </cell>
        </row>
        <row r="189">
          <cell r="A189" t="str">
            <v>MGR 2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MGR 3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Medford</v>
          </cell>
          <cell r="B191">
            <v>2800</v>
          </cell>
          <cell r="C191">
            <v>1733.3333333333335</v>
          </cell>
          <cell r="D191">
            <v>1733.3333333333335</v>
          </cell>
          <cell r="E191">
            <v>1733.3333333333335</v>
          </cell>
        </row>
        <row r="192">
          <cell r="A192" t="str">
            <v>MGR 4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MGR 5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MGR 2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MGR 3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Edgar Rodriguez</v>
          </cell>
          <cell r="B196">
            <v>2800</v>
          </cell>
          <cell r="C196">
            <v>1733.3333333333335</v>
          </cell>
          <cell r="D196">
            <v>1733.3333333333335</v>
          </cell>
          <cell r="E196">
            <v>1733.3333333333335</v>
          </cell>
        </row>
        <row r="197">
          <cell r="A197" t="str">
            <v>Memphis</v>
          </cell>
          <cell r="B197">
            <v>2887.5</v>
          </cell>
          <cell r="C197">
            <v>1787.5</v>
          </cell>
          <cell r="D197">
            <v>1787.5</v>
          </cell>
          <cell r="E197">
            <v>1787.5</v>
          </cell>
        </row>
        <row r="198">
          <cell r="A198" t="str">
            <v>MGR 4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MGR 5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MGR 2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MGR 3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Robert Towle</v>
          </cell>
          <cell r="B202">
            <v>2887.5</v>
          </cell>
          <cell r="C202">
            <v>1787.5</v>
          </cell>
          <cell r="D202">
            <v>1787.5</v>
          </cell>
          <cell r="E202">
            <v>1787.5</v>
          </cell>
        </row>
        <row r="203">
          <cell r="A203" t="str">
            <v>Nashville</v>
          </cell>
          <cell r="B203">
            <v>3657.4999999999995</v>
          </cell>
          <cell r="C203">
            <v>2264.166666666667</v>
          </cell>
          <cell r="D203">
            <v>2264.166666666667</v>
          </cell>
          <cell r="E203">
            <v>2264.166666666667</v>
          </cell>
        </row>
        <row r="204">
          <cell r="A204" t="str">
            <v>MGR 4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MGR 5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Phil Barry</v>
          </cell>
          <cell r="B206">
            <v>3657.4999999999995</v>
          </cell>
          <cell r="C206">
            <v>2264.166666666667</v>
          </cell>
          <cell r="D206">
            <v>2264.166666666667</v>
          </cell>
          <cell r="E206">
            <v>2264.166666666667</v>
          </cell>
        </row>
        <row r="207">
          <cell r="A207" t="str">
            <v>MGR 2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</row>
        <row r="208">
          <cell r="A208" t="str">
            <v>MGR 3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New Jersey</v>
          </cell>
          <cell r="B209">
            <v>3604.9999999999995</v>
          </cell>
          <cell r="C209">
            <v>2231.666666666667</v>
          </cell>
          <cell r="D209">
            <v>2231.666666666667</v>
          </cell>
          <cell r="E209">
            <v>2231.666666666667</v>
          </cell>
        </row>
        <row r="210">
          <cell r="A210" t="str">
            <v>MGR 4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</row>
        <row r="211">
          <cell r="A211" t="str">
            <v>MGR 5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MGR 2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</row>
        <row r="213">
          <cell r="A213" t="str">
            <v>MGR 3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Evan Cordaro</v>
          </cell>
          <cell r="B214">
            <v>3604.9999999999995</v>
          </cell>
          <cell r="C214">
            <v>2231.666666666667</v>
          </cell>
          <cell r="D214">
            <v>2231.666666666667</v>
          </cell>
          <cell r="E214">
            <v>2231.666666666667</v>
          </cell>
        </row>
        <row r="215">
          <cell r="A215" t="str">
            <v>New York</v>
          </cell>
          <cell r="B215">
            <v>3255</v>
          </cell>
          <cell r="C215">
            <v>2015</v>
          </cell>
          <cell r="D215">
            <v>2015</v>
          </cell>
          <cell r="E215">
            <v>2015</v>
          </cell>
        </row>
        <row r="216">
          <cell r="A216" t="str">
            <v>MGR 4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</row>
        <row r="217">
          <cell r="A217" t="str">
            <v>MGR 5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MGR 2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</row>
        <row r="219">
          <cell r="A219" t="str">
            <v>MGR 3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</row>
        <row r="220">
          <cell r="A220" t="str">
            <v>Ron Lacey</v>
          </cell>
          <cell r="B220">
            <v>3255</v>
          </cell>
          <cell r="C220">
            <v>2015</v>
          </cell>
          <cell r="D220">
            <v>2015</v>
          </cell>
          <cell r="E220">
            <v>2015</v>
          </cell>
        </row>
        <row r="221">
          <cell r="A221" t="str">
            <v>Oakland</v>
          </cell>
          <cell r="B221">
            <v>3244.5</v>
          </cell>
          <cell r="C221">
            <v>2008.5</v>
          </cell>
          <cell r="D221">
            <v>2008.5</v>
          </cell>
          <cell r="E221">
            <v>2008.5</v>
          </cell>
        </row>
        <row r="222">
          <cell r="A222" t="str">
            <v>MGR 4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</row>
        <row r="223">
          <cell r="A223" t="str">
            <v>MGR 5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</row>
        <row r="224">
          <cell r="A224" t="str">
            <v>MGR 2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</row>
        <row r="225">
          <cell r="A225" t="str">
            <v>MGR 3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</row>
        <row r="226">
          <cell r="A226" t="str">
            <v>Damian Ramot</v>
          </cell>
          <cell r="B226">
            <v>3244.5</v>
          </cell>
          <cell r="C226">
            <v>2008.5</v>
          </cell>
          <cell r="D226">
            <v>2008.5</v>
          </cell>
          <cell r="E226">
            <v>2008.5</v>
          </cell>
        </row>
        <row r="227">
          <cell r="A227" t="str">
            <v>Orange</v>
          </cell>
          <cell r="B227">
            <v>3395</v>
          </cell>
          <cell r="C227">
            <v>2101.6666666666665</v>
          </cell>
          <cell r="D227">
            <v>2101.6666666666665</v>
          </cell>
          <cell r="E227">
            <v>2101.6666666666665</v>
          </cell>
        </row>
        <row r="228">
          <cell r="A228" t="str">
            <v>MGR 4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</row>
        <row r="229">
          <cell r="A229" t="str">
            <v>MGR 5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</row>
        <row r="230">
          <cell r="A230" t="str">
            <v>MGR 2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</row>
        <row r="231">
          <cell r="A231" t="str">
            <v>MGR 3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</row>
        <row r="232">
          <cell r="A232" t="str">
            <v xml:space="preserve">OCTAVIO DIAZ </v>
          </cell>
          <cell r="B232">
            <v>3395</v>
          </cell>
          <cell r="C232">
            <v>2101.6666666666665</v>
          </cell>
          <cell r="D232">
            <v>2101.6666666666665</v>
          </cell>
          <cell r="E232">
            <v>2101.6666666666665</v>
          </cell>
        </row>
        <row r="233">
          <cell r="A233" t="str">
            <v>Philadelphia</v>
          </cell>
          <cell r="B233">
            <v>2817.5</v>
          </cell>
          <cell r="C233">
            <v>1744.1666666666667</v>
          </cell>
          <cell r="D233">
            <v>1744.1666666666667</v>
          </cell>
          <cell r="E233">
            <v>1744.1666666666667</v>
          </cell>
        </row>
        <row r="234">
          <cell r="A234" t="str">
            <v>MGR 4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</row>
        <row r="235">
          <cell r="A235" t="str">
            <v>MGR 5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</row>
        <row r="236">
          <cell r="A236" t="str">
            <v>MGR 2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</row>
        <row r="237">
          <cell r="A237" t="str">
            <v>MGR 3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</row>
        <row r="238">
          <cell r="A238" t="str">
            <v>Dontae Lewis</v>
          </cell>
          <cell r="B238">
            <v>2817.5</v>
          </cell>
          <cell r="C238">
            <v>1744.1666666666667</v>
          </cell>
          <cell r="D238">
            <v>1744.1666666666667</v>
          </cell>
          <cell r="E238">
            <v>1744.1666666666667</v>
          </cell>
        </row>
        <row r="239">
          <cell r="A239" t="str">
            <v>Phoenix</v>
          </cell>
          <cell r="B239">
            <v>3385.2</v>
          </cell>
          <cell r="C239">
            <v>2095.6</v>
          </cell>
          <cell r="D239">
            <v>2095.6</v>
          </cell>
          <cell r="E239">
            <v>2095.6</v>
          </cell>
        </row>
        <row r="240">
          <cell r="A240" t="str">
            <v>Jordan Huehne</v>
          </cell>
          <cell r="B240">
            <v>3385.2</v>
          </cell>
          <cell r="C240">
            <v>2095.6</v>
          </cell>
          <cell r="D240">
            <v>2095.6</v>
          </cell>
          <cell r="E240">
            <v>2095.6</v>
          </cell>
        </row>
        <row r="241">
          <cell r="A241" t="str">
            <v>MGR 4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</row>
        <row r="242">
          <cell r="A242" t="str">
            <v>MGR 5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</row>
        <row r="243">
          <cell r="A243" t="str">
            <v>MGR 2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</row>
        <row r="244">
          <cell r="A244" t="str">
            <v>MGR 3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</row>
        <row r="245">
          <cell r="A245" t="str">
            <v>Portland</v>
          </cell>
          <cell r="B245">
            <v>3500</v>
          </cell>
          <cell r="C245">
            <v>2166.6666666666665</v>
          </cell>
          <cell r="D245">
            <v>2166.6666666666665</v>
          </cell>
          <cell r="E245">
            <v>2166.6666666666665</v>
          </cell>
        </row>
        <row r="246">
          <cell r="A246" t="str">
            <v>MGR 4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</row>
        <row r="247">
          <cell r="A247" t="str">
            <v>MGR 5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</row>
        <row r="248">
          <cell r="A248" t="str">
            <v>MGR 2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</row>
        <row r="249">
          <cell r="A249" t="str">
            <v>MGR 3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</row>
        <row r="250">
          <cell r="A250" t="str">
            <v>Dominick Iaderaia</v>
          </cell>
          <cell r="B250">
            <v>3500</v>
          </cell>
          <cell r="C250">
            <v>2166.6666666666665</v>
          </cell>
          <cell r="D250">
            <v>2166.6666666666665</v>
          </cell>
          <cell r="E250">
            <v>2166.6666666666665</v>
          </cell>
        </row>
        <row r="251">
          <cell r="A251" t="str">
            <v>Redmond</v>
          </cell>
          <cell r="B251">
            <v>2870</v>
          </cell>
          <cell r="C251">
            <v>1776.6666666666667</v>
          </cell>
          <cell r="D251">
            <v>1776.6666666666667</v>
          </cell>
          <cell r="E251">
            <v>1776.6666666666667</v>
          </cell>
        </row>
        <row r="252">
          <cell r="A252" t="str">
            <v>MGR 4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</row>
        <row r="253">
          <cell r="A253" t="str">
            <v>MGR 5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</row>
        <row r="254">
          <cell r="A254" t="str">
            <v>MGR 2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</row>
        <row r="255">
          <cell r="A255" t="str">
            <v>MGR 3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</row>
        <row r="256">
          <cell r="A256" t="str">
            <v>Jessey Schlotzhauer</v>
          </cell>
          <cell r="B256">
            <v>2870</v>
          </cell>
          <cell r="C256">
            <v>1776.6666666666667</v>
          </cell>
          <cell r="D256">
            <v>1776.6666666666667</v>
          </cell>
          <cell r="E256">
            <v>1776.6666666666667</v>
          </cell>
        </row>
        <row r="257">
          <cell r="A257" t="str">
            <v>Reno</v>
          </cell>
          <cell r="B257">
            <v>2625</v>
          </cell>
          <cell r="C257">
            <v>1625</v>
          </cell>
          <cell r="D257">
            <v>1625</v>
          </cell>
          <cell r="E257">
            <v>1625</v>
          </cell>
        </row>
        <row r="258">
          <cell r="A258" t="str">
            <v>MGR 4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</row>
        <row r="259">
          <cell r="A259" t="str">
            <v>MGR 5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</row>
        <row r="260">
          <cell r="A260" t="str">
            <v>Jason Correll</v>
          </cell>
          <cell r="B260">
            <v>2625</v>
          </cell>
          <cell r="C260">
            <v>1625</v>
          </cell>
          <cell r="D260">
            <v>1625</v>
          </cell>
          <cell r="E260">
            <v>1625</v>
          </cell>
        </row>
        <row r="261">
          <cell r="A261" t="str">
            <v>MGR 2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</row>
        <row r="262">
          <cell r="A262" t="str">
            <v>MGR 3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</row>
        <row r="263">
          <cell r="A263" t="str">
            <v>Riverside</v>
          </cell>
          <cell r="B263">
            <v>3062.5</v>
          </cell>
          <cell r="C263">
            <v>1895.8333333333335</v>
          </cell>
          <cell r="D263">
            <v>1895.8333333333335</v>
          </cell>
          <cell r="E263">
            <v>1895.8333333333335</v>
          </cell>
        </row>
        <row r="264">
          <cell r="A264" t="str">
            <v>MGR 4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</row>
        <row r="265">
          <cell r="A265" t="str">
            <v>MGR 5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</row>
        <row r="266">
          <cell r="A266" t="str">
            <v>MGR 2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</row>
        <row r="267">
          <cell r="A267" t="str">
            <v>MGR 3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</row>
        <row r="268">
          <cell r="A268" t="str">
            <v xml:space="preserve">Abraham Guillen </v>
          </cell>
          <cell r="B268">
            <v>3062.5</v>
          </cell>
          <cell r="C268">
            <v>1895.8333333333335</v>
          </cell>
          <cell r="D268">
            <v>1895.8333333333335</v>
          </cell>
          <cell r="E268">
            <v>1895.8333333333335</v>
          </cell>
        </row>
        <row r="269">
          <cell r="A269" t="str">
            <v>Sacramento</v>
          </cell>
          <cell r="B269">
            <v>3284.75</v>
          </cell>
          <cell r="C269">
            <v>2033.4166666666667</v>
          </cell>
          <cell r="D269">
            <v>2033.4166666666667</v>
          </cell>
          <cell r="E269">
            <v>2033.4166666666667</v>
          </cell>
        </row>
        <row r="270">
          <cell r="A270" t="str">
            <v>MGR 4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</row>
        <row r="271">
          <cell r="A271" t="str">
            <v>MGR 5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</row>
        <row r="272">
          <cell r="A272" t="str">
            <v>MGR 2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</row>
        <row r="273">
          <cell r="A273" t="str">
            <v>MGR 3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</row>
        <row r="274">
          <cell r="A274" t="str">
            <v>Marcus Ghiorso</v>
          </cell>
          <cell r="B274">
            <v>3284.75</v>
          </cell>
          <cell r="C274">
            <v>2033.4166666666667</v>
          </cell>
          <cell r="D274">
            <v>2033.4166666666667</v>
          </cell>
          <cell r="E274">
            <v>2033.4166666666667</v>
          </cell>
        </row>
        <row r="275">
          <cell r="A275" t="str">
            <v>Saint Louis</v>
          </cell>
          <cell r="B275">
            <v>2835</v>
          </cell>
          <cell r="C275">
            <v>1755</v>
          </cell>
          <cell r="D275">
            <v>1755</v>
          </cell>
          <cell r="E275">
            <v>1755</v>
          </cell>
        </row>
        <row r="276">
          <cell r="A276" t="str">
            <v>MGR 4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</row>
        <row r="277">
          <cell r="A277" t="str">
            <v>MGR 5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</row>
        <row r="278">
          <cell r="A278" t="str">
            <v>MGR 2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</row>
        <row r="279">
          <cell r="A279" t="str">
            <v>MGR 3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</row>
        <row r="280">
          <cell r="A280" t="str">
            <v>Chris Young</v>
          </cell>
          <cell r="B280">
            <v>2835</v>
          </cell>
          <cell r="C280">
            <v>1755</v>
          </cell>
          <cell r="D280">
            <v>1755</v>
          </cell>
          <cell r="E280">
            <v>1755</v>
          </cell>
        </row>
        <row r="281">
          <cell r="A281" t="str">
            <v>Salt Lake</v>
          </cell>
          <cell r="B281">
            <v>2625</v>
          </cell>
          <cell r="C281">
            <v>1625</v>
          </cell>
          <cell r="D281">
            <v>1625</v>
          </cell>
          <cell r="E281">
            <v>1625</v>
          </cell>
        </row>
        <row r="282">
          <cell r="A282" t="str">
            <v>MGR 4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</row>
        <row r="283">
          <cell r="A283" t="str">
            <v>MGR 5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</row>
        <row r="284">
          <cell r="A284" t="str">
            <v>MGR 2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</row>
        <row r="285">
          <cell r="A285" t="str">
            <v>MGR 3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</row>
        <row r="286">
          <cell r="A286" t="str">
            <v>Jordan Zaugg</v>
          </cell>
          <cell r="B286">
            <v>2625</v>
          </cell>
          <cell r="C286">
            <v>1625</v>
          </cell>
          <cell r="D286">
            <v>1625</v>
          </cell>
          <cell r="E286">
            <v>1625</v>
          </cell>
        </row>
        <row r="287">
          <cell r="A287" t="str">
            <v>San Diego</v>
          </cell>
          <cell r="B287">
            <v>3567.2</v>
          </cell>
          <cell r="C287">
            <v>2208.2666666666669</v>
          </cell>
          <cell r="D287">
            <v>2208.2666666666669</v>
          </cell>
          <cell r="E287">
            <v>2208.2666666666669</v>
          </cell>
        </row>
        <row r="288">
          <cell r="A288" t="str">
            <v>MGR 4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</row>
        <row r="289">
          <cell r="A289" t="str">
            <v>MGR 5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</row>
        <row r="290">
          <cell r="A290" t="str">
            <v>MGR 1</v>
          </cell>
          <cell r="B290">
            <v>3567.2</v>
          </cell>
          <cell r="C290">
            <v>2208.2666666666669</v>
          </cell>
          <cell r="D290">
            <v>2208.2666666666669</v>
          </cell>
          <cell r="E290">
            <v>2208.2666666666669</v>
          </cell>
        </row>
        <row r="291">
          <cell r="A291" t="str">
            <v>MGR 3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</row>
        <row r="292">
          <cell r="A292" t="str">
            <v>ARMANDO TAPIA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</row>
        <row r="293">
          <cell r="A293" t="str">
            <v>San Francisco</v>
          </cell>
          <cell r="B293">
            <v>3500</v>
          </cell>
          <cell r="C293">
            <v>2166.6666666666665</v>
          </cell>
          <cell r="D293">
            <v>2166.6666666666665</v>
          </cell>
          <cell r="E293">
            <v>2166.6666666666665</v>
          </cell>
        </row>
        <row r="294">
          <cell r="A294" t="str">
            <v>MGR 4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</row>
        <row r="295">
          <cell r="A295" t="str">
            <v>MGR 5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</row>
        <row r="296">
          <cell r="A296" t="str">
            <v>Shahid Ali</v>
          </cell>
          <cell r="B296">
            <v>3500</v>
          </cell>
          <cell r="C296">
            <v>2166.6666666666665</v>
          </cell>
          <cell r="D296">
            <v>2166.6666666666665</v>
          </cell>
          <cell r="E296">
            <v>2166.6666666666665</v>
          </cell>
        </row>
        <row r="297">
          <cell r="A297" t="str">
            <v>MGR 2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</row>
        <row r="298">
          <cell r="A298" t="str">
            <v>MGR 3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</row>
        <row r="299">
          <cell r="A299" t="str">
            <v>San Gabriel Valley</v>
          </cell>
          <cell r="B299">
            <v>3185</v>
          </cell>
          <cell r="C299">
            <v>1971.6666666666667</v>
          </cell>
          <cell r="D299">
            <v>1971.6666666666667</v>
          </cell>
          <cell r="E299">
            <v>1971.6666666666667</v>
          </cell>
        </row>
        <row r="300">
          <cell r="A300" t="str">
            <v>MGR 4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</row>
        <row r="301">
          <cell r="A301" t="str">
            <v>MGR 5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</row>
        <row r="302">
          <cell r="A302" t="str">
            <v>MGR 2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</row>
        <row r="303">
          <cell r="A303" t="str">
            <v>MGR 3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</row>
        <row r="304">
          <cell r="A304" t="str">
            <v>Benjamin Okum</v>
          </cell>
          <cell r="B304">
            <v>3185</v>
          </cell>
          <cell r="C304">
            <v>1971.6666666666667</v>
          </cell>
          <cell r="D304">
            <v>1971.6666666666667</v>
          </cell>
          <cell r="E304">
            <v>1971.6666666666667</v>
          </cell>
        </row>
        <row r="305">
          <cell r="A305" t="str">
            <v>Santa Clara</v>
          </cell>
          <cell r="B305">
            <v>3395</v>
          </cell>
          <cell r="C305">
            <v>2101.6666666666665</v>
          </cell>
          <cell r="D305">
            <v>2101.6666666666665</v>
          </cell>
          <cell r="E305">
            <v>2101.6666666666665</v>
          </cell>
        </row>
        <row r="306">
          <cell r="A306" t="str">
            <v>MGR 4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</row>
        <row r="307">
          <cell r="A307" t="str">
            <v>MGR 5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</row>
        <row r="308">
          <cell r="A308" t="str">
            <v>MGR 2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</row>
        <row r="309">
          <cell r="A309" t="str">
            <v>MGR 3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</row>
        <row r="310">
          <cell r="A310" t="str">
            <v>Benny Sanchez</v>
          </cell>
          <cell r="B310">
            <v>3395</v>
          </cell>
          <cell r="C310">
            <v>2101.6666666666665</v>
          </cell>
          <cell r="D310">
            <v>2101.6666666666665</v>
          </cell>
          <cell r="E310">
            <v>2101.6666666666665</v>
          </cell>
        </row>
        <row r="311">
          <cell r="A311" t="str">
            <v>Santa Fe</v>
          </cell>
          <cell r="B311">
            <v>2842</v>
          </cell>
          <cell r="C311">
            <v>1759.3333333333335</v>
          </cell>
          <cell r="D311">
            <v>1759.3333333333335</v>
          </cell>
          <cell r="E311">
            <v>1759.3333333333335</v>
          </cell>
        </row>
        <row r="312">
          <cell r="A312" t="str">
            <v>MGR 4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</row>
        <row r="313">
          <cell r="A313" t="str">
            <v>MGR 5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</row>
        <row r="314">
          <cell r="A314" t="str">
            <v>MGR 2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</row>
        <row r="315">
          <cell r="A315" t="str">
            <v>MGR 3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</row>
        <row r="316">
          <cell r="A316" t="str">
            <v>Jeremiah Baca</v>
          </cell>
          <cell r="B316">
            <v>2842</v>
          </cell>
          <cell r="C316">
            <v>1759.3333333333335</v>
          </cell>
          <cell r="D316">
            <v>1759.3333333333335</v>
          </cell>
          <cell r="E316">
            <v>1759.3333333333335</v>
          </cell>
        </row>
        <row r="317">
          <cell r="A317" t="str">
            <v>Seattle</v>
          </cell>
          <cell r="B317">
            <v>6545</v>
          </cell>
          <cell r="C317">
            <v>4051.6666666666665</v>
          </cell>
          <cell r="D317">
            <v>4051.6666666666665</v>
          </cell>
          <cell r="E317">
            <v>4051.6666666666665</v>
          </cell>
        </row>
        <row r="318">
          <cell r="A318" t="str">
            <v>JASON RUPP</v>
          </cell>
          <cell r="B318">
            <v>3500</v>
          </cell>
          <cell r="C318">
            <v>2166.6666666666665</v>
          </cell>
          <cell r="D318">
            <v>2166.6666666666665</v>
          </cell>
          <cell r="E318">
            <v>2166.6666666666665</v>
          </cell>
        </row>
        <row r="319">
          <cell r="A319" t="str">
            <v>MGR 4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</row>
        <row r="320">
          <cell r="A320" t="str">
            <v>MGR 5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</row>
        <row r="321">
          <cell r="A321" t="str">
            <v>MGR 3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</row>
        <row r="322">
          <cell r="A322" t="str">
            <v>Josh Blair</v>
          </cell>
          <cell r="B322">
            <v>3045</v>
          </cell>
          <cell r="C322">
            <v>1885</v>
          </cell>
          <cell r="D322">
            <v>1885</v>
          </cell>
          <cell r="E322">
            <v>1885</v>
          </cell>
        </row>
        <row r="323">
          <cell r="A323" t="str">
            <v>Spokane</v>
          </cell>
          <cell r="B323">
            <v>2675.3999999999996</v>
          </cell>
          <cell r="C323">
            <v>1656.2</v>
          </cell>
          <cell r="D323">
            <v>1656.2</v>
          </cell>
          <cell r="E323">
            <v>1656.2</v>
          </cell>
        </row>
        <row r="324">
          <cell r="A324" t="str">
            <v>MGR 4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</row>
        <row r="325">
          <cell r="A325" t="str">
            <v>MGR 5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</row>
        <row r="326">
          <cell r="A326" t="str">
            <v>MGR 2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</row>
        <row r="327">
          <cell r="A327" t="str">
            <v>MGR 3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</row>
        <row r="328">
          <cell r="A328" t="str">
            <v>David Rorabaugh</v>
          </cell>
          <cell r="B328">
            <v>2675.3999999999996</v>
          </cell>
          <cell r="C328">
            <v>1656.2</v>
          </cell>
          <cell r="D328">
            <v>1656.2</v>
          </cell>
          <cell r="E328">
            <v>1656.2</v>
          </cell>
        </row>
        <row r="329">
          <cell r="A329" t="str">
            <v>Tacoma</v>
          </cell>
          <cell r="B329">
            <v>3272.5</v>
          </cell>
          <cell r="C329">
            <v>2025.8333333333335</v>
          </cell>
          <cell r="D329">
            <v>2025.8333333333335</v>
          </cell>
          <cell r="E329">
            <v>2025.8333333333335</v>
          </cell>
        </row>
        <row r="330">
          <cell r="A330" t="str">
            <v>MGR 4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</row>
        <row r="331">
          <cell r="A331" t="str">
            <v>MGR 5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</row>
        <row r="332">
          <cell r="A332" t="str">
            <v>MGR 2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</row>
        <row r="333">
          <cell r="A333" t="str">
            <v>MGR 3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</row>
        <row r="334">
          <cell r="A334" t="str">
            <v>William Lentz</v>
          </cell>
          <cell r="B334">
            <v>3272.5</v>
          </cell>
          <cell r="C334">
            <v>2025.8333333333335</v>
          </cell>
          <cell r="D334">
            <v>2025.8333333333335</v>
          </cell>
          <cell r="E334">
            <v>2025.8333333333335</v>
          </cell>
        </row>
        <row r="335">
          <cell r="A335" t="str">
            <v>Tualatin</v>
          </cell>
          <cell r="B335">
            <v>6912.5</v>
          </cell>
          <cell r="C335">
            <v>4279.166666666667</v>
          </cell>
          <cell r="D335">
            <v>4279.166666666667</v>
          </cell>
          <cell r="E335">
            <v>4279.166666666667</v>
          </cell>
        </row>
        <row r="336">
          <cell r="A336" t="str">
            <v>John Landis</v>
          </cell>
          <cell r="B336">
            <v>3919.9999999999995</v>
          </cell>
          <cell r="C336">
            <v>2426.666666666667</v>
          </cell>
          <cell r="D336">
            <v>2426.666666666667</v>
          </cell>
          <cell r="E336">
            <v>2426.666666666667</v>
          </cell>
        </row>
        <row r="337">
          <cell r="A337" t="str">
            <v>MGR 4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</row>
        <row r="338">
          <cell r="A338" t="str">
            <v>MGR 5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</row>
        <row r="339">
          <cell r="A339" t="str">
            <v>MGR 3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</row>
        <row r="340">
          <cell r="A340" t="str">
            <v xml:space="preserve">Robbie Patterson </v>
          </cell>
          <cell r="B340">
            <v>2992.5</v>
          </cell>
          <cell r="C340">
            <v>1852.5</v>
          </cell>
          <cell r="D340">
            <v>1852.5</v>
          </cell>
          <cell r="E340">
            <v>1852.5</v>
          </cell>
        </row>
        <row r="341">
          <cell r="A341" t="str">
            <v>Tucson</v>
          </cell>
          <cell r="B341">
            <v>2766.3999999999996</v>
          </cell>
          <cell r="C341">
            <v>1712.5333333333333</v>
          </cell>
          <cell r="D341">
            <v>1712.5333333333333</v>
          </cell>
          <cell r="E341">
            <v>1712.5333333333333</v>
          </cell>
        </row>
        <row r="342">
          <cell r="A342" t="str">
            <v>MGR 4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</row>
        <row r="343">
          <cell r="A343" t="str">
            <v>MGR 5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</row>
        <row r="344">
          <cell r="A344" t="str">
            <v>MGR 2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</row>
        <row r="345">
          <cell r="A345" t="str">
            <v>MGR 3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</row>
        <row r="346">
          <cell r="A346" t="str">
            <v>Carlos Gallego</v>
          </cell>
          <cell r="B346">
            <v>2766.3999999999996</v>
          </cell>
          <cell r="C346">
            <v>1712.5333333333333</v>
          </cell>
          <cell r="D346">
            <v>1712.5333333333333</v>
          </cell>
          <cell r="E346">
            <v>1712.5333333333333</v>
          </cell>
        </row>
        <row r="347">
          <cell r="A347" t="str">
            <v>Van Nuys</v>
          </cell>
          <cell r="B347">
            <v>3622.4999999999995</v>
          </cell>
          <cell r="C347">
            <v>2242.5</v>
          </cell>
          <cell r="D347">
            <v>2242.5</v>
          </cell>
          <cell r="E347">
            <v>2242.5</v>
          </cell>
        </row>
        <row r="348">
          <cell r="A348" t="str">
            <v>MGR 4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</row>
        <row r="349">
          <cell r="A349" t="str">
            <v>MGR 5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</row>
        <row r="350">
          <cell r="A350" t="str">
            <v>MGR 2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</row>
        <row r="351">
          <cell r="A351" t="str">
            <v>MGR 3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</row>
        <row r="352">
          <cell r="A352" t="str">
            <v>Juan Valladares</v>
          </cell>
          <cell r="B352">
            <v>3622.4999999999995</v>
          </cell>
          <cell r="C352">
            <v>2242.5</v>
          </cell>
          <cell r="D352">
            <v>2242.5</v>
          </cell>
          <cell r="E352">
            <v>2242.5</v>
          </cell>
        </row>
        <row r="353">
          <cell r="A353" t="str">
            <v>Pittsburgh</v>
          </cell>
          <cell r="B353">
            <v>2905</v>
          </cell>
          <cell r="C353">
            <v>1798.3333333333335</v>
          </cell>
          <cell r="D353">
            <v>1798.3333333333335</v>
          </cell>
          <cell r="E353">
            <v>1798.3333333333335</v>
          </cell>
        </row>
        <row r="354">
          <cell r="A354" t="str">
            <v>MGR 4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</row>
        <row r="355">
          <cell r="A355" t="str">
            <v>MGR 5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</row>
        <row r="356">
          <cell r="A356" t="str">
            <v>MGR 2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</row>
        <row r="357">
          <cell r="A357" t="str">
            <v>MGR 3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</row>
        <row r="358">
          <cell r="A358" t="str">
            <v>Matt Shaw</v>
          </cell>
          <cell r="B358">
            <v>2905</v>
          </cell>
          <cell r="C358">
            <v>1798.3333333333335</v>
          </cell>
          <cell r="D358">
            <v>1798.3333333333335</v>
          </cell>
          <cell r="E358">
            <v>1798.3333333333335</v>
          </cell>
        </row>
        <row r="359">
          <cell r="A359" t="str">
            <v>Evansville</v>
          </cell>
          <cell r="B359">
            <v>2537.5</v>
          </cell>
          <cell r="C359">
            <v>1570.8333333333335</v>
          </cell>
          <cell r="D359">
            <v>1570.8333333333335</v>
          </cell>
          <cell r="E359">
            <v>1570.8333333333335</v>
          </cell>
        </row>
        <row r="360">
          <cell r="A360" t="str">
            <v>MGR 4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</row>
        <row r="361">
          <cell r="A361" t="str">
            <v>MGR 5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</row>
        <row r="362">
          <cell r="A362" t="str">
            <v>MGR 2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</row>
        <row r="363">
          <cell r="A363" t="str">
            <v>MGR 3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</row>
        <row r="364">
          <cell r="A364" t="str">
            <v>Fred Sills</v>
          </cell>
          <cell r="B364">
            <v>2537.5</v>
          </cell>
          <cell r="C364">
            <v>1570.8333333333335</v>
          </cell>
          <cell r="D364">
            <v>1570.8333333333335</v>
          </cell>
          <cell r="E364">
            <v>1570.8333333333335</v>
          </cell>
        </row>
        <row r="365">
          <cell r="A365" t="str">
            <v>(blank)</v>
          </cell>
          <cell r="B365"/>
          <cell r="C365"/>
          <cell r="D365"/>
          <cell r="E365"/>
        </row>
        <row r="366">
          <cell r="A366" t="str">
            <v>(blank)</v>
          </cell>
          <cell r="B366"/>
          <cell r="C366"/>
          <cell r="D366"/>
          <cell r="E366"/>
        </row>
        <row r="367">
          <cell r="A367" t="str">
            <v>Minneapolis</v>
          </cell>
          <cell r="B367">
            <v>2800</v>
          </cell>
          <cell r="C367">
            <v>1733.3333333333335</v>
          </cell>
          <cell r="D367">
            <v>1733.3333333333335</v>
          </cell>
          <cell r="E367">
            <v>1733.3333333333335</v>
          </cell>
        </row>
        <row r="368">
          <cell r="A368" t="str">
            <v>MGR 4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</row>
        <row r="369">
          <cell r="A369" t="str">
            <v>MGR 5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</row>
        <row r="370">
          <cell r="A370" t="str">
            <v>MGR 2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</row>
        <row r="371">
          <cell r="A371" t="str">
            <v>MGR 3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</row>
        <row r="372">
          <cell r="A372" t="str">
            <v>Adam Tuchtenhagen</v>
          </cell>
          <cell r="B372">
            <v>2800</v>
          </cell>
          <cell r="C372">
            <v>1733.3333333333335</v>
          </cell>
          <cell r="D372">
            <v>1733.3333333333335</v>
          </cell>
          <cell r="E372">
            <v>1733.3333333333335</v>
          </cell>
        </row>
        <row r="373">
          <cell r="A373" t="str">
            <v>S San Francisco</v>
          </cell>
          <cell r="B373">
            <v>3325</v>
          </cell>
          <cell r="C373">
            <v>2058.3333333333335</v>
          </cell>
          <cell r="D373">
            <v>2058.3333333333335</v>
          </cell>
          <cell r="E373">
            <v>2058.3333333333335</v>
          </cell>
        </row>
        <row r="374">
          <cell r="A374" t="str">
            <v>MGR 4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</row>
        <row r="375">
          <cell r="A375" t="str">
            <v>MGR 5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</row>
        <row r="376">
          <cell r="A376" t="str">
            <v>MGR 2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</row>
        <row r="377">
          <cell r="A377" t="str">
            <v>MGR 3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</row>
        <row r="378">
          <cell r="A378" t="str">
            <v>Open</v>
          </cell>
          <cell r="B378">
            <v>3325</v>
          </cell>
          <cell r="C378">
            <v>2058.3333333333335</v>
          </cell>
          <cell r="D378">
            <v>2058.3333333333335</v>
          </cell>
          <cell r="E378">
            <v>2058.3333333333335</v>
          </cell>
        </row>
        <row r="379">
          <cell r="A379" t="str">
            <v>Sonoma Valley</v>
          </cell>
          <cell r="B379">
            <v>3088.75</v>
          </cell>
          <cell r="C379">
            <v>1912.0833333333335</v>
          </cell>
          <cell r="D379">
            <v>1912.0833333333335</v>
          </cell>
          <cell r="E379">
            <v>1912.0833333333335</v>
          </cell>
        </row>
        <row r="380">
          <cell r="A380" t="str">
            <v>MGR 4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</row>
        <row r="381">
          <cell r="A381" t="str">
            <v>MGR 5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</row>
        <row r="382">
          <cell r="A382" t="str">
            <v>MGR 2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</row>
        <row r="383">
          <cell r="A383" t="str">
            <v>MGR 3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</row>
        <row r="384">
          <cell r="A384" t="str">
            <v>Logan Alvarado</v>
          </cell>
          <cell r="B384">
            <v>3088.75</v>
          </cell>
          <cell r="C384">
            <v>1912.0833333333335</v>
          </cell>
          <cell r="D384">
            <v>1912.0833333333335</v>
          </cell>
          <cell r="E384">
            <v>1912.0833333333335</v>
          </cell>
        </row>
        <row r="385">
          <cell r="A385" t="str">
            <v>Cleveland</v>
          </cell>
          <cell r="B385">
            <v>2555</v>
          </cell>
          <cell r="C385">
            <v>1581.6666666666667</v>
          </cell>
          <cell r="D385">
            <v>1581.6666666666667</v>
          </cell>
          <cell r="E385">
            <v>1581.6666666666667</v>
          </cell>
        </row>
        <row r="386">
          <cell r="A386" t="str">
            <v>MGR 4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</row>
        <row r="387">
          <cell r="A387" t="str">
            <v>MGR 5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</row>
        <row r="388">
          <cell r="A388" t="str">
            <v>MGR 2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</row>
        <row r="389">
          <cell r="A389" t="str">
            <v>MGR 3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</row>
        <row r="390">
          <cell r="A390" t="str">
            <v xml:space="preserve">Chris Barnes </v>
          </cell>
          <cell r="B390">
            <v>2555</v>
          </cell>
          <cell r="C390">
            <v>1581.6666666666667</v>
          </cell>
          <cell r="D390">
            <v>1581.6666666666667</v>
          </cell>
          <cell r="E390">
            <v>1581.6666666666667</v>
          </cell>
        </row>
        <row r="391">
          <cell r="A391" t="str">
            <v>Concord</v>
          </cell>
          <cell r="B391">
            <v>3430</v>
          </cell>
          <cell r="C391">
            <v>2123.3333333333335</v>
          </cell>
          <cell r="D391">
            <v>2123.3333333333335</v>
          </cell>
          <cell r="E391">
            <v>2123.3333333333335</v>
          </cell>
        </row>
        <row r="392">
          <cell r="A392" t="str">
            <v>Josh Schmitt</v>
          </cell>
          <cell r="B392">
            <v>3430</v>
          </cell>
          <cell r="C392">
            <v>2123.3333333333335</v>
          </cell>
          <cell r="D392">
            <v>2123.3333333333335</v>
          </cell>
          <cell r="E392">
            <v>2123.3333333333335</v>
          </cell>
        </row>
        <row r="393">
          <cell r="A393" t="str">
            <v>MGR 4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</row>
        <row r="394">
          <cell r="A394" t="str">
            <v>MGR 5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</row>
        <row r="395">
          <cell r="A395" t="str">
            <v>MGR 2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</row>
        <row r="396">
          <cell r="A396" t="str">
            <v>MGR 3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</row>
        <row r="397">
          <cell r="A397" t="str">
            <v>Columbus MS</v>
          </cell>
          <cell r="B397">
            <v>2922.5</v>
          </cell>
          <cell r="C397">
            <v>1809.1666666666667</v>
          </cell>
          <cell r="D397">
            <v>1809.1666666666667</v>
          </cell>
          <cell r="E397">
            <v>1809.1666666666667</v>
          </cell>
        </row>
        <row r="398">
          <cell r="A398" t="str">
            <v>MGR 4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</row>
        <row r="399">
          <cell r="A399" t="str">
            <v>MGR 5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</row>
        <row r="400">
          <cell r="A400" t="str">
            <v>MGR 2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</row>
        <row r="401">
          <cell r="A401" t="str">
            <v>MGR 3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</row>
        <row r="402">
          <cell r="A402" t="str">
            <v>Paul Scott</v>
          </cell>
          <cell r="B402">
            <v>2922.5</v>
          </cell>
          <cell r="C402">
            <v>1809.1666666666667</v>
          </cell>
          <cell r="D402">
            <v>1809.1666666666667</v>
          </cell>
          <cell r="E402">
            <v>1809.1666666666667</v>
          </cell>
        </row>
        <row r="403">
          <cell r="A403" t="str">
            <v>Columbus OH</v>
          </cell>
          <cell r="B403">
            <v>2625</v>
          </cell>
          <cell r="C403">
            <v>1625</v>
          </cell>
          <cell r="D403">
            <v>1625</v>
          </cell>
          <cell r="E403">
            <v>1625</v>
          </cell>
        </row>
        <row r="404">
          <cell r="A404" t="str">
            <v>MGR 4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</row>
        <row r="405">
          <cell r="A405" t="str">
            <v>MGR 5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</row>
        <row r="406">
          <cell r="A406" t="str">
            <v>MGR 2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</row>
        <row r="407">
          <cell r="A407" t="str">
            <v>MGR 3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</row>
        <row r="408">
          <cell r="A408" t="str">
            <v xml:space="preserve">Ken Gibb </v>
          </cell>
          <cell r="B408">
            <v>2625</v>
          </cell>
          <cell r="C408">
            <v>1625</v>
          </cell>
          <cell r="D408">
            <v>1625</v>
          </cell>
          <cell r="E408">
            <v>1625</v>
          </cell>
        </row>
        <row r="409">
          <cell r="A409" t="str">
            <v>Grand Total</v>
          </cell>
          <cell r="B409">
            <v>216392.82</v>
          </cell>
          <cell r="C409">
            <v>133957.46000000002</v>
          </cell>
          <cell r="D409">
            <v>133957.46000000002</v>
          </cell>
          <cell r="E409">
            <v>133957.46000000002</v>
          </cell>
        </row>
        <row r="410">
          <cell r="B410"/>
          <cell r="C410"/>
          <cell r="D410"/>
          <cell r="E410"/>
        </row>
        <row r="411">
          <cell r="B411"/>
          <cell r="C411"/>
          <cell r="D411"/>
          <cell r="E411"/>
        </row>
        <row r="412">
          <cell r="B412"/>
          <cell r="C412"/>
          <cell r="D412"/>
          <cell r="E412"/>
        </row>
        <row r="413">
          <cell r="B413"/>
          <cell r="C413"/>
          <cell r="D413"/>
          <cell r="E413"/>
        </row>
        <row r="414">
          <cell r="B414"/>
          <cell r="C414"/>
          <cell r="D414"/>
          <cell r="E414"/>
        </row>
        <row r="415">
          <cell r="B415"/>
          <cell r="C415"/>
          <cell r="D415"/>
          <cell r="E415"/>
        </row>
        <row r="416">
          <cell r="B416"/>
          <cell r="C416"/>
          <cell r="D416"/>
          <cell r="E416"/>
        </row>
      </sheetData>
      <sheetData sheetId="1"/>
      <sheetData sheetId="2"/>
      <sheetData sheetId="3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"/>
      <sheetName val="PIVOT"/>
      <sheetName val="DATA"/>
    </sheetNames>
    <sheetDataSet>
      <sheetData sheetId="0">
        <row r="1">
          <cell r="D1"/>
        </row>
        <row r="2">
          <cell r="D2"/>
          <cell r="F2"/>
          <cell r="G2"/>
          <cell r="H2"/>
          <cell r="I2"/>
        </row>
        <row r="3">
          <cell r="D3"/>
          <cell r="E3" t="str">
            <v xml:space="preserve">Total </v>
          </cell>
          <cell r="F3" t="str">
            <v>Q1</v>
          </cell>
          <cell r="G3" t="str">
            <v>Q2</v>
          </cell>
          <cell r="H3" t="str">
            <v>Q3</v>
          </cell>
          <cell r="I3" t="str">
            <v>Q4</v>
          </cell>
        </row>
        <row r="4">
          <cell r="D4" t="str">
            <v>Seattle</v>
          </cell>
          <cell r="E4">
            <v>104769.14</v>
          </cell>
          <cell r="F4">
            <v>24177.493846153844</v>
          </cell>
          <cell r="G4">
            <v>24177.493846153844</v>
          </cell>
          <cell r="H4">
            <v>24177.493846153844</v>
          </cell>
          <cell r="I4">
            <v>32236.65846153846</v>
          </cell>
        </row>
        <row r="5">
          <cell r="D5" t="str">
            <v>Everett</v>
          </cell>
          <cell r="E5">
            <v>77562.559999999998</v>
          </cell>
          <cell r="F5">
            <v>17899.052307692309</v>
          </cell>
          <cell r="G5">
            <v>17899.052307692309</v>
          </cell>
          <cell r="H5">
            <v>17899.052307692309</v>
          </cell>
          <cell r="I5">
            <v>23865.403076923078</v>
          </cell>
        </row>
        <row r="6">
          <cell r="D6" t="str">
            <v>Mountain View</v>
          </cell>
          <cell r="E6">
            <v>742146.55999999994</v>
          </cell>
          <cell r="F6">
            <v>171264.59076923074</v>
          </cell>
          <cell r="G6">
            <v>171264.59076923074</v>
          </cell>
          <cell r="H6">
            <v>171264.59076923074</v>
          </cell>
          <cell r="I6">
            <v>228352.78769230767</v>
          </cell>
        </row>
        <row r="7">
          <cell r="D7" t="str">
            <v>Tacoma</v>
          </cell>
          <cell r="E7">
            <v>98500.34</v>
          </cell>
          <cell r="F7">
            <v>22730.847692307692</v>
          </cell>
          <cell r="G7">
            <v>22730.847692307692</v>
          </cell>
          <cell r="H7">
            <v>22730.847692307692</v>
          </cell>
          <cell r="I7">
            <v>30307.796923076923</v>
          </cell>
        </row>
        <row r="8">
          <cell r="D8" t="str">
            <v>Kent</v>
          </cell>
          <cell r="E8">
            <v>235457.19000000003</v>
          </cell>
          <cell r="F8">
            <v>54336.274615384624</v>
          </cell>
          <cell r="G8">
            <v>54336.274615384624</v>
          </cell>
          <cell r="H8">
            <v>54336.274615384624</v>
          </cell>
          <cell r="I8">
            <v>72448.36615384616</v>
          </cell>
        </row>
        <row r="9">
          <cell r="D9" t="str">
            <v>Spokane</v>
          </cell>
          <cell r="E9">
            <v>12415.48</v>
          </cell>
          <cell r="F9">
            <v>2865.1107692307692</v>
          </cell>
          <cell r="G9">
            <v>2865.1107692307692</v>
          </cell>
          <cell r="H9">
            <v>2865.1107692307692</v>
          </cell>
          <cell r="I9">
            <v>3820.1476923076921</v>
          </cell>
        </row>
        <row r="10">
          <cell r="D10" t="str">
            <v>PORTLAND</v>
          </cell>
          <cell r="E10">
            <v>116515.58</v>
          </cell>
          <cell r="F10">
            <v>26888.210769230769</v>
          </cell>
          <cell r="G10">
            <v>26888.210769230769</v>
          </cell>
          <cell r="H10">
            <v>26888.210769230769</v>
          </cell>
          <cell r="I10">
            <v>35850.947692307695</v>
          </cell>
        </row>
        <row r="11">
          <cell r="D11" t="str">
            <v>EUGENE</v>
          </cell>
          <cell r="E11">
            <v>309246.53999999992</v>
          </cell>
          <cell r="F11">
            <v>71364.586153846132</v>
          </cell>
          <cell r="G11">
            <v>71364.586153846132</v>
          </cell>
          <cell r="H11">
            <v>71364.586153846132</v>
          </cell>
          <cell r="I11">
            <v>95152.78153846151</v>
          </cell>
        </row>
        <row r="12">
          <cell r="D12" t="str">
            <v>MEDFORD</v>
          </cell>
          <cell r="E12">
            <v>48802.819999999992</v>
          </cell>
          <cell r="F12">
            <v>11262.189230769229</v>
          </cell>
          <cell r="G12">
            <v>11262.189230769229</v>
          </cell>
          <cell r="H12">
            <v>11262.189230769229</v>
          </cell>
          <cell r="I12">
            <v>15016.252307692306</v>
          </cell>
        </row>
        <row r="13">
          <cell r="D13" t="str">
            <v>Tualatin</v>
          </cell>
          <cell r="E13">
            <v>130796.04000000001</v>
          </cell>
          <cell r="F13">
            <v>30183.701538461544</v>
          </cell>
          <cell r="G13">
            <v>30183.701538461544</v>
          </cell>
          <cell r="H13">
            <v>30183.701538461544</v>
          </cell>
          <cell r="I13">
            <v>40244.93538461539</v>
          </cell>
        </row>
        <row r="14">
          <cell r="D14" t="str">
            <v>Boise</v>
          </cell>
          <cell r="E14">
            <v>41922.86</v>
          </cell>
          <cell r="F14">
            <v>9674.5061538461541</v>
          </cell>
          <cell r="G14">
            <v>9674.5061538461541</v>
          </cell>
          <cell r="H14">
            <v>9674.5061538461541</v>
          </cell>
          <cell r="I14">
            <v>12899.341538461538</v>
          </cell>
        </row>
        <row r="15">
          <cell r="D15" t="str">
            <v>Redmond</v>
          </cell>
          <cell r="E15">
            <v>37505.990000000005</v>
          </cell>
          <cell r="F15">
            <v>8655.2284615384633</v>
          </cell>
          <cell r="G15">
            <v>8655.2284615384633</v>
          </cell>
          <cell r="H15">
            <v>8655.2284615384633</v>
          </cell>
          <cell r="I15">
            <v>11540.304615384617</v>
          </cell>
        </row>
        <row r="16">
          <cell r="D16" t="str">
            <v>Salt Lake</v>
          </cell>
          <cell r="E16">
            <v>4026.9000000000005</v>
          </cell>
          <cell r="F16">
            <v>929.28461538461556</v>
          </cell>
          <cell r="G16">
            <v>929.28461538461556</v>
          </cell>
          <cell r="H16">
            <v>929.28461538461556</v>
          </cell>
          <cell r="I16">
            <v>1239.0461538461541</v>
          </cell>
        </row>
        <row r="17">
          <cell r="D17" t="str">
            <v>SAN FRANCISCO</v>
          </cell>
          <cell r="E17">
            <v>183085.50000000003</v>
          </cell>
          <cell r="F17">
            <v>42250.500000000007</v>
          </cell>
          <cell r="G17">
            <v>42250.500000000007</v>
          </cell>
          <cell r="H17">
            <v>42250.500000000007</v>
          </cell>
          <cell r="I17">
            <v>56334.000000000007</v>
          </cell>
        </row>
        <row r="18">
          <cell r="D18" t="str">
            <v>SANTA CLARA</v>
          </cell>
          <cell r="E18">
            <v>416922.90999999992</v>
          </cell>
          <cell r="F18">
            <v>96212.979230769211</v>
          </cell>
          <cell r="G18">
            <v>96212.979230769211</v>
          </cell>
          <cell r="H18">
            <v>96212.979230769211</v>
          </cell>
          <cell r="I18">
            <v>128283.97230769228</v>
          </cell>
        </row>
        <row r="19">
          <cell r="D19" t="str">
            <v>SACRAMENTO</v>
          </cell>
          <cell r="E19">
            <v>251795.46000000005</v>
          </cell>
          <cell r="F19">
            <v>58106.644615384619</v>
          </cell>
          <cell r="G19">
            <v>58106.644615384619</v>
          </cell>
          <cell r="H19">
            <v>58106.644615384619</v>
          </cell>
          <cell r="I19">
            <v>77475.526153846164</v>
          </cell>
        </row>
        <row r="20">
          <cell r="D20" t="str">
            <v>Concord</v>
          </cell>
          <cell r="E20">
            <v>90537.590000000011</v>
          </cell>
          <cell r="F20">
            <v>20893.290000000005</v>
          </cell>
          <cell r="G20">
            <v>20893.290000000005</v>
          </cell>
          <cell r="H20">
            <v>20893.290000000005</v>
          </cell>
          <cell r="I20">
            <v>27857.720000000005</v>
          </cell>
        </row>
        <row r="21">
          <cell r="D21" t="str">
            <v>OAKLAND</v>
          </cell>
          <cell r="E21">
            <v>133095.21</v>
          </cell>
          <cell r="F21">
            <v>30714.279230769229</v>
          </cell>
          <cell r="G21">
            <v>30714.279230769229</v>
          </cell>
          <cell r="H21">
            <v>30714.279230769229</v>
          </cell>
          <cell r="I21">
            <v>40952.372307692305</v>
          </cell>
        </row>
        <row r="22">
          <cell r="D22" t="str">
            <v>Manteca</v>
          </cell>
          <cell r="E22">
            <v>37255.129999999997</v>
          </cell>
          <cell r="F22">
            <v>8597.3376923076921</v>
          </cell>
          <cell r="G22">
            <v>8597.3376923076921</v>
          </cell>
          <cell r="H22">
            <v>8597.3376923076921</v>
          </cell>
          <cell r="I22">
            <v>11463.116923076923</v>
          </cell>
        </row>
        <row r="23">
          <cell r="D23" t="str">
            <v>S San Francisco</v>
          </cell>
          <cell r="E23">
            <v>129013.44</v>
          </cell>
          <cell r="F23">
            <v>29772.332307692304</v>
          </cell>
          <cell r="G23">
            <v>29772.332307692304</v>
          </cell>
          <cell r="H23">
            <v>29772.332307692304</v>
          </cell>
          <cell r="I23">
            <v>39696.443076923075</v>
          </cell>
        </row>
        <row r="24">
          <cell r="D24" t="str">
            <v>Reno</v>
          </cell>
          <cell r="E24">
            <v>32865.199999999997</v>
          </cell>
          <cell r="F24">
            <v>7584.2769230769218</v>
          </cell>
          <cell r="G24">
            <v>7584.2769230769218</v>
          </cell>
          <cell r="H24">
            <v>7584.2769230769218</v>
          </cell>
          <cell r="I24">
            <v>10112.369230769229</v>
          </cell>
        </row>
        <row r="25">
          <cell r="D25" t="str">
            <v>Sonoma Valley</v>
          </cell>
          <cell r="E25">
            <v>27155.289999999994</v>
          </cell>
          <cell r="F25">
            <v>6266.6053846153827</v>
          </cell>
          <cell r="G25">
            <v>6266.6053846153827</v>
          </cell>
          <cell r="H25">
            <v>6266.6053846153827</v>
          </cell>
          <cell r="I25">
            <v>8355.4738461538436</v>
          </cell>
        </row>
        <row r="26">
          <cell r="D26" t="str">
            <v>Downey</v>
          </cell>
          <cell r="E26">
            <v>123424.87999999999</v>
          </cell>
          <cell r="F26">
            <v>28482.664615384612</v>
          </cell>
          <cell r="G26">
            <v>28482.664615384612</v>
          </cell>
          <cell r="H26">
            <v>28482.664615384612</v>
          </cell>
          <cell r="I26">
            <v>37976.88615384615</v>
          </cell>
        </row>
        <row r="27">
          <cell r="D27" t="str">
            <v>Riverside</v>
          </cell>
          <cell r="E27">
            <v>149420.81000000003</v>
          </cell>
          <cell r="F27">
            <v>34481.725384615391</v>
          </cell>
          <cell r="G27">
            <v>34481.725384615391</v>
          </cell>
          <cell r="H27">
            <v>34481.725384615391</v>
          </cell>
          <cell r="I27">
            <v>45975.633846153854</v>
          </cell>
        </row>
        <row r="28">
          <cell r="D28" t="str">
            <v>Orange</v>
          </cell>
          <cell r="E28">
            <v>84932.03</v>
          </cell>
          <cell r="F28">
            <v>19599.699230769231</v>
          </cell>
          <cell r="G28">
            <v>19599.699230769231</v>
          </cell>
          <cell r="H28">
            <v>19599.699230769231</v>
          </cell>
          <cell r="I28">
            <v>26132.932307692306</v>
          </cell>
        </row>
        <row r="29">
          <cell r="D29" t="str">
            <v>VAN NUYS</v>
          </cell>
          <cell r="E29">
            <v>65641.06</v>
          </cell>
          <cell r="F29">
            <v>15147.936923076923</v>
          </cell>
          <cell r="G29">
            <v>15147.936923076923</v>
          </cell>
          <cell r="H29">
            <v>15147.936923076923</v>
          </cell>
          <cell r="I29">
            <v>20197.24923076923</v>
          </cell>
        </row>
        <row r="30">
          <cell r="D30" t="str">
            <v>LOS ANGELES</v>
          </cell>
          <cell r="E30">
            <v>114273.76999999999</v>
          </cell>
          <cell r="F30">
            <v>26370.869999999995</v>
          </cell>
          <cell r="G30">
            <v>26370.869999999995</v>
          </cell>
          <cell r="H30">
            <v>26370.869999999995</v>
          </cell>
          <cell r="I30">
            <v>35161.159999999996</v>
          </cell>
        </row>
        <row r="31">
          <cell r="D31" t="str">
            <v>Fresno</v>
          </cell>
          <cell r="E31">
            <v>9768.2999999999993</v>
          </cell>
          <cell r="F31">
            <v>2254.2230769230769</v>
          </cell>
          <cell r="G31">
            <v>2254.2230769230769</v>
          </cell>
          <cell r="H31">
            <v>2254.2230769230769</v>
          </cell>
          <cell r="I31">
            <v>3005.6307692307691</v>
          </cell>
        </row>
        <row r="32">
          <cell r="D32" t="str">
            <v>San Gabriel Valley</v>
          </cell>
          <cell r="E32">
            <v>64401.54</v>
          </cell>
          <cell r="F32">
            <v>14861.893846153846</v>
          </cell>
          <cell r="G32">
            <v>14861.893846153846</v>
          </cell>
          <cell r="H32">
            <v>14861.893846153846</v>
          </cell>
          <cell r="I32">
            <v>19815.858461538461</v>
          </cell>
        </row>
        <row r="33">
          <cell r="D33" t="str">
            <v>PHOENIX</v>
          </cell>
          <cell r="E33">
            <v>110047.19</v>
          </cell>
          <cell r="F33">
            <v>25395.505384615386</v>
          </cell>
          <cell r="G33">
            <v>25395.505384615386</v>
          </cell>
          <cell r="H33">
            <v>25395.505384615386</v>
          </cell>
          <cell r="I33">
            <v>33860.673846153848</v>
          </cell>
        </row>
        <row r="34">
          <cell r="D34" t="str">
            <v>Tucson</v>
          </cell>
          <cell r="E34">
            <v>33977.410000000003</v>
          </cell>
          <cell r="F34">
            <v>7840.9407692307705</v>
          </cell>
          <cell r="G34">
            <v>7840.9407692307705</v>
          </cell>
          <cell r="H34">
            <v>7840.9407692307705</v>
          </cell>
          <cell r="I34">
            <v>10454.587692307694</v>
          </cell>
        </row>
        <row r="35">
          <cell r="D35" t="str">
            <v>El Paso</v>
          </cell>
          <cell r="E35">
            <v>254.94</v>
          </cell>
          <cell r="F35">
            <v>58.832307692307687</v>
          </cell>
          <cell r="G35">
            <v>58.832307692307687</v>
          </cell>
          <cell r="H35">
            <v>58.832307692307687</v>
          </cell>
          <cell r="I35">
            <v>78.443076923076916</v>
          </cell>
        </row>
        <row r="36">
          <cell r="D36" t="str">
            <v>New York</v>
          </cell>
          <cell r="E36">
            <v>77994.34</v>
          </cell>
          <cell r="F36">
            <v>17998.693846153845</v>
          </cell>
          <cell r="G36">
            <v>17998.693846153845</v>
          </cell>
          <cell r="H36">
            <v>17998.693846153845</v>
          </cell>
          <cell r="I36">
            <v>23998.258461538462</v>
          </cell>
        </row>
        <row r="37">
          <cell r="D37" t="str">
            <v>NEW JERSEY</v>
          </cell>
          <cell r="E37">
            <v>197743.96</v>
          </cell>
          <cell r="F37">
            <v>45633.221538461541</v>
          </cell>
          <cell r="G37">
            <v>45633.221538461541</v>
          </cell>
          <cell r="H37">
            <v>45633.221538461541</v>
          </cell>
          <cell r="I37">
            <v>60844.295384615383</v>
          </cell>
        </row>
        <row r="38">
          <cell r="D38" t="str">
            <v>Brooklyn-Queens</v>
          </cell>
          <cell r="E38">
            <v>136079.88</v>
          </cell>
          <cell r="F38">
            <v>31403.049230769229</v>
          </cell>
          <cell r="G38">
            <v>31403.049230769229</v>
          </cell>
          <cell r="H38">
            <v>31403.049230769229</v>
          </cell>
          <cell r="I38">
            <v>41870.732307692306</v>
          </cell>
        </row>
        <row r="39">
          <cell r="D39" t="str">
            <v>Connecticut</v>
          </cell>
          <cell r="E39">
            <v>35879.009999999995</v>
          </cell>
          <cell r="F39">
            <v>8279.7715384615367</v>
          </cell>
          <cell r="G39">
            <v>8279.7715384615367</v>
          </cell>
          <cell r="H39">
            <v>8279.7715384615367</v>
          </cell>
          <cell r="I39">
            <v>11039.695384615383</v>
          </cell>
        </row>
        <row r="40">
          <cell r="D40" t="str">
            <v>BALTIMORE</v>
          </cell>
          <cell r="E40">
            <v>34171.869999999995</v>
          </cell>
          <cell r="F40">
            <v>7885.8161538461518</v>
          </cell>
          <cell r="G40">
            <v>7885.8161538461518</v>
          </cell>
          <cell r="H40">
            <v>7885.8161538461518</v>
          </cell>
          <cell r="I40">
            <v>10514.421538461536</v>
          </cell>
        </row>
        <row r="41">
          <cell r="D41" t="str">
            <v>Boston</v>
          </cell>
          <cell r="E41">
            <v>73797.279999999999</v>
          </cell>
          <cell r="F41">
            <v>17030.141538461539</v>
          </cell>
          <cell r="G41">
            <v>17030.141538461539</v>
          </cell>
          <cell r="H41">
            <v>17030.141538461539</v>
          </cell>
          <cell r="I41">
            <v>22706.855384615385</v>
          </cell>
        </row>
        <row r="42">
          <cell r="D42" t="str">
            <v>Bronx</v>
          </cell>
          <cell r="E42">
            <v>354771.81</v>
          </cell>
          <cell r="F42">
            <v>81870.417692307688</v>
          </cell>
          <cell r="G42">
            <v>81870.417692307688</v>
          </cell>
          <cell r="H42">
            <v>81870.417692307688</v>
          </cell>
          <cell r="I42">
            <v>109160.55692307692</v>
          </cell>
        </row>
        <row r="43">
          <cell r="D43" t="str">
            <v>Philadelphia</v>
          </cell>
          <cell r="E43">
            <v>16148.2</v>
          </cell>
          <cell r="F43">
            <v>3726.5076923076922</v>
          </cell>
          <cell r="G43">
            <v>3726.5076923076922</v>
          </cell>
          <cell r="H43">
            <v>3726.5076923076922</v>
          </cell>
          <cell r="I43">
            <v>4968.6769230769232</v>
          </cell>
        </row>
        <row r="44">
          <cell r="D44" t="str">
            <v>Albany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D45" t="str">
            <v>SAN DIEGO</v>
          </cell>
          <cell r="E45">
            <v>250145.29</v>
          </cell>
          <cell r="F45">
            <v>57725.836153846154</v>
          </cell>
          <cell r="G45">
            <v>57725.836153846154</v>
          </cell>
          <cell r="H45">
            <v>57725.836153846154</v>
          </cell>
          <cell r="I45">
            <v>76967.781538461539</v>
          </cell>
        </row>
        <row r="46">
          <cell r="D46" t="str">
            <v>Albuquerque</v>
          </cell>
          <cell r="E46">
            <v>54383.040000000001</v>
          </cell>
          <cell r="F46">
            <v>12549.932307692308</v>
          </cell>
          <cell r="G46">
            <v>12549.932307692308</v>
          </cell>
          <cell r="H46">
            <v>12549.932307692308</v>
          </cell>
          <cell r="I46">
            <v>16733.243076923078</v>
          </cell>
        </row>
        <row r="47">
          <cell r="D47" t="str">
            <v>Bloomfield</v>
          </cell>
          <cell r="E47">
            <v>8349.25</v>
          </cell>
          <cell r="F47">
            <v>1926.75</v>
          </cell>
          <cell r="G47">
            <v>1926.75</v>
          </cell>
          <cell r="H47">
            <v>1926.75</v>
          </cell>
          <cell r="I47">
            <v>2569</v>
          </cell>
        </row>
        <row r="48">
          <cell r="D48" t="str">
            <v>Santa Fe</v>
          </cell>
          <cell r="E48">
            <v>15164.199999999997</v>
          </cell>
          <cell r="F48">
            <v>3499.4307692307689</v>
          </cell>
          <cell r="G48">
            <v>3499.4307692307689</v>
          </cell>
          <cell r="H48">
            <v>3499.4307692307689</v>
          </cell>
          <cell r="I48">
            <v>4665.9076923076918</v>
          </cell>
        </row>
        <row r="49">
          <cell r="D49" t="str">
            <v>CHATTANOOGA</v>
          </cell>
          <cell r="E49">
            <v>45172.369999999988</v>
          </cell>
          <cell r="F49">
            <v>10424.393076923074</v>
          </cell>
          <cell r="G49">
            <v>10424.393076923074</v>
          </cell>
          <cell r="H49">
            <v>10424.393076923074</v>
          </cell>
          <cell r="I49">
            <v>13899.190769230765</v>
          </cell>
        </row>
        <row r="50">
          <cell r="D50" t="str">
            <v>Knoxville</v>
          </cell>
          <cell r="E50">
            <v>150508.22000000003</v>
          </cell>
          <cell r="F50">
            <v>34732.666153846163</v>
          </cell>
          <cell r="G50">
            <v>34732.666153846163</v>
          </cell>
          <cell r="H50">
            <v>34732.666153846163</v>
          </cell>
          <cell r="I50">
            <v>46310.221538461548</v>
          </cell>
        </row>
        <row r="51">
          <cell r="D51" t="str">
            <v>Nashville</v>
          </cell>
          <cell r="E51">
            <v>248116.46000000005</v>
          </cell>
          <cell r="F51">
            <v>57257.644615384619</v>
          </cell>
          <cell r="G51">
            <v>57257.644615384619</v>
          </cell>
          <cell r="H51">
            <v>57257.644615384619</v>
          </cell>
          <cell r="I51">
            <v>76343.526153846164</v>
          </cell>
        </row>
        <row r="52">
          <cell r="D52" t="str">
            <v>Memphis</v>
          </cell>
          <cell r="E52">
            <v>49664.189999999988</v>
          </cell>
          <cell r="F52">
            <v>11460.966923076921</v>
          </cell>
          <cell r="G52">
            <v>11460.966923076921</v>
          </cell>
          <cell r="H52">
            <v>11460.966923076921</v>
          </cell>
          <cell r="I52">
            <v>15281.289230769227</v>
          </cell>
        </row>
        <row r="53">
          <cell r="D53" t="str">
            <v>Little Rock</v>
          </cell>
          <cell r="E53">
            <v>18670.589999999997</v>
          </cell>
          <cell r="F53">
            <v>4308.5976923076914</v>
          </cell>
          <cell r="G53">
            <v>4308.5976923076914</v>
          </cell>
          <cell r="H53">
            <v>4308.5976923076914</v>
          </cell>
          <cell r="I53">
            <v>5744.7969230769222</v>
          </cell>
        </row>
        <row r="54">
          <cell r="D54" t="str">
            <v>JACKSON</v>
          </cell>
          <cell r="E54">
            <v>325744.92000000004</v>
          </cell>
          <cell r="F54">
            <v>75171.904615384628</v>
          </cell>
          <cell r="G54">
            <v>75171.904615384628</v>
          </cell>
          <cell r="H54">
            <v>75171.904615384628</v>
          </cell>
          <cell r="I54">
            <v>100229.20615384617</v>
          </cell>
        </row>
        <row r="55">
          <cell r="D55" t="str">
            <v>Columbus MS</v>
          </cell>
          <cell r="E55">
            <v>175943.43000000002</v>
          </cell>
          <cell r="F55">
            <v>40602.330000000009</v>
          </cell>
          <cell r="G55">
            <v>40602.330000000009</v>
          </cell>
          <cell r="H55">
            <v>40602.330000000009</v>
          </cell>
          <cell r="I55">
            <v>54136.44000000001</v>
          </cell>
        </row>
        <row r="56">
          <cell r="D56" t="str">
            <v>Atlanta South</v>
          </cell>
          <cell r="E56">
            <v>170813.13</v>
          </cell>
          <cell r="F56">
            <v>39418.414615384616</v>
          </cell>
          <cell r="G56">
            <v>39418.414615384616</v>
          </cell>
          <cell r="H56">
            <v>39418.414615384616</v>
          </cell>
          <cell r="I56">
            <v>52557.886153846157</v>
          </cell>
        </row>
        <row r="57">
          <cell r="D57" t="str">
            <v>Atlanta North</v>
          </cell>
          <cell r="E57">
            <v>85329.09</v>
          </cell>
          <cell r="F57">
            <v>19691.328461538462</v>
          </cell>
          <cell r="G57">
            <v>19691.328461538462</v>
          </cell>
          <cell r="H57">
            <v>19691.328461538462</v>
          </cell>
          <cell r="I57">
            <v>26255.104615384615</v>
          </cell>
        </row>
        <row r="58">
          <cell r="D58" t="str">
            <v>Pittsburgh</v>
          </cell>
          <cell r="E58">
            <v>29091.479999999996</v>
          </cell>
          <cell r="F58">
            <v>6713.4184615384602</v>
          </cell>
          <cell r="G58">
            <v>6713.4184615384602</v>
          </cell>
          <cell r="H58">
            <v>6713.4184615384602</v>
          </cell>
          <cell r="I58">
            <v>8951.2246153846136</v>
          </cell>
        </row>
        <row r="59">
          <cell r="D59" t="str">
            <v>Evansville</v>
          </cell>
          <cell r="E59">
            <v>50789.100000000006</v>
          </cell>
          <cell r="F59">
            <v>11720.561538461539</v>
          </cell>
          <cell r="G59">
            <v>11720.561538461539</v>
          </cell>
          <cell r="H59">
            <v>11720.561538461539</v>
          </cell>
          <cell r="I59">
            <v>15627.415384615386</v>
          </cell>
        </row>
        <row r="60">
          <cell r="D60" t="str">
            <v>Minneapolis</v>
          </cell>
          <cell r="E60">
            <v>114205.51</v>
          </cell>
          <cell r="F60">
            <v>26355.117692307693</v>
          </cell>
          <cell r="G60">
            <v>26355.117692307693</v>
          </cell>
          <cell r="H60">
            <v>26355.117692307693</v>
          </cell>
          <cell r="I60">
            <v>35140.156923076924</v>
          </cell>
        </row>
        <row r="61">
          <cell r="D61" t="str">
            <v>Des Moines</v>
          </cell>
          <cell r="E61">
            <v>7990.4299999999994</v>
          </cell>
          <cell r="F61">
            <v>1843.9453846153842</v>
          </cell>
          <cell r="G61">
            <v>1843.9453846153842</v>
          </cell>
          <cell r="H61">
            <v>1843.9453846153842</v>
          </cell>
          <cell r="I61">
            <v>2458.5938461538458</v>
          </cell>
        </row>
        <row r="62">
          <cell r="D62" t="str">
            <v>Saint Louis</v>
          </cell>
          <cell r="E62">
            <v>75356.05</v>
          </cell>
          <cell r="F62">
            <v>17389.857692307691</v>
          </cell>
          <cell r="G62">
            <v>17389.857692307691</v>
          </cell>
          <cell r="H62">
            <v>17389.857692307691</v>
          </cell>
          <cell r="I62">
            <v>23186.476923076923</v>
          </cell>
        </row>
        <row r="63">
          <cell r="D63" t="str">
            <v>Louisville</v>
          </cell>
          <cell r="E63">
            <v>117350.86000000002</v>
          </cell>
          <cell r="F63">
            <v>27080.967692307695</v>
          </cell>
          <cell r="G63">
            <v>27080.967692307695</v>
          </cell>
          <cell r="H63">
            <v>27080.967692307695</v>
          </cell>
          <cell r="I63">
            <v>36107.956923076927</v>
          </cell>
        </row>
        <row r="64">
          <cell r="D64" t="str">
            <v>Chicago</v>
          </cell>
          <cell r="E64">
            <v>204605.74000000005</v>
          </cell>
          <cell r="F64">
            <v>47216.709230769244</v>
          </cell>
          <cell r="G64">
            <v>47216.709230769244</v>
          </cell>
          <cell r="H64">
            <v>47216.709230769244</v>
          </cell>
          <cell r="I64">
            <v>62955.612307692325</v>
          </cell>
        </row>
        <row r="65">
          <cell r="D65" t="str">
            <v>Indianapolis</v>
          </cell>
          <cell r="E65">
            <v>65796.479999999996</v>
          </cell>
          <cell r="F65">
            <v>15183.803076923077</v>
          </cell>
          <cell r="G65">
            <v>15183.803076923077</v>
          </cell>
          <cell r="H65">
            <v>15183.803076923077</v>
          </cell>
          <cell r="I65">
            <v>20245.07076923077</v>
          </cell>
        </row>
        <row r="66">
          <cell r="D66" t="str">
            <v>Cincinnati</v>
          </cell>
          <cell r="E66">
            <v>103914.6</v>
          </cell>
          <cell r="F66">
            <v>23980.292307692307</v>
          </cell>
          <cell r="G66">
            <v>23980.292307692307</v>
          </cell>
          <cell r="H66">
            <v>23980.292307692307</v>
          </cell>
          <cell r="I66">
            <v>31973.723076923077</v>
          </cell>
        </row>
        <row r="67">
          <cell r="D67" t="str">
            <v>Detroit</v>
          </cell>
          <cell r="E67">
            <v>50773.819999999992</v>
          </cell>
          <cell r="F67">
            <v>11717.035384615383</v>
          </cell>
          <cell r="G67">
            <v>11717.035384615383</v>
          </cell>
          <cell r="H67">
            <v>11717.035384615383</v>
          </cell>
          <cell r="I67">
            <v>15622.713846153843</v>
          </cell>
        </row>
        <row r="68">
          <cell r="D68" t="str">
            <v>Madison</v>
          </cell>
          <cell r="E68">
            <v>63195.6</v>
          </cell>
          <cell r="F68">
            <v>14583.599999999999</v>
          </cell>
          <cell r="G68">
            <v>14583.599999999999</v>
          </cell>
          <cell r="H68">
            <v>14583.599999999999</v>
          </cell>
          <cell r="I68">
            <v>19444.8</v>
          </cell>
        </row>
        <row r="69">
          <cell r="D69" t="str">
            <v>Grand Rapids</v>
          </cell>
          <cell r="E69">
            <v>255664.98</v>
          </cell>
          <cell r="F69">
            <v>58999.610769230771</v>
          </cell>
          <cell r="G69">
            <v>58999.610769230771</v>
          </cell>
          <cell r="H69">
            <v>58999.610769230771</v>
          </cell>
          <cell r="I69">
            <v>78666.147692307699</v>
          </cell>
        </row>
        <row r="70">
          <cell r="D70" t="str">
            <v>Columbus OH</v>
          </cell>
          <cell r="E70">
            <v>48265.62</v>
          </cell>
          <cell r="F70">
            <v>11138.220000000001</v>
          </cell>
          <cell r="G70">
            <v>11138.220000000001</v>
          </cell>
          <cell r="H70">
            <v>11138.220000000001</v>
          </cell>
          <cell r="I70">
            <v>14850.960000000001</v>
          </cell>
        </row>
        <row r="71">
          <cell r="D71" t="str">
            <v>Cleveland</v>
          </cell>
          <cell r="E71">
            <v>6267.0300000000007</v>
          </cell>
          <cell r="F71">
            <v>1446.2376923076924</v>
          </cell>
          <cell r="G71">
            <v>1446.2376923076924</v>
          </cell>
          <cell r="H71">
            <v>1446.2376923076924</v>
          </cell>
          <cell r="I71">
            <v>1928.3169230769233</v>
          </cell>
        </row>
        <row r="72">
          <cell r="D72" t="str">
            <v>Buffalo</v>
          </cell>
          <cell r="E72">
            <v>101164.85</v>
          </cell>
          <cell r="F72">
            <v>23345.734615384616</v>
          </cell>
          <cell r="G72">
            <v>23345.734615384616</v>
          </cell>
          <cell r="H72">
            <v>23345.734615384616</v>
          </cell>
          <cell r="I72">
            <v>31127.646153846155</v>
          </cell>
        </row>
        <row r="73">
          <cell r="D73" t="str">
            <v>YTD Cost</v>
          </cell>
          <cell r="E73">
            <v>7836558.3399999999</v>
          </cell>
          <cell r="F73">
            <v>1808436.5399999998</v>
          </cell>
          <cell r="G73">
            <v>1808436.5399999998</v>
          </cell>
          <cell r="H73">
            <v>1808436.5399999998</v>
          </cell>
          <cell r="I73">
            <v>2411248.7199999997</v>
          </cell>
        </row>
        <row r="74">
          <cell r="D74"/>
        </row>
        <row r="75">
          <cell r="I75"/>
        </row>
        <row r="76">
          <cell r="I76"/>
        </row>
        <row r="81">
          <cell r="E81"/>
        </row>
      </sheetData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S"/>
      <sheetName val="YTD Salaries"/>
    </sheetNames>
    <sheetDataSet>
      <sheetData sheetId="0">
        <row r="3">
          <cell r="A3" t="str">
            <v>Loc</v>
          </cell>
          <cell r="B3" t="str">
            <v>Row Labels</v>
          </cell>
          <cell r="C3" t="str">
            <v>Sum of PS2</v>
          </cell>
        </row>
        <row r="4">
          <cell r="A4" t="str">
            <v>Seattle</v>
          </cell>
          <cell r="B4">
            <v>110</v>
          </cell>
          <cell r="C4">
            <v>74304.701249999984</v>
          </cell>
        </row>
        <row r="5">
          <cell r="B5">
            <v>111</v>
          </cell>
          <cell r="C5">
            <v>9697.9473500000004</v>
          </cell>
        </row>
        <row r="6">
          <cell r="A6" t="str">
            <v>Everett</v>
          </cell>
          <cell r="B6">
            <v>120</v>
          </cell>
          <cell r="C6">
            <v>83858.577400000009</v>
          </cell>
        </row>
        <row r="7">
          <cell r="A7" t="str">
            <v>Mountain View</v>
          </cell>
          <cell r="B7">
            <v>130</v>
          </cell>
          <cell r="C7">
            <v>319846.2267</v>
          </cell>
        </row>
        <row r="8">
          <cell r="A8" t="str">
            <v>Tacoma</v>
          </cell>
          <cell r="B8">
            <v>140</v>
          </cell>
          <cell r="C8">
            <v>73696.877800000017</v>
          </cell>
        </row>
        <row r="9">
          <cell r="A9" t="str">
            <v>Kent</v>
          </cell>
          <cell r="B9">
            <v>150</v>
          </cell>
          <cell r="C9">
            <v>71589.04545000002</v>
          </cell>
        </row>
        <row r="10">
          <cell r="A10" t="str">
            <v>Spokane</v>
          </cell>
          <cell r="B10">
            <v>160</v>
          </cell>
          <cell r="C10">
            <v>14797.11155</v>
          </cell>
        </row>
        <row r="11">
          <cell r="A11" t="str">
            <v>PORTLAND</v>
          </cell>
          <cell r="B11">
            <v>210</v>
          </cell>
          <cell r="C11">
            <v>84463.811899999986</v>
          </cell>
        </row>
        <row r="12">
          <cell r="B12">
            <v>211</v>
          </cell>
          <cell r="C12">
            <v>0</v>
          </cell>
        </row>
        <row r="13">
          <cell r="A13" t="str">
            <v>EUGENE</v>
          </cell>
          <cell r="B13">
            <v>220</v>
          </cell>
          <cell r="C13">
            <v>62118.825600000004</v>
          </cell>
        </row>
        <row r="14">
          <cell r="B14">
            <v>221</v>
          </cell>
          <cell r="C14">
            <v>9037.1358999999993</v>
          </cell>
        </row>
        <row r="15">
          <cell r="A15" t="str">
            <v>MEDFORD</v>
          </cell>
          <cell r="B15">
            <v>230</v>
          </cell>
          <cell r="C15">
            <v>31409.761500000001</v>
          </cell>
        </row>
        <row r="16">
          <cell r="B16">
            <v>231</v>
          </cell>
          <cell r="C16">
            <v>9683.0396000000001</v>
          </cell>
        </row>
        <row r="17">
          <cell r="A17" t="str">
            <v>Tualatin</v>
          </cell>
          <cell r="B17">
            <v>240</v>
          </cell>
          <cell r="C17">
            <v>87491.970150000023</v>
          </cell>
        </row>
        <row r="18">
          <cell r="B18">
            <v>242</v>
          </cell>
          <cell r="C18">
            <v>4549.5527999999995</v>
          </cell>
        </row>
        <row r="19">
          <cell r="B19">
            <v>243</v>
          </cell>
          <cell r="C19">
            <v>10964.326750000002</v>
          </cell>
        </row>
        <row r="20">
          <cell r="B20">
            <v>244</v>
          </cell>
          <cell r="C20">
            <v>16746.516149999999</v>
          </cell>
        </row>
        <row r="21">
          <cell r="A21" t="str">
            <v>Boise</v>
          </cell>
          <cell r="B21">
            <v>250</v>
          </cell>
          <cell r="C21">
            <v>11125.816649999999</v>
          </cell>
        </row>
        <row r="22">
          <cell r="A22" t="str">
            <v>Redmond</v>
          </cell>
          <cell r="B22">
            <v>260</v>
          </cell>
          <cell r="C22">
            <v>19303.127350000002</v>
          </cell>
        </row>
        <row r="23">
          <cell r="A23" t="str">
            <v>Salt Lake</v>
          </cell>
          <cell r="B23">
            <v>270</v>
          </cell>
          <cell r="C23">
            <v>12109.007299999999</v>
          </cell>
        </row>
        <row r="24">
          <cell r="A24" t="str">
            <v>SAN FRANCISCO</v>
          </cell>
          <cell r="B24">
            <v>310</v>
          </cell>
          <cell r="C24">
            <v>92141.510500000019</v>
          </cell>
        </row>
        <row r="25">
          <cell r="B25">
            <v>311</v>
          </cell>
          <cell r="C25">
            <v>7006.8414000000002</v>
          </cell>
        </row>
        <row r="26">
          <cell r="A26" t="str">
            <v>SANTA CLARA</v>
          </cell>
          <cell r="B26">
            <v>320</v>
          </cell>
          <cell r="C26">
            <v>123188.10855</v>
          </cell>
        </row>
        <row r="27">
          <cell r="B27">
            <v>321</v>
          </cell>
          <cell r="C27">
            <v>7741.0307000000003</v>
          </cell>
        </row>
        <row r="28">
          <cell r="B28">
            <v>322</v>
          </cell>
          <cell r="C28">
            <v>6338.0297499999997</v>
          </cell>
        </row>
        <row r="29">
          <cell r="A29" t="str">
            <v>SACRAMENTO</v>
          </cell>
          <cell r="B29">
            <v>330</v>
          </cell>
          <cell r="C29">
            <v>114420.34305</v>
          </cell>
        </row>
        <row r="30">
          <cell r="B30">
            <v>331</v>
          </cell>
          <cell r="C30">
            <v>3883.6037500000002</v>
          </cell>
        </row>
        <row r="31">
          <cell r="A31" t="str">
            <v>Concord</v>
          </cell>
          <cell r="B31">
            <v>340</v>
          </cell>
          <cell r="C31">
            <v>59583.980949999997</v>
          </cell>
        </row>
        <row r="32">
          <cell r="A32" t="str">
            <v>OAKLAND</v>
          </cell>
          <cell r="B32">
            <v>350</v>
          </cell>
          <cell r="C32">
            <v>72842.718649999995</v>
          </cell>
        </row>
        <row r="33">
          <cell r="B33">
            <v>351</v>
          </cell>
          <cell r="C33">
            <v>0</v>
          </cell>
        </row>
        <row r="34">
          <cell r="B34">
            <v>353</v>
          </cell>
          <cell r="C34">
            <v>11186.5754</v>
          </cell>
        </row>
        <row r="35">
          <cell r="A35" t="str">
            <v>Manteca</v>
          </cell>
          <cell r="B35">
            <v>360</v>
          </cell>
          <cell r="C35">
            <v>20507.62545</v>
          </cell>
        </row>
        <row r="36">
          <cell r="A36" t="str">
            <v>S San Francisco</v>
          </cell>
          <cell r="B36">
            <v>370</v>
          </cell>
          <cell r="C36">
            <v>68119.535250000015</v>
          </cell>
        </row>
        <row r="37">
          <cell r="A37" t="str">
            <v>Reno</v>
          </cell>
          <cell r="B37">
            <v>380</v>
          </cell>
          <cell r="C37">
            <v>15312.0825</v>
          </cell>
        </row>
        <row r="38">
          <cell r="A38" t="str">
            <v>Sonoma Valley</v>
          </cell>
          <cell r="B38">
            <v>390</v>
          </cell>
          <cell r="C38">
            <v>22426.904500000001</v>
          </cell>
        </row>
        <row r="39">
          <cell r="A39" t="str">
            <v>DOWNEY</v>
          </cell>
          <cell r="B39">
            <v>410</v>
          </cell>
          <cell r="C39">
            <v>57980.629849999998</v>
          </cell>
        </row>
        <row r="40">
          <cell r="B40">
            <v>411</v>
          </cell>
          <cell r="C40">
            <v>0</v>
          </cell>
        </row>
        <row r="41">
          <cell r="B41">
            <v>412</v>
          </cell>
          <cell r="C41">
            <v>4816.5793000000003</v>
          </cell>
        </row>
        <row r="42">
          <cell r="A42" t="str">
            <v>RIVERSIDE</v>
          </cell>
          <cell r="B42">
            <v>420</v>
          </cell>
          <cell r="C42">
            <v>56228.376749999996</v>
          </cell>
        </row>
        <row r="43">
          <cell r="B43">
            <v>421</v>
          </cell>
          <cell r="C43">
            <v>6965.5274000000009</v>
          </cell>
        </row>
        <row r="44">
          <cell r="B44">
            <v>423</v>
          </cell>
          <cell r="C44">
            <v>9699.9331000000002</v>
          </cell>
        </row>
        <row r="45">
          <cell r="A45" t="str">
            <v>Orange</v>
          </cell>
          <cell r="B45">
            <v>430</v>
          </cell>
          <cell r="C45">
            <v>72240.894050000003</v>
          </cell>
        </row>
        <row r="46">
          <cell r="B46">
            <v>431</v>
          </cell>
          <cell r="C46">
            <v>9547.2929499999991</v>
          </cell>
        </row>
        <row r="47">
          <cell r="B47">
            <v>432</v>
          </cell>
          <cell r="C47">
            <v>4933.1607000000004</v>
          </cell>
        </row>
        <row r="48">
          <cell r="A48" t="str">
            <v>VAN NUYS</v>
          </cell>
          <cell r="B48">
            <v>440</v>
          </cell>
          <cell r="C48">
            <v>66840.706399999995</v>
          </cell>
        </row>
        <row r="49">
          <cell r="A49" t="str">
            <v>LOS ANGELES</v>
          </cell>
          <cell r="B49">
            <v>450</v>
          </cell>
          <cell r="C49">
            <v>90021.510149999987</v>
          </cell>
        </row>
        <row r="50">
          <cell r="A50" t="str">
            <v>Fresno</v>
          </cell>
          <cell r="B50">
            <v>460</v>
          </cell>
          <cell r="C50">
            <v>8326.9101499999997</v>
          </cell>
        </row>
        <row r="51">
          <cell r="A51" t="str">
            <v>San Gabriel Valley</v>
          </cell>
          <cell r="B51">
            <v>470</v>
          </cell>
          <cell r="C51">
            <v>54339.79135</v>
          </cell>
        </row>
        <row r="52">
          <cell r="A52" t="str">
            <v>PHOENIX</v>
          </cell>
          <cell r="B52">
            <v>510</v>
          </cell>
          <cell r="C52">
            <v>67576.376400000008</v>
          </cell>
        </row>
        <row r="53">
          <cell r="B53">
            <v>511</v>
          </cell>
          <cell r="C53">
            <v>0</v>
          </cell>
        </row>
        <row r="54">
          <cell r="A54" t="str">
            <v>TUCSON</v>
          </cell>
          <cell r="B54">
            <v>520</v>
          </cell>
          <cell r="C54">
            <v>24339.248049999998</v>
          </cell>
        </row>
        <row r="55">
          <cell r="A55" t="str">
            <v>DENVER</v>
          </cell>
          <cell r="B55">
            <v>530</v>
          </cell>
          <cell r="C55">
            <v>0</v>
          </cell>
        </row>
        <row r="56">
          <cell r="A56" t="str">
            <v>COLORAD SPRINGS</v>
          </cell>
          <cell r="B56">
            <v>540</v>
          </cell>
          <cell r="C56">
            <v>0</v>
          </cell>
        </row>
        <row r="57">
          <cell r="A57" t="str">
            <v>FORT COLLINS</v>
          </cell>
          <cell r="B57">
            <v>550</v>
          </cell>
          <cell r="C57">
            <v>0</v>
          </cell>
        </row>
        <row r="58">
          <cell r="A58" t="str">
            <v>GLENWOOD SPRINGS</v>
          </cell>
          <cell r="B58">
            <v>560</v>
          </cell>
          <cell r="C58">
            <v>0</v>
          </cell>
        </row>
        <row r="59">
          <cell r="A59" t="str">
            <v>ABILENE</v>
          </cell>
          <cell r="B59">
            <v>580</v>
          </cell>
          <cell r="C59">
            <v>0</v>
          </cell>
        </row>
        <row r="60">
          <cell r="A60" t="str">
            <v>El Paso</v>
          </cell>
          <cell r="B60">
            <v>590</v>
          </cell>
          <cell r="C60">
            <v>7989.4958000000006</v>
          </cell>
        </row>
        <row r="61">
          <cell r="A61" t="str">
            <v>New York</v>
          </cell>
          <cell r="B61">
            <v>610</v>
          </cell>
          <cell r="C61">
            <v>58139.675100000008</v>
          </cell>
        </row>
        <row r="62">
          <cell r="A62" t="str">
            <v>NEW JERSEY</v>
          </cell>
          <cell r="B62">
            <v>620</v>
          </cell>
          <cell r="C62">
            <v>139559.49345000001</v>
          </cell>
        </row>
        <row r="63">
          <cell r="B63">
            <v>621</v>
          </cell>
          <cell r="C63">
            <v>3825.7570000000005</v>
          </cell>
        </row>
        <row r="64">
          <cell r="B64">
            <v>622</v>
          </cell>
          <cell r="C64">
            <v>4638.9836999999998</v>
          </cell>
        </row>
        <row r="65">
          <cell r="B65">
            <v>623</v>
          </cell>
          <cell r="C65">
            <v>10773.2209</v>
          </cell>
        </row>
        <row r="66">
          <cell r="A66" t="str">
            <v>Brooklyn-Queens</v>
          </cell>
          <cell r="B66">
            <v>630</v>
          </cell>
          <cell r="C66">
            <v>78936.880750000026</v>
          </cell>
        </row>
        <row r="67">
          <cell r="B67">
            <v>631</v>
          </cell>
          <cell r="C67">
            <v>1975.7179000000001</v>
          </cell>
        </row>
        <row r="68">
          <cell r="B68">
            <v>632</v>
          </cell>
          <cell r="C68">
            <v>3166.0967000000001</v>
          </cell>
        </row>
        <row r="69">
          <cell r="A69" t="str">
            <v>Connecticut</v>
          </cell>
          <cell r="B69">
            <v>640</v>
          </cell>
          <cell r="C69">
            <v>35655.025249999999</v>
          </cell>
        </row>
        <row r="70">
          <cell r="B70">
            <v>641</v>
          </cell>
          <cell r="C70">
            <v>0</v>
          </cell>
        </row>
        <row r="71">
          <cell r="A71" t="str">
            <v>BALTIMORE</v>
          </cell>
          <cell r="B71">
            <v>650</v>
          </cell>
          <cell r="C71">
            <v>30991.45595</v>
          </cell>
        </row>
        <row r="72">
          <cell r="A72" t="str">
            <v>Boston</v>
          </cell>
          <cell r="B72">
            <v>660</v>
          </cell>
          <cell r="C72">
            <v>43221.974249999999</v>
          </cell>
        </row>
        <row r="73">
          <cell r="A73" t="str">
            <v>Bronx</v>
          </cell>
          <cell r="B73">
            <v>670</v>
          </cell>
          <cell r="C73">
            <v>37320.241399999999</v>
          </cell>
        </row>
        <row r="74">
          <cell r="B74">
            <v>671</v>
          </cell>
          <cell r="C74"/>
        </row>
        <row r="75">
          <cell r="A75" t="str">
            <v>Philadelphia</v>
          </cell>
          <cell r="B75">
            <v>680</v>
          </cell>
          <cell r="C75">
            <v>23113.613250000002</v>
          </cell>
        </row>
        <row r="76">
          <cell r="A76" t="str">
            <v>Albany</v>
          </cell>
          <cell r="B76">
            <v>690</v>
          </cell>
          <cell r="C76"/>
        </row>
        <row r="77">
          <cell r="A77" t="str">
            <v>SAN DIEGO</v>
          </cell>
          <cell r="B77">
            <v>710</v>
          </cell>
          <cell r="C77">
            <v>72699.246100000004</v>
          </cell>
        </row>
        <row r="78">
          <cell r="B78">
            <v>711</v>
          </cell>
          <cell r="C78">
            <v>9467.10635</v>
          </cell>
        </row>
        <row r="79">
          <cell r="A79" t="str">
            <v>Albuquerque</v>
          </cell>
          <cell r="B79">
            <v>720</v>
          </cell>
          <cell r="C79">
            <v>46329.442249999993</v>
          </cell>
        </row>
        <row r="80">
          <cell r="B80">
            <v>721</v>
          </cell>
          <cell r="C80">
            <v>0</v>
          </cell>
        </row>
        <row r="81">
          <cell r="A81" t="str">
            <v>Bloomfield</v>
          </cell>
          <cell r="B81">
            <v>730</v>
          </cell>
          <cell r="C81">
            <v>11299.3153</v>
          </cell>
        </row>
        <row r="82">
          <cell r="A82" t="str">
            <v>Santa Fe</v>
          </cell>
          <cell r="B82">
            <v>740</v>
          </cell>
          <cell r="C82">
            <v>11839.549150000001</v>
          </cell>
        </row>
        <row r="83">
          <cell r="B83">
            <v>752</v>
          </cell>
          <cell r="C83">
            <v>2135.0296499999999</v>
          </cell>
        </row>
        <row r="84">
          <cell r="B84">
            <v>753</v>
          </cell>
          <cell r="C84">
            <v>4707.5288</v>
          </cell>
        </row>
        <row r="85">
          <cell r="B85">
            <v>754</v>
          </cell>
          <cell r="C85">
            <v>12829.904100000002</v>
          </cell>
        </row>
        <row r="86">
          <cell r="B86">
            <v>732</v>
          </cell>
          <cell r="C86">
            <v>3416.0477000000001</v>
          </cell>
        </row>
        <row r="87">
          <cell r="A87" t="str">
            <v>CHATTANOOGA</v>
          </cell>
          <cell r="B87">
            <v>760</v>
          </cell>
          <cell r="C87">
            <v>29011.322600000003</v>
          </cell>
        </row>
        <row r="88">
          <cell r="A88" t="str">
            <v>Knoxville</v>
          </cell>
          <cell r="B88">
            <v>770</v>
          </cell>
          <cell r="C88">
            <v>31655.417299999997</v>
          </cell>
        </row>
        <row r="89">
          <cell r="A89" t="str">
            <v>Nashville</v>
          </cell>
          <cell r="B89">
            <v>780</v>
          </cell>
          <cell r="C89">
            <v>71792.786650000009</v>
          </cell>
        </row>
        <row r="90">
          <cell r="B90">
            <v>781</v>
          </cell>
          <cell r="C90">
            <v>8365.3225500000008</v>
          </cell>
        </row>
        <row r="91">
          <cell r="A91" t="str">
            <v>Memphis</v>
          </cell>
          <cell r="B91">
            <v>790</v>
          </cell>
          <cell r="C91">
            <v>40622.143900000003</v>
          </cell>
        </row>
        <row r="92">
          <cell r="B92">
            <v>791</v>
          </cell>
          <cell r="C92">
            <v>231.25049999999999</v>
          </cell>
        </row>
        <row r="93">
          <cell r="A93" t="str">
            <v>Little Rock</v>
          </cell>
          <cell r="B93">
            <v>810</v>
          </cell>
          <cell r="C93">
            <v>19799.059799999999</v>
          </cell>
        </row>
        <row r="94">
          <cell r="A94" t="str">
            <v>JACKSON</v>
          </cell>
          <cell r="B94">
            <v>820</v>
          </cell>
          <cell r="C94">
            <v>42100.000800000009</v>
          </cell>
        </row>
        <row r="95">
          <cell r="B95">
            <v>821</v>
          </cell>
          <cell r="C95">
            <v>5634.4866500000007</v>
          </cell>
        </row>
        <row r="96">
          <cell r="A96" t="str">
            <v>Columbus MS</v>
          </cell>
          <cell r="B96">
            <v>830</v>
          </cell>
          <cell r="C96">
            <v>19726.070650000001</v>
          </cell>
        </row>
        <row r="97">
          <cell r="B97">
            <v>831</v>
          </cell>
          <cell r="C97">
            <v>7816.5119500000001</v>
          </cell>
        </row>
        <row r="98">
          <cell r="A98" t="str">
            <v>Atlanta South</v>
          </cell>
          <cell r="B98">
            <v>840</v>
          </cell>
          <cell r="C98">
            <v>52455.906099999993</v>
          </cell>
        </row>
        <row r="99">
          <cell r="B99">
            <v>842</v>
          </cell>
          <cell r="C99">
            <v>0</v>
          </cell>
        </row>
        <row r="100">
          <cell r="A100" t="str">
            <v>Atlanta North</v>
          </cell>
          <cell r="B100">
            <v>850</v>
          </cell>
          <cell r="C100">
            <v>54559.993799999997</v>
          </cell>
        </row>
        <row r="101">
          <cell r="A101" t="str">
            <v>Pittsburgh</v>
          </cell>
          <cell r="B101">
            <v>860</v>
          </cell>
          <cell r="C101">
            <v>19764.9686</v>
          </cell>
        </row>
        <row r="102">
          <cell r="A102" t="str">
            <v>Evansville</v>
          </cell>
          <cell r="B102">
            <v>870</v>
          </cell>
          <cell r="C102">
            <v>14839.73725</v>
          </cell>
        </row>
        <row r="103">
          <cell r="A103" t="str">
            <v>Minneapolis</v>
          </cell>
          <cell r="B103">
            <v>880</v>
          </cell>
          <cell r="C103">
            <v>29625.965200000002</v>
          </cell>
        </row>
        <row r="104">
          <cell r="A104" t="str">
            <v>Des Moines</v>
          </cell>
          <cell r="B104">
            <v>890</v>
          </cell>
          <cell r="C104">
            <v>7278.7975000000006</v>
          </cell>
        </row>
        <row r="105">
          <cell r="B105">
            <v>891</v>
          </cell>
          <cell r="C105">
            <v>8920.4901499999996</v>
          </cell>
        </row>
        <row r="106">
          <cell r="A106" t="str">
            <v>Saint Louis</v>
          </cell>
          <cell r="B106">
            <v>900</v>
          </cell>
          <cell r="C106">
            <v>32244.091750000003</v>
          </cell>
        </row>
        <row r="107">
          <cell r="A107" t="str">
            <v>Louisville</v>
          </cell>
          <cell r="B107">
            <v>910</v>
          </cell>
          <cell r="C107">
            <v>41386.04535</v>
          </cell>
        </row>
        <row r="108">
          <cell r="B108">
            <v>911</v>
          </cell>
          <cell r="C108">
            <v>7340.2875000000004</v>
          </cell>
        </row>
        <row r="109">
          <cell r="A109" t="str">
            <v>Chicago</v>
          </cell>
          <cell r="B109">
            <v>920</v>
          </cell>
          <cell r="C109">
            <v>76754.899000000005</v>
          </cell>
        </row>
        <row r="110">
          <cell r="A110" t="str">
            <v>Indianapolis</v>
          </cell>
          <cell r="B110">
            <v>930</v>
          </cell>
          <cell r="C110">
            <v>38984.069150000003</v>
          </cell>
        </row>
        <row r="111">
          <cell r="A111" t="str">
            <v>Cincinnati</v>
          </cell>
          <cell r="B111">
            <v>940</v>
          </cell>
          <cell r="C111">
            <v>21423.693199999998</v>
          </cell>
        </row>
        <row r="112">
          <cell r="A112" t="str">
            <v>Detroit</v>
          </cell>
          <cell r="B112">
            <v>950</v>
          </cell>
          <cell r="C112">
            <v>38350.7618</v>
          </cell>
        </row>
        <row r="113">
          <cell r="B113">
            <v>951</v>
          </cell>
          <cell r="C113">
            <v>7760.0470999999998</v>
          </cell>
        </row>
        <row r="114">
          <cell r="A114" t="str">
            <v>Madison</v>
          </cell>
          <cell r="B114">
            <v>960</v>
          </cell>
          <cell r="C114">
            <v>21132.135050000001</v>
          </cell>
        </row>
        <row r="115">
          <cell r="A115" t="str">
            <v>Grand Rapids</v>
          </cell>
          <cell r="B115">
            <v>970</v>
          </cell>
          <cell r="C115">
            <v>30620.361199999996</v>
          </cell>
        </row>
        <row r="116">
          <cell r="A116" t="str">
            <v>Columbus OH</v>
          </cell>
          <cell r="B116">
            <v>980</v>
          </cell>
          <cell r="C116">
            <v>16597.9437</v>
          </cell>
        </row>
        <row r="117">
          <cell r="A117" t="str">
            <v>Cleveland</v>
          </cell>
          <cell r="B117">
            <v>986</v>
          </cell>
          <cell r="C117">
            <v>12263.983550000001</v>
          </cell>
        </row>
        <row r="118">
          <cell r="A118" t="str">
            <v>Buffalo</v>
          </cell>
          <cell r="B118">
            <v>990</v>
          </cell>
          <cell r="C118">
            <v>14359.618</v>
          </cell>
        </row>
        <row r="119">
          <cell r="B119"/>
          <cell r="C119"/>
        </row>
      </sheetData>
      <sheetData sheetId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xcise tax"/>
      <sheetName val="DATA"/>
    </sheetNames>
    <sheetDataSet>
      <sheetData sheetId="0">
        <row r="1">
          <cell r="G1"/>
          <cell r="H1"/>
        </row>
        <row r="2">
          <cell r="G2"/>
          <cell r="H2"/>
        </row>
        <row r="3">
          <cell r="G3" t="str">
            <v>Loc</v>
          </cell>
          <cell r="H3" t="str">
            <v>Budget</v>
          </cell>
        </row>
        <row r="4">
          <cell r="G4" t="str">
            <v>Seattle</v>
          </cell>
          <cell r="H4">
            <v>-337.11</v>
          </cell>
        </row>
        <row r="5">
          <cell r="G5" t="str">
            <v>Everett</v>
          </cell>
          <cell r="H5">
            <v>-488.71</v>
          </cell>
        </row>
        <row r="6">
          <cell r="G6" t="str">
            <v>Mountain View</v>
          </cell>
          <cell r="H6">
            <v>2841</v>
          </cell>
        </row>
        <row r="7">
          <cell r="G7" t="str">
            <v>Tacoma</v>
          </cell>
          <cell r="H7">
            <v>-332.43</v>
          </cell>
        </row>
        <row r="8">
          <cell r="G8" t="str">
            <v>Kent</v>
          </cell>
          <cell r="H8">
            <v>-530.44000000000005</v>
          </cell>
        </row>
        <row r="9">
          <cell r="G9" t="str">
            <v>Spokane</v>
          </cell>
          <cell r="H9">
            <v>-32.11</v>
          </cell>
        </row>
        <row r="10">
          <cell r="G10" t="str">
            <v>PORTLAND</v>
          </cell>
          <cell r="H10">
            <v>408.21</v>
          </cell>
        </row>
        <row r="11">
          <cell r="G11" t="str">
            <v>EUGENE</v>
          </cell>
          <cell r="H11">
            <v>0</v>
          </cell>
        </row>
        <row r="12">
          <cell r="G12" t="str">
            <v>MEDFORD</v>
          </cell>
          <cell r="H12">
            <v>345.49</v>
          </cell>
        </row>
        <row r="13">
          <cell r="G13" t="str">
            <v>Tualatin</v>
          </cell>
          <cell r="H13">
            <v>0</v>
          </cell>
        </row>
        <row r="14">
          <cell r="G14" t="str">
            <v>Boise</v>
          </cell>
          <cell r="H14">
            <v>43.83</v>
          </cell>
        </row>
        <row r="15">
          <cell r="G15" t="str">
            <v>Redmond</v>
          </cell>
          <cell r="H15">
            <v>0</v>
          </cell>
        </row>
        <row r="16">
          <cell r="G16" t="str">
            <v>Salt Lake</v>
          </cell>
          <cell r="H16">
            <v>-493.19</v>
          </cell>
        </row>
        <row r="17">
          <cell r="G17" t="str">
            <v>SAN FRANCISCO</v>
          </cell>
          <cell r="H17">
            <v>-6425.13</v>
          </cell>
        </row>
        <row r="18">
          <cell r="G18" t="str">
            <v>SANTA CLARA</v>
          </cell>
          <cell r="H18">
            <v>-8652.17</v>
          </cell>
        </row>
        <row r="19">
          <cell r="G19" t="str">
            <v>SACRAMENTO</v>
          </cell>
          <cell r="H19">
            <v>-8113.66</v>
          </cell>
        </row>
        <row r="20">
          <cell r="G20" t="str">
            <v>Concord</v>
          </cell>
          <cell r="H20">
            <v>-4091.96</v>
          </cell>
        </row>
        <row r="21">
          <cell r="G21" t="str">
            <v>OAKLAND</v>
          </cell>
          <cell r="H21">
            <v>-5373.96</v>
          </cell>
        </row>
        <row r="22">
          <cell r="G22" t="str">
            <v>Manteca</v>
          </cell>
          <cell r="H22">
            <v>-1565.99</v>
          </cell>
        </row>
        <row r="23">
          <cell r="G23" t="str">
            <v>S San Francisco</v>
          </cell>
          <cell r="H23">
            <v>-4927.7</v>
          </cell>
        </row>
        <row r="24">
          <cell r="G24" t="str">
            <v>Reno</v>
          </cell>
          <cell r="H24">
            <v>-870.17</v>
          </cell>
        </row>
        <row r="25">
          <cell r="G25" t="str">
            <v>Sonoma Valley</v>
          </cell>
          <cell r="H25">
            <v>-1257.03</v>
          </cell>
        </row>
        <row r="26">
          <cell r="G26" t="str">
            <v>DOWNEY</v>
          </cell>
          <cell r="H26">
            <v>-6550.79</v>
          </cell>
        </row>
        <row r="27">
          <cell r="G27" t="str">
            <v>RIVERSIDE</v>
          </cell>
          <cell r="H27">
            <v>-7456.34</v>
          </cell>
        </row>
        <row r="28">
          <cell r="G28" t="str">
            <v>Orange</v>
          </cell>
          <cell r="H28">
            <v>-8673.18</v>
          </cell>
        </row>
        <row r="29">
          <cell r="G29" t="str">
            <v>VAN NUYS</v>
          </cell>
          <cell r="H29">
            <v>-7964.28</v>
          </cell>
        </row>
        <row r="30">
          <cell r="G30" t="str">
            <v>LOS ANGELES</v>
          </cell>
          <cell r="H30">
            <v>-11966.12</v>
          </cell>
        </row>
        <row r="31">
          <cell r="G31" t="str">
            <v>Fresno</v>
          </cell>
          <cell r="H31">
            <v>-822.17</v>
          </cell>
        </row>
        <row r="32">
          <cell r="G32" t="str">
            <v>San Gabriel Valley</v>
          </cell>
          <cell r="H32">
            <v>-5828.3</v>
          </cell>
        </row>
        <row r="33">
          <cell r="G33" t="str">
            <v>PHOENIX</v>
          </cell>
          <cell r="H33">
            <v>-1225.6199999999999</v>
          </cell>
        </row>
        <row r="34">
          <cell r="G34" t="str">
            <v>TUCSON</v>
          </cell>
          <cell r="H34">
            <v>-526.49</v>
          </cell>
        </row>
        <row r="35">
          <cell r="G35" t="str">
            <v>Denver</v>
          </cell>
          <cell r="H35">
            <v>11203.15</v>
          </cell>
        </row>
        <row r="36">
          <cell r="G36" t="str">
            <v>Colorado Springs</v>
          </cell>
          <cell r="H36">
            <v>1549.56</v>
          </cell>
        </row>
        <row r="37">
          <cell r="G37" t="str">
            <v>Fort Collins</v>
          </cell>
          <cell r="H37">
            <v>933.39</v>
          </cell>
        </row>
        <row r="38">
          <cell r="G38" t="str">
            <v>Glenwood Springs</v>
          </cell>
          <cell r="H38">
            <v>2722.59</v>
          </cell>
        </row>
        <row r="39">
          <cell r="G39" t="str">
            <v>Abilene</v>
          </cell>
          <cell r="H39">
            <v>0</v>
          </cell>
        </row>
        <row r="40">
          <cell r="G40" t="str">
            <v>El Paso</v>
          </cell>
          <cell r="H40">
            <v>-92</v>
          </cell>
        </row>
        <row r="41">
          <cell r="G41" t="str">
            <v>New York</v>
          </cell>
          <cell r="H41">
            <v>-3213.95</v>
          </cell>
        </row>
        <row r="42">
          <cell r="G42" t="str">
            <v>NEW JERSEY</v>
          </cell>
          <cell r="H42">
            <v>-6839.43</v>
          </cell>
        </row>
        <row r="43">
          <cell r="G43" t="str">
            <v>Brooklyn-Queens</v>
          </cell>
          <cell r="H43">
            <v>-2282.9499999999998</v>
          </cell>
        </row>
        <row r="44">
          <cell r="G44" t="str">
            <v>Connecticut</v>
          </cell>
          <cell r="H44">
            <v>-1286.77</v>
          </cell>
        </row>
        <row r="45">
          <cell r="G45" t="str">
            <v>BALTIMORE</v>
          </cell>
          <cell r="H45">
            <v>-2009.87</v>
          </cell>
        </row>
        <row r="46">
          <cell r="G46" t="str">
            <v>Boston</v>
          </cell>
          <cell r="H46">
            <v>-1700.62</v>
          </cell>
        </row>
        <row r="47">
          <cell r="G47" t="str">
            <v>Bronx</v>
          </cell>
          <cell r="H47">
            <v>-1648.88</v>
          </cell>
        </row>
        <row r="48">
          <cell r="G48" t="str">
            <v>Philadelphia</v>
          </cell>
          <cell r="H48">
            <v>-427.3</v>
          </cell>
        </row>
        <row r="49">
          <cell r="G49" t="str">
            <v>SAN DIEGO</v>
          </cell>
          <cell r="H49">
            <v>-5822.44</v>
          </cell>
        </row>
        <row r="50">
          <cell r="G50" t="str">
            <v>Albuquerque</v>
          </cell>
          <cell r="H50">
            <v>-1121.53</v>
          </cell>
        </row>
        <row r="51">
          <cell r="G51" t="str">
            <v>Bloomfield</v>
          </cell>
          <cell r="H51">
            <v>-900.96</v>
          </cell>
        </row>
        <row r="52">
          <cell r="G52" t="str">
            <v>Santa Fe</v>
          </cell>
          <cell r="H52">
            <v>-579.96</v>
          </cell>
        </row>
        <row r="53">
          <cell r="G53" t="str">
            <v>CHATTANOOGA</v>
          </cell>
          <cell r="H53">
            <v>-1737.18</v>
          </cell>
        </row>
        <row r="54">
          <cell r="G54" t="str">
            <v>Knoxville</v>
          </cell>
          <cell r="H54">
            <v>-1988.53</v>
          </cell>
        </row>
        <row r="55">
          <cell r="G55" t="str">
            <v>Nashville</v>
          </cell>
          <cell r="H55">
            <v>-5135.6899999999996</v>
          </cell>
        </row>
        <row r="56">
          <cell r="G56" t="str">
            <v>Memphis</v>
          </cell>
          <cell r="H56">
            <v>-3840.04</v>
          </cell>
        </row>
        <row r="57">
          <cell r="G57" t="str">
            <v>Little Rock</v>
          </cell>
          <cell r="H57">
            <v>-1311.84</v>
          </cell>
        </row>
        <row r="58">
          <cell r="G58" t="str">
            <v>JACKSON</v>
          </cell>
          <cell r="H58">
            <v>-3708.07</v>
          </cell>
        </row>
        <row r="59">
          <cell r="G59" t="str">
            <v>Columbus MS</v>
          </cell>
          <cell r="H59">
            <v>-1546.52</v>
          </cell>
        </row>
        <row r="60">
          <cell r="G60" t="str">
            <v>Atlanta South</v>
          </cell>
          <cell r="H60">
            <v>-2639.72</v>
          </cell>
        </row>
        <row r="61">
          <cell r="G61" t="str">
            <v>Atlanta North</v>
          </cell>
          <cell r="H61">
            <v>-2316.5100000000002</v>
          </cell>
        </row>
        <row r="62">
          <cell r="G62" t="str">
            <v>Pittsburgh</v>
          </cell>
          <cell r="H62">
            <v>0</v>
          </cell>
        </row>
        <row r="63">
          <cell r="G63" t="str">
            <v>Evansville</v>
          </cell>
          <cell r="H63">
            <v>0</v>
          </cell>
        </row>
        <row r="64">
          <cell r="G64" t="str">
            <v>Minneapolis</v>
          </cell>
          <cell r="H64">
            <v>-1587.43</v>
          </cell>
        </row>
        <row r="65">
          <cell r="G65" t="str">
            <v>Des Moines</v>
          </cell>
          <cell r="H65">
            <v>-4.93</v>
          </cell>
        </row>
        <row r="66">
          <cell r="G66" t="str">
            <v>Saint Louis</v>
          </cell>
          <cell r="H66">
            <v>-3363.43</v>
          </cell>
        </row>
        <row r="67">
          <cell r="G67" t="str">
            <v>Louisville</v>
          </cell>
          <cell r="H67">
            <v>-1616.64</v>
          </cell>
        </row>
        <row r="68">
          <cell r="G68" t="str">
            <v>Chicago</v>
          </cell>
          <cell r="H68">
            <v>-5822.55</v>
          </cell>
        </row>
        <row r="69">
          <cell r="G69" t="str">
            <v>Indianapolis</v>
          </cell>
          <cell r="H69">
            <v>-1668.83</v>
          </cell>
        </row>
        <row r="70">
          <cell r="G70" t="str">
            <v>Cincinnati</v>
          </cell>
          <cell r="H70">
            <v>-487.52</v>
          </cell>
        </row>
        <row r="71">
          <cell r="G71" t="str">
            <v>Detroit</v>
          </cell>
          <cell r="H71">
            <v>-862.82</v>
          </cell>
        </row>
        <row r="72">
          <cell r="G72" t="str">
            <v>Madison</v>
          </cell>
          <cell r="H72">
            <v>-1717.77</v>
          </cell>
        </row>
        <row r="73">
          <cell r="G73" t="str">
            <v>Grand Rapids</v>
          </cell>
          <cell r="H73">
            <v>-689.44</v>
          </cell>
        </row>
        <row r="74">
          <cell r="G74" t="str">
            <v>Columbus OH</v>
          </cell>
          <cell r="H74">
            <v>-207.48</v>
          </cell>
        </row>
        <row r="75">
          <cell r="G75" t="str">
            <v>Cleveland</v>
          </cell>
          <cell r="H75">
            <v>0</v>
          </cell>
        </row>
        <row r="76">
          <cell r="G76" t="str">
            <v>Buffalo</v>
          </cell>
          <cell r="H76">
            <v>-73.89</v>
          </cell>
        </row>
        <row r="77">
          <cell r="G77"/>
          <cell r="H77">
            <v>-144711.31999999998</v>
          </cell>
        </row>
        <row r="78">
          <cell r="G78"/>
          <cell r="H78"/>
        </row>
        <row r="79">
          <cell r="G79"/>
        </row>
      </sheetData>
      <sheetData sheetId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"/>
      <sheetName val="pivot"/>
      <sheetName val="DATA"/>
      <sheetName val="2020 Calculation"/>
      <sheetName val="Detail GL Dump"/>
      <sheetName val="P10 - P13 2017 Trial Balances"/>
      <sheetName val="P1-P9 2018 Trial Balances"/>
      <sheetName val=" 2018 to 2017 Budget Comparison"/>
      <sheetName val="Old Summary 2018"/>
      <sheetName val="Detail GL Dump Original"/>
    </sheetNames>
    <sheetDataSet>
      <sheetData sheetId="0">
        <row r="1">
          <cell r="C1" t="str">
            <v>Location</v>
          </cell>
          <cell r="D1" t="str">
            <v>Budget</v>
          </cell>
        </row>
        <row r="2">
          <cell r="C2" t="str">
            <v>Seattle</v>
          </cell>
          <cell r="D2">
            <v>62926.82</v>
          </cell>
        </row>
        <row r="3">
          <cell r="C3" t="str">
            <v>Everett</v>
          </cell>
          <cell r="D3">
            <v>53308.989000000001</v>
          </cell>
        </row>
        <row r="4">
          <cell r="C4" t="str">
            <v>Mountain View</v>
          </cell>
          <cell r="D4">
            <v>29790.422200000001</v>
          </cell>
        </row>
        <row r="5">
          <cell r="C5" t="str">
            <v>Tacoma</v>
          </cell>
          <cell r="D5">
            <v>49097.267500000002</v>
          </cell>
        </row>
        <row r="6">
          <cell r="C6" t="str">
            <v>Kent</v>
          </cell>
          <cell r="D6">
            <v>52145.4804</v>
          </cell>
        </row>
        <row r="7">
          <cell r="C7" t="str">
            <v>Spokane</v>
          </cell>
          <cell r="D7">
            <v>7648.4916000000003</v>
          </cell>
        </row>
        <row r="8">
          <cell r="C8" t="str">
            <v>PORTLAND</v>
          </cell>
          <cell r="D8">
            <v>38967.413200000003</v>
          </cell>
        </row>
        <row r="9">
          <cell r="C9" t="str">
            <v>EUGENE</v>
          </cell>
          <cell r="D9">
            <v>12111.3786</v>
          </cell>
        </row>
        <row r="10">
          <cell r="C10" t="str">
            <v>MEDFORD</v>
          </cell>
          <cell r="D10">
            <v>8835.9580000000005</v>
          </cell>
        </row>
        <row r="11">
          <cell r="C11" t="str">
            <v>Tualatin</v>
          </cell>
          <cell r="D11">
            <v>28542.937700000002</v>
          </cell>
        </row>
        <row r="12">
          <cell r="C12" t="str">
            <v>Boise</v>
          </cell>
          <cell r="D12">
            <v>743.48490000000004</v>
          </cell>
        </row>
        <row r="13">
          <cell r="C13" t="str">
            <v>Redmond</v>
          </cell>
          <cell r="D13">
            <v>1174.7871</v>
          </cell>
        </row>
        <row r="14">
          <cell r="C14" t="str">
            <v>Salt Lake</v>
          </cell>
          <cell r="D14">
            <v>1572.7379000000001</v>
          </cell>
        </row>
        <row r="15">
          <cell r="C15" t="str">
            <v>SAN FRANCISCO</v>
          </cell>
          <cell r="D15">
            <v>109462.61140000001</v>
          </cell>
        </row>
        <row r="16">
          <cell r="C16" t="str">
            <v>SANTA CLARA</v>
          </cell>
          <cell r="D16">
            <v>47569.087400000004</v>
          </cell>
        </row>
        <row r="17">
          <cell r="C17" t="str">
            <v>SACRAMENTO</v>
          </cell>
          <cell r="D17">
            <v>50800.784500000002</v>
          </cell>
        </row>
        <row r="18">
          <cell r="C18" t="str">
            <v>Concord</v>
          </cell>
          <cell r="D18">
            <v>25263.6443</v>
          </cell>
        </row>
        <row r="19">
          <cell r="C19" t="str">
            <v>OAKLAND</v>
          </cell>
          <cell r="D19">
            <v>42253.267699999997</v>
          </cell>
        </row>
        <row r="20">
          <cell r="C20" t="str">
            <v>Manteca</v>
          </cell>
          <cell r="D20">
            <v>9957.6588999999985</v>
          </cell>
        </row>
        <row r="21">
          <cell r="C21" t="str">
            <v>S San Francisco</v>
          </cell>
          <cell r="D21">
            <v>36627.654900000001</v>
          </cell>
        </row>
        <row r="22">
          <cell r="C22" t="str">
            <v>Reno</v>
          </cell>
          <cell r="D22">
            <v>3591.4555</v>
          </cell>
        </row>
        <row r="23">
          <cell r="C23" t="str">
            <v>Sonoma Valley</v>
          </cell>
          <cell r="D23">
            <v>5169.1373999999996</v>
          </cell>
        </row>
        <row r="24">
          <cell r="C24" t="str">
            <v>DOWNEY</v>
          </cell>
          <cell r="D24">
            <v>29269.489399999999</v>
          </cell>
        </row>
        <row r="25">
          <cell r="C25" t="str">
            <v>RIVERSIDE</v>
          </cell>
          <cell r="D25">
            <v>29326.438099999999</v>
          </cell>
        </row>
        <row r="26">
          <cell r="C26" t="str">
            <v>Orange</v>
          </cell>
          <cell r="D26">
            <v>31592.592600000004</v>
          </cell>
        </row>
        <row r="27">
          <cell r="C27" t="str">
            <v>VAN NUYS</v>
          </cell>
          <cell r="D27">
            <v>36254.351999999999</v>
          </cell>
        </row>
        <row r="28">
          <cell r="C28" t="str">
            <v>LOS ANGELES</v>
          </cell>
          <cell r="D28">
            <v>60119.3387</v>
          </cell>
        </row>
        <row r="29">
          <cell r="C29" t="str">
            <v>Fresno</v>
          </cell>
          <cell r="D29">
            <v>4687.0562</v>
          </cell>
        </row>
        <row r="30">
          <cell r="C30" t="str">
            <v>San Gabriel Valley</v>
          </cell>
          <cell r="D30">
            <v>31084.380300000001</v>
          </cell>
        </row>
        <row r="31">
          <cell r="C31" t="str">
            <v>PHOENIX</v>
          </cell>
          <cell r="D31">
            <v>7732.7455999999993</v>
          </cell>
        </row>
        <row r="32">
          <cell r="C32" t="str">
            <v>TUCSON</v>
          </cell>
          <cell r="D32">
            <v>3724.9949999999999</v>
          </cell>
        </row>
        <row r="33">
          <cell r="C33" t="str">
            <v>DENVER</v>
          </cell>
          <cell r="D33"/>
        </row>
        <row r="34">
          <cell r="C34" t="str">
            <v>COLORADO SPRINGS</v>
          </cell>
          <cell r="D34"/>
        </row>
        <row r="35">
          <cell r="C35" t="str">
            <v>FORT COLLINS</v>
          </cell>
          <cell r="D35"/>
        </row>
        <row r="36">
          <cell r="C36" t="str">
            <v>GLENWOOD SPRINGS</v>
          </cell>
          <cell r="D36"/>
        </row>
        <row r="37">
          <cell r="C37" t="str">
            <v>New York</v>
          </cell>
          <cell r="D37">
            <v>5168.7871999999998</v>
          </cell>
        </row>
        <row r="38">
          <cell r="C38" t="str">
            <v>NEW JERSEY</v>
          </cell>
          <cell r="D38">
            <v>7778.6836000000003</v>
          </cell>
        </row>
        <row r="39">
          <cell r="C39" t="str">
            <v>Brooklyn-Queens</v>
          </cell>
          <cell r="D39">
            <v>3183.1635000000001</v>
          </cell>
        </row>
        <row r="40">
          <cell r="C40" t="str">
            <v>Connecticut</v>
          </cell>
          <cell r="D40">
            <v>20188.484100000001</v>
          </cell>
        </row>
        <row r="41">
          <cell r="C41" t="str">
            <v>BALTIMORE</v>
          </cell>
          <cell r="D41">
            <v>12387.233200000001</v>
          </cell>
        </row>
        <row r="42">
          <cell r="C42" t="str">
            <v>Boston</v>
          </cell>
          <cell r="D42">
            <v>19075.1571</v>
          </cell>
        </row>
        <row r="43">
          <cell r="C43" t="str">
            <v>Bronx</v>
          </cell>
          <cell r="D43">
            <v>4297.0776000000005</v>
          </cell>
        </row>
        <row r="44">
          <cell r="C44" t="str">
            <v>Philadelphia</v>
          </cell>
          <cell r="D44">
            <v>1675.81</v>
          </cell>
        </row>
        <row r="45">
          <cell r="C45" t="str">
            <v>ABILENE</v>
          </cell>
          <cell r="D45"/>
        </row>
        <row r="46">
          <cell r="C46" t="str">
            <v>El Paso</v>
          </cell>
          <cell r="D46">
            <v>1875.7329999999999</v>
          </cell>
        </row>
        <row r="47">
          <cell r="C47" t="str">
            <v>SAN DIEGO</v>
          </cell>
          <cell r="D47">
            <v>33510.123</v>
          </cell>
        </row>
        <row r="48">
          <cell r="C48" t="str">
            <v>Albuquerque</v>
          </cell>
          <cell r="D48">
            <v>8794.9331000000002</v>
          </cell>
        </row>
        <row r="49">
          <cell r="C49" t="str">
            <v>Bloomfield</v>
          </cell>
          <cell r="D49">
            <v>1291.0947000000001</v>
          </cell>
        </row>
        <row r="50">
          <cell r="C50" t="str">
            <v>Santa Fe</v>
          </cell>
          <cell r="D50">
            <v>2310.3724000000002</v>
          </cell>
        </row>
        <row r="51">
          <cell r="C51" t="str">
            <v>CHATTANOOGA</v>
          </cell>
          <cell r="D51">
            <v>9763.3906000000006</v>
          </cell>
        </row>
        <row r="52">
          <cell r="C52" t="str">
            <v>Knoxville</v>
          </cell>
          <cell r="D52">
            <v>8544.0044999999991</v>
          </cell>
        </row>
        <row r="53">
          <cell r="C53" t="str">
            <v>Nashville</v>
          </cell>
          <cell r="D53">
            <v>26401.732500000002</v>
          </cell>
        </row>
        <row r="54">
          <cell r="C54" t="str">
            <v>Memphis</v>
          </cell>
          <cell r="D54">
            <v>13175.7703</v>
          </cell>
        </row>
        <row r="55">
          <cell r="C55" t="str">
            <v>Little Rock</v>
          </cell>
          <cell r="D55">
            <v>5130.1210000000001</v>
          </cell>
        </row>
        <row r="56">
          <cell r="C56" t="str">
            <v>JACKSON</v>
          </cell>
          <cell r="D56">
            <v>19287.749100000001</v>
          </cell>
        </row>
        <row r="57">
          <cell r="C57" t="str">
            <v>Columbus MS</v>
          </cell>
          <cell r="D57">
            <v>11907.4283</v>
          </cell>
        </row>
        <row r="58">
          <cell r="C58" t="str">
            <v>Atlanta South</v>
          </cell>
          <cell r="D58">
            <v>4365.0987999999998</v>
          </cell>
        </row>
        <row r="59">
          <cell r="C59" t="str">
            <v>Atlanta North</v>
          </cell>
          <cell r="D59">
            <v>5890.6008999999995</v>
          </cell>
        </row>
        <row r="60">
          <cell r="C60" t="str">
            <v>Pittsburgh</v>
          </cell>
          <cell r="D60">
            <v>3438.4387000000002</v>
          </cell>
        </row>
        <row r="61">
          <cell r="C61" t="str">
            <v>Evansville</v>
          </cell>
          <cell r="D61">
            <v>1906.942</v>
          </cell>
        </row>
        <row r="62">
          <cell r="C62" t="str">
            <v>Minneapolis</v>
          </cell>
          <cell r="D62">
            <v>3022.9366999999997</v>
          </cell>
        </row>
        <row r="63">
          <cell r="C63" t="str">
            <v>Des Moines</v>
          </cell>
          <cell r="D63">
            <v>2440.5953000000004</v>
          </cell>
        </row>
        <row r="64">
          <cell r="C64" t="str">
            <v>Saint Louis</v>
          </cell>
          <cell r="D64">
            <v>13338.9841</v>
          </cell>
        </row>
        <row r="65">
          <cell r="C65" t="str">
            <v>Louisville</v>
          </cell>
          <cell r="D65">
            <v>13880.918600000001</v>
          </cell>
        </row>
        <row r="66">
          <cell r="C66" t="str">
            <v>Chicago</v>
          </cell>
          <cell r="D66">
            <v>68131.162800000006</v>
          </cell>
        </row>
        <row r="67">
          <cell r="C67" t="str">
            <v>Indianapolis</v>
          </cell>
          <cell r="D67">
            <v>5327.0055000000002</v>
          </cell>
        </row>
        <row r="68">
          <cell r="C68" t="str">
            <v>Cincinnati</v>
          </cell>
          <cell r="D68">
            <v>5637.0457999999999</v>
          </cell>
        </row>
        <row r="69">
          <cell r="C69" t="str">
            <v>Detroit</v>
          </cell>
          <cell r="D69">
            <v>6258.0945999999994</v>
          </cell>
        </row>
        <row r="70">
          <cell r="C70" t="str">
            <v>Madison</v>
          </cell>
          <cell r="D70">
            <v>2617.4668999999999</v>
          </cell>
        </row>
        <row r="71">
          <cell r="C71" t="str">
            <v>Grand Rapids</v>
          </cell>
          <cell r="D71">
            <v>1422.1313</v>
          </cell>
        </row>
        <row r="72">
          <cell r="C72" t="str">
            <v>Columbus OH</v>
          </cell>
          <cell r="D72">
            <v>4686.2837</v>
          </cell>
        </row>
        <row r="73">
          <cell r="C73" t="str">
            <v>Cleveland</v>
          </cell>
          <cell r="D73">
            <v>1932.5272</v>
          </cell>
        </row>
        <row r="74">
          <cell r="C74" t="str">
            <v>Buffalo</v>
          </cell>
          <cell r="D74">
            <v>655.08000000000004</v>
          </cell>
        </row>
        <row r="75">
          <cell r="C75" t="str">
            <v>Total</v>
          </cell>
          <cell r="D75">
            <v>1272051.0196999998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udget"/>
      <sheetName val="Summary"/>
      <sheetName val="Total Depreciation Tab"/>
      <sheetName val="Existing Assets FAS Projection"/>
      <sheetName val="Acquisitions"/>
      <sheetName val="Capex Summary by Branch"/>
      <sheetName val="CIP Year End Holdovers"/>
      <sheetName val="CORP PROJECT"/>
      <sheetName val="Regional Mgrs"/>
    </sheetNames>
    <sheetDataSet>
      <sheetData sheetId="0">
        <row r="1">
          <cell r="B1"/>
          <cell r="C1"/>
          <cell r="D1"/>
          <cell r="E1"/>
          <cell r="F1"/>
        </row>
        <row r="2">
          <cell r="B2" t="str">
            <v>Location</v>
          </cell>
          <cell r="C2" t="str">
            <v>Q1</v>
          </cell>
          <cell r="D2" t="str">
            <v>Q2</v>
          </cell>
          <cell r="E2" t="str">
            <v>Q3</v>
          </cell>
          <cell r="F2" t="str">
            <v>Q4</v>
          </cell>
        </row>
        <row r="3">
          <cell r="B3" t="str">
            <v>Seattle</v>
          </cell>
          <cell r="C3">
            <v>28567.864999999998</v>
          </cell>
          <cell r="D3">
            <v>32016.017571428572</v>
          </cell>
          <cell r="E3">
            <v>29524.782714285713</v>
          </cell>
          <cell r="F3">
            <v>29524.872714285717</v>
          </cell>
        </row>
        <row r="4">
          <cell r="B4" t="str">
            <v>Everett</v>
          </cell>
          <cell r="C4">
            <v>34453.06</v>
          </cell>
          <cell r="D4">
            <v>37478.187142857147</v>
          </cell>
          <cell r="E4">
            <v>37199.431428571428</v>
          </cell>
          <cell r="F4">
            <v>37199.511428571437</v>
          </cell>
        </row>
        <row r="5">
          <cell r="B5" t="str">
            <v>Mountain View Corporate</v>
          </cell>
          <cell r="C5">
            <v>30939.910000000003</v>
          </cell>
          <cell r="D5">
            <v>32955.197999999997</v>
          </cell>
          <cell r="E5">
            <v>20368.894</v>
          </cell>
          <cell r="F5">
            <v>20368.914000000001</v>
          </cell>
        </row>
        <row r="6">
          <cell r="B6" t="str">
            <v>Tacoma</v>
          </cell>
          <cell r="C6">
            <v>49655.75</v>
          </cell>
          <cell r="D6">
            <v>52079.484285714287</v>
          </cell>
          <cell r="E6">
            <v>63270.342857142867</v>
          </cell>
          <cell r="F6">
            <v>76750.992857142861</v>
          </cell>
        </row>
        <row r="7">
          <cell r="B7" t="str">
            <v>Kent</v>
          </cell>
          <cell r="C7">
            <v>46876.299999999996</v>
          </cell>
          <cell r="D7">
            <v>50332.851714285716</v>
          </cell>
          <cell r="E7">
            <v>51770.79514285714</v>
          </cell>
          <cell r="F7">
            <v>51770.845142857142</v>
          </cell>
        </row>
        <row r="8">
          <cell r="B8" t="str">
            <v>Spokane</v>
          </cell>
          <cell r="C8">
            <v>6798.0599999999995</v>
          </cell>
          <cell r="D8">
            <v>10249.699999999999</v>
          </cell>
          <cell r="E8">
            <v>10249.699999999999</v>
          </cell>
          <cell r="F8">
            <v>10249.709999999999</v>
          </cell>
        </row>
        <row r="9">
          <cell r="B9" t="str">
            <v>Portland</v>
          </cell>
          <cell r="C9">
            <v>18883.93</v>
          </cell>
          <cell r="D9">
            <v>25976.160404285714</v>
          </cell>
          <cell r="E9">
            <v>36297.061212857152</v>
          </cell>
          <cell r="F9">
            <v>38440.62121285715</v>
          </cell>
        </row>
        <row r="10">
          <cell r="B10" t="str">
            <v>Eugene</v>
          </cell>
          <cell r="C10">
            <v>24750.33</v>
          </cell>
          <cell r="D10">
            <v>26696.186285714284</v>
          </cell>
          <cell r="E10">
            <v>30027.378857142856</v>
          </cell>
          <cell r="F10">
            <v>30027.408857142858</v>
          </cell>
        </row>
        <row r="11">
          <cell r="B11" t="str">
            <v>Medford</v>
          </cell>
          <cell r="C11">
            <v>8116.5300000000007</v>
          </cell>
          <cell r="D11">
            <v>9259.4471428571414</v>
          </cell>
          <cell r="E11">
            <v>17161.911428571431</v>
          </cell>
          <cell r="F11">
            <v>20018.051428571431</v>
          </cell>
        </row>
        <row r="12">
          <cell r="B12" t="str">
            <v>Tualatin</v>
          </cell>
          <cell r="C12">
            <v>18420.740000000002</v>
          </cell>
          <cell r="D12">
            <v>22347.445785714284</v>
          </cell>
          <cell r="E12">
            <v>22380.627357142857</v>
          </cell>
          <cell r="F12">
            <v>22380.627357142857</v>
          </cell>
        </row>
        <row r="13">
          <cell r="B13" t="str">
            <v>Boise</v>
          </cell>
          <cell r="C13">
            <v>5403.73</v>
          </cell>
          <cell r="D13">
            <v>9958.86</v>
          </cell>
          <cell r="E13">
            <v>11743.935000000001</v>
          </cell>
          <cell r="F13">
            <v>11743.935000000001</v>
          </cell>
        </row>
        <row r="14">
          <cell r="B14" t="str">
            <v>Redmond</v>
          </cell>
          <cell r="C14">
            <v>15393.98</v>
          </cell>
          <cell r="D14">
            <v>18166.171538714287</v>
          </cell>
          <cell r="E14">
            <v>18435.284616142853</v>
          </cell>
          <cell r="F14">
            <v>18435.284616142853</v>
          </cell>
        </row>
        <row r="15">
          <cell r="B15" t="str">
            <v>Salt Lake</v>
          </cell>
          <cell r="C15">
            <v>1131.9100000000001</v>
          </cell>
          <cell r="D15">
            <v>10652.31</v>
          </cell>
          <cell r="E15">
            <v>10652.31</v>
          </cell>
          <cell r="F15">
            <v>10652.32</v>
          </cell>
        </row>
        <row r="16">
          <cell r="B16" t="str">
            <v>San Francisco</v>
          </cell>
          <cell r="C16">
            <v>9465.7899999999991</v>
          </cell>
          <cell r="D16">
            <v>14127.475714285714</v>
          </cell>
          <cell r="E16">
            <v>17898.897142857139</v>
          </cell>
          <cell r="F16">
            <v>17898.967142857142</v>
          </cell>
        </row>
        <row r="17">
          <cell r="B17" t="str">
            <v>Santa Clara</v>
          </cell>
          <cell r="C17">
            <v>22225.392727272731</v>
          </cell>
          <cell r="D17">
            <v>31908.830910194807</v>
          </cell>
          <cell r="E17">
            <v>30978.444548766234</v>
          </cell>
          <cell r="F17">
            <v>30978.514548766238</v>
          </cell>
        </row>
        <row r="18">
          <cell r="B18" t="str">
            <v>Sacramento</v>
          </cell>
          <cell r="C18">
            <v>77439.02</v>
          </cell>
          <cell r="D18">
            <v>85216.286571428573</v>
          </cell>
          <cell r="E18">
            <v>97826.999714285717</v>
          </cell>
          <cell r="F18">
            <v>97827.039714285725</v>
          </cell>
        </row>
        <row r="19">
          <cell r="B19" t="str">
            <v>Concord</v>
          </cell>
          <cell r="C19">
            <v>26620.329999999998</v>
          </cell>
          <cell r="D19">
            <v>29068.460326428572</v>
          </cell>
          <cell r="E19">
            <v>32200.350979285715</v>
          </cell>
          <cell r="F19">
            <v>32200.380979285717</v>
          </cell>
        </row>
        <row r="20">
          <cell r="B20" t="str">
            <v>Oakland</v>
          </cell>
          <cell r="C20">
            <v>18035.239999999998</v>
          </cell>
          <cell r="D20">
            <v>25480.161428571428</v>
          </cell>
          <cell r="E20">
            <v>35076.794285714284</v>
          </cell>
          <cell r="F20">
            <v>35076.84428571428</v>
          </cell>
        </row>
        <row r="21">
          <cell r="B21" t="str">
            <v>Manteca</v>
          </cell>
          <cell r="C21">
            <v>5269.93</v>
          </cell>
          <cell r="D21">
            <v>7268.0762857142863</v>
          </cell>
          <cell r="E21">
            <v>9818.9388571428572</v>
          </cell>
          <cell r="F21">
            <v>9818.9388571428572</v>
          </cell>
        </row>
        <row r="22">
          <cell r="B22" t="str">
            <v>S San Francisco</v>
          </cell>
          <cell r="C22">
            <v>16806.398181818182</v>
          </cell>
          <cell r="D22">
            <v>18342.864782870129</v>
          </cell>
          <cell r="E22">
            <v>19727.999803155843</v>
          </cell>
          <cell r="F22">
            <v>19727.999803155843</v>
          </cell>
        </row>
        <row r="23">
          <cell r="B23" t="str">
            <v>Reno</v>
          </cell>
          <cell r="C23">
            <v>2048</v>
          </cell>
          <cell r="D23">
            <v>3072.1254285714285</v>
          </cell>
          <cell r="E23">
            <v>4869.9562857142855</v>
          </cell>
          <cell r="F23">
            <v>4869.9562857142855</v>
          </cell>
        </row>
        <row r="24">
          <cell r="B24" t="str">
            <v>Sonoma Valley</v>
          </cell>
          <cell r="C24">
            <v>6688.65</v>
          </cell>
          <cell r="D24">
            <v>7708.849714285715</v>
          </cell>
          <cell r="E24">
            <v>15026.799142857144</v>
          </cell>
          <cell r="F24">
            <v>15026.799142857144</v>
          </cell>
        </row>
        <row r="25">
          <cell r="B25" t="str">
            <v>Downey</v>
          </cell>
          <cell r="C25">
            <v>23862.239999999998</v>
          </cell>
          <cell r="D25">
            <v>27299.407178714289</v>
          </cell>
          <cell r="E25">
            <v>24047.29153614286</v>
          </cell>
          <cell r="F25">
            <v>24036.471536142857</v>
          </cell>
        </row>
        <row r="26">
          <cell r="B26" t="str">
            <v>Riverside</v>
          </cell>
          <cell r="C26">
            <v>31404.357727272727</v>
          </cell>
          <cell r="D26">
            <v>35179.259305194806</v>
          </cell>
          <cell r="E26">
            <v>40523.114733766241</v>
          </cell>
          <cell r="F26">
            <v>40523.154733766234</v>
          </cell>
        </row>
        <row r="27">
          <cell r="B27" t="str">
            <v>Orange</v>
          </cell>
          <cell r="C27">
            <v>16934.897499999999</v>
          </cell>
          <cell r="D27">
            <v>23353.62186849524</v>
          </cell>
          <cell r="E27">
            <v>27017.597272152383</v>
          </cell>
          <cell r="F27">
            <v>27017.627272152378</v>
          </cell>
        </row>
        <row r="28">
          <cell r="B28" t="str">
            <v>Van Nuys</v>
          </cell>
          <cell r="C28">
            <v>24188.482499999998</v>
          </cell>
          <cell r="D28">
            <v>33786.171765771433</v>
          </cell>
          <cell r="E28">
            <v>50465.500297314284</v>
          </cell>
          <cell r="F28">
            <v>50465.530297314283</v>
          </cell>
        </row>
        <row r="29">
          <cell r="B29" t="str">
            <v>Los Angeles</v>
          </cell>
          <cell r="C29">
            <v>12794.729999999998</v>
          </cell>
          <cell r="D29">
            <v>14461.459208828572</v>
          </cell>
          <cell r="E29">
            <v>17794.847626485716</v>
          </cell>
          <cell r="F29">
            <v>17794.877626485715</v>
          </cell>
        </row>
        <row r="30">
          <cell r="B30" t="str">
            <v>Fresno</v>
          </cell>
          <cell r="C30">
            <v>1383.75</v>
          </cell>
          <cell r="D30">
            <v>2165.3077142857142</v>
          </cell>
          <cell r="E30">
            <v>3728.3931428571427</v>
          </cell>
          <cell r="F30">
            <v>3728.4231428571429</v>
          </cell>
        </row>
        <row r="31">
          <cell r="B31" t="str">
            <v>San Gabriel Valley</v>
          </cell>
          <cell r="C31">
            <v>84917.464545454539</v>
          </cell>
          <cell r="D31">
            <v>85881.817246753242</v>
          </cell>
          <cell r="E31">
            <v>90782.718103896113</v>
          </cell>
          <cell r="F31">
            <v>93138.718103896113</v>
          </cell>
        </row>
        <row r="32">
          <cell r="B32" t="str">
            <v>Phoenix</v>
          </cell>
          <cell r="C32">
            <v>11934.198181818181</v>
          </cell>
          <cell r="D32">
            <v>15608.987272727272</v>
          </cell>
          <cell r="E32">
            <v>22009.777272727271</v>
          </cell>
          <cell r="F32">
            <v>35490.237272727274</v>
          </cell>
        </row>
        <row r="33">
          <cell r="B33" t="str">
            <v>Tucson</v>
          </cell>
          <cell r="C33">
            <v>1448.1975</v>
          </cell>
          <cell r="D33">
            <v>4484.2729017142856</v>
          </cell>
          <cell r="E33">
            <v>9711.3237051428569</v>
          </cell>
          <cell r="F33">
            <v>9711.3237051428587</v>
          </cell>
        </row>
        <row r="34">
          <cell r="B34" t="str">
            <v>El Paso</v>
          </cell>
          <cell r="C34">
            <v>5127.9681818181816</v>
          </cell>
          <cell r="D34">
            <v>7110.3259951558448</v>
          </cell>
          <cell r="E34">
            <v>8819.0634400129875</v>
          </cell>
          <cell r="F34">
            <v>8819.0834400129861</v>
          </cell>
        </row>
        <row r="35">
          <cell r="B35" t="str">
            <v>New York</v>
          </cell>
          <cell r="C35">
            <v>11081.92</v>
          </cell>
          <cell r="D35">
            <v>16661.158911714287</v>
          </cell>
          <cell r="E35">
            <v>24669.836735142861</v>
          </cell>
          <cell r="F35">
            <v>24669.846735142859</v>
          </cell>
        </row>
        <row r="36">
          <cell r="B36" t="str">
            <v>New Jersey</v>
          </cell>
          <cell r="C36">
            <v>46585.128765454545</v>
          </cell>
          <cell r="D36">
            <v>52586.316924038962</v>
          </cell>
          <cell r="E36">
            <v>55765.071815753254</v>
          </cell>
          <cell r="F36">
            <v>82726.301815753221</v>
          </cell>
        </row>
        <row r="37">
          <cell r="B37" t="str">
            <v>Brooklyn-Queens</v>
          </cell>
          <cell r="C37">
            <v>8685.7000000000007</v>
          </cell>
          <cell r="D37">
            <v>15723.349714285716</v>
          </cell>
          <cell r="E37">
            <v>21494.259142857147</v>
          </cell>
          <cell r="F37">
            <v>21494.279142857144</v>
          </cell>
        </row>
        <row r="38">
          <cell r="B38" t="str">
            <v>Connecticut</v>
          </cell>
          <cell r="C38">
            <v>11907.25</v>
          </cell>
          <cell r="D38">
            <v>13833.881428571429</v>
          </cell>
          <cell r="E38">
            <v>13160.994285714285</v>
          </cell>
          <cell r="F38">
            <v>13161.014285714284</v>
          </cell>
        </row>
        <row r="39">
          <cell r="B39" t="str">
            <v>Baltimore</v>
          </cell>
          <cell r="C39">
            <v>5044.3</v>
          </cell>
          <cell r="D39">
            <v>8570.1500000000015</v>
          </cell>
          <cell r="E39">
            <v>14242.75</v>
          </cell>
          <cell r="F39">
            <v>14242.79</v>
          </cell>
        </row>
        <row r="40">
          <cell r="B40" t="str">
            <v>Boston</v>
          </cell>
          <cell r="C40">
            <v>11399.349999999999</v>
          </cell>
          <cell r="D40">
            <v>15557.840285714286</v>
          </cell>
          <cell r="E40">
            <v>17372.24085714286</v>
          </cell>
          <cell r="F40">
            <v>17372.250857142859</v>
          </cell>
        </row>
        <row r="41">
          <cell r="B41" t="str">
            <v>Bronx</v>
          </cell>
          <cell r="C41">
            <v>10431.099999999999</v>
          </cell>
          <cell r="D41">
            <v>29001.161931428571</v>
          </cell>
          <cell r="E41">
            <v>62496.945794285712</v>
          </cell>
          <cell r="F41">
            <v>62496.945794285712</v>
          </cell>
        </row>
        <row r="42">
          <cell r="B42" t="str">
            <v>Philadelphia</v>
          </cell>
          <cell r="C42">
            <v>6788.0499999999993</v>
          </cell>
          <cell r="D42">
            <v>9417.3928571428569</v>
          </cell>
          <cell r="E42">
            <v>13294.548571428571</v>
          </cell>
          <cell r="F42">
            <v>13294.55857142857</v>
          </cell>
        </row>
        <row r="43">
          <cell r="B43" t="str">
            <v>San Diego</v>
          </cell>
          <cell r="C43">
            <v>27070.205454545456</v>
          </cell>
          <cell r="D43">
            <v>28988.159896103898</v>
          </cell>
          <cell r="E43">
            <v>32546.743324675324</v>
          </cell>
          <cell r="F43">
            <v>32546.783324675322</v>
          </cell>
        </row>
        <row r="44">
          <cell r="B44" t="str">
            <v>Albuquerque</v>
          </cell>
          <cell r="C44">
            <v>13300.481335</v>
          </cell>
          <cell r="D44">
            <v>14020.728755</v>
          </cell>
          <cell r="E44">
            <v>12210.448755000001</v>
          </cell>
          <cell r="F44">
            <v>12210.488755</v>
          </cell>
        </row>
        <row r="45">
          <cell r="B45" t="str">
            <v>Bloomfield</v>
          </cell>
          <cell r="C45">
            <v>12792.349999999999</v>
          </cell>
          <cell r="D45">
            <v>12839.952640857144</v>
          </cell>
          <cell r="E45">
            <v>12935.13792257143</v>
          </cell>
          <cell r="F45">
            <v>12935.147922571428</v>
          </cell>
        </row>
        <row r="46">
          <cell r="B46" t="str">
            <v>Santa Fe</v>
          </cell>
          <cell r="C46">
            <v>1215.48</v>
          </cell>
          <cell r="D46">
            <v>12237.762612904762</v>
          </cell>
          <cell r="E46">
            <v>14924.951172047618</v>
          </cell>
          <cell r="F46">
            <v>14924.971172047619</v>
          </cell>
        </row>
        <row r="47">
          <cell r="B47" t="str">
            <v>Chattanooga</v>
          </cell>
          <cell r="C47">
            <v>18940.149999999998</v>
          </cell>
          <cell r="D47">
            <v>19726.13</v>
          </cell>
          <cell r="E47">
            <v>19726.12</v>
          </cell>
          <cell r="F47">
            <v>19726.14</v>
          </cell>
        </row>
        <row r="48">
          <cell r="B48" t="str">
            <v>Knoxville</v>
          </cell>
          <cell r="C48">
            <v>17371.261818181818</v>
          </cell>
          <cell r="D48">
            <v>23275.773012987011</v>
          </cell>
          <cell r="E48">
            <v>26436.913584415583</v>
          </cell>
          <cell r="F48">
            <v>26436.923584415585</v>
          </cell>
        </row>
        <row r="49">
          <cell r="B49" t="str">
            <v>Nashville</v>
          </cell>
          <cell r="C49">
            <v>36559.800000000003</v>
          </cell>
          <cell r="D49">
            <v>37943.895142857145</v>
          </cell>
          <cell r="E49">
            <v>43429.865428571429</v>
          </cell>
          <cell r="F49">
            <v>56910.365428571429</v>
          </cell>
        </row>
        <row r="50">
          <cell r="B50" t="str">
            <v>Memphis</v>
          </cell>
          <cell r="C50">
            <v>9040.619999999999</v>
          </cell>
          <cell r="D50">
            <v>16347.86</v>
          </cell>
          <cell r="E50">
            <v>25991.200000000004</v>
          </cell>
          <cell r="F50">
            <v>25991.230000000003</v>
          </cell>
        </row>
        <row r="51">
          <cell r="B51" t="str">
            <v>Little Rock</v>
          </cell>
          <cell r="C51">
            <v>6042.24</v>
          </cell>
          <cell r="D51">
            <v>8139.4977142857151</v>
          </cell>
          <cell r="E51">
            <v>10950.613142857143</v>
          </cell>
          <cell r="F51">
            <v>10950.623142857145</v>
          </cell>
        </row>
        <row r="52">
          <cell r="B52" t="str">
            <v>Jackson</v>
          </cell>
          <cell r="C52">
            <v>10732.51</v>
          </cell>
          <cell r="D52">
            <v>18805.31342857143</v>
          </cell>
          <cell r="E52">
            <v>28417.490285714281</v>
          </cell>
          <cell r="F52">
            <v>28417.530285714289</v>
          </cell>
        </row>
        <row r="53">
          <cell r="B53" t="str">
            <v>Columbus MS</v>
          </cell>
          <cell r="C53">
            <v>7711.7199999999993</v>
          </cell>
          <cell r="D53">
            <v>15471.77</v>
          </cell>
          <cell r="E53">
            <v>15897.33</v>
          </cell>
          <cell r="F53">
            <v>15897.380000000001</v>
          </cell>
        </row>
        <row r="54">
          <cell r="B54" t="str">
            <v>Atlanta South</v>
          </cell>
          <cell r="C54">
            <v>23291.61</v>
          </cell>
          <cell r="D54">
            <v>24748.195428571431</v>
          </cell>
          <cell r="E54">
            <v>28895.196285714286</v>
          </cell>
          <cell r="F54">
            <v>31591.306285714287</v>
          </cell>
        </row>
        <row r="55">
          <cell r="B55" t="str">
            <v>Atlanta North</v>
          </cell>
          <cell r="C55">
            <v>20323.900000000001</v>
          </cell>
          <cell r="D55">
            <v>22034.634371428572</v>
          </cell>
          <cell r="E55">
            <v>21282.893114285715</v>
          </cell>
          <cell r="F55">
            <v>21282.913114285715</v>
          </cell>
        </row>
        <row r="56">
          <cell r="B56" t="str">
            <v>Pittsburgh</v>
          </cell>
          <cell r="C56">
            <v>13843.01</v>
          </cell>
          <cell r="D56">
            <v>16951.057084857141</v>
          </cell>
          <cell r="E56">
            <v>20348.391254571427</v>
          </cell>
          <cell r="F56">
            <v>20348.411254571427</v>
          </cell>
        </row>
        <row r="57">
          <cell r="B57" t="str">
            <v>Evansville</v>
          </cell>
          <cell r="C57">
            <v>5553.5107499999995</v>
          </cell>
          <cell r="D57">
            <v>5605.3346538571423</v>
          </cell>
          <cell r="E57">
            <v>5708.9424615714288</v>
          </cell>
          <cell r="F57">
            <v>5708.9524615714281</v>
          </cell>
        </row>
        <row r="58">
          <cell r="B58" t="str">
            <v>Minneapolis</v>
          </cell>
          <cell r="C58">
            <v>17057.086363636361</v>
          </cell>
          <cell r="D58">
            <v>21514.162766168833</v>
          </cell>
          <cell r="E58">
            <v>28064.619207597407</v>
          </cell>
          <cell r="F58">
            <v>28064.629207597405</v>
          </cell>
        </row>
        <row r="59">
          <cell r="B59" t="str">
            <v>Des Moines</v>
          </cell>
          <cell r="C59">
            <v>4876.0599999999995</v>
          </cell>
          <cell r="D59">
            <v>9424.598857142857</v>
          </cell>
          <cell r="E59">
            <v>11627.336571428572</v>
          </cell>
          <cell r="F59">
            <v>11627.346571428572</v>
          </cell>
        </row>
        <row r="60">
          <cell r="B60" t="str">
            <v>Saint Louis</v>
          </cell>
          <cell r="C60">
            <v>12501.099999999999</v>
          </cell>
          <cell r="D60">
            <v>15101.130000000001</v>
          </cell>
          <cell r="E60">
            <v>13585.58</v>
          </cell>
          <cell r="F60">
            <v>13585.61</v>
          </cell>
        </row>
        <row r="61">
          <cell r="B61" t="str">
            <v>Louisville</v>
          </cell>
          <cell r="C61">
            <v>18685.489999999998</v>
          </cell>
          <cell r="D61">
            <v>19645.539999999997</v>
          </cell>
          <cell r="E61">
            <v>21192.120000000003</v>
          </cell>
          <cell r="F61">
            <v>21192.120000000003</v>
          </cell>
        </row>
        <row r="62">
          <cell r="B62" t="str">
            <v>Chicago</v>
          </cell>
          <cell r="C62">
            <v>20455.98</v>
          </cell>
          <cell r="D62">
            <v>31032.320857142855</v>
          </cell>
          <cell r="E62">
            <v>45780.232571428569</v>
          </cell>
          <cell r="F62">
            <v>45780.282571428572</v>
          </cell>
        </row>
        <row r="63">
          <cell r="B63" t="str">
            <v>Indianapolis</v>
          </cell>
          <cell r="C63">
            <v>11364.98</v>
          </cell>
          <cell r="D63">
            <v>11365.01</v>
          </cell>
          <cell r="E63">
            <v>8906.48</v>
          </cell>
          <cell r="F63">
            <v>8906.52</v>
          </cell>
        </row>
        <row r="64">
          <cell r="B64" t="str">
            <v>Cincinnati</v>
          </cell>
          <cell r="C64">
            <v>6144.09</v>
          </cell>
          <cell r="D64">
            <v>6144.11</v>
          </cell>
          <cell r="E64">
            <v>6144.1</v>
          </cell>
          <cell r="F64">
            <v>6144.130000000001</v>
          </cell>
        </row>
        <row r="65">
          <cell r="B65" t="str">
            <v>Detroit</v>
          </cell>
          <cell r="C65">
            <v>20053.47</v>
          </cell>
          <cell r="D65">
            <v>20053.52</v>
          </cell>
          <cell r="E65">
            <v>17991.04</v>
          </cell>
          <cell r="F65">
            <v>17991.060000000001</v>
          </cell>
        </row>
        <row r="66">
          <cell r="B66" t="str">
            <v>Madison</v>
          </cell>
          <cell r="C66">
            <v>12506.532272727272</v>
          </cell>
          <cell r="D66">
            <v>13589.995909090909</v>
          </cell>
          <cell r="E66">
            <v>11530.445909090909</v>
          </cell>
          <cell r="F66">
            <v>11530.47590909091</v>
          </cell>
        </row>
        <row r="67">
          <cell r="B67" t="str">
            <v>Grand Rapids</v>
          </cell>
          <cell r="C67">
            <v>20912.43</v>
          </cell>
          <cell r="D67">
            <v>20912.45</v>
          </cell>
          <cell r="E67">
            <v>19447.670000000002</v>
          </cell>
          <cell r="F67">
            <v>19447.690000000002</v>
          </cell>
        </row>
        <row r="68">
          <cell r="B68" t="str">
            <v>Columbus OH</v>
          </cell>
          <cell r="C68">
            <v>10568.45</v>
          </cell>
          <cell r="D68">
            <v>11311.327142857142</v>
          </cell>
          <cell r="E68">
            <v>12166.08142857143</v>
          </cell>
          <cell r="F68">
            <v>12166.08142857143</v>
          </cell>
        </row>
        <row r="69">
          <cell r="B69" t="str">
            <v>Cleveland</v>
          </cell>
          <cell r="C69">
            <v>1669.77</v>
          </cell>
          <cell r="D69">
            <v>2855.5985714285716</v>
          </cell>
          <cell r="E69">
            <v>5227.255714285714</v>
          </cell>
          <cell r="F69">
            <v>5227.255714285714</v>
          </cell>
        </row>
        <row r="70">
          <cell r="B70" t="str">
            <v>Buffalo</v>
          </cell>
          <cell r="C70">
            <v>10233.290000000001</v>
          </cell>
          <cell r="D70">
            <v>10233.290000000001</v>
          </cell>
          <cell r="E70">
            <v>8796.630000000001</v>
          </cell>
          <cell r="F70">
            <v>8796.630000000001</v>
          </cell>
        </row>
        <row r="71">
          <cell r="B71">
            <v>111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B72">
            <v>211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B73">
            <v>221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4">
          <cell r="B74">
            <v>231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</row>
        <row r="75">
          <cell r="B75">
            <v>242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6">
          <cell r="B76">
            <v>243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</row>
        <row r="77">
          <cell r="B77">
            <v>244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</row>
        <row r="78">
          <cell r="B78">
            <v>311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</row>
        <row r="79">
          <cell r="B79">
            <v>321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B80">
            <v>322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B81">
            <v>331</v>
          </cell>
          <cell r="C81">
            <v>889.14</v>
          </cell>
          <cell r="D81">
            <v>1924.1165714285717</v>
          </cell>
          <cell r="E81">
            <v>3994.0497142857148</v>
          </cell>
          <cell r="F81">
            <v>3994.0497142857148</v>
          </cell>
        </row>
        <row r="82">
          <cell r="B82">
            <v>351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B83">
            <v>353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B84">
            <v>412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5">
          <cell r="B85">
            <v>421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</row>
        <row r="86">
          <cell r="B86">
            <v>423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B87">
            <v>431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B88">
            <v>441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89">
          <cell r="B89">
            <v>621</v>
          </cell>
          <cell r="C89">
            <v>2452.1999999999998</v>
          </cell>
          <cell r="D89">
            <v>2452.1999999999998</v>
          </cell>
          <cell r="E89">
            <v>2452.1999999999998</v>
          </cell>
          <cell r="F89">
            <v>2452.1999999999998</v>
          </cell>
        </row>
        <row r="90">
          <cell r="B90">
            <v>623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</row>
        <row r="91">
          <cell r="B91">
            <v>631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</row>
        <row r="92">
          <cell r="B92">
            <v>641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3">
          <cell r="B93">
            <v>671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</row>
        <row r="94">
          <cell r="B94">
            <v>711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</row>
        <row r="95">
          <cell r="B95">
            <v>721</v>
          </cell>
          <cell r="C95">
            <v>1339.8899999999999</v>
          </cell>
          <cell r="D95">
            <v>1339.8899999999999</v>
          </cell>
          <cell r="E95">
            <v>1339.8899999999999</v>
          </cell>
          <cell r="F95">
            <v>1339.8899999999999</v>
          </cell>
        </row>
        <row r="96">
          <cell r="B96">
            <v>732</v>
          </cell>
          <cell r="C96">
            <v>2595.7200000000003</v>
          </cell>
          <cell r="D96">
            <v>2595.7200000000003</v>
          </cell>
          <cell r="E96">
            <v>2595.7200000000003</v>
          </cell>
          <cell r="F96">
            <v>2595.7200000000003</v>
          </cell>
        </row>
        <row r="97">
          <cell r="B97">
            <v>752</v>
          </cell>
          <cell r="C97">
            <v>267.18</v>
          </cell>
          <cell r="D97">
            <v>267.18</v>
          </cell>
          <cell r="E97">
            <v>267.18</v>
          </cell>
          <cell r="F97">
            <v>267.18</v>
          </cell>
        </row>
        <row r="98">
          <cell r="B98">
            <v>753</v>
          </cell>
          <cell r="C98">
            <v>33.660000000000004</v>
          </cell>
          <cell r="D98">
            <v>33.660000000000004</v>
          </cell>
          <cell r="E98">
            <v>33.660000000000004</v>
          </cell>
          <cell r="F98">
            <v>33.660000000000004</v>
          </cell>
        </row>
        <row r="99">
          <cell r="B99">
            <v>754</v>
          </cell>
          <cell r="C99">
            <v>1611.2400000000002</v>
          </cell>
          <cell r="D99">
            <v>1611.2400000000002</v>
          </cell>
          <cell r="E99">
            <v>1611.2400000000002</v>
          </cell>
          <cell r="F99">
            <v>1611.2400000000002</v>
          </cell>
        </row>
        <row r="100">
          <cell r="B100">
            <v>781</v>
          </cell>
          <cell r="C100">
            <v>2656.29</v>
          </cell>
          <cell r="D100">
            <v>2656.29</v>
          </cell>
          <cell r="E100">
            <v>2656.29</v>
          </cell>
          <cell r="F100">
            <v>2656.29</v>
          </cell>
        </row>
        <row r="101">
          <cell r="B101">
            <v>791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B102">
            <v>821</v>
          </cell>
          <cell r="C102">
            <v>2493.6000000000004</v>
          </cell>
          <cell r="D102">
            <v>2493.6000000000004</v>
          </cell>
          <cell r="E102">
            <v>2493.6000000000004</v>
          </cell>
          <cell r="F102">
            <v>2493.6000000000004</v>
          </cell>
        </row>
        <row r="103">
          <cell r="B103">
            <v>831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</row>
        <row r="104">
          <cell r="B104">
            <v>891</v>
          </cell>
          <cell r="C104">
            <v>2567.25</v>
          </cell>
          <cell r="D104">
            <v>2567.25</v>
          </cell>
          <cell r="E104">
            <v>2567.25</v>
          </cell>
          <cell r="F104">
            <v>2567.25</v>
          </cell>
        </row>
        <row r="105">
          <cell r="B105">
            <v>911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</row>
        <row r="106">
          <cell r="B106">
            <v>951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</row>
        <row r="107">
          <cell r="B107"/>
          <cell r="C107">
            <v>1207633.6788049997</v>
          </cell>
          <cell r="D107">
            <v>1459303.2989620003</v>
          </cell>
          <cell r="E107">
            <v>1690076.8175559998</v>
          </cell>
          <cell r="F107">
            <v>1767522.0475559991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oodwill &amp; Non-Compete Amortiza"/>
      <sheetName val="WA &amp; SD"/>
    </sheetNames>
    <sheetDataSet>
      <sheetData sheetId="0">
        <row r="1">
          <cell r="B1" t="str">
            <v>Br. Name</v>
          </cell>
          <cell r="C1" t="str">
            <v>Amt</v>
          </cell>
        </row>
        <row r="2">
          <cell r="B2" t="str">
            <v>Seattle</v>
          </cell>
          <cell r="C2">
            <v>0</v>
          </cell>
        </row>
        <row r="3">
          <cell r="B3" t="str">
            <v>Everett</v>
          </cell>
          <cell r="C3">
            <v>0</v>
          </cell>
        </row>
        <row r="4">
          <cell r="B4" t="str">
            <v>Corporate Mt View</v>
          </cell>
          <cell r="C4">
            <v>0</v>
          </cell>
        </row>
        <row r="5">
          <cell r="B5" t="str">
            <v>Tacoma</v>
          </cell>
          <cell r="C5">
            <v>0</v>
          </cell>
        </row>
        <row r="6">
          <cell r="B6" t="str">
            <v>Kent</v>
          </cell>
          <cell r="C6">
            <v>0</v>
          </cell>
        </row>
        <row r="7">
          <cell r="B7" t="str">
            <v>Spokane</v>
          </cell>
          <cell r="C7">
            <v>0</v>
          </cell>
        </row>
        <row r="8">
          <cell r="B8" t="str">
            <v>PORTLAND</v>
          </cell>
          <cell r="C8">
            <v>0</v>
          </cell>
        </row>
        <row r="9">
          <cell r="B9" t="str">
            <v>EUGENE</v>
          </cell>
          <cell r="C9">
            <v>0</v>
          </cell>
        </row>
        <row r="10">
          <cell r="B10" t="str">
            <v>MEDFORD</v>
          </cell>
          <cell r="C10">
            <v>0</v>
          </cell>
        </row>
        <row r="11">
          <cell r="B11" t="str">
            <v>Tualatin</v>
          </cell>
          <cell r="C11">
            <v>0</v>
          </cell>
        </row>
        <row r="12">
          <cell r="B12" t="str">
            <v>Boise</v>
          </cell>
          <cell r="C12">
            <v>0</v>
          </cell>
        </row>
        <row r="13">
          <cell r="B13" t="str">
            <v>Redmond</v>
          </cell>
          <cell r="C13">
            <v>0</v>
          </cell>
        </row>
        <row r="14">
          <cell r="B14" t="str">
            <v>Salt Lake</v>
          </cell>
          <cell r="C14">
            <v>0</v>
          </cell>
        </row>
        <row r="15">
          <cell r="B15" t="str">
            <v>SAN FRANCISCO</v>
          </cell>
          <cell r="C15">
            <v>0</v>
          </cell>
        </row>
        <row r="16">
          <cell r="B16" t="str">
            <v>SANTA CLARA</v>
          </cell>
          <cell r="C16">
            <v>0</v>
          </cell>
        </row>
        <row r="17">
          <cell r="B17" t="str">
            <v>SACRAMENTO</v>
          </cell>
          <cell r="C17">
            <v>0</v>
          </cell>
        </row>
        <row r="18">
          <cell r="B18" t="str">
            <v>Concord</v>
          </cell>
          <cell r="C18">
            <v>0</v>
          </cell>
        </row>
        <row r="19">
          <cell r="B19" t="str">
            <v>OAKLAND</v>
          </cell>
          <cell r="C19">
            <v>0</v>
          </cell>
        </row>
        <row r="20">
          <cell r="B20" t="str">
            <v>Manteca</v>
          </cell>
          <cell r="C20">
            <v>0</v>
          </cell>
        </row>
        <row r="21">
          <cell r="B21" t="str">
            <v>S San Francisco</v>
          </cell>
          <cell r="C21">
            <v>0</v>
          </cell>
        </row>
        <row r="22">
          <cell r="B22" t="str">
            <v>Reno</v>
          </cell>
          <cell r="C22">
            <v>0</v>
          </cell>
        </row>
        <row r="23">
          <cell r="B23" t="str">
            <v>Sonoma Valley</v>
          </cell>
          <cell r="C23">
            <v>0</v>
          </cell>
        </row>
        <row r="24">
          <cell r="B24" t="str">
            <v>DOWNEY</v>
          </cell>
          <cell r="C24">
            <v>0</v>
          </cell>
        </row>
        <row r="25">
          <cell r="B25" t="str">
            <v>RIVERSIDE</v>
          </cell>
          <cell r="C25">
            <v>0</v>
          </cell>
        </row>
        <row r="26">
          <cell r="B26" t="str">
            <v>Orange</v>
          </cell>
          <cell r="C26">
            <v>0</v>
          </cell>
        </row>
        <row r="27">
          <cell r="B27" t="str">
            <v>VAN NUYS</v>
          </cell>
          <cell r="C27">
            <v>0</v>
          </cell>
        </row>
        <row r="28">
          <cell r="B28" t="str">
            <v>LOS ANGELES</v>
          </cell>
          <cell r="C28">
            <v>0</v>
          </cell>
        </row>
        <row r="29">
          <cell r="B29" t="str">
            <v>Fresno</v>
          </cell>
          <cell r="C29">
            <v>0</v>
          </cell>
        </row>
        <row r="30">
          <cell r="B30" t="str">
            <v>Fresno</v>
          </cell>
          <cell r="C30">
            <v>5000.0000000000009</v>
          </cell>
        </row>
        <row r="31">
          <cell r="B31" t="str">
            <v>San Gabriel Valley</v>
          </cell>
          <cell r="C31">
            <v>0</v>
          </cell>
        </row>
        <row r="32">
          <cell r="B32" t="str">
            <v>PHOENIX</v>
          </cell>
          <cell r="C32">
            <v>0</v>
          </cell>
        </row>
        <row r="33">
          <cell r="B33" t="str">
            <v>TUCSON</v>
          </cell>
          <cell r="C33">
            <v>0</v>
          </cell>
        </row>
        <row r="34">
          <cell r="B34" t="str">
            <v>DENVER</v>
          </cell>
          <cell r="C34">
            <v>0</v>
          </cell>
        </row>
        <row r="35">
          <cell r="B35" t="str">
            <v xml:space="preserve">COLORADO SPRINGS </v>
          </cell>
          <cell r="C35">
            <v>0</v>
          </cell>
        </row>
        <row r="36">
          <cell r="B36" t="str">
            <v>FORT COLLINS</v>
          </cell>
          <cell r="C36">
            <v>0</v>
          </cell>
        </row>
        <row r="37">
          <cell r="B37" t="str">
            <v>GLENWOOD SPRINGS</v>
          </cell>
          <cell r="C37">
            <v>0</v>
          </cell>
        </row>
        <row r="38">
          <cell r="B38" t="str">
            <v>ABILENE</v>
          </cell>
          <cell r="C38">
            <v>2500.0000000000005</v>
          </cell>
        </row>
        <row r="39">
          <cell r="B39" t="str">
            <v>El Paso</v>
          </cell>
          <cell r="C39">
            <v>2500.0000000000005</v>
          </cell>
        </row>
        <row r="40">
          <cell r="B40" t="str">
            <v>New York</v>
          </cell>
          <cell r="C40">
            <v>0</v>
          </cell>
        </row>
        <row r="41">
          <cell r="B41" t="str">
            <v>NEW JERSEY</v>
          </cell>
          <cell r="C41">
            <v>0</v>
          </cell>
        </row>
        <row r="42">
          <cell r="B42" t="str">
            <v>Brooklyn-Queens</v>
          </cell>
          <cell r="C42">
            <v>0</v>
          </cell>
        </row>
        <row r="43">
          <cell r="B43" t="str">
            <v>Connecticut</v>
          </cell>
          <cell r="C43">
            <v>0</v>
          </cell>
        </row>
        <row r="44">
          <cell r="B44" t="str">
            <v>BALTIMORE</v>
          </cell>
          <cell r="C44">
            <v>0</v>
          </cell>
        </row>
        <row r="45">
          <cell r="B45" t="str">
            <v>Boston</v>
          </cell>
          <cell r="C45">
            <v>0</v>
          </cell>
        </row>
        <row r="46">
          <cell r="B46" t="str">
            <v>Bronx</v>
          </cell>
          <cell r="C46">
            <v>0</v>
          </cell>
        </row>
        <row r="47">
          <cell r="B47" t="str">
            <v>Philadelphia</v>
          </cell>
          <cell r="C47">
            <v>0</v>
          </cell>
        </row>
        <row r="48">
          <cell r="B48" t="str">
            <v>SAN DIEGO</v>
          </cell>
          <cell r="C48">
            <v>0</v>
          </cell>
        </row>
        <row r="49">
          <cell r="B49" t="str">
            <v>Albuquerque</v>
          </cell>
          <cell r="C49">
            <v>0</v>
          </cell>
        </row>
        <row r="50">
          <cell r="B50" t="str">
            <v>Bloomfield</v>
          </cell>
          <cell r="C50">
            <v>0</v>
          </cell>
        </row>
        <row r="51">
          <cell r="B51" t="str">
            <v>Santa Fe</v>
          </cell>
          <cell r="C51">
            <v>0</v>
          </cell>
        </row>
        <row r="52">
          <cell r="B52" t="str">
            <v>CHATTANOOGA</v>
          </cell>
          <cell r="C52">
            <v>0</v>
          </cell>
        </row>
        <row r="53">
          <cell r="B53" t="str">
            <v>Knoxville</v>
          </cell>
          <cell r="C53">
            <v>0</v>
          </cell>
        </row>
        <row r="54">
          <cell r="B54" t="str">
            <v>Nashville</v>
          </cell>
          <cell r="C54">
            <v>0</v>
          </cell>
        </row>
        <row r="55">
          <cell r="B55" t="str">
            <v>Memphis</v>
          </cell>
          <cell r="C55">
            <v>0</v>
          </cell>
        </row>
        <row r="56">
          <cell r="B56" t="str">
            <v>Little Rock</v>
          </cell>
          <cell r="C56">
            <v>0</v>
          </cell>
        </row>
        <row r="57">
          <cell r="B57" t="str">
            <v>JACKSON</v>
          </cell>
          <cell r="C57">
            <v>0</v>
          </cell>
        </row>
        <row r="58">
          <cell r="B58" t="str">
            <v>Columbus MS</v>
          </cell>
          <cell r="C58">
            <v>0</v>
          </cell>
        </row>
        <row r="59">
          <cell r="B59" t="str">
            <v>Atlanta South</v>
          </cell>
          <cell r="C59">
            <v>0</v>
          </cell>
        </row>
        <row r="60">
          <cell r="B60" t="str">
            <v>Atlanta North</v>
          </cell>
          <cell r="C60">
            <v>0</v>
          </cell>
        </row>
        <row r="61">
          <cell r="B61" t="str">
            <v>Pittsburgh</v>
          </cell>
          <cell r="C61">
            <v>0</v>
          </cell>
        </row>
        <row r="62">
          <cell r="B62" t="str">
            <v>Evansville</v>
          </cell>
          <cell r="C62">
            <v>0</v>
          </cell>
        </row>
        <row r="63">
          <cell r="B63" t="str">
            <v>Minneapolis</v>
          </cell>
          <cell r="C63">
            <v>0</v>
          </cell>
        </row>
        <row r="64">
          <cell r="B64" t="str">
            <v>Des moines</v>
          </cell>
          <cell r="C64">
            <v>0</v>
          </cell>
        </row>
        <row r="65">
          <cell r="B65" t="str">
            <v>Saint Louis</v>
          </cell>
          <cell r="C65">
            <v>0</v>
          </cell>
        </row>
        <row r="66">
          <cell r="B66" t="str">
            <v>Louisville</v>
          </cell>
          <cell r="C66">
            <v>0</v>
          </cell>
        </row>
        <row r="67">
          <cell r="B67" t="str">
            <v>Chicago</v>
          </cell>
          <cell r="C67">
            <v>0</v>
          </cell>
        </row>
        <row r="68">
          <cell r="B68" t="str">
            <v>Indianapolis</v>
          </cell>
          <cell r="C68">
            <v>0</v>
          </cell>
        </row>
        <row r="69">
          <cell r="B69" t="str">
            <v>Cincinnati</v>
          </cell>
          <cell r="C69">
            <v>0</v>
          </cell>
        </row>
        <row r="70">
          <cell r="B70" t="str">
            <v>Detroit</v>
          </cell>
          <cell r="C70">
            <v>0</v>
          </cell>
        </row>
        <row r="71">
          <cell r="B71" t="str">
            <v>Madison</v>
          </cell>
          <cell r="C71">
            <v>0</v>
          </cell>
        </row>
        <row r="72">
          <cell r="B72" t="str">
            <v>Grand Rapids</v>
          </cell>
          <cell r="C72">
            <v>0</v>
          </cell>
        </row>
        <row r="73">
          <cell r="B73" t="str">
            <v>Columbus OH</v>
          </cell>
          <cell r="C73">
            <v>0</v>
          </cell>
        </row>
        <row r="74">
          <cell r="B74" t="str">
            <v>Cleveland</v>
          </cell>
          <cell r="C74">
            <v>0</v>
          </cell>
        </row>
        <row r="75">
          <cell r="B75" t="str">
            <v>Buffalo</v>
          </cell>
          <cell r="C75">
            <v>0</v>
          </cell>
        </row>
      </sheetData>
      <sheetData sheetId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lan Admin Cost "/>
      <sheetName val="true up"/>
      <sheetName val="calc"/>
      <sheetName val="BACKUP"/>
    </sheetNames>
    <sheetDataSet>
      <sheetData sheetId="0">
        <row r="1">
          <cell r="A1" t="str">
            <v xml:space="preserve">PROFIT SHARING CONTRIBUTION </v>
          </cell>
        </row>
        <row r="2">
          <cell r="B2"/>
          <cell r="C2"/>
        </row>
        <row r="3">
          <cell r="A3" t="str">
            <v>NAME</v>
          </cell>
          <cell r="B3" t="str">
            <v>BR</v>
          </cell>
          <cell r="C3" t="str">
            <v>Plan Cost</v>
          </cell>
        </row>
        <row r="4">
          <cell r="A4" t="str">
            <v>Seattle</v>
          </cell>
          <cell r="B4">
            <v>110</v>
          </cell>
          <cell r="C4">
            <v>567.15031646420164</v>
          </cell>
        </row>
        <row r="5">
          <cell r="A5" t="str">
            <v>Regional</v>
          </cell>
          <cell r="B5">
            <v>111</v>
          </cell>
          <cell r="C5">
            <v>125.09296107446623</v>
          </cell>
        </row>
        <row r="6">
          <cell r="A6" t="str">
            <v>Everett</v>
          </cell>
          <cell r="B6">
            <v>120</v>
          </cell>
          <cell r="C6">
            <v>570.50997764845863</v>
          </cell>
        </row>
        <row r="7">
          <cell r="A7" t="str">
            <v>Corporate Mt View</v>
          </cell>
          <cell r="B7">
            <v>130</v>
          </cell>
          <cell r="C7">
            <v>3426.9082855935039</v>
          </cell>
        </row>
        <row r="8">
          <cell r="A8" t="str">
            <v>Tacoma</v>
          </cell>
          <cell r="B8">
            <v>140</v>
          </cell>
          <cell r="C8">
            <v>636.27041780734226</v>
          </cell>
        </row>
        <row r="9">
          <cell r="A9" t="str">
            <v>Kent</v>
          </cell>
          <cell r="B9">
            <v>150</v>
          </cell>
          <cell r="C9">
            <v>585.94518753881698</v>
          </cell>
        </row>
        <row r="10">
          <cell r="A10" t="str">
            <v>Spokane</v>
          </cell>
          <cell r="B10">
            <v>160</v>
          </cell>
          <cell r="C10">
            <v>55.162483706223355</v>
          </cell>
        </row>
        <row r="11">
          <cell r="A11" t="str">
            <v>PORTLAND</v>
          </cell>
          <cell r="B11">
            <v>210</v>
          </cell>
          <cell r="C11">
            <v>716.24319706543611</v>
          </cell>
        </row>
        <row r="12">
          <cell r="A12" t="str">
            <v>Regional</v>
          </cell>
          <cell r="B12">
            <v>211</v>
          </cell>
          <cell r="C12">
            <v>0</v>
          </cell>
        </row>
        <row r="13">
          <cell r="A13" t="str">
            <v>EUGENE</v>
          </cell>
          <cell r="B13">
            <v>220</v>
          </cell>
          <cell r="C13">
            <v>716.72346686506967</v>
          </cell>
        </row>
        <row r="14">
          <cell r="A14" t="str">
            <v>Regional</v>
          </cell>
          <cell r="B14">
            <v>221</v>
          </cell>
          <cell r="C14">
            <v>113.38395296598996</v>
          </cell>
        </row>
        <row r="15">
          <cell r="A15" t="str">
            <v>MEDFORD</v>
          </cell>
          <cell r="B15">
            <v>230</v>
          </cell>
          <cell r="C15">
            <v>445.96492548710802</v>
          </cell>
        </row>
        <row r="16">
          <cell r="A16" t="str">
            <v>Regional</v>
          </cell>
          <cell r="B16">
            <v>231</v>
          </cell>
          <cell r="C16">
            <v>123.29246875619853</v>
          </cell>
        </row>
        <row r="17">
          <cell r="A17" t="str">
            <v>Tualatin</v>
          </cell>
          <cell r="B17">
            <v>240</v>
          </cell>
          <cell r="C17">
            <v>1291.266482639614</v>
          </cell>
        </row>
        <row r="18">
          <cell r="A18" t="str">
            <v>Regional</v>
          </cell>
          <cell r="B18">
            <v>242</v>
          </cell>
          <cell r="C18">
            <v>64.227219458875084</v>
          </cell>
        </row>
        <row r="19">
          <cell r="A19" t="str">
            <v>Regional</v>
          </cell>
          <cell r="B19">
            <v>243</v>
          </cell>
          <cell r="C19">
            <v>146.69407875781334</v>
          </cell>
        </row>
        <row r="20">
          <cell r="A20" t="str">
            <v>Regional</v>
          </cell>
          <cell r="B20">
            <v>244</v>
          </cell>
          <cell r="C20">
            <v>215.90148272216226</v>
          </cell>
        </row>
        <row r="21">
          <cell r="A21" t="str">
            <v>Boise</v>
          </cell>
          <cell r="B21">
            <v>250</v>
          </cell>
          <cell r="C21">
            <v>50.439897139629295</v>
          </cell>
        </row>
        <row r="22">
          <cell r="A22" t="str">
            <v>Redmond</v>
          </cell>
          <cell r="B22">
            <v>260</v>
          </cell>
          <cell r="C22">
            <v>140.32434768993272</v>
          </cell>
        </row>
        <row r="23">
          <cell r="A23" t="str">
            <v>Salt Lake</v>
          </cell>
          <cell r="B23">
            <v>270</v>
          </cell>
          <cell r="C23">
            <v>77.558059793193095</v>
          </cell>
        </row>
        <row r="24">
          <cell r="A24" t="str">
            <v>SAN FRANCISCO</v>
          </cell>
          <cell r="B24">
            <v>310</v>
          </cell>
          <cell r="C24">
            <v>980.74699428757344</v>
          </cell>
        </row>
        <row r="25">
          <cell r="A25" t="str">
            <v>Regional</v>
          </cell>
          <cell r="B25">
            <v>311</v>
          </cell>
          <cell r="C25">
            <v>0</v>
          </cell>
        </row>
        <row r="26">
          <cell r="A26" t="str">
            <v>SANTA CLARA</v>
          </cell>
          <cell r="B26">
            <v>320</v>
          </cell>
          <cell r="C26">
            <v>1230.0233019691536</v>
          </cell>
        </row>
        <row r="27">
          <cell r="A27" t="str">
            <v>Regional</v>
          </cell>
          <cell r="B27">
            <v>321</v>
          </cell>
          <cell r="C27">
            <v>91.905702267580793</v>
          </cell>
        </row>
        <row r="28">
          <cell r="A28" t="str">
            <v>Regional</v>
          </cell>
          <cell r="B28">
            <v>322</v>
          </cell>
          <cell r="C28">
            <v>0</v>
          </cell>
        </row>
        <row r="29">
          <cell r="A29" t="str">
            <v>SACRAMENTO</v>
          </cell>
          <cell r="B29">
            <v>330</v>
          </cell>
          <cell r="C29">
            <v>1166.4938927376206</v>
          </cell>
        </row>
        <row r="30">
          <cell r="A30" t="str">
            <v>Regional</v>
          </cell>
          <cell r="B30">
            <v>331</v>
          </cell>
          <cell r="C30">
            <v>0</v>
          </cell>
        </row>
        <row r="31">
          <cell r="A31" t="str">
            <v>Concord</v>
          </cell>
          <cell r="B31">
            <v>340</v>
          </cell>
          <cell r="C31">
            <v>435.12800652038396</v>
          </cell>
        </row>
        <row r="32">
          <cell r="A32" t="str">
            <v>OAKLAND</v>
          </cell>
          <cell r="B32">
            <v>350</v>
          </cell>
          <cell r="C32">
            <v>663.7344127024196</v>
          </cell>
        </row>
        <row r="33">
          <cell r="A33" t="str">
            <v>Regional</v>
          </cell>
          <cell r="B33">
            <v>353</v>
          </cell>
          <cell r="C33">
            <v>134.72556503884914</v>
          </cell>
        </row>
        <row r="34">
          <cell r="A34" t="str">
            <v>Manteca</v>
          </cell>
          <cell r="B34">
            <v>360</v>
          </cell>
          <cell r="C34">
            <v>178.90939744207304</v>
          </cell>
        </row>
        <row r="35">
          <cell r="A35" t="str">
            <v>S San Francisco</v>
          </cell>
          <cell r="B35">
            <v>370</v>
          </cell>
          <cell r="C35">
            <v>277.34562426195089</v>
          </cell>
        </row>
        <row r="36">
          <cell r="A36" t="str">
            <v>Reno</v>
          </cell>
          <cell r="B36">
            <v>380</v>
          </cell>
          <cell r="C36">
            <v>101.81340972236218</v>
          </cell>
        </row>
        <row r="37">
          <cell r="A37" t="str">
            <v>Sonoma Valley</v>
          </cell>
          <cell r="B37">
            <v>390</v>
          </cell>
          <cell r="C37">
            <v>158.02546728317577</v>
          </cell>
        </row>
        <row r="38">
          <cell r="A38" t="str">
            <v>DOWNEY</v>
          </cell>
          <cell r="B38">
            <v>410</v>
          </cell>
          <cell r="C38">
            <v>650.2767026258814</v>
          </cell>
        </row>
        <row r="39">
          <cell r="A39" t="str">
            <v>Regional</v>
          </cell>
          <cell r="B39">
            <v>412</v>
          </cell>
          <cell r="C39">
            <v>0</v>
          </cell>
        </row>
        <row r="40">
          <cell r="A40" t="str">
            <v>RIVERSIDE</v>
          </cell>
          <cell r="B40">
            <v>420</v>
          </cell>
          <cell r="C40">
            <v>820.37199440279971</v>
          </cell>
        </row>
        <row r="41">
          <cell r="A41" t="str">
            <v>Regional</v>
          </cell>
          <cell r="B41">
            <v>421</v>
          </cell>
          <cell r="C41">
            <v>0</v>
          </cell>
        </row>
        <row r="42">
          <cell r="A42" t="str">
            <v>Regional</v>
          </cell>
          <cell r="B42">
            <v>423</v>
          </cell>
          <cell r="C42">
            <v>123.54251384835302</v>
          </cell>
        </row>
        <row r="43">
          <cell r="A43" t="str">
            <v>Orange</v>
          </cell>
          <cell r="B43">
            <v>430</v>
          </cell>
          <cell r="C43">
            <v>581.88272690133101</v>
          </cell>
        </row>
        <row r="44">
          <cell r="A44" t="str">
            <v>Regional</v>
          </cell>
          <cell r="B44">
            <v>431</v>
          </cell>
          <cell r="C44">
            <v>113.57364234624509</v>
          </cell>
        </row>
        <row r="45">
          <cell r="A45" t="str">
            <v>NAM</v>
          </cell>
          <cell r="B45">
            <v>432</v>
          </cell>
          <cell r="C45">
            <v>77.920162329939174</v>
          </cell>
        </row>
        <row r="46">
          <cell r="A46" t="str">
            <v>VAN NUYS</v>
          </cell>
          <cell r="B46">
            <v>440</v>
          </cell>
          <cell r="C46">
            <v>520.89391442064425</v>
          </cell>
        </row>
        <row r="47">
          <cell r="A47" t="str">
            <v>LOS ANGELES</v>
          </cell>
          <cell r="B47">
            <v>450</v>
          </cell>
          <cell r="C47">
            <v>986.48651023222101</v>
          </cell>
        </row>
        <row r="48">
          <cell r="B48">
            <v>454</v>
          </cell>
          <cell r="C48">
            <v>0</v>
          </cell>
        </row>
        <row r="49">
          <cell r="A49" t="str">
            <v>FRESNO</v>
          </cell>
          <cell r="B49">
            <v>460</v>
          </cell>
          <cell r="C49">
            <v>25.933867425303614</v>
          </cell>
        </row>
        <row r="50">
          <cell r="A50" t="str">
            <v>San Gabriel Valley</v>
          </cell>
          <cell r="B50">
            <v>470</v>
          </cell>
          <cell r="C50">
            <v>504.08947622730096</v>
          </cell>
        </row>
        <row r="51">
          <cell r="A51" t="str">
            <v>PHOENIX</v>
          </cell>
          <cell r="B51">
            <v>510</v>
          </cell>
          <cell r="C51">
            <v>415.48333360866229</v>
          </cell>
        </row>
        <row r="52">
          <cell r="A52" t="str">
            <v>TUCSON</v>
          </cell>
          <cell r="B52">
            <v>520</v>
          </cell>
          <cell r="C52">
            <v>317.93067010223444</v>
          </cell>
        </row>
        <row r="53">
          <cell r="A53" t="str">
            <v>DENVER</v>
          </cell>
          <cell r="B53">
            <v>530</v>
          </cell>
          <cell r="C53">
            <v>0</v>
          </cell>
        </row>
        <row r="54">
          <cell r="A54" t="str">
            <v>COLORADO SPRINGS</v>
          </cell>
          <cell r="B54">
            <v>540</v>
          </cell>
          <cell r="C54">
            <v>0</v>
          </cell>
        </row>
        <row r="55">
          <cell r="A55" t="str">
            <v>FORT COLLINS</v>
          </cell>
          <cell r="B55">
            <v>550</v>
          </cell>
          <cell r="C55">
            <v>0</v>
          </cell>
        </row>
        <row r="56">
          <cell r="A56" t="str">
            <v>GLENWOOD SPRINGS</v>
          </cell>
          <cell r="B56">
            <v>560</v>
          </cell>
          <cell r="C56">
            <v>0</v>
          </cell>
        </row>
        <row r="57">
          <cell r="A57" t="str">
            <v>ABILENE</v>
          </cell>
          <cell r="B57">
            <v>580</v>
          </cell>
          <cell r="C57">
            <v>0</v>
          </cell>
        </row>
        <row r="58">
          <cell r="A58" t="str">
            <v>El Paso</v>
          </cell>
          <cell r="B58">
            <v>590</v>
          </cell>
          <cell r="C58">
            <v>70.666822442317923</v>
          </cell>
        </row>
        <row r="59">
          <cell r="A59" t="str">
            <v>New York</v>
          </cell>
          <cell r="B59">
            <v>610</v>
          </cell>
          <cell r="C59">
            <v>487.69903390883053</v>
          </cell>
        </row>
        <row r="60">
          <cell r="A60" t="str">
            <v>NEW JERSEY</v>
          </cell>
          <cell r="B60">
            <v>620</v>
          </cell>
          <cell r="C60">
            <v>1056.2834386125469</v>
          </cell>
        </row>
        <row r="61">
          <cell r="A61" t="str">
            <v>Regional</v>
          </cell>
          <cell r="B61">
            <v>621</v>
          </cell>
          <cell r="C61">
            <v>0</v>
          </cell>
        </row>
        <row r="62">
          <cell r="A62" t="str">
            <v>Regional</v>
          </cell>
          <cell r="B62">
            <v>622</v>
          </cell>
          <cell r="C62">
            <v>0</v>
          </cell>
        </row>
        <row r="63">
          <cell r="A63" t="str">
            <v>Regional</v>
          </cell>
          <cell r="B63">
            <v>623</v>
          </cell>
          <cell r="C63">
            <v>120.03757143591153</v>
          </cell>
        </row>
        <row r="64">
          <cell r="A64" t="str">
            <v>Brooklyn-Queens</v>
          </cell>
          <cell r="B64">
            <v>630</v>
          </cell>
          <cell r="C64">
            <v>714.57338683877026</v>
          </cell>
        </row>
        <row r="65">
          <cell r="A65" t="str">
            <v>NAM</v>
          </cell>
          <cell r="B65">
            <v>632</v>
          </cell>
          <cell r="C65">
            <v>77.100523978375065</v>
          </cell>
        </row>
        <row r="66">
          <cell r="A66" t="str">
            <v>Connecticut</v>
          </cell>
          <cell r="B66">
            <v>640</v>
          </cell>
          <cell r="C66">
            <v>262.78775529855363</v>
          </cell>
        </row>
        <row r="67">
          <cell r="A67" t="str">
            <v>Regional</v>
          </cell>
          <cell r="B67">
            <v>641</v>
          </cell>
          <cell r="C67">
            <v>0</v>
          </cell>
        </row>
        <row r="68">
          <cell r="A68" t="str">
            <v>BALTIMORE</v>
          </cell>
          <cell r="B68">
            <v>650</v>
          </cell>
          <cell r="C68">
            <v>211.17103075247772</v>
          </cell>
        </row>
        <row r="69">
          <cell r="A69" t="str">
            <v>Boston</v>
          </cell>
          <cell r="B69">
            <v>660</v>
          </cell>
          <cell r="C69">
            <v>343.98772305651107</v>
          </cell>
        </row>
        <row r="70">
          <cell r="A70" t="str">
            <v>Bronx</v>
          </cell>
          <cell r="B70">
            <v>670</v>
          </cell>
          <cell r="C70">
            <v>375.51794842600003</v>
          </cell>
        </row>
        <row r="71">
          <cell r="A71" t="str">
            <v>Regional</v>
          </cell>
          <cell r="B71">
            <v>671</v>
          </cell>
          <cell r="C71">
            <v>0</v>
          </cell>
        </row>
        <row r="72">
          <cell r="A72" t="str">
            <v>Philadelphia</v>
          </cell>
          <cell r="B72">
            <v>680</v>
          </cell>
          <cell r="C72">
            <v>135.7110684311767</v>
          </cell>
        </row>
        <row r="73">
          <cell r="A73" t="str">
            <v>Albany</v>
          </cell>
          <cell r="B73">
            <v>690</v>
          </cell>
          <cell r="C73">
            <v>0</v>
          </cell>
        </row>
        <row r="74">
          <cell r="A74" t="str">
            <v>SAN DIEGO</v>
          </cell>
          <cell r="B74">
            <v>710</v>
          </cell>
          <cell r="C74">
            <v>639.17947210831016</v>
          </cell>
        </row>
        <row r="75">
          <cell r="A75" t="str">
            <v>Regional</v>
          </cell>
          <cell r="B75">
            <v>711</v>
          </cell>
          <cell r="C75">
            <v>130.33732157289634</v>
          </cell>
        </row>
        <row r="76">
          <cell r="A76" t="str">
            <v>Albuquerque</v>
          </cell>
          <cell r="B76">
            <v>720</v>
          </cell>
          <cell r="C76">
            <v>478.01913783120278</v>
          </cell>
        </row>
        <row r="77">
          <cell r="A77"/>
          <cell r="B77">
            <v>721</v>
          </cell>
          <cell r="C77">
            <v>0</v>
          </cell>
        </row>
        <row r="78">
          <cell r="A78" t="str">
            <v>Bloomfield</v>
          </cell>
          <cell r="B78">
            <v>730</v>
          </cell>
          <cell r="C78">
            <v>100.09293662371981</v>
          </cell>
        </row>
        <row r="79">
          <cell r="A79" t="str">
            <v>NAM</v>
          </cell>
          <cell r="B79">
            <v>732</v>
          </cell>
          <cell r="C79">
            <v>114.8992837060766</v>
          </cell>
        </row>
        <row r="80">
          <cell r="A80" t="str">
            <v>Santa Fe</v>
          </cell>
          <cell r="B80">
            <v>740</v>
          </cell>
          <cell r="C80">
            <v>81.719190044294777</v>
          </cell>
        </row>
        <row r="81">
          <cell r="A81" t="str">
            <v>Regional</v>
          </cell>
          <cell r="B81">
            <v>752</v>
          </cell>
          <cell r="C81">
            <v>0</v>
          </cell>
        </row>
        <row r="82">
          <cell r="A82" t="str">
            <v>Regional</v>
          </cell>
          <cell r="B82">
            <v>753</v>
          </cell>
          <cell r="C82">
            <v>46.508122996048456</v>
          </cell>
        </row>
        <row r="83">
          <cell r="A83" t="str">
            <v>Regional</v>
          </cell>
          <cell r="B83">
            <v>754</v>
          </cell>
          <cell r="C83">
            <v>158.82976821846705</v>
          </cell>
        </row>
        <row r="84">
          <cell r="A84" t="str">
            <v>CHATTANOOGA</v>
          </cell>
          <cell r="B84">
            <v>760</v>
          </cell>
          <cell r="C84">
            <v>514.02101550616123</v>
          </cell>
        </row>
        <row r="85">
          <cell r="A85" t="str">
            <v>Knoxville</v>
          </cell>
          <cell r="B85">
            <v>770</v>
          </cell>
          <cell r="C85">
            <v>218.82476582233357</v>
          </cell>
        </row>
        <row r="86">
          <cell r="A86" t="str">
            <v>Nashville</v>
          </cell>
          <cell r="B86">
            <v>780</v>
          </cell>
          <cell r="C86">
            <v>1127.6874036865611</v>
          </cell>
        </row>
        <row r="87">
          <cell r="A87" t="str">
            <v>Regional</v>
          </cell>
          <cell r="B87">
            <v>781</v>
          </cell>
          <cell r="C87">
            <v>93.703919271312586</v>
          </cell>
        </row>
        <row r="88">
          <cell r="A88" t="str">
            <v>Memphis</v>
          </cell>
          <cell r="B88">
            <v>790</v>
          </cell>
          <cell r="C88">
            <v>431.42556081855747</v>
          </cell>
        </row>
        <row r="89">
          <cell r="A89" t="str">
            <v>Regional</v>
          </cell>
          <cell r="B89">
            <v>791</v>
          </cell>
          <cell r="C89">
            <v>0</v>
          </cell>
        </row>
        <row r="90">
          <cell r="A90" t="str">
            <v>Little Rock</v>
          </cell>
          <cell r="B90">
            <v>810</v>
          </cell>
          <cell r="C90">
            <v>106.25597332902444</v>
          </cell>
        </row>
        <row r="91">
          <cell r="A91" t="str">
            <v>JACKSON</v>
          </cell>
          <cell r="B91">
            <v>820</v>
          </cell>
          <cell r="C91">
            <v>474.7407475889492</v>
          </cell>
        </row>
        <row r="92">
          <cell r="A92" t="str">
            <v>Regional</v>
          </cell>
          <cell r="B92">
            <v>821</v>
          </cell>
          <cell r="C92">
            <v>57.698024768047638</v>
          </cell>
        </row>
        <row r="93">
          <cell r="A93" t="str">
            <v>Columbus MS</v>
          </cell>
          <cell r="B93">
            <v>830</v>
          </cell>
          <cell r="C93">
            <v>248.6640995772147</v>
          </cell>
        </row>
        <row r="94">
          <cell r="A94" t="str">
            <v>Regional</v>
          </cell>
          <cell r="B94">
            <v>831</v>
          </cell>
          <cell r="C94">
            <v>106.70925789826227</v>
          </cell>
        </row>
        <row r="95">
          <cell r="A95" t="str">
            <v>Atlanta South</v>
          </cell>
          <cell r="B95">
            <v>840</v>
          </cell>
          <cell r="C95">
            <v>386.85921451089973</v>
          </cell>
        </row>
        <row r="96">
          <cell r="A96" t="str">
            <v>Regional</v>
          </cell>
          <cell r="B96">
            <v>842</v>
          </cell>
          <cell r="C96">
            <v>0</v>
          </cell>
        </row>
        <row r="97">
          <cell r="A97" t="str">
            <v>Atlanta North</v>
          </cell>
          <cell r="B97">
            <v>850</v>
          </cell>
          <cell r="C97">
            <v>530.04633929859165</v>
          </cell>
        </row>
        <row r="98">
          <cell r="A98" t="str">
            <v>Pittsburgh</v>
          </cell>
          <cell r="B98">
            <v>860</v>
          </cell>
          <cell r="C98">
            <v>91.875864511277527</v>
          </cell>
        </row>
        <row r="99">
          <cell r="A99" t="str">
            <v>Evansville</v>
          </cell>
          <cell r="B99">
            <v>870</v>
          </cell>
          <cell r="C99">
            <v>140.70004343472979</v>
          </cell>
        </row>
        <row r="100">
          <cell r="A100" t="str">
            <v>Minneapolis</v>
          </cell>
          <cell r="B100">
            <v>880</v>
          </cell>
          <cell r="C100">
            <v>221.12921995222317</v>
          </cell>
        </row>
        <row r="101">
          <cell r="A101" t="str">
            <v>Des Moines</v>
          </cell>
          <cell r="B101">
            <v>890</v>
          </cell>
          <cell r="C101">
            <v>0</v>
          </cell>
        </row>
        <row r="102">
          <cell r="A102" t="str">
            <v>Regional</v>
          </cell>
          <cell r="B102">
            <v>891</v>
          </cell>
          <cell r="C102">
            <v>113.64980550649905</v>
          </cell>
        </row>
        <row r="103">
          <cell r="A103" t="str">
            <v>Saint Louis</v>
          </cell>
          <cell r="B103">
            <v>900</v>
          </cell>
          <cell r="C103">
            <v>202.56830120894011</v>
          </cell>
        </row>
        <row r="104">
          <cell r="A104" t="str">
            <v>Louisville</v>
          </cell>
          <cell r="B104">
            <v>910</v>
          </cell>
          <cell r="C104">
            <v>366.98894536047851</v>
          </cell>
        </row>
        <row r="105">
          <cell r="A105" t="str">
            <v>Regional</v>
          </cell>
          <cell r="B105">
            <v>911</v>
          </cell>
          <cell r="C105">
            <v>57.293402678744712</v>
          </cell>
        </row>
        <row r="106">
          <cell r="A106" t="str">
            <v>Chicago</v>
          </cell>
          <cell r="B106">
            <v>920</v>
          </cell>
          <cell r="C106">
            <v>1035.614396343623</v>
          </cell>
        </row>
        <row r="107">
          <cell r="A107" t="str">
            <v>Indianapolis</v>
          </cell>
          <cell r="B107">
            <v>930</v>
          </cell>
          <cell r="C107">
            <v>455.23917848927761</v>
          </cell>
        </row>
        <row r="108">
          <cell r="A108" t="str">
            <v>Cincinnati</v>
          </cell>
          <cell r="B108">
            <v>940</v>
          </cell>
          <cell r="C108">
            <v>96.969516557588136</v>
          </cell>
        </row>
        <row r="109">
          <cell r="A109" t="str">
            <v>Detroit</v>
          </cell>
          <cell r="B109">
            <v>950</v>
          </cell>
          <cell r="C109">
            <v>285.79675259179714</v>
          </cell>
        </row>
        <row r="110">
          <cell r="A110" t="str">
            <v>Regional</v>
          </cell>
          <cell r="B110">
            <v>951</v>
          </cell>
          <cell r="C110">
            <v>87.595059002641463</v>
          </cell>
        </row>
        <row r="111">
          <cell r="A111" t="str">
            <v>Madison</v>
          </cell>
          <cell r="B111">
            <v>960</v>
          </cell>
          <cell r="C111">
            <v>340.55890967460545</v>
          </cell>
        </row>
        <row r="112">
          <cell r="A112" t="str">
            <v>Grand Rapids</v>
          </cell>
          <cell r="B112">
            <v>970</v>
          </cell>
          <cell r="C112">
            <v>234.65433023421727</v>
          </cell>
        </row>
        <row r="113">
          <cell r="A113" t="str">
            <v>Columbus OH</v>
          </cell>
          <cell r="B113">
            <v>980</v>
          </cell>
          <cell r="C113">
            <v>48.150697197401882</v>
          </cell>
        </row>
        <row r="114">
          <cell r="A114" t="str">
            <v>Cleveland</v>
          </cell>
          <cell r="B114">
            <v>986</v>
          </cell>
          <cell r="C114">
            <v>0</v>
          </cell>
        </row>
        <row r="115">
          <cell r="A115" t="str">
            <v>Buffalo</v>
          </cell>
          <cell r="B115">
            <v>990</v>
          </cell>
          <cell r="C115">
            <v>110.85122101946702</v>
          </cell>
        </row>
        <row r="116">
          <cell r="A116" t="str">
            <v>Grand Total</v>
          </cell>
          <cell r="C116">
            <v>34417.69</v>
          </cell>
        </row>
        <row r="117">
          <cell r="C117"/>
        </row>
        <row r="118">
          <cell r="A118" t="str">
            <v>VARIANCE</v>
          </cell>
          <cell r="C118">
            <v>0</v>
          </cell>
        </row>
        <row r="119">
          <cell r="C119"/>
        </row>
        <row r="120">
          <cell r="C120"/>
        </row>
        <row r="121">
          <cell r="C121"/>
        </row>
        <row r="122">
          <cell r="C122"/>
        </row>
      </sheetData>
      <sheetData sheetId="1"/>
      <sheetData sheetId="2"/>
      <sheetData sheetId="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g Alloc by Branch"/>
      <sheetName val="Alloc %'s"/>
      <sheetName val="Big 6-Alloc %"/>
      <sheetName val="Med"/>
      <sheetName val="code"/>
      <sheetName val="Bonus % Code"/>
    </sheetNames>
    <sheetDataSet>
      <sheetData sheetId="0">
        <row r="2">
          <cell r="P2" t="str">
            <v>Total</v>
          </cell>
          <cell r="Q2" t="str">
            <v>Seattle</v>
          </cell>
          <cell r="R2" t="str">
            <v>Everett</v>
          </cell>
          <cell r="S2" t="str">
            <v>Tacoma</v>
          </cell>
          <cell r="T2" t="str">
            <v>Kent</v>
          </cell>
          <cell r="U2" t="str">
            <v>Spokane</v>
          </cell>
          <cell r="V2" t="str">
            <v>PORTLAND</v>
          </cell>
          <cell r="W2" t="str">
            <v>EUGENE</v>
          </cell>
          <cell r="X2" t="str">
            <v>MEDFORD</v>
          </cell>
          <cell r="Y2" t="str">
            <v>Tualatin</v>
          </cell>
          <cell r="Z2" t="str">
            <v>Boise</v>
          </cell>
          <cell r="AA2" t="str">
            <v>Redmond</v>
          </cell>
          <cell r="AB2" t="str">
            <v>Salt Lake</v>
          </cell>
          <cell r="AC2" t="str">
            <v>SAN FRANCISCO</v>
          </cell>
          <cell r="AD2" t="str">
            <v>SANTA CLARA</v>
          </cell>
          <cell r="AE2" t="str">
            <v>SACRAMENTO</v>
          </cell>
          <cell r="AF2" t="str">
            <v>Concord</v>
          </cell>
          <cell r="AG2" t="str">
            <v>OAKLAND</v>
          </cell>
          <cell r="AH2" t="str">
            <v>Manteca</v>
          </cell>
          <cell r="AI2" t="str">
            <v>S San Francisco</v>
          </cell>
          <cell r="AJ2" t="str">
            <v>Reno</v>
          </cell>
          <cell r="AK2" t="str">
            <v>Sonoma Valley</v>
          </cell>
          <cell r="AL2" t="str">
            <v>DOWNEY</v>
          </cell>
          <cell r="AM2" t="str">
            <v>RIVERSIDE</v>
          </cell>
          <cell r="AN2" t="str">
            <v>Orange</v>
          </cell>
          <cell r="AO2" t="str">
            <v>VAN NUYS</v>
          </cell>
          <cell r="AP2" t="str">
            <v>LOS ANGELES</v>
          </cell>
          <cell r="AQ2" t="str">
            <v>Fresno</v>
          </cell>
          <cell r="AR2" t="str">
            <v>San Gabriel Valley</v>
          </cell>
          <cell r="AS2" t="str">
            <v>PHOENIX</v>
          </cell>
          <cell r="AT2" t="str">
            <v>TUCSON</v>
          </cell>
          <cell r="AU2" t="str">
            <v>DENVER</v>
          </cell>
          <cell r="AV2" t="str">
            <v>COLORADO SPRINGS</v>
          </cell>
          <cell r="AW2" t="str">
            <v>FORT COLLINS</v>
          </cell>
          <cell r="AX2" t="str">
            <v>GLENWOOD SPRINGS</v>
          </cell>
          <cell r="AY2" t="str">
            <v>ABILENE</v>
          </cell>
          <cell r="AZ2" t="str">
            <v>El Paso</v>
          </cell>
          <cell r="BA2" t="str">
            <v>New York</v>
          </cell>
          <cell r="BB2" t="str">
            <v>NEW JERSEY</v>
          </cell>
          <cell r="BC2" t="str">
            <v>Brooklyn-Queens</v>
          </cell>
          <cell r="BD2" t="str">
            <v>Connecticut</v>
          </cell>
          <cell r="BE2" t="str">
            <v>BALTIMORE</v>
          </cell>
          <cell r="BF2" t="str">
            <v>Boston</v>
          </cell>
          <cell r="BG2" t="str">
            <v>Bronx</v>
          </cell>
          <cell r="BH2" t="str">
            <v>Philadelphia</v>
          </cell>
          <cell r="BI2" t="str">
            <v>Albany</v>
          </cell>
          <cell r="BJ2" t="str">
            <v>SAN DIEGO</v>
          </cell>
          <cell r="BK2" t="str">
            <v>Albuquerque</v>
          </cell>
          <cell r="BL2" t="str">
            <v>Bloomfield</v>
          </cell>
          <cell r="BM2" t="str">
            <v>Santa Fe</v>
          </cell>
          <cell r="BN2" t="str">
            <v>CHATTANOOGA</v>
          </cell>
          <cell r="BO2" t="str">
            <v>Knoxville</v>
          </cell>
          <cell r="BP2" t="str">
            <v>Nashville</v>
          </cell>
          <cell r="BQ2" t="str">
            <v>Memphis</v>
          </cell>
          <cell r="BR2" t="str">
            <v>Little Rock</v>
          </cell>
          <cell r="BS2" t="str">
            <v>JACKSON</v>
          </cell>
          <cell r="BT2" t="str">
            <v>Columbus MS</v>
          </cell>
          <cell r="BU2" t="str">
            <v>Atlanta South</v>
          </cell>
          <cell r="BV2" t="str">
            <v>Atlanta North</v>
          </cell>
          <cell r="BW2" t="str">
            <v>Pittsburgh</v>
          </cell>
          <cell r="BX2" t="str">
            <v>Evansville</v>
          </cell>
          <cell r="BY2" t="str">
            <v>Minneapolis</v>
          </cell>
          <cell r="BZ2" t="str">
            <v>Des Moines</v>
          </cell>
          <cell r="CA2" t="str">
            <v>Saint Louis</v>
          </cell>
          <cell r="CB2" t="str">
            <v>Louisville</v>
          </cell>
          <cell r="CC2" t="str">
            <v>Chicago</v>
          </cell>
          <cell r="CD2" t="str">
            <v>Indianapolis</v>
          </cell>
          <cell r="CE2" t="str">
            <v>Cincinnati</v>
          </cell>
          <cell r="CF2" t="str">
            <v>Detroit</v>
          </cell>
          <cell r="CG2" t="str">
            <v>Madison</v>
          </cell>
          <cell r="CH2" t="str">
            <v>Grand Rapids</v>
          </cell>
          <cell r="CI2" t="str">
            <v>Columbus OH</v>
          </cell>
          <cell r="CJ2" t="str">
            <v>Cleveland</v>
          </cell>
          <cell r="CK2" t="str">
            <v>Buffalo</v>
          </cell>
        </row>
        <row r="3">
          <cell r="P3">
            <v>228670.45898699999</v>
          </cell>
          <cell r="Q3">
            <v>0</v>
          </cell>
          <cell r="R3">
            <v>84567.917580805675</v>
          </cell>
          <cell r="S3">
            <v>64978.022377739544</v>
          </cell>
          <cell r="T3">
            <v>79124.519028454772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228670.45898699999</v>
          </cell>
          <cell r="CM3">
            <v>0</v>
          </cell>
        </row>
        <row r="4"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</row>
        <row r="5">
          <cell r="P5">
            <v>210145.75292500001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91545.010894153907</v>
          </cell>
          <cell r="X5">
            <v>64011.914851793437</v>
          </cell>
          <cell r="Y5">
            <v>0</v>
          </cell>
          <cell r="Z5">
            <v>0</v>
          </cell>
          <cell r="AA5">
            <v>40299.532933241462</v>
          </cell>
          <cell r="AB5">
            <v>14289.294245811205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210145.75292500001</v>
          </cell>
          <cell r="CM5">
            <v>0</v>
          </cell>
        </row>
        <row r="6">
          <cell r="P6">
            <v>211512.21959999998</v>
          </cell>
          <cell r="Q6">
            <v>97212.411212428618</v>
          </cell>
          <cell r="R6">
            <v>0</v>
          </cell>
          <cell r="S6">
            <v>0</v>
          </cell>
          <cell r="T6">
            <v>0</v>
          </cell>
          <cell r="U6">
            <v>16884.549911250542</v>
          </cell>
          <cell r="V6">
            <v>97415.258476320814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211512.21959999995</v>
          </cell>
          <cell r="CM6">
            <v>0</v>
          </cell>
        </row>
        <row r="7">
          <cell r="P7">
            <v>173833.99140000003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56713.292049206539</v>
          </cell>
          <cell r="AD7">
            <v>76100.274332963891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41020.425017829621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173833.99140000006</v>
          </cell>
          <cell r="CM7">
            <v>0</v>
          </cell>
        </row>
        <row r="8">
          <cell r="P8">
            <v>177656.2107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68619.810702625473</v>
          </cell>
          <cell r="AG8">
            <v>87561.80752705202</v>
          </cell>
          <cell r="AH8">
            <v>0</v>
          </cell>
          <cell r="AI8">
            <v>0</v>
          </cell>
          <cell r="AJ8">
            <v>0</v>
          </cell>
          <cell r="AK8">
            <v>21474.592470322503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177656.2107</v>
          </cell>
          <cell r="CM8">
            <v>0</v>
          </cell>
        </row>
        <row r="9">
          <cell r="P9">
            <v>157545.65475000002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121891.38142697453</v>
          </cell>
          <cell r="AF9">
            <v>0</v>
          </cell>
          <cell r="AG9">
            <v>0</v>
          </cell>
          <cell r="AH9">
            <v>23960.36262795567</v>
          </cell>
          <cell r="AI9">
            <v>0</v>
          </cell>
          <cell r="AJ9">
            <v>11693.910695069819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157545.65475000002</v>
          </cell>
          <cell r="CM9">
            <v>0</v>
          </cell>
        </row>
        <row r="10"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</row>
        <row r="11"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</row>
        <row r="12">
          <cell r="P12">
            <v>188287.36023300001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68446.38431963035</v>
          </cell>
          <cell r="AN12">
            <v>0</v>
          </cell>
          <cell r="AO12">
            <v>71617.517161696916</v>
          </cell>
          <cell r="AP12">
            <v>0</v>
          </cell>
          <cell r="AQ12">
            <v>0</v>
          </cell>
          <cell r="AR12">
            <v>48223.458751672748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188287.36023300001</v>
          </cell>
          <cell r="CM12">
            <v>0</v>
          </cell>
        </row>
        <row r="13">
          <cell r="P13">
            <v>224988.09729100001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54692.612845802614</v>
          </cell>
          <cell r="AM13">
            <v>0</v>
          </cell>
          <cell r="AN13">
            <v>71038.077535460761</v>
          </cell>
          <cell r="AO13">
            <v>0</v>
          </cell>
          <cell r="AP13">
            <v>99257.406909736645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224988.09729100001</v>
          </cell>
          <cell r="CM13">
            <v>0</v>
          </cell>
        </row>
        <row r="14">
          <cell r="P14">
            <v>204849.86564999999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72691.012682627581</v>
          </cell>
          <cell r="AT14">
            <v>33853.679758251426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7443.4185153062854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90861.754693814699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204849.86564999999</v>
          </cell>
          <cell r="CM14">
            <v>0</v>
          </cell>
        </row>
        <row r="15"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</row>
        <row r="16">
          <cell r="P16">
            <v>178327.62700000001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133489.38495787492</v>
          </cell>
          <cell r="BC16">
            <v>0</v>
          </cell>
          <cell r="BD16">
            <v>0</v>
          </cell>
          <cell r="BE16">
            <v>29715.505138085638</v>
          </cell>
          <cell r="BF16">
            <v>0</v>
          </cell>
          <cell r="BG16">
            <v>0</v>
          </cell>
          <cell r="BH16">
            <v>15122.736904039448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178327.62700000001</v>
          </cell>
          <cell r="CM16">
            <v>0</v>
          </cell>
        </row>
        <row r="17">
          <cell r="P17">
            <v>169800.0079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56424.944162388136</v>
          </cell>
          <cell r="BB17">
            <v>0</v>
          </cell>
          <cell r="BC17">
            <v>71801.794715909127</v>
          </cell>
          <cell r="BD17">
            <v>0</v>
          </cell>
          <cell r="BE17">
            <v>0</v>
          </cell>
          <cell r="BF17">
            <v>0</v>
          </cell>
          <cell r="BG17">
            <v>41573.269021702734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169800.0079</v>
          </cell>
          <cell r="CM17">
            <v>0</v>
          </cell>
        </row>
        <row r="18"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</row>
        <row r="19"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</row>
        <row r="20">
          <cell r="P20">
            <v>205727.72898000001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93083.30688099972</v>
          </cell>
          <cell r="CC20">
            <v>0</v>
          </cell>
          <cell r="CD20">
            <v>0</v>
          </cell>
          <cell r="CE20">
            <v>58994.269006969851</v>
          </cell>
          <cell r="CF20">
            <v>0</v>
          </cell>
          <cell r="CG20">
            <v>0</v>
          </cell>
          <cell r="CH20">
            <v>0</v>
          </cell>
          <cell r="CI20">
            <v>30978.755233407635</v>
          </cell>
          <cell r="CJ20">
            <v>22671.397858622793</v>
          </cell>
          <cell r="CK20">
            <v>0</v>
          </cell>
          <cell r="CL20">
            <v>205727.72898000001</v>
          </cell>
          <cell r="CM20">
            <v>0</v>
          </cell>
        </row>
        <row r="21"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</row>
        <row r="22">
          <cell r="P22">
            <v>158856.14664999998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49751.782067679778</v>
          </cell>
          <cell r="BR22">
            <v>23536.613162092781</v>
          </cell>
          <cell r="BS22">
            <v>54361.407704358957</v>
          </cell>
          <cell r="BT22">
            <v>31206.343715868468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158856.14665000001</v>
          </cell>
          <cell r="CM22">
            <v>0</v>
          </cell>
        </row>
        <row r="23">
          <cell r="P23">
            <v>164437.2371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29145.913873371435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61049.729145502948</v>
          </cell>
          <cell r="CG23">
            <v>0</v>
          </cell>
          <cell r="CH23">
            <v>47621.026726842429</v>
          </cell>
          <cell r="CI23">
            <v>0</v>
          </cell>
          <cell r="CJ23">
            <v>0</v>
          </cell>
          <cell r="CK23">
            <v>26620.567354283186</v>
          </cell>
          <cell r="CL23">
            <v>164437.2371</v>
          </cell>
          <cell r="CM23">
            <v>0</v>
          </cell>
        </row>
        <row r="24">
          <cell r="P24">
            <v>162834.587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77106.964923622872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41936.988430250356</v>
          </cell>
          <cell r="BV24">
            <v>43790.633646126786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162834.587</v>
          </cell>
          <cell r="CM24">
            <v>0</v>
          </cell>
        </row>
        <row r="25">
          <cell r="P25">
            <v>153518.04065000001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26971.502759965573</v>
          </cell>
          <cell r="BY25">
            <v>0</v>
          </cell>
          <cell r="BZ25">
            <v>0</v>
          </cell>
          <cell r="CA25">
            <v>57370.965279607844</v>
          </cell>
          <cell r="CB25">
            <v>0</v>
          </cell>
          <cell r="CC25">
            <v>0</v>
          </cell>
          <cell r="CD25">
            <v>69175.572610426592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153518.04065000001</v>
          </cell>
          <cell r="CM25">
            <v>0</v>
          </cell>
        </row>
        <row r="26">
          <cell r="P26">
            <v>265061.29015000002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13114.480666330925</v>
          </cell>
          <cell r="CA26">
            <v>0</v>
          </cell>
          <cell r="CB26">
            <v>0</v>
          </cell>
          <cell r="CC26">
            <v>186830.93174209245</v>
          </cell>
          <cell r="CD26">
            <v>0</v>
          </cell>
          <cell r="CE26">
            <v>0</v>
          </cell>
          <cell r="CF26">
            <v>0</v>
          </cell>
          <cell r="CG26">
            <v>65115.877741576631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265061.29015000002</v>
          </cell>
          <cell r="CM26">
            <v>0</v>
          </cell>
        </row>
        <row r="27">
          <cell r="P27">
            <v>238518.82675000001</v>
          </cell>
          <cell r="Q27">
            <v>38969.023531551633</v>
          </cell>
          <cell r="R27">
            <v>39681.405604879757</v>
          </cell>
          <cell r="S27">
            <v>30489.331357962375</v>
          </cell>
          <cell r="T27">
            <v>37127.225343571328</v>
          </cell>
          <cell r="U27">
            <v>6768.4199435540622</v>
          </cell>
          <cell r="V27">
            <v>39050.337838041291</v>
          </cell>
          <cell r="W27">
            <v>0</v>
          </cell>
          <cell r="X27">
            <v>0</v>
          </cell>
          <cell r="Y27">
            <v>42805.699452942055</v>
          </cell>
          <cell r="Z27">
            <v>3627.3836774975071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238518.82675000001</v>
          </cell>
          <cell r="CM27">
            <v>0</v>
          </cell>
        </row>
        <row r="28">
          <cell r="P28">
            <v>234173.89641000002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36689.730357388959</v>
          </cell>
          <cell r="AD28">
            <v>49231.81928809997</v>
          </cell>
          <cell r="AE28">
            <v>46753.501747622788</v>
          </cell>
          <cell r="AF28">
            <v>23671.580559801925</v>
          </cell>
          <cell r="AG28">
            <v>30205.947227411649</v>
          </cell>
          <cell r="AH28">
            <v>9190.402495117627</v>
          </cell>
          <cell r="AI28">
            <v>26537.488455860457</v>
          </cell>
          <cell r="AJ28">
            <v>4485.3973079798079</v>
          </cell>
          <cell r="AK28">
            <v>7408.0289707168395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234173.89641000004</v>
          </cell>
          <cell r="CM28">
            <v>0</v>
          </cell>
        </row>
        <row r="29">
          <cell r="P29">
            <v>212160.68309999999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28727.301942030812</v>
          </cell>
          <cell r="AM29">
            <v>32621.088543475562</v>
          </cell>
          <cell r="AN29">
            <v>37312.759375678528</v>
          </cell>
          <cell r="AO29">
            <v>34132.429226441469</v>
          </cell>
          <cell r="AP29">
            <v>52134.965764354609</v>
          </cell>
          <cell r="AQ29">
            <v>4249.1606452153283</v>
          </cell>
          <cell r="AR29">
            <v>22982.97760280369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212160.68310000002</v>
          </cell>
          <cell r="CM29">
            <v>0</v>
          </cell>
        </row>
        <row r="30">
          <cell r="P30">
            <v>287717.12652700004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39722.982001372053</v>
          </cell>
          <cell r="BB30">
            <v>86274.966504789802</v>
          </cell>
          <cell r="BC30">
            <v>50548.236094976637</v>
          </cell>
          <cell r="BD30">
            <v>24953.460784030067</v>
          </cell>
          <cell r="BE30">
            <v>19205.303936865639</v>
          </cell>
          <cell r="BF30">
            <v>27970.814583165175</v>
          </cell>
          <cell r="BG30">
            <v>29267.449735255559</v>
          </cell>
          <cell r="BH30">
            <v>9773.9128865450912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287717.12652699999</v>
          </cell>
          <cell r="CM30">
            <v>0</v>
          </cell>
        </row>
        <row r="31">
          <cell r="P31">
            <v>190021.03880000001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8270.4702367242971</v>
          </cell>
          <cell r="BY31">
            <v>20556.378559022342</v>
          </cell>
          <cell r="BZ31">
            <v>3461.3856040813444</v>
          </cell>
          <cell r="CA31">
            <v>17592.080983393647</v>
          </cell>
          <cell r="CB31">
            <v>23722.880241797346</v>
          </cell>
          <cell r="CC31">
            <v>49311.437790247655</v>
          </cell>
          <cell r="CD31">
            <v>21211.814539013987</v>
          </cell>
          <cell r="CE31">
            <v>15035.069396426794</v>
          </cell>
          <cell r="CF31">
            <v>0</v>
          </cell>
          <cell r="CG31">
            <v>17186.43441142626</v>
          </cell>
          <cell r="CH31">
            <v>0</v>
          </cell>
          <cell r="CI31">
            <v>7895.1352832963421</v>
          </cell>
          <cell r="CJ31">
            <v>5777.951754569991</v>
          </cell>
          <cell r="CK31">
            <v>0</v>
          </cell>
          <cell r="CL31">
            <v>190021.03879999998</v>
          </cell>
          <cell r="CM31">
            <v>0</v>
          </cell>
        </row>
        <row r="32">
          <cell r="P32">
            <v>378985.49615000002</v>
          </cell>
          <cell r="Q32">
            <v>37102.595572790116</v>
          </cell>
          <cell r="R32">
            <v>37780.857986489005</v>
          </cell>
          <cell r="S32">
            <v>29029.039686954231</v>
          </cell>
          <cell r="T32">
            <v>35349.010619859429</v>
          </cell>
          <cell r="U32">
            <v>6444.2453280659392</v>
          </cell>
          <cell r="V32">
            <v>37180.015316847202</v>
          </cell>
          <cell r="W32">
            <v>21594.999152016655</v>
          </cell>
          <cell r="X32">
            <v>15100.082827470813</v>
          </cell>
          <cell r="Y32">
            <v>40755.513253418052</v>
          </cell>
          <cell r="Z32">
            <v>3453.6495240780628</v>
          </cell>
          <cell r="AA32">
            <v>9506.4533940166075</v>
          </cell>
          <cell r="AB32">
            <v>3370.7713190180561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24816.315062379384</v>
          </cell>
          <cell r="AT32">
            <v>11557.461533376656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2541.1424631470945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31019.707229105934</v>
          </cell>
          <cell r="BK32">
            <v>19221.913205198351</v>
          </cell>
          <cell r="BL32">
            <v>3431.3751124592432</v>
          </cell>
          <cell r="BM32">
            <v>9730.3475633091948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378985.49615000002</v>
          </cell>
          <cell r="CM32">
            <v>0</v>
          </cell>
        </row>
        <row r="33">
          <cell r="P33">
            <v>337146.27409999998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16108.999113393305</v>
          </cell>
          <cell r="BO33">
            <v>14349.611083903557</v>
          </cell>
          <cell r="BP33">
            <v>36160.811400244129</v>
          </cell>
          <cell r="BQ33">
            <v>15464.460059751353</v>
          </cell>
          <cell r="BR33">
            <v>7315.9392299126221</v>
          </cell>
          <cell r="BS33">
            <v>16897.280525395337</v>
          </cell>
          <cell r="BT33">
            <v>9699.9390966223236</v>
          </cell>
          <cell r="BU33">
            <v>19667.166653785749</v>
          </cell>
          <cell r="BV33">
            <v>20536.469642441407</v>
          </cell>
          <cell r="BW33">
            <v>7773.0763564655554</v>
          </cell>
          <cell r="BX33">
            <v>5966.7434274774878</v>
          </cell>
          <cell r="BY33">
            <v>14830.430815789477</v>
          </cell>
          <cell r="BZ33">
            <v>2497.221948929679</v>
          </cell>
          <cell r="CA33">
            <v>12691.833786816265</v>
          </cell>
          <cell r="CB33">
            <v>17114.908307758233</v>
          </cell>
          <cell r="CC33">
            <v>35575.812367708975</v>
          </cell>
          <cell r="CD33">
            <v>15303.296108065335</v>
          </cell>
          <cell r="CE33">
            <v>10847.073858563246</v>
          </cell>
          <cell r="CF33">
            <v>16281.671875215849</v>
          </cell>
          <cell r="CG33">
            <v>12399.179445782831</v>
          </cell>
          <cell r="CH33">
            <v>12700.300924831317</v>
          </cell>
          <cell r="CI33">
            <v>5695.9574500944373</v>
          </cell>
          <cell r="CJ33">
            <v>4168.5121485325999</v>
          </cell>
          <cell r="CK33">
            <v>7099.5784725188887</v>
          </cell>
          <cell r="CL33">
            <v>337146.27409999998</v>
          </cell>
          <cell r="CM33">
            <v>0</v>
          </cell>
        </row>
        <row r="34">
          <cell r="P34">
            <v>2300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-2300</v>
          </cell>
        </row>
        <row r="35">
          <cell r="P35">
            <v>2300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-2300</v>
          </cell>
        </row>
        <row r="36"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</row>
        <row r="37"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</row>
        <row r="38"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</row>
        <row r="39"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</row>
        <row r="40"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</row>
        <row r="41">
          <cell r="P41">
            <v>5119375.6188030001</v>
          </cell>
          <cell r="Q41">
            <v>173284.03031677037</v>
          </cell>
          <cell r="R41">
            <v>162030.18117217446</v>
          </cell>
          <cell r="S41">
            <v>124496.39342265615</v>
          </cell>
          <cell r="T41">
            <v>151600.75499188551</v>
          </cell>
          <cell r="U41">
            <v>30097.215182870543</v>
          </cell>
          <cell r="V41">
            <v>173645.61163120932</v>
          </cell>
          <cell r="W41">
            <v>113140.01004617056</v>
          </cell>
          <cell r="X41">
            <v>79111.997679264256</v>
          </cell>
          <cell r="Y41">
            <v>83561.212706360107</v>
          </cell>
          <cell r="Z41">
            <v>7081.0332015755703</v>
          </cell>
          <cell r="AA41">
            <v>49805.98632725807</v>
          </cell>
          <cell r="AB41">
            <v>17660.06556482926</v>
          </cell>
          <cell r="AC41">
            <v>93403.022406595497</v>
          </cell>
          <cell r="AD41">
            <v>125332.09362106386</v>
          </cell>
          <cell r="AE41">
            <v>168644.88317459731</v>
          </cell>
          <cell r="AF41">
            <v>92291.391262427394</v>
          </cell>
          <cell r="AG41">
            <v>117767.75475446368</v>
          </cell>
          <cell r="AH41">
            <v>33150.765123073295</v>
          </cell>
          <cell r="AI41">
            <v>67557.913473690074</v>
          </cell>
          <cell r="AJ41">
            <v>16179.308003049628</v>
          </cell>
          <cell r="AK41">
            <v>28882.621441039344</v>
          </cell>
          <cell r="AL41">
            <v>83419.914787833433</v>
          </cell>
          <cell r="AM41">
            <v>101067.47286310591</v>
          </cell>
          <cell r="AN41">
            <v>108350.83691113928</v>
          </cell>
          <cell r="AO41">
            <v>105749.94638813839</v>
          </cell>
          <cell r="AP41">
            <v>151392.37267409125</v>
          </cell>
          <cell r="AQ41">
            <v>4249.1606452153283</v>
          </cell>
          <cell r="AR41">
            <v>71206.436354476435</v>
          </cell>
          <cell r="AS41">
            <v>97507.327745006973</v>
          </cell>
          <cell r="AT41">
            <v>45411.141291628082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9984.5609784533808</v>
          </cell>
          <cell r="BA41">
            <v>96147.926163760189</v>
          </cell>
          <cell r="BB41">
            <v>219764.35146266472</v>
          </cell>
          <cell r="BC41">
            <v>122350.03081088577</v>
          </cell>
          <cell r="BD41">
            <v>24953.460784030067</v>
          </cell>
          <cell r="BE41">
            <v>48920.809074951278</v>
          </cell>
          <cell r="BF41">
            <v>27970.814583165175</v>
          </cell>
          <cell r="BG41">
            <v>70840.718756958289</v>
          </cell>
          <cell r="BH41">
            <v>24896.649790584539</v>
          </cell>
          <cell r="BI41">
            <v>0</v>
          </cell>
          <cell r="BJ41">
            <v>121881.46192292063</v>
          </cell>
          <cell r="BK41">
            <v>19221.913205198351</v>
          </cell>
          <cell r="BL41">
            <v>3431.3751124592432</v>
          </cell>
          <cell r="BM41">
            <v>9730.3475633091948</v>
          </cell>
          <cell r="BN41">
            <v>16108.999113393305</v>
          </cell>
          <cell r="BO41">
            <v>14349.611083903557</v>
          </cell>
          <cell r="BP41">
            <v>113267.776323867</v>
          </cell>
          <cell r="BQ41">
            <v>65216.242127431135</v>
          </cell>
          <cell r="BR41">
            <v>30852.552392005404</v>
          </cell>
          <cell r="BS41">
            <v>71258.688229754291</v>
          </cell>
          <cell r="BT41">
            <v>40906.28281249079</v>
          </cell>
          <cell r="BU41">
            <v>61604.155084036101</v>
          </cell>
          <cell r="BV41">
            <v>64327.103288568193</v>
          </cell>
          <cell r="BW41">
            <v>36918.990229836993</v>
          </cell>
          <cell r="BX41">
            <v>41208.71642416736</v>
          </cell>
          <cell r="BY41">
            <v>35386.809374811819</v>
          </cell>
          <cell r="BZ41">
            <v>19073.088219341949</v>
          </cell>
          <cell r="CA41">
            <v>87654.880049817759</v>
          </cell>
          <cell r="CB41">
            <v>133921.09543055529</v>
          </cell>
          <cell r="CC41">
            <v>271718.18190004909</v>
          </cell>
          <cell r="CD41">
            <v>105690.68325750591</v>
          </cell>
          <cell r="CE41">
            <v>84876.412261959893</v>
          </cell>
          <cell r="CF41">
            <v>77331.401020718797</v>
          </cell>
          <cell r="CG41">
            <v>94701.491598785724</v>
          </cell>
          <cell r="CH41">
            <v>60321.327651673746</v>
          </cell>
          <cell r="CI41">
            <v>44569.847966798414</v>
          </cell>
          <cell r="CJ41">
            <v>32617.861761725384</v>
          </cell>
          <cell r="CK41">
            <v>33720.145826802072</v>
          </cell>
          <cell r="CL41">
            <v>5114775.6188029991</v>
          </cell>
          <cell r="CM41">
            <v>-4600.0000000009313</v>
          </cell>
        </row>
        <row r="42">
          <cell r="CM42">
            <v>0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R Alloc by Branch"/>
      <sheetName val="Alloc %'s"/>
      <sheetName val=" Big 6-Alloc %"/>
    </sheetNames>
    <sheetDataSet>
      <sheetData sheetId="0">
        <row r="2">
          <cell r="P2" t="str">
            <v>Seattle</v>
          </cell>
          <cell r="Q2" t="str">
            <v>Everett</v>
          </cell>
          <cell r="R2" t="str">
            <v>Tacoma</v>
          </cell>
          <cell r="S2" t="str">
            <v>Kent</v>
          </cell>
          <cell r="T2" t="str">
            <v>Spokane</v>
          </cell>
          <cell r="U2" t="str">
            <v>PORTLAND</v>
          </cell>
          <cell r="V2" t="str">
            <v>EUGENE</v>
          </cell>
          <cell r="W2" t="str">
            <v>MEDFORD</v>
          </cell>
          <cell r="X2" t="str">
            <v>Tualatin</v>
          </cell>
          <cell r="Y2" t="str">
            <v>Boise</v>
          </cell>
          <cell r="Z2" t="str">
            <v>Redmond</v>
          </cell>
          <cell r="AA2" t="str">
            <v>Salt Lake</v>
          </cell>
          <cell r="AB2" t="str">
            <v>SAN FRANCISCO</v>
          </cell>
          <cell r="AC2" t="str">
            <v>SANTA CLARA</v>
          </cell>
          <cell r="AD2" t="str">
            <v>SACRAMENTO</v>
          </cell>
          <cell r="AE2" t="str">
            <v>Concord</v>
          </cell>
          <cell r="AF2" t="str">
            <v>OAKLAND</v>
          </cell>
          <cell r="AG2" t="str">
            <v>Manteca</v>
          </cell>
          <cell r="AH2" t="str">
            <v>S San Francisco</v>
          </cell>
          <cell r="AI2" t="str">
            <v>Reno</v>
          </cell>
          <cell r="AJ2" t="str">
            <v>Sonoma Valley</v>
          </cell>
          <cell r="AK2" t="str">
            <v>DOWNEY</v>
          </cell>
          <cell r="AL2" t="str">
            <v>RIVERSIDE</v>
          </cell>
          <cell r="AM2" t="str">
            <v>Orange</v>
          </cell>
          <cell r="AN2" t="str">
            <v>VAN NUYS</v>
          </cell>
          <cell r="AO2" t="str">
            <v>LOS ANGELES</v>
          </cell>
          <cell r="AP2" t="str">
            <v>Fresno</v>
          </cell>
          <cell r="AQ2" t="str">
            <v>San Gabriel Valley</v>
          </cell>
          <cell r="AR2" t="str">
            <v>PHOENIX</v>
          </cell>
          <cell r="AS2" t="str">
            <v>TUCSON</v>
          </cell>
          <cell r="AT2" t="str">
            <v>DENVER</v>
          </cell>
          <cell r="AU2" t="str">
            <v>COLORADO SPRINGS</v>
          </cell>
          <cell r="AV2" t="str">
            <v>FORT COLLINS</v>
          </cell>
          <cell r="AW2" t="str">
            <v>GLENWOOD SPRINGS</v>
          </cell>
          <cell r="AX2" t="str">
            <v>ABILENE</v>
          </cell>
          <cell r="AY2" t="str">
            <v>El Paso</v>
          </cell>
          <cell r="AZ2" t="str">
            <v>New York</v>
          </cell>
          <cell r="BA2" t="str">
            <v>NEW JERSEY</v>
          </cell>
          <cell r="BB2" t="str">
            <v>Brooklyn-Queens</v>
          </cell>
          <cell r="BC2" t="str">
            <v>Connecticut</v>
          </cell>
          <cell r="BD2" t="str">
            <v>BALTIMORE</v>
          </cell>
          <cell r="BE2" t="str">
            <v>Boston</v>
          </cell>
          <cell r="BF2" t="str">
            <v>Bronx</v>
          </cell>
          <cell r="BG2" t="str">
            <v>Philadelphia</v>
          </cell>
          <cell r="BH2" t="str">
            <v>SAN DIEGO</v>
          </cell>
          <cell r="BI2" t="str">
            <v>Albuquerque</v>
          </cell>
          <cell r="BJ2" t="str">
            <v>Bloomfield</v>
          </cell>
          <cell r="BK2" t="str">
            <v>Santa Fe</v>
          </cell>
          <cell r="BL2" t="str">
            <v>Chattanooga</v>
          </cell>
          <cell r="BM2" t="str">
            <v>Knoxville</v>
          </cell>
          <cell r="BN2" t="str">
            <v>Nashville</v>
          </cell>
          <cell r="BO2" t="str">
            <v>Memphis</v>
          </cell>
          <cell r="BP2" t="str">
            <v>Little Rock</v>
          </cell>
          <cell r="BQ2" t="str">
            <v>JACKSON</v>
          </cell>
          <cell r="BR2" t="str">
            <v>Columbus MS</v>
          </cell>
          <cell r="BS2" t="str">
            <v>Atlanta South</v>
          </cell>
          <cell r="BT2" t="str">
            <v>Atlanta North</v>
          </cell>
          <cell r="BU2" t="str">
            <v>Pittsburgh</v>
          </cell>
          <cell r="BV2" t="str">
            <v>Evansville</v>
          </cell>
          <cell r="BW2" t="str">
            <v>Minneapolis</v>
          </cell>
          <cell r="BX2" t="str">
            <v>Des Moines</v>
          </cell>
          <cell r="BY2" t="str">
            <v>Saint Louis</v>
          </cell>
          <cell r="BZ2" t="str">
            <v>Louisville</v>
          </cell>
          <cell r="CA2" t="str">
            <v>Chicago</v>
          </cell>
          <cell r="CB2" t="str">
            <v>Indianapolis</v>
          </cell>
          <cell r="CC2" t="str">
            <v>Cincinnati</v>
          </cell>
          <cell r="CD2" t="str">
            <v>Detroit</v>
          </cell>
          <cell r="CE2" t="str">
            <v>Madison</v>
          </cell>
          <cell r="CF2" t="str">
            <v>Grand Rapids</v>
          </cell>
          <cell r="CG2" t="str">
            <v>Columbus OH</v>
          </cell>
          <cell r="CH2" t="str">
            <v>Cleveland</v>
          </cell>
          <cell r="CI2" t="str">
            <v>Buffalo</v>
          </cell>
        </row>
        <row r="3">
          <cell r="P3">
            <v>13583.139093600339</v>
          </cell>
          <cell r="Q3">
            <v>13831.448748625915</v>
          </cell>
          <cell r="R3">
            <v>10627.436645179483</v>
          </cell>
          <cell r="S3">
            <v>12941.157368053071</v>
          </cell>
          <cell r="T3">
            <v>2359.2171731672006</v>
          </cell>
          <cell r="U3">
            <v>13611.482209112439</v>
          </cell>
          <cell r="V3">
            <v>7905.8586786079486</v>
          </cell>
          <cell r="W3">
            <v>5528.0910190779377</v>
          </cell>
          <cell r="X3">
            <v>14920.460329148329</v>
          </cell>
          <cell r="Y3">
            <v>1264.3698140758188</v>
          </cell>
          <cell r="Z3">
            <v>3480.2815475382713</v>
          </cell>
          <cell r="AA3">
            <v>1234.0283738132514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101286.97100000002</v>
          </cell>
          <cell r="CK3">
            <v>0</v>
          </cell>
        </row>
        <row r="4"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10268.689786032306</v>
          </cell>
          <cell r="AC4">
            <v>13778.958715342216</v>
          </cell>
          <cell r="AD4">
            <v>13085.329360028147</v>
          </cell>
          <cell r="AE4">
            <v>6625.1813558157082</v>
          </cell>
          <cell r="AF4">
            <v>8454.0142091583002</v>
          </cell>
          <cell r="AG4">
            <v>2572.2018480883794</v>
          </cell>
          <cell r="AH4">
            <v>7427.2891623681444</v>
          </cell>
          <cell r="AI4">
            <v>1255.3690930430398</v>
          </cell>
          <cell r="AJ4">
            <v>2073.3526980230722</v>
          </cell>
          <cell r="AK4">
            <v>5859.6164032570123</v>
          </cell>
          <cell r="AL4">
            <v>6653.8467798739639</v>
          </cell>
          <cell r="AM4">
            <v>7610.8246200670392</v>
          </cell>
          <cell r="AN4">
            <v>6962.1206537896915</v>
          </cell>
          <cell r="AO4">
            <v>10634.166104164915</v>
          </cell>
          <cell r="AP4">
            <v>866.71736409568791</v>
          </cell>
          <cell r="AQ4">
            <v>4687.9248468523847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108815.60300000002</v>
          </cell>
          <cell r="CK4">
            <v>0</v>
          </cell>
        </row>
        <row r="5"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8207.0141866779013</v>
          </cell>
          <cell r="AS5">
            <v>3822.1730554267037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840.38231272432279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10258.540667941474</v>
          </cell>
          <cell r="BI5">
            <v>6356.8871516023009</v>
          </cell>
          <cell r="BJ5">
            <v>1134.7915335930772</v>
          </cell>
          <cell r="BK5">
            <v>3217.9274115698877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2897.4908185496474</v>
          </cell>
          <cell r="BV5">
            <v>2224.1624171589447</v>
          </cell>
          <cell r="BW5">
            <v>5528.1892462233382</v>
          </cell>
          <cell r="BX5">
            <v>930.86409255273156</v>
          </cell>
          <cell r="BY5">
            <v>4731.0061269718199</v>
          </cell>
          <cell r="BZ5">
            <v>6379.7507457648899</v>
          </cell>
          <cell r="CA5">
            <v>13261.234673468825</v>
          </cell>
          <cell r="CB5">
            <v>5704.4544441897051</v>
          </cell>
          <cell r="CC5">
            <v>4043.3536828921497</v>
          </cell>
          <cell r="CD5">
            <v>6069.1536536670574</v>
          </cell>
          <cell r="CE5">
            <v>4621.9163371297645</v>
          </cell>
          <cell r="CF5">
            <v>4734.1623361138536</v>
          </cell>
          <cell r="CG5">
            <v>2123.2242753887613</v>
          </cell>
          <cell r="CH5">
            <v>1553.8539856667355</v>
          </cell>
          <cell r="CI5">
            <v>2646.4378447261124</v>
          </cell>
          <cell r="CJ5">
            <v>101286.97099999999</v>
          </cell>
          <cell r="CK5">
            <v>0</v>
          </cell>
        </row>
        <row r="6"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7027.8278609775361</v>
          </cell>
          <cell r="BA6">
            <v>15263.849357692297</v>
          </cell>
          <cell r="BB6">
            <v>8943.0421396680849</v>
          </cell>
          <cell r="BC6">
            <v>4414.7900809601742</v>
          </cell>
          <cell r="BD6">
            <v>3397.8206893275001</v>
          </cell>
          <cell r="BE6">
            <v>4948.6231928664174</v>
          </cell>
          <cell r="BF6">
            <v>5178.0251206237253</v>
          </cell>
          <cell r="BG6">
            <v>1729.2099896341213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5196.0870165258148</v>
          </cell>
          <cell r="BM6">
            <v>4628.5822800296883</v>
          </cell>
          <cell r="BN6">
            <v>11663.960082264095</v>
          </cell>
          <cell r="BO6">
            <v>4988.185769235517</v>
          </cell>
          <cell r="BP6">
            <v>2359.8149443459292</v>
          </cell>
          <cell r="BQ6">
            <v>5450.3535157316501</v>
          </cell>
          <cell r="BR6">
            <v>3128.7932444633084</v>
          </cell>
          <cell r="BS6">
            <v>6343.8025281546579</v>
          </cell>
          <cell r="BT6">
            <v>6624.2031874994873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101286.97100000001</v>
          </cell>
          <cell r="CK6">
            <v>0</v>
          </cell>
        </row>
        <row r="7"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</row>
        <row r="8"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</row>
        <row r="9"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  <cell r="CI9"/>
          <cell r="CJ9"/>
          <cell r="CK9"/>
        </row>
        <row r="10">
          <cell r="P10">
            <v>13583.139093600339</v>
          </cell>
          <cell r="Q10">
            <v>13831.448748625915</v>
          </cell>
          <cell r="R10">
            <v>10627.436645179483</v>
          </cell>
          <cell r="S10">
            <v>12941.157368053071</v>
          </cell>
          <cell r="T10">
            <v>2359.2171731672006</v>
          </cell>
          <cell r="U10">
            <v>13611.482209112439</v>
          </cell>
          <cell r="V10">
            <v>7905.8586786079486</v>
          </cell>
          <cell r="W10">
            <v>5528.0910190779377</v>
          </cell>
          <cell r="X10">
            <v>14920.460329148329</v>
          </cell>
          <cell r="Y10">
            <v>1264.3698140758188</v>
          </cell>
          <cell r="Z10">
            <v>3480.2815475382713</v>
          </cell>
          <cell r="AA10">
            <v>1234.0283738132514</v>
          </cell>
          <cell r="AB10">
            <v>10268.689786032306</v>
          </cell>
          <cell r="AC10">
            <v>13778.958715342216</v>
          </cell>
          <cell r="AD10">
            <v>13085.329360028147</v>
          </cell>
          <cell r="AE10">
            <v>6625.1813558157082</v>
          </cell>
          <cell r="AF10">
            <v>8454.0142091583002</v>
          </cell>
          <cell r="AG10">
            <v>2572.2018480883794</v>
          </cell>
          <cell r="AH10">
            <v>7427.2891623681444</v>
          </cell>
          <cell r="AI10">
            <v>1255.3690930430398</v>
          </cell>
          <cell r="AJ10">
            <v>2073.3526980230722</v>
          </cell>
          <cell r="AK10">
            <v>5859.6164032570123</v>
          </cell>
          <cell r="AL10">
            <v>6653.8467798739639</v>
          </cell>
          <cell r="AM10">
            <v>7610.8246200670392</v>
          </cell>
          <cell r="AN10">
            <v>6962.1206537896915</v>
          </cell>
          <cell r="AO10">
            <v>10634.166104164915</v>
          </cell>
          <cell r="AP10">
            <v>866.71736409568791</v>
          </cell>
          <cell r="AQ10">
            <v>4687.9248468523847</v>
          </cell>
          <cell r="AR10">
            <v>8207.0141866779013</v>
          </cell>
          <cell r="AS10">
            <v>3822.1730554267037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840.38231272432279</v>
          </cell>
          <cell r="AZ10">
            <v>7027.8278609775361</v>
          </cell>
          <cell r="BA10">
            <v>15263.849357692297</v>
          </cell>
          <cell r="BB10">
            <v>8943.0421396680849</v>
          </cell>
          <cell r="BC10">
            <v>4414.7900809601742</v>
          </cell>
          <cell r="BD10">
            <v>3397.8206893275001</v>
          </cell>
          <cell r="BE10">
            <v>4948.6231928664174</v>
          </cell>
          <cell r="BF10">
            <v>5178.0251206237253</v>
          </cell>
          <cell r="BG10">
            <v>1729.2099896341213</v>
          </cell>
          <cell r="BH10">
            <v>10258.540667941474</v>
          </cell>
          <cell r="BI10">
            <v>6356.8871516023009</v>
          </cell>
          <cell r="BJ10">
            <v>1134.7915335930772</v>
          </cell>
          <cell r="BK10">
            <v>3217.9274115698877</v>
          </cell>
          <cell r="BL10">
            <v>5196.0870165258148</v>
          </cell>
          <cell r="BM10">
            <v>4628.5822800296883</v>
          </cell>
          <cell r="BN10">
            <v>11663.960082264095</v>
          </cell>
          <cell r="BO10">
            <v>4988.185769235517</v>
          </cell>
          <cell r="BP10">
            <v>2359.8149443459292</v>
          </cell>
          <cell r="BQ10">
            <v>5450.3535157316501</v>
          </cell>
          <cell r="BR10">
            <v>3128.7932444633084</v>
          </cell>
          <cell r="BS10">
            <v>6343.8025281546579</v>
          </cell>
          <cell r="BT10">
            <v>6624.2031874994873</v>
          </cell>
          <cell r="BU10">
            <v>2897.4908185496474</v>
          </cell>
          <cell r="BV10">
            <v>2224.1624171589447</v>
          </cell>
          <cell r="BW10">
            <v>5528.1892462233382</v>
          </cell>
          <cell r="BX10">
            <v>930.86409255273156</v>
          </cell>
          <cell r="BY10">
            <v>4731.0061269718199</v>
          </cell>
          <cell r="BZ10">
            <v>6379.7507457648899</v>
          </cell>
          <cell r="CA10">
            <v>13261.234673468825</v>
          </cell>
          <cell r="CB10">
            <v>5704.4544441897051</v>
          </cell>
          <cell r="CC10">
            <v>4043.3536828921497</v>
          </cell>
          <cell r="CD10">
            <v>6069.1536536670574</v>
          </cell>
          <cell r="CE10">
            <v>4621.9163371297645</v>
          </cell>
          <cell r="CF10">
            <v>4734.1623361138536</v>
          </cell>
          <cell r="CG10">
            <v>2123.2242753887613</v>
          </cell>
          <cell r="CH10">
            <v>1553.8539856667355</v>
          </cell>
          <cell r="CI10">
            <v>2646.4378447261124</v>
          </cell>
          <cell r="CJ10">
            <v>412676.51600000006</v>
          </cell>
          <cell r="CK10">
            <v>0</v>
          </cell>
        </row>
      </sheetData>
      <sheetData sheetId="1"/>
      <sheetData sheetId="2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"/>
      <sheetName val="data"/>
    </sheetNames>
    <sheetDataSet>
      <sheetData sheetId="0">
        <row r="1">
          <cell r="B1" t="str">
            <v>Loc</v>
          </cell>
          <cell r="C1" t="str">
            <v xml:space="preserve"> Interest</v>
          </cell>
        </row>
        <row r="2">
          <cell r="B2"/>
          <cell r="C2">
            <v>0</v>
          </cell>
        </row>
        <row r="3">
          <cell r="B3" t="str">
            <v>Seattle</v>
          </cell>
          <cell r="C3">
            <v>5369.679756999999</v>
          </cell>
        </row>
        <row r="4">
          <cell r="C4">
            <v>3986.0216369999994</v>
          </cell>
        </row>
        <row r="5">
          <cell r="B5" t="str">
            <v>Everett</v>
          </cell>
          <cell r="C5">
            <v>694.71478699999989</v>
          </cell>
        </row>
        <row r="6">
          <cell r="B6" t="str">
            <v>Mountain View</v>
          </cell>
          <cell r="C6">
            <v>24667.471152999999</v>
          </cell>
        </row>
        <row r="7">
          <cell r="B7" t="str">
            <v>Tacoma</v>
          </cell>
          <cell r="C7">
            <v>632.66570899999988</v>
          </cell>
        </row>
        <row r="8">
          <cell r="B8" t="str">
            <v>Kent</v>
          </cell>
          <cell r="C8">
            <v>978.78879799999993</v>
          </cell>
        </row>
        <row r="9">
          <cell r="B9" t="str">
            <v>Spokane</v>
          </cell>
          <cell r="C9">
            <v>622.505</v>
          </cell>
        </row>
        <row r="10">
          <cell r="B10"/>
          <cell r="C10">
            <v>0</v>
          </cell>
        </row>
        <row r="11">
          <cell r="B11" t="str">
            <v>PORTLAND</v>
          </cell>
          <cell r="C11">
            <v>2296.5755799999997</v>
          </cell>
        </row>
        <row r="12">
          <cell r="C12">
            <v>0</v>
          </cell>
        </row>
        <row r="13">
          <cell r="B13" t="str">
            <v>EUGENE</v>
          </cell>
          <cell r="C13">
            <v>3013.7806399999995</v>
          </cell>
        </row>
        <row r="14">
          <cell r="C14">
            <v>20.955024999999999</v>
          </cell>
        </row>
        <row r="15">
          <cell r="B15" t="str">
            <v>MEDFORD</v>
          </cell>
          <cell r="C15">
            <v>4218.8868799999991</v>
          </cell>
        </row>
        <row r="16">
          <cell r="C16">
            <v>3965</v>
          </cell>
        </row>
        <row r="17">
          <cell r="B17" t="str">
            <v>Tualatin</v>
          </cell>
          <cell r="C17">
            <v>1683.6746030000004</v>
          </cell>
        </row>
        <row r="18">
          <cell r="C18">
            <v>14.159808</v>
          </cell>
        </row>
        <row r="19">
          <cell r="C19">
            <v>3172</v>
          </cell>
        </row>
        <row r="20">
          <cell r="B20" t="str">
            <v>Boise</v>
          </cell>
          <cell r="C20">
            <v>396.5</v>
          </cell>
        </row>
        <row r="21">
          <cell r="B21" t="str">
            <v>Redmond</v>
          </cell>
          <cell r="C21">
            <v>638.54342500000007</v>
          </cell>
        </row>
        <row r="22">
          <cell r="B22" t="str">
            <v>Salt Lake</v>
          </cell>
          <cell r="C22">
            <v>218.174125</v>
          </cell>
        </row>
        <row r="23">
          <cell r="B23"/>
          <cell r="C23">
            <v>0</v>
          </cell>
        </row>
        <row r="24">
          <cell r="B24" t="str">
            <v>SAN FRANCISCO</v>
          </cell>
          <cell r="C24">
            <v>19676.528195999999</v>
          </cell>
        </row>
        <row r="25">
          <cell r="B25" t="str">
            <v>SANTA CLARA</v>
          </cell>
          <cell r="C25">
            <v>18470.195185</v>
          </cell>
        </row>
        <row r="26">
          <cell r="C26">
            <v>0</v>
          </cell>
        </row>
        <row r="27">
          <cell r="B27" t="str">
            <v>SACRAMENTO</v>
          </cell>
          <cell r="C27">
            <v>6281.197572</v>
          </cell>
        </row>
        <row r="28">
          <cell r="C28">
            <v>11.895</v>
          </cell>
        </row>
        <row r="29">
          <cell r="B29" t="str">
            <v>Concord</v>
          </cell>
          <cell r="C29">
            <v>1258.1389079999999</v>
          </cell>
        </row>
        <row r="30">
          <cell r="B30" t="str">
            <v>OAKLAND</v>
          </cell>
          <cell r="C30">
            <v>5118.5001789999997</v>
          </cell>
        </row>
        <row r="31">
          <cell r="C31">
            <v>82.131010000000003</v>
          </cell>
        </row>
        <row r="32">
          <cell r="C32">
            <v>0</v>
          </cell>
        </row>
        <row r="33">
          <cell r="B33" t="str">
            <v>Manteca</v>
          </cell>
          <cell r="C33">
            <v>1599.6689409999999</v>
          </cell>
        </row>
        <row r="34">
          <cell r="B34" t="str">
            <v>S San Francisco</v>
          </cell>
          <cell r="C34">
            <v>1502.7437229999996</v>
          </cell>
        </row>
        <row r="35">
          <cell r="B35" t="str">
            <v>Reno</v>
          </cell>
          <cell r="C35">
            <v>407.76535799999999</v>
          </cell>
        </row>
        <row r="36">
          <cell r="B36" t="str">
            <v>Sonoma Valley</v>
          </cell>
          <cell r="C36">
            <v>473.75485300000003</v>
          </cell>
        </row>
        <row r="37">
          <cell r="B37" t="str">
            <v>DOWNEY</v>
          </cell>
          <cell r="C37">
            <v>7119.0631329999997</v>
          </cell>
        </row>
        <row r="38">
          <cell r="B38" t="str">
            <v>RIVERSIDE</v>
          </cell>
          <cell r="C38">
            <v>1045.9154550000001</v>
          </cell>
        </row>
        <row r="39">
          <cell r="C39">
            <v>515.67283299999997</v>
          </cell>
        </row>
        <row r="40">
          <cell r="B40" t="str">
            <v>Orange</v>
          </cell>
          <cell r="C40">
            <v>6085.3535339999999</v>
          </cell>
        </row>
        <row r="41">
          <cell r="C41">
            <v>4183.1043410000002</v>
          </cell>
        </row>
        <row r="42">
          <cell r="B42" t="str">
            <v>VAN NUYS</v>
          </cell>
          <cell r="C42">
            <v>4183.6277210000007</v>
          </cell>
        </row>
        <row r="43">
          <cell r="B43" t="str">
            <v>LOS ANGELES</v>
          </cell>
          <cell r="C43">
            <v>2302.6689919999999</v>
          </cell>
        </row>
        <row r="44">
          <cell r="B44" t="str">
            <v>Fresno</v>
          </cell>
          <cell r="C44">
            <v>40.299467</v>
          </cell>
        </row>
        <row r="45">
          <cell r="B45" t="str">
            <v>San Gabriel Valley</v>
          </cell>
          <cell r="C45">
            <v>4292.7913079999998</v>
          </cell>
        </row>
        <row r="46">
          <cell r="B46" t="str">
            <v>PHOENIX</v>
          </cell>
          <cell r="C46">
            <v>7204.6992030000001</v>
          </cell>
        </row>
        <row r="47">
          <cell r="B47" t="str">
            <v>TUCSON</v>
          </cell>
          <cell r="C47">
            <v>202.09287799999998</v>
          </cell>
        </row>
        <row r="48">
          <cell r="B48" t="str">
            <v>DENVER</v>
          </cell>
          <cell r="C48">
            <v>0</v>
          </cell>
        </row>
        <row r="49">
          <cell r="B49" t="str">
            <v xml:space="preserve">COLORADO SPRINGS </v>
          </cell>
          <cell r="C49">
            <v>0</v>
          </cell>
        </row>
        <row r="50">
          <cell r="B50" t="str">
            <v>FORT COLLINS</v>
          </cell>
          <cell r="C50">
            <v>0</v>
          </cell>
        </row>
        <row r="51">
          <cell r="B51" t="str">
            <v>GLENWOOD SPRINGS</v>
          </cell>
          <cell r="C51">
            <v>0</v>
          </cell>
        </row>
        <row r="52">
          <cell r="B52" t="str">
            <v>ABILENE</v>
          </cell>
          <cell r="C52">
            <v>0</v>
          </cell>
        </row>
        <row r="53">
          <cell r="B53" t="str">
            <v>El Paso</v>
          </cell>
          <cell r="C53">
            <v>531.86351400000001</v>
          </cell>
        </row>
        <row r="54">
          <cell r="B54" t="str">
            <v>New York</v>
          </cell>
          <cell r="C54">
            <v>5759.6153029999987</v>
          </cell>
        </row>
        <row r="55">
          <cell r="B55" t="str">
            <v>NEW JERSEY</v>
          </cell>
          <cell r="C55">
            <v>11583.407303</v>
          </cell>
        </row>
        <row r="56">
          <cell r="C56">
            <v>0</v>
          </cell>
        </row>
        <row r="57">
          <cell r="C57">
            <v>3558.9356269999998</v>
          </cell>
        </row>
        <row r="58">
          <cell r="B58" t="str">
            <v>Brooklyn-Queens</v>
          </cell>
          <cell r="C58">
            <v>1694.6814430000002</v>
          </cell>
        </row>
        <row r="59">
          <cell r="B59" t="str">
            <v>Connecticut</v>
          </cell>
          <cell r="C59">
            <v>4755.3712050000004</v>
          </cell>
        </row>
        <row r="60">
          <cell r="C60">
            <v>0</v>
          </cell>
        </row>
        <row r="61">
          <cell r="B61" t="str">
            <v>BALTIMORE</v>
          </cell>
          <cell r="C61">
            <v>140.03349099999997</v>
          </cell>
        </row>
        <row r="62">
          <cell r="B62" t="str">
            <v>Boston</v>
          </cell>
          <cell r="C62">
            <v>1549.3856040000001</v>
          </cell>
        </row>
        <row r="63">
          <cell r="B63" t="str">
            <v>Bronx</v>
          </cell>
          <cell r="C63">
            <v>1454.7965639999998</v>
          </cell>
        </row>
        <row r="64">
          <cell r="C64">
            <v>0</v>
          </cell>
        </row>
        <row r="65">
          <cell r="B65" t="str">
            <v>Philadelphia</v>
          </cell>
          <cell r="C65">
            <v>297.964992</v>
          </cell>
        </row>
        <row r="66">
          <cell r="B66" t="str">
            <v>SAN DIEGO</v>
          </cell>
          <cell r="C66">
            <v>1523.1809189999999</v>
          </cell>
        </row>
        <row r="67">
          <cell r="C67">
            <v>73.352499999999992</v>
          </cell>
        </row>
        <row r="68">
          <cell r="B68" t="str">
            <v>Albuquerque</v>
          </cell>
          <cell r="C68">
            <v>350.793859</v>
          </cell>
        </row>
        <row r="69">
          <cell r="B69" t="str">
            <v>Bloomfield</v>
          </cell>
          <cell r="C69">
            <v>60.041201999999998</v>
          </cell>
        </row>
        <row r="70">
          <cell r="B70" t="str">
            <v>Santa Fe</v>
          </cell>
          <cell r="C70">
            <v>63.44</v>
          </cell>
        </row>
        <row r="71">
          <cell r="C71">
            <v>0</v>
          </cell>
        </row>
        <row r="72">
          <cell r="C72">
            <v>0</v>
          </cell>
        </row>
        <row r="73">
          <cell r="B73" t="str">
            <v>CHATTANOOGA</v>
          </cell>
          <cell r="C73">
            <v>781.20571099999995</v>
          </cell>
        </row>
        <row r="74">
          <cell r="B74" t="str">
            <v>Knoxville</v>
          </cell>
          <cell r="C74">
            <v>323.15146500000003</v>
          </cell>
        </row>
        <row r="75">
          <cell r="B75" t="str">
            <v>Nashville</v>
          </cell>
          <cell r="C75">
            <v>3473.3614109999999</v>
          </cell>
        </row>
        <row r="76">
          <cell r="C76">
            <v>3064.5564299999996</v>
          </cell>
        </row>
        <row r="77">
          <cell r="B77" t="str">
            <v>Memphis</v>
          </cell>
          <cell r="C77">
            <v>541.93223499999999</v>
          </cell>
        </row>
        <row r="78">
          <cell r="B78" t="str">
            <v>Little Rock</v>
          </cell>
          <cell r="C78">
            <v>388.57</v>
          </cell>
        </row>
        <row r="79">
          <cell r="B79" t="str">
            <v>JACKSON</v>
          </cell>
          <cell r="C79">
            <v>2955.4943469999998</v>
          </cell>
        </row>
        <row r="80">
          <cell r="B80" t="str">
            <v>Columbus MS</v>
          </cell>
          <cell r="C80">
            <v>247.73637199999999</v>
          </cell>
        </row>
        <row r="81">
          <cell r="C81">
            <v>410.65504999999996</v>
          </cell>
        </row>
        <row r="82">
          <cell r="B82" t="str">
            <v>Atlanta South</v>
          </cell>
          <cell r="C82">
            <v>800.32811300000003</v>
          </cell>
        </row>
        <row r="83">
          <cell r="C83">
            <v>0</v>
          </cell>
        </row>
        <row r="84">
          <cell r="B84" t="str">
            <v>Atlanta North</v>
          </cell>
          <cell r="C84">
            <v>865.28353599999991</v>
          </cell>
        </row>
        <row r="85">
          <cell r="B85" t="str">
            <v>Pittsburgh</v>
          </cell>
          <cell r="C85">
            <v>0</v>
          </cell>
        </row>
        <row r="86">
          <cell r="B86" t="str">
            <v>Evansville</v>
          </cell>
          <cell r="C86">
            <v>0</v>
          </cell>
        </row>
        <row r="87">
          <cell r="B87" t="str">
            <v>Minneapolis</v>
          </cell>
          <cell r="C87">
            <v>1271.6111849999998</v>
          </cell>
        </row>
        <row r="88">
          <cell r="B88" t="str">
            <v>Des Moines</v>
          </cell>
          <cell r="C88">
            <v>2.379</v>
          </cell>
        </row>
        <row r="89">
          <cell r="C89">
            <v>0</v>
          </cell>
        </row>
        <row r="90">
          <cell r="B90" t="str">
            <v>Saint Louis</v>
          </cell>
          <cell r="C90">
            <v>339.14865399999996</v>
          </cell>
        </row>
        <row r="91">
          <cell r="B91" t="str">
            <v>Louisville</v>
          </cell>
          <cell r="C91">
            <v>2885.312261</v>
          </cell>
        </row>
        <row r="92">
          <cell r="C92">
            <v>332.70314999999999</v>
          </cell>
        </row>
        <row r="93">
          <cell r="B93" t="str">
            <v>Chicago</v>
          </cell>
          <cell r="C93">
            <v>2214.8537580000002</v>
          </cell>
        </row>
        <row r="94">
          <cell r="B94" t="str">
            <v>Indianapolis</v>
          </cell>
          <cell r="C94">
            <v>391.01243999999997</v>
          </cell>
        </row>
        <row r="95">
          <cell r="B95" t="str">
            <v>Cincinnati</v>
          </cell>
          <cell r="C95">
            <v>43.044832999999997</v>
          </cell>
        </row>
        <row r="96">
          <cell r="B96" t="str">
            <v>Detroit</v>
          </cell>
          <cell r="C96">
            <v>315.89630799999998</v>
          </cell>
        </row>
        <row r="97">
          <cell r="C97">
            <v>0</v>
          </cell>
        </row>
        <row r="98">
          <cell r="B98" t="str">
            <v>Madison</v>
          </cell>
          <cell r="C98">
            <v>211.61363599999999</v>
          </cell>
        </row>
        <row r="99">
          <cell r="B99" t="str">
            <v>Grand Rapids</v>
          </cell>
          <cell r="C99">
            <v>883.72554400000001</v>
          </cell>
        </row>
        <row r="100">
          <cell r="B100" t="str">
            <v>Columbus OH</v>
          </cell>
          <cell r="C100">
            <v>99.125</v>
          </cell>
        </row>
        <row r="101">
          <cell r="B101" t="str">
            <v>Cleveland</v>
          </cell>
          <cell r="C101">
            <v>0</v>
          </cell>
        </row>
        <row r="102">
          <cell r="B102" t="str">
            <v>Buffalo</v>
          </cell>
          <cell r="C102">
            <v>473.420207</v>
          </cell>
        </row>
        <row r="103">
          <cell r="C103"/>
        </row>
      </sheetData>
      <sheetData sheetId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dget load Q3 2024"/>
      <sheetName val="OPERATIONS"/>
      <sheetName val="Budget load Q3 2023"/>
    </sheetNames>
    <sheetDataSet>
      <sheetData sheetId="0">
        <row r="7">
          <cell r="C7" t="str">
            <v>Check</v>
          </cell>
          <cell r="D7" t="str">
            <v>Seattle</v>
          </cell>
          <cell r="E7" t="str">
            <v>Everett</v>
          </cell>
          <cell r="F7" t="str">
            <v>Tacoma</v>
          </cell>
          <cell r="G7" t="str">
            <v>Kent</v>
          </cell>
          <cell r="H7" t="str">
            <v>Spokane</v>
          </cell>
          <cell r="I7" t="str">
            <v>PORTLAND</v>
          </cell>
          <cell r="J7" t="str">
            <v>EUGENE</v>
          </cell>
          <cell r="K7" t="str">
            <v>MEDFORD</v>
          </cell>
          <cell r="L7" t="str">
            <v>Tualatin</v>
          </cell>
          <cell r="M7" t="str">
            <v>Boise</v>
          </cell>
          <cell r="N7" t="str">
            <v>Redmond</v>
          </cell>
          <cell r="O7" t="str">
            <v>Salt Lake</v>
          </cell>
          <cell r="P7" t="str">
            <v>SAN FRANCISCO</v>
          </cell>
          <cell r="Q7" t="str">
            <v>SANTA CLARA</v>
          </cell>
          <cell r="R7" t="str">
            <v>SACRAMENTO</v>
          </cell>
          <cell r="S7" t="str">
            <v>Concord</v>
          </cell>
          <cell r="T7" t="str">
            <v>OAKLAND</v>
          </cell>
          <cell r="U7" t="str">
            <v>Manteca</v>
          </cell>
          <cell r="V7" t="str">
            <v>S San Francisco</v>
          </cell>
          <cell r="W7" t="str">
            <v>Reno</v>
          </cell>
          <cell r="X7" t="str">
            <v>Sonoma Valley</v>
          </cell>
          <cell r="Y7" t="str">
            <v>DOWNEY</v>
          </cell>
          <cell r="Z7" t="str">
            <v>RIVERSIDE</v>
          </cell>
          <cell r="AA7" t="str">
            <v>Orange</v>
          </cell>
          <cell r="AB7" t="str">
            <v>VAN NUYS</v>
          </cell>
          <cell r="AC7" t="str">
            <v>LOS ANGELES</v>
          </cell>
          <cell r="AD7" t="str">
            <v>Fresno</v>
          </cell>
          <cell r="AE7" t="str">
            <v>San Gabriel Valley</v>
          </cell>
          <cell r="AF7" t="str">
            <v>PHOENIX</v>
          </cell>
          <cell r="AG7" t="str">
            <v>TUCSON</v>
          </cell>
          <cell r="AH7" t="str">
            <v>DENVER</v>
          </cell>
          <cell r="AI7" t="str">
            <v>COLORADO SPRING</v>
          </cell>
          <cell r="AJ7" t="str">
            <v>FORT COLLINS</v>
          </cell>
          <cell r="AK7" t="str">
            <v>GLENWOOD SPRINGS</v>
          </cell>
          <cell r="AL7" t="str">
            <v>ABILENE</v>
          </cell>
          <cell r="AM7" t="str">
            <v>El Paso</v>
          </cell>
          <cell r="AN7" t="str">
            <v>New York</v>
          </cell>
          <cell r="AO7" t="str">
            <v>NEW JERSEY</v>
          </cell>
          <cell r="AP7" t="str">
            <v>Brooklyn-Queens</v>
          </cell>
          <cell r="AQ7" t="str">
            <v>Connecticut</v>
          </cell>
          <cell r="AR7" t="str">
            <v>BALTIMORE</v>
          </cell>
          <cell r="AS7" t="str">
            <v>Boston</v>
          </cell>
          <cell r="AT7" t="str">
            <v>Bronx</v>
          </cell>
          <cell r="AU7" t="str">
            <v>Philadelphia</v>
          </cell>
          <cell r="AV7" t="str">
            <v>SAN DIEGO</v>
          </cell>
          <cell r="AW7" t="str">
            <v>Albuquerque</v>
          </cell>
          <cell r="AX7" t="str">
            <v>Bloomfield</v>
          </cell>
          <cell r="AY7" t="str">
            <v>Santa Fe</v>
          </cell>
          <cell r="AZ7" t="str">
            <v>CHATTANOOGA</v>
          </cell>
          <cell r="BA7" t="str">
            <v>Knoxville</v>
          </cell>
          <cell r="BB7" t="str">
            <v>Nashville</v>
          </cell>
          <cell r="BC7" t="str">
            <v>Memphis</v>
          </cell>
          <cell r="BD7" t="str">
            <v>Little Rock</v>
          </cell>
          <cell r="BE7" t="str">
            <v>JACKSON</v>
          </cell>
          <cell r="BF7" t="str">
            <v>Columbus MS</v>
          </cell>
          <cell r="BG7" t="str">
            <v>Atlanta South</v>
          </cell>
          <cell r="BH7" t="str">
            <v>Atlanta North</v>
          </cell>
          <cell r="BI7" t="str">
            <v>Pittsburgh</v>
          </cell>
          <cell r="BJ7" t="str">
            <v>Evansville</v>
          </cell>
          <cell r="BK7" t="str">
            <v>Minneapolis</v>
          </cell>
          <cell r="BL7" t="str">
            <v>Des Moines</v>
          </cell>
          <cell r="BM7" t="str">
            <v>Saint Louis</v>
          </cell>
          <cell r="BN7" t="str">
            <v>Louisville</v>
          </cell>
          <cell r="BO7" t="str">
            <v>Chicago</v>
          </cell>
          <cell r="BP7" t="str">
            <v>Indianapolis</v>
          </cell>
          <cell r="BQ7" t="str">
            <v>Cincinnati</v>
          </cell>
          <cell r="BR7" t="str">
            <v>Detroit</v>
          </cell>
          <cell r="BS7" t="str">
            <v>Madison</v>
          </cell>
          <cell r="BT7" t="str">
            <v>Grand Rapids</v>
          </cell>
          <cell r="BU7" t="str">
            <v>Columbus OH</v>
          </cell>
          <cell r="BV7" t="str">
            <v>Cleveland</v>
          </cell>
          <cell r="BW7" t="str">
            <v>Buffalo</v>
          </cell>
        </row>
        <row r="8">
          <cell r="C8">
            <v>0</v>
          </cell>
          <cell r="D8">
            <v>3202753.85</v>
          </cell>
          <cell r="E8">
            <v>3497195.42</v>
          </cell>
          <cell r="F8">
            <v>2455290.09</v>
          </cell>
          <cell r="G8">
            <v>2963538.73</v>
          </cell>
          <cell r="H8">
            <v>495927.23</v>
          </cell>
          <cell r="I8">
            <v>2972923.54</v>
          </cell>
          <cell r="J8">
            <v>1848156.39</v>
          </cell>
          <cell r="K8">
            <v>1201192.5</v>
          </cell>
          <cell r="L8">
            <v>3248530.85</v>
          </cell>
          <cell r="M8">
            <v>274298.15999999997</v>
          </cell>
          <cell r="N8">
            <v>773622.75</v>
          </cell>
          <cell r="O8">
            <v>221819.33</v>
          </cell>
          <cell r="P8">
            <v>3474864.64</v>
          </cell>
          <cell r="Q8">
            <v>4663247.3600000003</v>
          </cell>
          <cell r="R8">
            <v>4103122.33</v>
          </cell>
          <cell r="S8">
            <v>2296624.96</v>
          </cell>
          <cell r="T8">
            <v>3045382.44</v>
          </cell>
          <cell r="U8">
            <v>893575.33</v>
          </cell>
          <cell r="V8">
            <v>2806918.29</v>
          </cell>
          <cell r="W8">
            <v>360352.73</v>
          </cell>
          <cell r="X8">
            <v>665901.38</v>
          </cell>
          <cell r="Y8">
            <v>1800374.14</v>
          </cell>
          <cell r="Z8">
            <v>1999955.71</v>
          </cell>
          <cell r="AA8">
            <v>2545717.4900000002</v>
          </cell>
          <cell r="AB8">
            <v>2397562.2200000002</v>
          </cell>
          <cell r="AC8">
            <v>3049015.55</v>
          </cell>
          <cell r="AD8">
            <v>427680.46</v>
          </cell>
          <cell r="AE8">
            <v>1671149.61</v>
          </cell>
          <cell r="AF8">
            <v>2194504.37</v>
          </cell>
          <cell r="AG8">
            <v>874191.31</v>
          </cell>
          <cell r="AH8">
            <v>4170404.74</v>
          </cell>
          <cell r="AI8">
            <v>889353.71</v>
          </cell>
          <cell r="AJ8">
            <v>629759.35</v>
          </cell>
          <cell r="AK8">
            <v>1297962.08</v>
          </cell>
          <cell r="AL8">
            <v>86056.84</v>
          </cell>
          <cell r="AM8">
            <v>170429.05</v>
          </cell>
          <cell r="AN8">
            <v>2362789.31</v>
          </cell>
          <cell r="AO8">
            <v>4808814.6100000003</v>
          </cell>
          <cell r="AP8">
            <v>3009294.8</v>
          </cell>
          <cell r="AQ8">
            <v>1463748.58</v>
          </cell>
          <cell r="AR8">
            <v>1069752.95</v>
          </cell>
          <cell r="AS8">
            <v>1526599.07</v>
          </cell>
          <cell r="AT8">
            <v>1591707.98</v>
          </cell>
          <cell r="AU8">
            <v>542815.69999999995</v>
          </cell>
          <cell r="AV8">
            <v>2747056.73</v>
          </cell>
          <cell r="AW8">
            <v>1471385.69</v>
          </cell>
          <cell r="AX8">
            <v>267445.59999999998</v>
          </cell>
          <cell r="AY8">
            <v>731068.82</v>
          </cell>
          <cell r="AZ8">
            <v>1491568.53</v>
          </cell>
          <cell r="BA8">
            <v>1402208.54</v>
          </cell>
          <cell r="BB8">
            <v>3461442.23</v>
          </cell>
          <cell r="BC8">
            <v>1539813.8</v>
          </cell>
          <cell r="BD8">
            <v>629284.05000000005</v>
          </cell>
          <cell r="BE8">
            <v>1305592.67</v>
          </cell>
          <cell r="BF8">
            <v>834364.4</v>
          </cell>
          <cell r="BG8">
            <v>1962508.23</v>
          </cell>
          <cell r="BH8">
            <v>2055476.3</v>
          </cell>
          <cell r="BI8">
            <v>674439.93</v>
          </cell>
          <cell r="BJ8">
            <v>574464.62</v>
          </cell>
          <cell r="BK8">
            <v>1525662.62</v>
          </cell>
          <cell r="BL8">
            <v>233682.91</v>
          </cell>
          <cell r="BM8">
            <v>1301875.03</v>
          </cell>
          <cell r="BN8">
            <v>1766714.97</v>
          </cell>
          <cell r="BO8">
            <v>3807794.25</v>
          </cell>
          <cell r="BP8">
            <v>1488235.54</v>
          </cell>
          <cell r="BQ8">
            <v>1187740.81</v>
          </cell>
          <cell r="BR8">
            <v>1655217.32</v>
          </cell>
          <cell r="BS8">
            <v>1177500.07</v>
          </cell>
          <cell r="BT8">
            <v>1170896.1399999999</v>
          </cell>
          <cell r="BU8">
            <v>616755.5</v>
          </cell>
          <cell r="BV8">
            <v>368300.91</v>
          </cell>
          <cell r="BW8">
            <v>704547.2</v>
          </cell>
        </row>
        <row r="9">
          <cell r="C9">
            <v>0</v>
          </cell>
          <cell r="D9">
            <v>86417.63</v>
          </cell>
          <cell r="E9">
            <v>117123.9</v>
          </cell>
          <cell r="F9">
            <v>217207.33</v>
          </cell>
          <cell r="G9">
            <v>153255.01</v>
          </cell>
          <cell r="H9">
            <v>22243.5</v>
          </cell>
          <cell r="I9">
            <v>144330.21</v>
          </cell>
          <cell r="J9">
            <v>119800.77</v>
          </cell>
          <cell r="K9">
            <v>53804.89</v>
          </cell>
          <cell r="L9">
            <v>266692.53000000003</v>
          </cell>
          <cell r="M9">
            <v>12030.16</v>
          </cell>
          <cell r="N9">
            <v>47563.61</v>
          </cell>
          <cell r="O9">
            <v>5934.13</v>
          </cell>
          <cell r="P9">
            <v>74234.600000000006</v>
          </cell>
          <cell r="Q9">
            <v>100165.92</v>
          </cell>
          <cell r="R9">
            <v>64010.52</v>
          </cell>
          <cell r="S9">
            <v>72784.149999999994</v>
          </cell>
          <cell r="T9">
            <v>37312.65</v>
          </cell>
          <cell r="U9">
            <v>15574.34</v>
          </cell>
          <cell r="V9">
            <v>44305.41</v>
          </cell>
          <cell r="W9">
            <v>25238.83</v>
          </cell>
          <cell r="X9">
            <v>119775.23</v>
          </cell>
          <cell r="Y9">
            <v>104690.15</v>
          </cell>
          <cell r="Z9">
            <v>90387.91</v>
          </cell>
          <cell r="AA9">
            <v>69419.350000000006</v>
          </cell>
          <cell r="AB9">
            <v>40398.68</v>
          </cell>
          <cell r="AC9">
            <v>87182.67</v>
          </cell>
          <cell r="AD9">
            <v>32838.1</v>
          </cell>
          <cell r="AE9">
            <v>47970.77</v>
          </cell>
          <cell r="AF9">
            <v>80899.7</v>
          </cell>
          <cell r="AG9">
            <v>60030.080000000002</v>
          </cell>
          <cell r="AH9">
            <v>265904.84000000003</v>
          </cell>
          <cell r="AI9">
            <v>54452.28</v>
          </cell>
          <cell r="AJ9">
            <v>79615.850000000006</v>
          </cell>
          <cell r="AK9">
            <v>119131.52</v>
          </cell>
          <cell r="AL9">
            <v>6363.17</v>
          </cell>
          <cell r="AM9">
            <v>21569.39</v>
          </cell>
          <cell r="AN9">
            <v>123691.25</v>
          </cell>
          <cell r="AO9">
            <v>103135.35</v>
          </cell>
          <cell r="AP9">
            <v>47936.91</v>
          </cell>
          <cell r="AQ9">
            <v>43786.04</v>
          </cell>
          <cell r="AR9">
            <v>45337.01</v>
          </cell>
          <cell r="AS9">
            <v>91977.34</v>
          </cell>
          <cell r="AT9">
            <v>57215.81</v>
          </cell>
          <cell r="AU9">
            <v>6481.56</v>
          </cell>
          <cell r="AV9">
            <v>70143.77</v>
          </cell>
          <cell r="AW9">
            <v>66359.44</v>
          </cell>
          <cell r="AX9">
            <v>28178.94</v>
          </cell>
          <cell r="AY9">
            <v>19942.099999999999</v>
          </cell>
          <cell r="AZ9">
            <v>87286.16</v>
          </cell>
          <cell r="BA9">
            <v>78473.570000000007</v>
          </cell>
          <cell r="BB9">
            <v>106467.74</v>
          </cell>
          <cell r="BC9">
            <v>44117.97</v>
          </cell>
          <cell r="BD9">
            <v>76587.59</v>
          </cell>
          <cell r="BE9">
            <v>27210.44</v>
          </cell>
          <cell r="BF9">
            <v>12040.6</v>
          </cell>
          <cell r="BG9">
            <v>18262.11</v>
          </cell>
          <cell r="BH9">
            <v>19274.53</v>
          </cell>
          <cell r="BI9">
            <v>82519.97</v>
          </cell>
          <cell r="BJ9">
            <v>46816.93</v>
          </cell>
          <cell r="BK9">
            <v>110012.71</v>
          </cell>
          <cell r="BL9">
            <v>8228.2800000000007</v>
          </cell>
          <cell r="BM9">
            <v>44823.75</v>
          </cell>
          <cell r="BN9">
            <v>78174.55</v>
          </cell>
          <cell r="BO9">
            <v>196923.88</v>
          </cell>
          <cell r="BP9">
            <v>90888</v>
          </cell>
          <cell r="BQ9">
            <v>12825.13</v>
          </cell>
          <cell r="BR9">
            <v>149849.49</v>
          </cell>
          <cell r="BS9">
            <v>45081.15</v>
          </cell>
          <cell r="BT9">
            <v>113496.71</v>
          </cell>
          <cell r="BU9">
            <v>13963.6</v>
          </cell>
          <cell r="BV9">
            <v>6043.38</v>
          </cell>
          <cell r="BW9">
            <v>40436.15</v>
          </cell>
        </row>
        <row r="10">
          <cell r="C10">
            <v>0</v>
          </cell>
          <cell r="D10">
            <v>1000245.03</v>
          </cell>
          <cell r="E10">
            <v>834110.5</v>
          </cell>
          <cell r="F10">
            <v>762478.98</v>
          </cell>
          <cell r="G10">
            <v>840319.3</v>
          </cell>
          <cell r="H10">
            <v>161231.01999999999</v>
          </cell>
          <cell r="I10">
            <v>1037817.04</v>
          </cell>
          <cell r="J10">
            <v>553850.68000000005</v>
          </cell>
          <cell r="K10">
            <v>477112.18</v>
          </cell>
          <cell r="L10">
            <v>1212186.97</v>
          </cell>
          <cell r="M10">
            <v>67910.850000000006</v>
          </cell>
          <cell r="N10">
            <v>233001.35</v>
          </cell>
          <cell r="O10">
            <v>49046.09</v>
          </cell>
          <cell r="P10">
            <v>1058340.3500000001</v>
          </cell>
          <cell r="Q10">
            <v>1232653.44</v>
          </cell>
          <cell r="R10">
            <v>1373139.36</v>
          </cell>
          <cell r="S10">
            <v>516493.69</v>
          </cell>
          <cell r="T10">
            <v>664843.21</v>
          </cell>
          <cell r="U10">
            <v>185933.74</v>
          </cell>
          <cell r="V10">
            <v>506973.02</v>
          </cell>
          <cell r="W10">
            <v>82340.160000000003</v>
          </cell>
          <cell r="X10">
            <v>129459.09</v>
          </cell>
          <cell r="Y10">
            <v>731527.87</v>
          </cell>
          <cell r="Z10">
            <v>713034.81</v>
          </cell>
          <cell r="AA10">
            <v>811907.03</v>
          </cell>
          <cell r="AB10">
            <v>603558.48</v>
          </cell>
          <cell r="AC10">
            <v>1601568.3</v>
          </cell>
          <cell r="AD10">
            <v>122894.8</v>
          </cell>
          <cell r="AE10">
            <v>414281.74</v>
          </cell>
          <cell r="AF10">
            <v>730644.12</v>
          </cell>
          <cell r="AG10">
            <v>399279.67</v>
          </cell>
          <cell r="AH10">
            <v>1752224.2</v>
          </cell>
          <cell r="AI10">
            <v>363718.75</v>
          </cell>
          <cell r="AJ10">
            <v>257590.41</v>
          </cell>
          <cell r="AK10">
            <v>381044.55</v>
          </cell>
          <cell r="AL10">
            <v>13165.8</v>
          </cell>
          <cell r="AM10">
            <v>118433.08</v>
          </cell>
          <cell r="AN10">
            <v>429014.47</v>
          </cell>
          <cell r="AO10">
            <v>1042902.77</v>
          </cell>
          <cell r="AP10">
            <v>399878.89</v>
          </cell>
          <cell r="AQ10">
            <v>298228.71000000002</v>
          </cell>
          <cell r="AR10">
            <v>234930.39</v>
          </cell>
          <cell r="AS10">
            <v>416188.54</v>
          </cell>
          <cell r="AT10">
            <v>420570.98</v>
          </cell>
          <cell r="AU10">
            <v>115783.25</v>
          </cell>
          <cell r="AV10">
            <v>734174.98</v>
          </cell>
          <cell r="AW10">
            <v>862034.99</v>
          </cell>
          <cell r="AX10">
            <v>74817.14</v>
          </cell>
          <cell r="AY10">
            <v>367644.01</v>
          </cell>
          <cell r="AZ10">
            <v>558303.69999999995</v>
          </cell>
          <cell r="BA10">
            <v>498615.65</v>
          </cell>
          <cell r="BB10">
            <v>1153258.5900000001</v>
          </cell>
          <cell r="BC10">
            <v>444810.83</v>
          </cell>
          <cell r="BD10">
            <v>177470.47</v>
          </cell>
          <cell r="BE10">
            <v>682296.65</v>
          </cell>
          <cell r="BF10">
            <v>316013.46000000002</v>
          </cell>
          <cell r="BG10">
            <v>593752.49</v>
          </cell>
          <cell r="BH10">
            <v>638417.41</v>
          </cell>
          <cell r="BI10">
            <v>177668.74</v>
          </cell>
          <cell r="BJ10">
            <v>161474.06</v>
          </cell>
          <cell r="BK10">
            <v>344402.45</v>
          </cell>
          <cell r="BL10">
            <v>35828.46</v>
          </cell>
          <cell r="BM10">
            <v>278729.59000000003</v>
          </cell>
          <cell r="BN10">
            <v>398652.97</v>
          </cell>
          <cell r="BO10">
            <v>805846.52</v>
          </cell>
          <cell r="BP10">
            <v>428223.68</v>
          </cell>
          <cell r="BQ10">
            <v>251766.85</v>
          </cell>
          <cell r="BR10">
            <v>337347.04</v>
          </cell>
          <cell r="BS10">
            <v>310946.77</v>
          </cell>
          <cell r="BT10">
            <v>372195.62</v>
          </cell>
          <cell r="BU10">
            <v>89104.97</v>
          </cell>
          <cell r="BV10">
            <v>113865.88</v>
          </cell>
          <cell r="BW10">
            <v>202266.26</v>
          </cell>
        </row>
        <row r="11">
          <cell r="C11">
            <v>0</v>
          </cell>
          <cell r="D11">
            <v>66285</v>
          </cell>
          <cell r="E11">
            <v>38043.5</v>
          </cell>
          <cell r="F11">
            <v>13274.64</v>
          </cell>
          <cell r="G11">
            <v>43197</v>
          </cell>
          <cell r="H11">
            <v>14521.75</v>
          </cell>
          <cell r="I11">
            <v>47741</v>
          </cell>
          <cell r="J11">
            <v>33287.18</v>
          </cell>
          <cell r="K11">
            <v>16699</v>
          </cell>
          <cell r="L11">
            <v>48401.51</v>
          </cell>
          <cell r="M11">
            <v>2277</v>
          </cell>
          <cell r="N11">
            <v>7187</v>
          </cell>
          <cell r="O11">
            <v>3417.77</v>
          </cell>
          <cell r="P11">
            <v>8709.81</v>
          </cell>
          <cell r="Q11">
            <v>9592.15</v>
          </cell>
          <cell r="R11">
            <v>21960.52</v>
          </cell>
          <cell r="S11">
            <v>11932</v>
          </cell>
          <cell r="T11">
            <v>13475</v>
          </cell>
          <cell r="U11">
            <v>1665</v>
          </cell>
          <cell r="V11">
            <v>6152</v>
          </cell>
          <cell r="W11">
            <v>5406.11</v>
          </cell>
          <cell r="X11">
            <v>960</v>
          </cell>
          <cell r="Y11">
            <v>10947.5</v>
          </cell>
          <cell r="Z11">
            <v>8710</v>
          </cell>
          <cell r="AA11">
            <v>2717.2</v>
          </cell>
          <cell r="AB11">
            <v>5175</v>
          </cell>
          <cell r="AC11">
            <v>26647.77</v>
          </cell>
          <cell r="AD11">
            <v>4035.25</v>
          </cell>
          <cell r="AE11">
            <v>3361.5</v>
          </cell>
          <cell r="AF11">
            <v>11417.29</v>
          </cell>
          <cell r="AG11">
            <v>0</v>
          </cell>
          <cell r="AH11">
            <v>12064.65</v>
          </cell>
          <cell r="AI11">
            <v>1941.72</v>
          </cell>
          <cell r="AJ11">
            <v>820</v>
          </cell>
          <cell r="AK11">
            <v>3434.92</v>
          </cell>
          <cell r="AL11">
            <v>0</v>
          </cell>
          <cell r="AM11">
            <v>0</v>
          </cell>
          <cell r="AN11">
            <v>5610</v>
          </cell>
          <cell r="AO11">
            <v>73603.53</v>
          </cell>
          <cell r="AP11">
            <v>21409.58</v>
          </cell>
          <cell r="AQ11">
            <v>22061.360000000001</v>
          </cell>
          <cell r="AR11">
            <v>32969.81</v>
          </cell>
          <cell r="AS11">
            <v>23810</v>
          </cell>
          <cell r="AT11">
            <v>27255.25</v>
          </cell>
          <cell r="AU11">
            <v>9010.3799999999992</v>
          </cell>
          <cell r="AV11">
            <v>4419</v>
          </cell>
          <cell r="AW11">
            <v>6735.5</v>
          </cell>
          <cell r="AX11">
            <v>2704</v>
          </cell>
          <cell r="AY11">
            <v>5703.8</v>
          </cell>
          <cell r="AZ11">
            <v>37474.9</v>
          </cell>
          <cell r="BA11">
            <v>50444.91</v>
          </cell>
          <cell r="BB11">
            <v>72190.7</v>
          </cell>
          <cell r="BC11">
            <v>15034.34</v>
          </cell>
          <cell r="BD11">
            <v>7788</v>
          </cell>
          <cell r="BE11">
            <v>10877</v>
          </cell>
          <cell r="BF11">
            <v>20349</v>
          </cell>
          <cell r="BG11">
            <v>32116.43</v>
          </cell>
          <cell r="BH11">
            <v>20598</v>
          </cell>
          <cell r="BI11">
            <v>12551.6</v>
          </cell>
          <cell r="BJ11">
            <v>10226.299999999999</v>
          </cell>
          <cell r="BK11">
            <v>5611.87</v>
          </cell>
          <cell r="BL11">
            <v>2942</v>
          </cell>
          <cell r="BM11">
            <v>12906.92</v>
          </cell>
          <cell r="BN11">
            <v>20775.78</v>
          </cell>
          <cell r="BO11">
            <v>50942.27</v>
          </cell>
          <cell r="BP11">
            <v>20426.98</v>
          </cell>
          <cell r="BQ11">
            <v>6385.43</v>
          </cell>
          <cell r="BR11">
            <v>9449.4699999999993</v>
          </cell>
          <cell r="BS11">
            <v>20682.45</v>
          </cell>
          <cell r="BT11">
            <v>11057.95</v>
          </cell>
          <cell r="BU11">
            <v>12019.5</v>
          </cell>
          <cell r="BV11">
            <v>6633.28</v>
          </cell>
          <cell r="BW11">
            <v>15755</v>
          </cell>
        </row>
        <row r="12">
          <cell r="C12">
            <v>0</v>
          </cell>
          <cell r="D12">
            <v>601.86</v>
          </cell>
          <cell r="E12">
            <v>0</v>
          </cell>
          <cell r="F12">
            <v>2002.25</v>
          </cell>
          <cell r="G12">
            <v>0</v>
          </cell>
          <cell r="H12">
            <v>0</v>
          </cell>
          <cell r="I12">
            <v>0</v>
          </cell>
          <cell r="J12">
            <v>170.6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314.55</v>
          </cell>
          <cell r="R12">
            <v>0</v>
          </cell>
          <cell r="S12">
            <v>0</v>
          </cell>
          <cell r="T12">
            <v>4029.95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1328.1</v>
          </cell>
          <cell r="AA12">
            <v>2281.5</v>
          </cell>
          <cell r="AB12">
            <v>104.85</v>
          </cell>
          <cell r="AC12">
            <v>580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4689.26</v>
          </cell>
          <cell r="AI12">
            <v>4489</v>
          </cell>
          <cell r="AJ12">
            <v>877.65</v>
          </cell>
          <cell r="AK12">
            <v>381.86</v>
          </cell>
          <cell r="AL12">
            <v>0</v>
          </cell>
          <cell r="AM12">
            <v>0</v>
          </cell>
          <cell r="AN12">
            <v>275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204</v>
          </cell>
          <cell r="AT12">
            <v>0</v>
          </cell>
          <cell r="AU12">
            <v>0</v>
          </cell>
          <cell r="AV12">
            <v>11.14</v>
          </cell>
          <cell r="AW12">
            <v>0</v>
          </cell>
          <cell r="AX12">
            <v>136</v>
          </cell>
          <cell r="AY12">
            <v>0</v>
          </cell>
          <cell r="AZ12">
            <v>294.99</v>
          </cell>
          <cell r="BA12">
            <v>169.15</v>
          </cell>
          <cell r="BB12">
            <v>523.25</v>
          </cell>
          <cell r="BC12">
            <v>535.29999999999995</v>
          </cell>
          <cell r="BD12">
            <v>392.5</v>
          </cell>
          <cell r="BE12">
            <v>130</v>
          </cell>
          <cell r="BF12">
            <v>0</v>
          </cell>
          <cell r="BG12">
            <v>0</v>
          </cell>
          <cell r="BH12">
            <v>0</v>
          </cell>
          <cell r="BI12">
            <v>88</v>
          </cell>
          <cell r="BJ12">
            <v>146.94999999999999</v>
          </cell>
          <cell r="BK12">
            <v>0</v>
          </cell>
          <cell r="BL12">
            <v>0</v>
          </cell>
          <cell r="BM12">
            <v>252.05</v>
          </cell>
          <cell r="BN12">
            <v>1666.25</v>
          </cell>
          <cell r="BO12">
            <v>1123.3</v>
          </cell>
          <cell r="BP12">
            <v>451.15</v>
          </cell>
          <cell r="BQ12">
            <v>25</v>
          </cell>
          <cell r="BR12">
            <v>588.49</v>
          </cell>
          <cell r="BS12">
            <v>632.04999999999995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</row>
        <row r="13">
          <cell r="C13">
            <v>0</v>
          </cell>
          <cell r="D13">
            <v>15922.3</v>
          </cell>
          <cell r="E13">
            <v>11450.45</v>
          </cell>
          <cell r="F13">
            <v>53572.53</v>
          </cell>
          <cell r="G13">
            <v>39947.07</v>
          </cell>
          <cell r="H13">
            <v>2693.1</v>
          </cell>
          <cell r="I13">
            <v>70213.05</v>
          </cell>
          <cell r="J13">
            <v>28374.3</v>
          </cell>
          <cell r="K13">
            <v>18954.830000000002</v>
          </cell>
          <cell r="L13">
            <v>90367.8</v>
          </cell>
          <cell r="M13">
            <v>5027.95</v>
          </cell>
          <cell r="N13">
            <v>0</v>
          </cell>
          <cell r="O13">
            <v>0</v>
          </cell>
          <cell r="P13">
            <v>0</v>
          </cell>
          <cell r="Q13">
            <v>71048.25</v>
          </cell>
          <cell r="R13">
            <v>42328.91</v>
          </cell>
          <cell r="S13">
            <v>0</v>
          </cell>
          <cell r="T13">
            <v>458.4</v>
          </cell>
          <cell r="U13">
            <v>2895.5</v>
          </cell>
          <cell r="V13">
            <v>0</v>
          </cell>
          <cell r="W13">
            <v>0</v>
          </cell>
          <cell r="X13">
            <v>3151.2</v>
          </cell>
          <cell r="Y13">
            <v>19803.2</v>
          </cell>
          <cell r="Z13">
            <v>23800.6</v>
          </cell>
          <cell r="AA13">
            <v>33649.370000000003</v>
          </cell>
          <cell r="AB13">
            <v>9031.4</v>
          </cell>
          <cell r="AC13">
            <v>32690.55</v>
          </cell>
          <cell r="AD13">
            <v>4615.93</v>
          </cell>
          <cell r="AE13">
            <v>18967.2</v>
          </cell>
          <cell r="AF13">
            <v>17852.349999999999</v>
          </cell>
          <cell r="AG13">
            <v>70</v>
          </cell>
          <cell r="AH13">
            <v>8865.5</v>
          </cell>
          <cell r="AI13">
            <v>35139.15</v>
          </cell>
          <cell r="AJ13">
            <v>12726.32</v>
          </cell>
          <cell r="AK13">
            <v>34484.15</v>
          </cell>
          <cell r="AL13">
            <v>3268.37</v>
          </cell>
          <cell r="AM13">
            <v>41503.370000000003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13649.65</v>
          </cell>
          <cell r="AU13">
            <v>0</v>
          </cell>
          <cell r="AV13">
            <v>8539.0499999999993</v>
          </cell>
          <cell r="AW13">
            <v>34763.74</v>
          </cell>
          <cell r="AX13">
            <v>10364.9</v>
          </cell>
          <cell r="AY13">
            <v>45670.62</v>
          </cell>
          <cell r="AZ13">
            <v>21167.599999999999</v>
          </cell>
          <cell r="BA13">
            <v>522.29999999999995</v>
          </cell>
          <cell r="BB13">
            <v>123797.63</v>
          </cell>
          <cell r="BC13">
            <v>58545.26</v>
          </cell>
          <cell r="BD13">
            <v>101278.25</v>
          </cell>
          <cell r="BE13">
            <v>142432.46</v>
          </cell>
          <cell r="BF13">
            <v>92045.29</v>
          </cell>
          <cell r="BG13">
            <v>0</v>
          </cell>
          <cell r="BH13">
            <v>7617.05</v>
          </cell>
          <cell r="BI13">
            <v>42939.9</v>
          </cell>
          <cell r="BJ13">
            <v>7815.23</v>
          </cell>
          <cell r="BK13">
            <v>0</v>
          </cell>
          <cell r="BL13">
            <v>240.8</v>
          </cell>
          <cell r="BM13">
            <v>41127.68</v>
          </cell>
          <cell r="BN13">
            <v>4492.3500000000004</v>
          </cell>
          <cell r="BO13">
            <v>17183.18</v>
          </cell>
          <cell r="BP13">
            <v>5975.2</v>
          </cell>
          <cell r="BQ13">
            <v>0</v>
          </cell>
          <cell r="BR13">
            <v>587.54999999999995</v>
          </cell>
          <cell r="BS13">
            <v>0</v>
          </cell>
          <cell r="BT13">
            <v>10495.45</v>
          </cell>
          <cell r="BU13">
            <v>277.39999999999998</v>
          </cell>
          <cell r="BV13">
            <v>193.7</v>
          </cell>
          <cell r="BW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1057.25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</row>
        <row r="15">
          <cell r="C15"/>
          <cell r="AH15"/>
          <cell r="AI15"/>
          <cell r="AJ15"/>
          <cell r="AK15"/>
          <cell r="AL15"/>
        </row>
        <row r="16">
          <cell r="C16">
            <v>0</v>
          </cell>
          <cell r="D16">
            <v>4372225.67</v>
          </cell>
          <cell r="E16">
            <v>4497923.7700000005</v>
          </cell>
          <cell r="F16">
            <v>3503825.82</v>
          </cell>
          <cell r="G16">
            <v>4040257.11</v>
          </cell>
          <cell r="H16">
            <v>696616.6</v>
          </cell>
          <cell r="I16">
            <v>4273024.84</v>
          </cell>
          <cell r="J16">
            <v>2583639.92</v>
          </cell>
          <cell r="K16">
            <v>1767763.4</v>
          </cell>
          <cell r="L16">
            <v>4866179.6599999992</v>
          </cell>
          <cell r="M16">
            <v>361544.11999999994</v>
          </cell>
          <cell r="N16">
            <v>1061374.71</v>
          </cell>
          <cell r="O16">
            <v>280217.32</v>
          </cell>
          <cell r="P16">
            <v>4616149.3999999994</v>
          </cell>
          <cell r="Q16">
            <v>6077021.6700000009</v>
          </cell>
          <cell r="R16">
            <v>5604561.6399999997</v>
          </cell>
          <cell r="S16">
            <v>2897834.8</v>
          </cell>
          <cell r="T16">
            <v>3765501.65</v>
          </cell>
          <cell r="U16">
            <v>1099643.9099999999</v>
          </cell>
          <cell r="V16">
            <v>3364348.72</v>
          </cell>
          <cell r="W16">
            <v>473337.82999999996</v>
          </cell>
          <cell r="X16">
            <v>919246.89999999991</v>
          </cell>
          <cell r="Y16">
            <v>2667342.86</v>
          </cell>
          <cell r="Z16">
            <v>2837217.13</v>
          </cell>
          <cell r="AA16">
            <v>3465691.9400000004</v>
          </cell>
          <cell r="AB16">
            <v>3055830.6300000004</v>
          </cell>
          <cell r="AC16">
            <v>4797684.8399999989</v>
          </cell>
          <cell r="AD16">
            <v>592064.54</v>
          </cell>
          <cell r="AE16">
            <v>2155730.8200000003</v>
          </cell>
          <cell r="AF16">
            <v>3035317.8300000005</v>
          </cell>
          <cell r="AG16">
            <v>1333571.06</v>
          </cell>
          <cell r="AH16">
            <v>6214153.1900000004</v>
          </cell>
          <cell r="AI16">
            <v>1349094.6099999999</v>
          </cell>
          <cell r="AJ16">
            <v>981389.58</v>
          </cell>
          <cell r="AK16">
            <v>1836439.08</v>
          </cell>
          <cell r="AL16">
            <v>108854.18</v>
          </cell>
          <cell r="AM16">
            <v>351934.89</v>
          </cell>
          <cell r="AN16">
            <v>2921380.0300000003</v>
          </cell>
          <cell r="AO16">
            <v>6028456.2600000007</v>
          </cell>
          <cell r="AP16">
            <v>3478520.18</v>
          </cell>
          <cell r="AQ16">
            <v>1827824.6900000002</v>
          </cell>
          <cell r="AR16">
            <v>1382990.1600000001</v>
          </cell>
          <cell r="AS16">
            <v>2058778.9500000002</v>
          </cell>
          <cell r="AT16">
            <v>2110399.67</v>
          </cell>
          <cell r="AU16">
            <v>674090.89</v>
          </cell>
          <cell r="AV16">
            <v>3564344.67</v>
          </cell>
          <cell r="AW16">
            <v>2441279.3600000003</v>
          </cell>
          <cell r="AX16">
            <v>383646.58</v>
          </cell>
          <cell r="AY16">
            <v>1170029.3500000001</v>
          </cell>
          <cell r="AZ16">
            <v>2196095.88</v>
          </cell>
          <cell r="BA16">
            <v>2030434.12</v>
          </cell>
          <cell r="BB16">
            <v>4917680.1400000006</v>
          </cell>
          <cell r="BC16">
            <v>2102857.5</v>
          </cell>
          <cell r="BD16">
            <v>992800.86</v>
          </cell>
          <cell r="BE16">
            <v>2168539.2199999997</v>
          </cell>
          <cell r="BF16">
            <v>1274812.75</v>
          </cell>
          <cell r="BG16">
            <v>2606639.2600000002</v>
          </cell>
          <cell r="BH16">
            <v>2741383.29</v>
          </cell>
          <cell r="BI16">
            <v>990208.14</v>
          </cell>
          <cell r="BJ16">
            <v>800944.09000000008</v>
          </cell>
          <cell r="BK16">
            <v>1986746.9000000001</v>
          </cell>
          <cell r="BL16">
            <v>280922.45</v>
          </cell>
          <cell r="BM16">
            <v>1679715.02</v>
          </cell>
          <cell r="BN16">
            <v>2270476.87</v>
          </cell>
          <cell r="BO16">
            <v>4879813.3999999994</v>
          </cell>
          <cell r="BP16">
            <v>2034200.5499999998</v>
          </cell>
          <cell r="BQ16">
            <v>1458743.22</v>
          </cell>
          <cell r="BR16">
            <v>2153039.3600000003</v>
          </cell>
          <cell r="BS16">
            <v>1554842.49</v>
          </cell>
          <cell r="BT16">
            <v>1678141.8699999996</v>
          </cell>
          <cell r="BU16">
            <v>732120.97</v>
          </cell>
          <cell r="BV16">
            <v>495037.15</v>
          </cell>
          <cell r="BW16">
            <v>963004.61</v>
          </cell>
        </row>
        <row r="17">
          <cell r="C17"/>
          <cell r="AH17"/>
          <cell r="AI17"/>
          <cell r="AJ17"/>
          <cell r="AK17"/>
          <cell r="AL17"/>
        </row>
        <row r="18">
          <cell r="D18">
            <v>0.38054469864543838</v>
          </cell>
          <cell r="E18">
            <v>0.41577702416241707</v>
          </cell>
          <cell r="F18">
            <v>0.36659553470611733</v>
          </cell>
          <cell r="G18">
            <v>0.33174019462340604</v>
          </cell>
          <cell r="H18">
            <v>0.23434095598640631</v>
          </cell>
          <cell r="I18">
            <v>0.4415600729341887</v>
          </cell>
          <cell r="J18">
            <v>0.38791147026401418</v>
          </cell>
          <cell r="K18">
            <v>0.43563776690930472</v>
          </cell>
          <cell r="L18">
            <v>0.41059804191446558</v>
          </cell>
          <cell r="M18">
            <v>9.7601310733528179E-2</v>
          </cell>
          <cell r="N18">
            <v>0.33239268533164879</v>
          </cell>
          <cell r="O18">
            <v>-0.47522137461024894</v>
          </cell>
          <cell r="P18">
            <v>0.41051204061982915</v>
          </cell>
          <cell r="Q18">
            <v>0.38233147521423927</v>
          </cell>
          <cell r="R18">
            <v>0.28909456511928022</v>
          </cell>
          <cell r="S18">
            <v>0.3134544695232454</v>
          </cell>
          <cell r="T18">
            <v>0.36902530370687792</v>
          </cell>
          <cell r="U18">
            <v>0.23120528171706056</v>
          </cell>
          <cell r="V18">
            <v>0.25001639544666465</v>
          </cell>
          <cell r="W18">
            <v>-8.3433390481381972E-2</v>
          </cell>
          <cell r="X18">
            <v>0.30941306410715119</v>
          </cell>
          <cell r="Y18">
            <v>0.34920227315659003</v>
          </cell>
          <cell r="Z18">
            <v>0.35201046808849629</v>
          </cell>
          <cell r="AA18">
            <v>0.25895418737073322</v>
          </cell>
          <cell r="AB18">
            <v>0.26789109709264219</v>
          </cell>
          <cell r="AC18">
            <v>0.32035228891775225</v>
          </cell>
          <cell r="AD18">
            <v>-0.32044109583053226</v>
          </cell>
          <cell r="AE18">
            <v>0.27553424318533426</v>
          </cell>
          <cell r="AF18">
            <v>0.36101309693818784</v>
          </cell>
          <cell r="AG18">
            <v>0.45054057336847125</v>
          </cell>
          <cell r="AH18">
            <v>0.14120352575344219</v>
          </cell>
          <cell r="AI18">
            <v>0.3507463349809099</v>
          </cell>
          <cell r="AJ18">
            <v>0.32725062151159173</v>
          </cell>
          <cell r="AK18">
            <v>0.45750513542763421</v>
          </cell>
          <cell r="AL18">
            <v>-1.3292884113407497</v>
          </cell>
          <cell r="AM18">
            <v>-0.14860922143865873</v>
          </cell>
          <cell r="AN18">
            <v>0.31467915182537892</v>
          </cell>
          <cell r="AO18">
            <v>0.26323387971301299</v>
          </cell>
          <cell r="AP18">
            <v>0.20683144635371931</v>
          </cell>
          <cell r="AQ18">
            <v>0.34628824277452996</v>
          </cell>
          <cell r="AR18">
            <v>0.28125658536861897</v>
          </cell>
          <cell r="AS18">
            <v>-1.9218877286461471E-2</v>
          </cell>
          <cell r="AT18">
            <v>0.30076883019982653</v>
          </cell>
          <cell r="AU18">
            <v>-3.617230311479213E-2</v>
          </cell>
          <cell r="AV18">
            <v>0.33490133545362211</v>
          </cell>
          <cell r="AW18">
            <v>0.34910370929445783</v>
          </cell>
          <cell r="AX18">
            <v>3.5271003849428294E-2</v>
          </cell>
          <cell r="AY18">
            <v>0.4356309437878631</v>
          </cell>
          <cell r="AZ18">
            <v>0.37645214288184903</v>
          </cell>
          <cell r="BA18">
            <v>0.28682628225337348</v>
          </cell>
          <cell r="BB18">
            <v>0.36738381687427113</v>
          </cell>
          <cell r="BC18">
            <v>0.29536413665690614</v>
          </cell>
          <cell r="BD18">
            <v>0.26178521843746189</v>
          </cell>
          <cell r="BE18">
            <v>0.29514352062306715</v>
          </cell>
          <cell r="BF18">
            <v>0.32446684424830236</v>
          </cell>
          <cell r="BG18">
            <v>0.2825367596128357</v>
          </cell>
          <cell r="BH18">
            <v>0.2993261369153527</v>
          </cell>
          <cell r="BI18">
            <v>6.3719876106047763E-2</v>
          </cell>
          <cell r="BJ18">
            <v>0.33326121427526856</v>
          </cell>
          <cell r="BK18">
            <v>0.14356513152228903</v>
          </cell>
          <cell r="BL18">
            <v>-6.3782513643889982E-2</v>
          </cell>
          <cell r="BM18">
            <v>0.32623798291688788</v>
          </cell>
          <cell r="BN18">
            <v>0.30679784022640144</v>
          </cell>
          <cell r="BO18">
            <v>0.28073794993882351</v>
          </cell>
          <cell r="BP18">
            <v>0.31339183346499438</v>
          </cell>
          <cell r="BQ18">
            <v>0.32106538942474055</v>
          </cell>
          <cell r="BR18">
            <v>0.30741625643109471</v>
          </cell>
          <cell r="BS18">
            <v>0.26693444684548079</v>
          </cell>
          <cell r="BT18">
            <v>0.25180760789908663</v>
          </cell>
          <cell r="BU18">
            <v>0.11773501037676874</v>
          </cell>
          <cell r="BV18">
            <v>0.2161626859721538</v>
          </cell>
          <cell r="BW18">
            <v>0.28931175106212625</v>
          </cell>
        </row>
      </sheetData>
      <sheetData sheetId="1"/>
      <sheetData sheetId="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i Rate"/>
      <sheetName val="rates"/>
    </sheetNames>
    <sheetDataSet>
      <sheetData sheetId="0">
        <row r="1">
          <cell r="B1" t="str">
            <v>Location</v>
          </cell>
          <cell r="C1" t="str">
            <v>State</v>
          </cell>
          <cell r="D1" t="str">
            <v>Limit</v>
          </cell>
          <cell r="E1" t="str">
            <v>Rate</v>
          </cell>
          <cell r="F1" t="str">
            <v>Max Tax</v>
          </cell>
          <cell r="G1" t="str">
            <v>FUTA</v>
          </cell>
          <cell r="H1" t="str">
            <v>SS</v>
          </cell>
          <cell r="I1" t="str">
            <v>MED</v>
          </cell>
          <cell r="J1" t="str">
            <v xml:space="preserve">FUTA CAP </v>
          </cell>
          <cell r="K1" t="str">
            <v>SS CAP</v>
          </cell>
        </row>
        <row r="2">
          <cell r="B2" t="str">
            <v>Seattle</v>
          </cell>
          <cell r="C2" t="str">
            <v>WA</v>
          </cell>
          <cell r="D2">
            <v>62500</v>
          </cell>
          <cell r="E2">
            <v>0.01</v>
          </cell>
          <cell r="F2">
            <v>625</v>
          </cell>
          <cell r="G2">
            <v>6.0000000000000001E-3</v>
          </cell>
          <cell r="H2">
            <v>6.2E-2</v>
          </cell>
          <cell r="I2">
            <v>1.4500000000000001E-2</v>
          </cell>
          <cell r="J2">
            <v>7000</v>
          </cell>
          <cell r="K2">
            <v>160200</v>
          </cell>
        </row>
        <row r="3">
          <cell r="B3" t="str">
            <v>Everett</v>
          </cell>
          <cell r="C3" t="str">
            <v>WA</v>
          </cell>
          <cell r="D3">
            <v>62500</v>
          </cell>
          <cell r="E3">
            <v>0.01</v>
          </cell>
          <cell r="F3">
            <v>625</v>
          </cell>
          <cell r="G3">
            <v>6.0000000000000001E-3</v>
          </cell>
          <cell r="H3">
            <v>6.2E-2</v>
          </cell>
          <cell r="I3">
            <v>1.4500000000000001E-2</v>
          </cell>
          <cell r="J3">
            <v>7000</v>
          </cell>
          <cell r="K3">
            <v>160200</v>
          </cell>
        </row>
        <row r="4">
          <cell r="B4" t="str">
            <v>Corporate Mt View</v>
          </cell>
          <cell r="C4" t="str">
            <v>CA</v>
          </cell>
          <cell r="D4">
            <v>7000</v>
          </cell>
          <cell r="E4">
            <v>5.2999999999999999E-2</v>
          </cell>
          <cell r="F4">
            <v>371</v>
          </cell>
          <cell r="G4">
            <v>6.0000000000000001E-3</v>
          </cell>
          <cell r="H4">
            <v>6.2E-2</v>
          </cell>
          <cell r="I4">
            <v>1.4500000000000001E-2</v>
          </cell>
          <cell r="J4">
            <v>7000</v>
          </cell>
          <cell r="K4">
            <v>160200</v>
          </cell>
        </row>
        <row r="5">
          <cell r="B5" t="str">
            <v>Tacoma</v>
          </cell>
          <cell r="C5" t="str">
            <v>WA</v>
          </cell>
          <cell r="D5">
            <v>62500</v>
          </cell>
          <cell r="E5">
            <v>0.01</v>
          </cell>
          <cell r="F5">
            <v>625</v>
          </cell>
          <cell r="G5">
            <v>6.0000000000000001E-3</v>
          </cell>
          <cell r="H5">
            <v>6.2E-2</v>
          </cell>
          <cell r="I5">
            <v>1.4500000000000001E-2</v>
          </cell>
          <cell r="J5">
            <v>7000</v>
          </cell>
          <cell r="K5">
            <v>160200</v>
          </cell>
        </row>
        <row r="6">
          <cell r="B6" t="str">
            <v>Kent</v>
          </cell>
          <cell r="C6" t="str">
            <v>WA</v>
          </cell>
          <cell r="D6">
            <v>62500</v>
          </cell>
          <cell r="E6">
            <v>0.01</v>
          </cell>
          <cell r="F6">
            <v>625</v>
          </cell>
          <cell r="G6">
            <v>6.0000000000000001E-3</v>
          </cell>
          <cell r="H6">
            <v>6.2E-2</v>
          </cell>
          <cell r="I6">
            <v>1.4500000000000001E-2</v>
          </cell>
          <cell r="J6">
            <v>7000</v>
          </cell>
          <cell r="K6">
            <v>160200</v>
          </cell>
        </row>
        <row r="7">
          <cell r="B7" t="str">
            <v>Spokane</v>
          </cell>
          <cell r="C7" t="str">
            <v>WA</v>
          </cell>
          <cell r="D7">
            <v>62500</v>
          </cell>
          <cell r="E7">
            <v>0.01</v>
          </cell>
          <cell r="F7">
            <v>625</v>
          </cell>
          <cell r="G7">
            <v>6.0000000000000001E-3</v>
          </cell>
          <cell r="H7">
            <v>6.2E-2</v>
          </cell>
          <cell r="I7">
            <v>1.4500000000000001E-2</v>
          </cell>
          <cell r="J7">
            <v>7000</v>
          </cell>
          <cell r="K7">
            <v>160200</v>
          </cell>
        </row>
        <row r="8">
          <cell r="B8" t="str">
            <v>PORTLAND</v>
          </cell>
          <cell r="C8" t="str">
            <v>OR</v>
          </cell>
          <cell r="D8">
            <v>47700</v>
          </cell>
          <cell r="E8">
            <v>1.4999999999999999E-2</v>
          </cell>
          <cell r="F8">
            <v>715.5</v>
          </cell>
          <cell r="G8">
            <v>6.0000000000000001E-3</v>
          </cell>
          <cell r="H8">
            <v>6.2E-2</v>
          </cell>
          <cell r="I8">
            <v>1.4500000000000001E-2</v>
          </cell>
          <cell r="J8">
            <v>7000</v>
          </cell>
          <cell r="K8">
            <v>160200</v>
          </cell>
        </row>
        <row r="9">
          <cell r="B9" t="str">
            <v>EUGENE</v>
          </cell>
          <cell r="C9" t="str">
            <v>OR</v>
          </cell>
          <cell r="D9">
            <v>47700</v>
          </cell>
          <cell r="E9">
            <v>1.4999999999999999E-2</v>
          </cell>
          <cell r="F9">
            <v>715.5</v>
          </cell>
          <cell r="G9">
            <v>6.0000000000000001E-3</v>
          </cell>
          <cell r="H9">
            <v>6.2E-2</v>
          </cell>
          <cell r="I9">
            <v>1.4500000000000001E-2</v>
          </cell>
          <cell r="J9">
            <v>7000</v>
          </cell>
          <cell r="K9">
            <v>160200</v>
          </cell>
        </row>
        <row r="10">
          <cell r="B10" t="str">
            <v>MEDFORD</v>
          </cell>
          <cell r="C10" t="str">
            <v>OR</v>
          </cell>
          <cell r="D10">
            <v>47700</v>
          </cell>
          <cell r="E10">
            <v>1.4999999999999999E-2</v>
          </cell>
          <cell r="F10">
            <v>715.5</v>
          </cell>
          <cell r="G10">
            <v>6.0000000000000001E-3</v>
          </cell>
          <cell r="H10">
            <v>6.2E-2</v>
          </cell>
          <cell r="I10">
            <v>1.4500000000000001E-2</v>
          </cell>
          <cell r="J10">
            <v>7000</v>
          </cell>
          <cell r="K10">
            <v>160200</v>
          </cell>
        </row>
        <row r="11">
          <cell r="B11" t="str">
            <v>Tualatin</v>
          </cell>
          <cell r="C11" t="str">
            <v>OR</v>
          </cell>
          <cell r="D11">
            <v>47700</v>
          </cell>
          <cell r="E11">
            <v>1.4999999999999999E-2</v>
          </cell>
          <cell r="F11">
            <v>715.5</v>
          </cell>
          <cell r="G11">
            <v>6.0000000000000001E-3</v>
          </cell>
          <cell r="H11">
            <v>6.2E-2</v>
          </cell>
          <cell r="I11">
            <v>1.4500000000000001E-2</v>
          </cell>
          <cell r="J11">
            <v>7000</v>
          </cell>
          <cell r="K11">
            <v>160200</v>
          </cell>
        </row>
        <row r="12">
          <cell r="B12" t="str">
            <v>Boise</v>
          </cell>
          <cell r="C12" t="str">
            <v>ID</v>
          </cell>
          <cell r="D12">
            <v>43000</v>
          </cell>
          <cell r="E12">
            <v>6.8999999999999999E-3</v>
          </cell>
          <cell r="F12">
            <v>296.7</v>
          </cell>
          <cell r="G12">
            <v>6.0000000000000001E-3</v>
          </cell>
          <cell r="H12">
            <v>6.2E-2</v>
          </cell>
          <cell r="I12">
            <v>1.4500000000000001E-2</v>
          </cell>
          <cell r="J12">
            <v>7000</v>
          </cell>
          <cell r="K12">
            <v>160200</v>
          </cell>
        </row>
        <row r="13">
          <cell r="B13" t="str">
            <v>Redmond</v>
          </cell>
          <cell r="C13" t="str">
            <v>OR</v>
          </cell>
          <cell r="D13">
            <v>47700</v>
          </cell>
          <cell r="E13">
            <v>1.4999999999999999E-2</v>
          </cell>
          <cell r="F13">
            <v>715.5</v>
          </cell>
          <cell r="G13">
            <v>6.0000000000000001E-3</v>
          </cell>
          <cell r="H13">
            <v>6.2E-2</v>
          </cell>
          <cell r="I13">
            <v>1.4500000000000001E-2</v>
          </cell>
          <cell r="J13">
            <v>7000</v>
          </cell>
          <cell r="K13">
            <v>160200</v>
          </cell>
        </row>
        <row r="14">
          <cell r="B14" t="str">
            <v>Salt Lake</v>
          </cell>
          <cell r="C14" t="str">
            <v>UT</v>
          </cell>
          <cell r="D14">
            <v>41600</v>
          </cell>
          <cell r="E14">
            <v>2E-3</v>
          </cell>
          <cell r="F14">
            <v>83.2</v>
          </cell>
          <cell r="G14">
            <v>6.0000000000000001E-3</v>
          </cell>
          <cell r="H14">
            <v>6.2E-2</v>
          </cell>
          <cell r="I14">
            <v>1.4500000000000001E-2</v>
          </cell>
          <cell r="J14">
            <v>7000</v>
          </cell>
          <cell r="K14">
            <v>160200</v>
          </cell>
        </row>
        <row r="15">
          <cell r="B15" t="str">
            <v>SAN FRANCISCO</v>
          </cell>
          <cell r="C15" t="str">
            <v>CA</v>
          </cell>
          <cell r="D15">
            <v>7000</v>
          </cell>
          <cell r="E15">
            <v>5.2999999999999999E-2</v>
          </cell>
          <cell r="F15">
            <v>371</v>
          </cell>
          <cell r="G15">
            <v>6.0000000000000001E-3</v>
          </cell>
          <cell r="H15">
            <v>6.2E-2</v>
          </cell>
          <cell r="I15">
            <v>1.4500000000000001E-2</v>
          </cell>
          <cell r="J15">
            <v>7000</v>
          </cell>
          <cell r="K15">
            <v>160200</v>
          </cell>
        </row>
        <row r="16">
          <cell r="B16" t="str">
            <v>SANTA CLARA</v>
          </cell>
          <cell r="C16" t="str">
            <v>CA</v>
          </cell>
          <cell r="D16">
            <v>7000</v>
          </cell>
          <cell r="E16">
            <v>5.2999999999999999E-2</v>
          </cell>
          <cell r="F16">
            <v>371</v>
          </cell>
          <cell r="G16">
            <v>6.0000000000000001E-3</v>
          </cell>
          <cell r="H16">
            <v>6.2E-2</v>
          </cell>
          <cell r="I16">
            <v>1.4500000000000001E-2</v>
          </cell>
          <cell r="J16">
            <v>7000</v>
          </cell>
          <cell r="K16">
            <v>160200</v>
          </cell>
        </row>
        <row r="17">
          <cell r="B17" t="str">
            <v>SACRAMENTO</v>
          </cell>
          <cell r="C17" t="str">
            <v>CA</v>
          </cell>
          <cell r="D17">
            <v>7000</v>
          </cell>
          <cell r="E17">
            <v>5.2999999999999999E-2</v>
          </cell>
          <cell r="F17">
            <v>371</v>
          </cell>
          <cell r="G17">
            <v>6.0000000000000001E-3</v>
          </cell>
          <cell r="H17">
            <v>6.2E-2</v>
          </cell>
          <cell r="I17">
            <v>1.4500000000000001E-2</v>
          </cell>
          <cell r="J17">
            <v>7000</v>
          </cell>
          <cell r="K17">
            <v>160200</v>
          </cell>
        </row>
        <row r="18">
          <cell r="B18" t="str">
            <v>Concord</v>
          </cell>
          <cell r="C18" t="str">
            <v>CA</v>
          </cell>
          <cell r="D18">
            <v>7000</v>
          </cell>
          <cell r="E18">
            <v>5.2999999999999999E-2</v>
          </cell>
          <cell r="F18">
            <v>371</v>
          </cell>
          <cell r="G18">
            <v>6.0000000000000001E-3</v>
          </cell>
          <cell r="H18">
            <v>6.2E-2</v>
          </cell>
          <cell r="I18">
            <v>1.4500000000000001E-2</v>
          </cell>
          <cell r="J18">
            <v>7000</v>
          </cell>
          <cell r="K18">
            <v>160200</v>
          </cell>
        </row>
        <row r="19">
          <cell r="B19" t="str">
            <v>OAKLAND</v>
          </cell>
          <cell r="C19" t="str">
            <v>CA</v>
          </cell>
          <cell r="D19">
            <v>7000</v>
          </cell>
          <cell r="E19">
            <v>5.2999999999999999E-2</v>
          </cell>
          <cell r="F19">
            <v>371</v>
          </cell>
          <cell r="G19">
            <v>6.0000000000000001E-3</v>
          </cell>
          <cell r="H19">
            <v>6.2E-2</v>
          </cell>
          <cell r="I19">
            <v>1.4500000000000001E-2</v>
          </cell>
          <cell r="J19">
            <v>7000</v>
          </cell>
          <cell r="K19">
            <v>160200</v>
          </cell>
        </row>
        <row r="20">
          <cell r="B20" t="str">
            <v>Manteca</v>
          </cell>
          <cell r="C20" t="str">
            <v>CA</v>
          </cell>
          <cell r="D20">
            <v>7000</v>
          </cell>
          <cell r="E20">
            <v>5.2999999999999999E-2</v>
          </cell>
          <cell r="F20">
            <v>371</v>
          </cell>
          <cell r="G20">
            <v>6.0000000000000001E-3</v>
          </cell>
          <cell r="H20">
            <v>6.2E-2</v>
          </cell>
          <cell r="I20">
            <v>1.4500000000000001E-2</v>
          </cell>
          <cell r="J20">
            <v>7000</v>
          </cell>
          <cell r="K20">
            <v>160200</v>
          </cell>
        </row>
        <row r="21">
          <cell r="B21" t="str">
            <v>S San Francisco</v>
          </cell>
          <cell r="C21" t="str">
            <v>CA</v>
          </cell>
          <cell r="D21">
            <v>7000</v>
          </cell>
          <cell r="E21">
            <v>5.2999999999999999E-2</v>
          </cell>
          <cell r="F21">
            <v>371</v>
          </cell>
          <cell r="G21">
            <v>6.0000000000000001E-3</v>
          </cell>
          <cell r="H21">
            <v>6.2E-2</v>
          </cell>
          <cell r="I21">
            <v>1.4500000000000001E-2</v>
          </cell>
          <cell r="J21">
            <v>7000</v>
          </cell>
          <cell r="K21">
            <v>160200</v>
          </cell>
        </row>
        <row r="22">
          <cell r="B22" t="str">
            <v>Reno</v>
          </cell>
          <cell r="C22" t="str">
            <v>NV</v>
          </cell>
          <cell r="D22">
            <v>36600</v>
          </cell>
          <cell r="E22">
            <v>1.4999999999999999E-2</v>
          </cell>
          <cell r="F22">
            <v>549</v>
          </cell>
          <cell r="G22">
            <v>6.0000000000000001E-3</v>
          </cell>
          <cell r="H22">
            <v>6.2E-2</v>
          </cell>
          <cell r="I22">
            <v>1.4500000000000001E-2</v>
          </cell>
          <cell r="J22">
            <v>7000</v>
          </cell>
          <cell r="K22">
            <v>160200</v>
          </cell>
        </row>
        <row r="23">
          <cell r="B23" t="str">
            <v>Sonoma Valley</v>
          </cell>
          <cell r="C23" t="str">
            <v>CA</v>
          </cell>
          <cell r="D23">
            <v>7000</v>
          </cell>
          <cell r="E23">
            <v>5.2999999999999999E-2</v>
          </cell>
          <cell r="F23">
            <v>371</v>
          </cell>
          <cell r="G23">
            <v>6.0000000000000001E-3</v>
          </cell>
          <cell r="H23">
            <v>6.2E-2</v>
          </cell>
          <cell r="I23">
            <v>1.4500000000000001E-2</v>
          </cell>
          <cell r="J23">
            <v>7000</v>
          </cell>
          <cell r="K23">
            <v>160200</v>
          </cell>
        </row>
        <row r="24">
          <cell r="B24" t="str">
            <v>DOWNEY</v>
          </cell>
          <cell r="C24" t="str">
            <v>CA</v>
          </cell>
          <cell r="D24">
            <v>7000</v>
          </cell>
          <cell r="E24">
            <v>5.2999999999999999E-2</v>
          </cell>
          <cell r="F24">
            <v>371</v>
          </cell>
          <cell r="G24">
            <v>6.0000000000000001E-3</v>
          </cell>
          <cell r="H24">
            <v>6.2E-2</v>
          </cell>
          <cell r="I24">
            <v>1.4500000000000001E-2</v>
          </cell>
          <cell r="J24">
            <v>7000</v>
          </cell>
          <cell r="K24">
            <v>160200</v>
          </cell>
        </row>
        <row r="25">
          <cell r="B25" t="str">
            <v>RIVERSIDE</v>
          </cell>
          <cell r="C25" t="str">
            <v>CA</v>
          </cell>
          <cell r="D25">
            <v>7000</v>
          </cell>
          <cell r="E25">
            <v>5.2999999999999999E-2</v>
          </cell>
          <cell r="F25">
            <v>371</v>
          </cell>
          <cell r="G25">
            <v>6.0000000000000001E-3</v>
          </cell>
          <cell r="H25">
            <v>6.2E-2</v>
          </cell>
          <cell r="I25">
            <v>1.4500000000000001E-2</v>
          </cell>
          <cell r="J25">
            <v>7000</v>
          </cell>
          <cell r="K25">
            <v>160200</v>
          </cell>
        </row>
        <row r="26">
          <cell r="B26" t="str">
            <v>Orange</v>
          </cell>
          <cell r="C26" t="str">
            <v>CA</v>
          </cell>
          <cell r="D26">
            <v>7000</v>
          </cell>
          <cell r="E26">
            <v>5.2999999999999999E-2</v>
          </cell>
          <cell r="F26">
            <v>371</v>
          </cell>
          <cell r="G26">
            <v>6.0000000000000001E-3</v>
          </cell>
          <cell r="H26">
            <v>6.2E-2</v>
          </cell>
          <cell r="I26">
            <v>1.4500000000000001E-2</v>
          </cell>
          <cell r="J26">
            <v>7000</v>
          </cell>
          <cell r="K26">
            <v>160200</v>
          </cell>
        </row>
        <row r="27">
          <cell r="B27" t="str">
            <v>VAN NUYS</v>
          </cell>
          <cell r="C27" t="str">
            <v>CA</v>
          </cell>
          <cell r="D27">
            <v>7000</v>
          </cell>
          <cell r="E27">
            <v>5.2999999999999999E-2</v>
          </cell>
          <cell r="F27">
            <v>371</v>
          </cell>
          <cell r="G27">
            <v>6.0000000000000001E-3</v>
          </cell>
          <cell r="H27">
            <v>6.2E-2</v>
          </cell>
          <cell r="I27">
            <v>1.4500000000000001E-2</v>
          </cell>
          <cell r="J27">
            <v>7000</v>
          </cell>
          <cell r="K27">
            <v>160200</v>
          </cell>
        </row>
        <row r="28">
          <cell r="B28" t="str">
            <v>LOS ANGELES</v>
          </cell>
          <cell r="C28" t="str">
            <v>CA</v>
          </cell>
          <cell r="D28">
            <v>7000</v>
          </cell>
          <cell r="E28">
            <v>5.2999999999999999E-2</v>
          </cell>
          <cell r="F28">
            <v>371</v>
          </cell>
          <cell r="G28">
            <v>6.0000000000000001E-3</v>
          </cell>
          <cell r="H28">
            <v>6.2E-2</v>
          </cell>
          <cell r="I28">
            <v>1.4500000000000001E-2</v>
          </cell>
          <cell r="J28">
            <v>7000</v>
          </cell>
          <cell r="K28">
            <v>160200</v>
          </cell>
        </row>
        <row r="29">
          <cell r="B29" t="str">
            <v>Fresno</v>
          </cell>
          <cell r="C29" t="str">
            <v>CA</v>
          </cell>
          <cell r="D29">
            <v>7000</v>
          </cell>
          <cell r="E29">
            <v>5.2999999999999999E-2</v>
          </cell>
          <cell r="F29">
            <v>371</v>
          </cell>
          <cell r="G29">
            <v>6.0000000000000001E-3</v>
          </cell>
          <cell r="H29">
            <v>6.2E-2</v>
          </cell>
          <cell r="I29">
            <v>1.4500000000000001E-2</v>
          </cell>
          <cell r="J29">
            <v>7000</v>
          </cell>
          <cell r="K29">
            <v>160200</v>
          </cell>
        </row>
        <row r="30">
          <cell r="B30" t="str">
            <v>San Gabriel Valley</v>
          </cell>
          <cell r="C30" t="str">
            <v>CA</v>
          </cell>
          <cell r="D30">
            <v>7000</v>
          </cell>
          <cell r="E30">
            <v>5.2999999999999999E-2</v>
          </cell>
          <cell r="F30">
            <v>371</v>
          </cell>
          <cell r="G30">
            <v>6.0000000000000001E-3</v>
          </cell>
          <cell r="H30">
            <v>6.2E-2</v>
          </cell>
          <cell r="I30">
            <v>1.4500000000000001E-2</v>
          </cell>
          <cell r="J30">
            <v>7000</v>
          </cell>
          <cell r="K30">
            <v>160200</v>
          </cell>
        </row>
        <row r="31">
          <cell r="B31" t="str">
            <v>PHOENIX</v>
          </cell>
          <cell r="C31" t="str">
            <v>AZ</v>
          </cell>
          <cell r="D31">
            <v>7000</v>
          </cell>
          <cell r="E31">
            <v>8.0000000000000004E-4</v>
          </cell>
          <cell r="F31">
            <v>5.6000000000000005</v>
          </cell>
          <cell r="G31">
            <v>6.0000000000000001E-3</v>
          </cell>
          <cell r="H31">
            <v>6.2E-2</v>
          </cell>
          <cell r="I31">
            <v>1.4500000000000001E-2</v>
          </cell>
          <cell r="J31">
            <v>7000</v>
          </cell>
          <cell r="K31">
            <v>160200</v>
          </cell>
        </row>
        <row r="32">
          <cell r="B32" t="str">
            <v>TUCSON</v>
          </cell>
          <cell r="C32" t="str">
            <v>AZ</v>
          </cell>
          <cell r="D32">
            <v>7000</v>
          </cell>
          <cell r="E32">
            <v>8.0000000000000004E-4</v>
          </cell>
          <cell r="F32">
            <v>5.6000000000000005</v>
          </cell>
          <cell r="G32">
            <v>6.0000000000000001E-3</v>
          </cell>
          <cell r="H32">
            <v>6.2E-2</v>
          </cell>
          <cell r="I32">
            <v>1.4500000000000001E-2</v>
          </cell>
          <cell r="J32">
            <v>7000</v>
          </cell>
          <cell r="K32">
            <v>160200</v>
          </cell>
        </row>
        <row r="33">
          <cell r="B33" t="str">
            <v>DENVER</v>
          </cell>
          <cell r="C33" t="str">
            <v>CO</v>
          </cell>
          <cell r="D33">
            <v>23800</v>
          </cell>
          <cell r="E33">
            <v>3.0499999999999999E-2</v>
          </cell>
          <cell r="F33">
            <v>725.9</v>
          </cell>
          <cell r="G33">
            <v>6.0000000000000001E-3</v>
          </cell>
          <cell r="H33">
            <v>6.2E-2</v>
          </cell>
          <cell r="I33">
            <v>1.4500000000000001E-2</v>
          </cell>
          <cell r="J33">
            <v>7000</v>
          </cell>
          <cell r="K33">
            <v>160200</v>
          </cell>
        </row>
        <row r="34">
          <cell r="B34" t="str">
            <v>COLORADO SPRINGS</v>
          </cell>
          <cell r="C34" t="str">
            <v>CO</v>
          </cell>
          <cell r="D34">
            <v>23800</v>
          </cell>
          <cell r="E34">
            <v>3.0499999999999999E-2</v>
          </cell>
          <cell r="F34">
            <v>725.9</v>
          </cell>
          <cell r="G34">
            <v>6.0000000000000001E-3</v>
          </cell>
          <cell r="H34">
            <v>6.2E-2</v>
          </cell>
          <cell r="I34">
            <v>1.4500000000000001E-2</v>
          </cell>
          <cell r="J34">
            <v>7000</v>
          </cell>
          <cell r="K34">
            <v>160200</v>
          </cell>
        </row>
        <row r="35">
          <cell r="B35" t="str">
            <v>FORT COLLINS</v>
          </cell>
          <cell r="C35" t="str">
            <v>CO</v>
          </cell>
          <cell r="D35">
            <v>23800</v>
          </cell>
          <cell r="E35">
            <v>3.0499999999999999E-2</v>
          </cell>
          <cell r="F35">
            <v>725.9</v>
          </cell>
          <cell r="G35">
            <v>6.0000000000000001E-3</v>
          </cell>
          <cell r="H35">
            <v>6.2E-2</v>
          </cell>
          <cell r="I35">
            <v>1.4500000000000001E-2</v>
          </cell>
          <cell r="J35">
            <v>7000</v>
          </cell>
          <cell r="K35">
            <v>160200</v>
          </cell>
        </row>
        <row r="36">
          <cell r="B36" t="str">
            <v>GLENWOOD SPRINGS</v>
          </cell>
          <cell r="C36" t="str">
            <v>CO</v>
          </cell>
          <cell r="D36">
            <v>23800</v>
          </cell>
          <cell r="E36">
            <v>3.0499999999999999E-2</v>
          </cell>
          <cell r="F36">
            <v>725.9</v>
          </cell>
          <cell r="G36">
            <v>6.0000000000000001E-3</v>
          </cell>
          <cell r="H36">
            <v>6.2E-2</v>
          </cell>
          <cell r="I36">
            <v>1.4500000000000001E-2</v>
          </cell>
          <cell r="J36">
            <v>7000</v>
          </cell>
          <cell r="K36">
            <v>160200</v>
          </cell>
        </row>
        <row r="37">
          <cell r="B37" t="str">
            <v>ABILENE</v>
          </cell>
          <cell r="C37" t="str">
            <v>TX</v>
          </cell>
          <cell r="D37">
            <v>9000</v>
          </cell>
          <cell r="E37">
            <v>2.7E-2</v>
          </cell>
          <cell r="F37">
            <v>243</v>
          </cell>
          <cell r="G37">
            <v>6.0000000000000001E-3</v>
          </cell>
          <cell r="H37">
            <v>6.2E-2</v>
          </cell>
          <cell r="I37">
            <v>1.4500000000000001E-2</v>
          </cell>
          <cell r="J37">
            <v>7000</v>
          </cell>
          <cell r="K37">
            <v>160200</v>
          </cell>
        </row>
        <row r="38">
          <cell r="B38" t="str">
            <v>El Paso</v>
          </cell>
          <cell r="C38" t="str">
            <v>TX</v>
          </cell>
          <cell r="D38">
            <v>9000</v>
          </cell>
          <cell r="E38">
            <v>2.7E-2</v>
          </cell>
          <cell r="F38">
            <v>243</v>
          </cell>
          <cell r="G38">
            <v>6.0000000000000001E-3</v>
          </cell>
          <cell r="H38">
            <v>6.2E-2</v>
          </cell>
          <cell r="I38">
            <v>1.4500000000000001E-2</v>
          </cell>
          <cell r="J38">
            <v>7000</v>
          </cell>
          <cell r="K38">
            <v>160200</v>
          </cell>
        </row>
        <row r="39">
          <cell r="B39" t="str">
            <v>New York</v>
          </cell>
          <cell r="C39" t="str">
            <v>NY</v>
          </cell>
          <cell r="D39">
            <v>12000</v>
          </cell>
          <cell r="E39">
            <v>3.6999999999999998E-2</v>
          </cell>
          <cell r="F39">
            <v>444</v>
          </cell>
          <cell r="G39">
            <v>6.0000000000000001E-3</v>
          </cell>
          <cell r="H39">
            <v>6.2E-2</v>
          </cell>
          <cell r="I39">
            <v>1.4500000000000001E-2</v>
          </cell>
          <cell r="J39">
            <v>7000</v>
          </cell>
          <cell r="K39">
            <v>160200</v>
          </cell>
        </row>
        <row r="40">
          <cell r="B40" t="str">
            <v>NEW JERSEY</v>
          </cell>
          <cell r="C40" t="str">
            <v>NJ</v>
          </cell>
          <cell r="D40">
            <v>39800</v>
          </cell>
          <cell r="E40">
            <v>4.1000000000000002E-2</v>
          </cell>
          <cell r="F40">
            <v>1631.8000000000002</v>
          </cell>
          <cell r="G40">
            <v>6.0000000000000001E-3</v>
          </cell>
          <cell r="H40">
            <v>6.2E-2</v>
          </cell>
          <cell r="I40">
            <v>1.4500000000000001E-2</v>
          </cell>
          <cell r="J40">
            <v>7000</v>
          </cell>
          <cell r="K40">
            <v>160200</v>
          </cell>
        </row>
        <row r="41">
          <cell r="B41" t="str">
            <v>Brooklyn-Queens</v>
          </cell>
          <cell r="C41" t="str">
            <v>NY</v>
          </cell>
          <cell r="D41">
            <v>12000</v>
          </cell>
          <cell r="E41">
            <v>3.6999999999999998E-2</v>
          </cell>
          <cell r="F41">
            <v>444</v>
          </cell>
          <cell r="G41">
            <v>6.0000000000000001E-3</v>
          </cell>
          <cell r="H41">
            <v>6.2E-2</v>
          </cell>
          <cell r="I41">
            <v>1.4500000000000001E-2</v>
          </cell>
          <cell r="J41">
            <v>7000</v>
          </cell>
          <cell r="K41">
            <v>160200</v>
          </cell>
        </row>
        <row r="42">
          <cell r="B42" t="str">
            <v>Connecticut</v>
          </cell>
          <cell r="C42" t="str">
            <v>CT</v>
          </cell>
          <cell r="D42">
            <v>15000</v>
          </cell>
          <cell r="E42">
            <v>1.9E-2</v>
          </cell>
          <cell r="F42">
            <v>285</v>
          </cell>
          <cell r="G42">
            <v>6.0000000000000001E-3</v>
          </cell>
          <cell r="H42">
            <v>6.2E-2</v>
          </cell>
          <cell r="I42">
            <v>1.4500000000000001E-2</v>
          </cell>
          <cell r="J42">
            <v>7000</v>
          </cell>
          <cell r="K42">
            <v>160200</v>
          </cell>
        </row>
        <row r="43">
          <cell r="B43" t="str">
            <v>BALTIMORE</v>
          </cell>
          <cell r="C43" t="str">
            <v>MD</v>
          </cell>
          <cell r="D43">
            <v>8500</v>
          </cell>
          <cell r="E43">
            <v>0.13500000000000001</v>
          </cell>
          <cell r="F43">
            <v>1147.5</v>
          </cell>
          <cell r="G43">
            <v>6.0000000000000001E-3</v>
          </cell>
          <cell r="H43">
            <v>6.2E-2</v>
          </cell>
          <cell r="I43">
            <v>1.4500000000000001E-2</v>
          </cell>
          <cell r="J43">
            <v>7000</v>
          </cell>
          <cell r="K43">
            <v>160200</v>
          </cell>
        </row>
        <row r="44">
          <cell r="B44" t="str">
            <v>Boston</v>
          </cell>
          <cell r="C44" t="str">
            <v>MA</v>
          </cell>
          <cell r="D44">
            <v>15000</v>
          </cell>
          <cell r="E44">
            <v>3.2289999999999999E-2</v>
          </cell>
          <cell r="F44">
            <v>484.34999999999997</v>
          </cell>
          <cell r="G44">
            <v>6.0000000000000001E-3</v>
          </cell>
          <cell r="H44">
            <v>6.2E-2</v>
          </cell>
          <cell r="I44">
            <v>1.4500000000000001E-2</v>
          </cell>
          <cell r="J44">
            <v>7000</v>
          </cell>
          <cell r="K44">
            <v>160200</v>
          </cell>
        </row>
        <row r="45">
          <cell r="B45" t="str">
            <v>Bronx</v>
          </cell>
          <cell r="C45" t="str">
            <v>NY</v>
          </cell>
          <cell r="D45">
            <v>12000</v>
          </cell>
          <cell r="E45">
            <v>3.6999999999999998E-2</v>
          </cell>
          <cell r="F45">
            <v>444</v>
          </cell>
          <cell r="G45">
            <v>6.0000000000000001E-3</v>
          </cell>
          <cell r="H45">
            <v>6.2E-2</v>
          </cell>
          <cell r="I45">
            <v>1.4500000000000001E-2</v>
          </cell>
          <cell r="J45">
            <v>7000</v>
          </cell>
          <cell r="K45">
            <v>160200</v>
          </cell>
        </row>
        <row r="46">
          <cell r="B46" t="str">
            <v>Philadelphia</v>
          </cell>
          <cell r="C46" t="str">
            <v>PA</v>
          </cell>
          <cell r="D46">
            <v>10000</v>
          </cell>
          <cell r="E46">
            <v>9.7225000000000006E-2</v>
          </cell>
          <cell r="F46">
            <v>972.25000000000011</v>
          </cell>
          <cell r="G46">
            <v>6.0000000000000001E-3</v>
          </cell>
          <cell r="H46">
            <v>6.2E-2</v>
          </cell>
          <cell r="I46">
            <v>1.4500000000000001E-2</v>
          </cell>
          <cell r="J46">
            <v>7000</v>
          </cell>
          <cell r="K46">
            <v>160200</v>
          </cell>
        </row>
        <row r="47">
          <cell r="B47" t="str">
            <v>Albany</v>
          </cell>
          <cell r="C47" t="str">
            <v>NY</v>
          </cell>
          <cell r="D47">
            <v>12000</v>
          </cell>
          <cell r="E47">
            <v>3.6999999999999998E-2</v>
          </cell>
          <cell r="F47">
            <v>444</v>
          </cell>
          <cell r="G47">
            <v>6.0000000000000001E-3</v>
          </cell>
          <cell r="H47">
            <v>6.2E-2</v>
          </cell>
          <cell r="I47">
            <v>1.4500000000000001E-2</v>
          </cell>
          <cell r="J47">
            <v>7000</v>
          </cell>
          <cell r="K47">
            <v>160200</v>
          </cell>
        </row>
        <row r="48">
          <cell r="B48" t="str">
            <v>SAN DIEGO</v>
          </cell>
          <cell r="C48" t="str">
            <v>CA</v>
          </cell>
          <cell r="D48">
            <v>7000</v>
          </cell>
          <cell r="E48">
            <v>5.2999999999999999E-2</v>
          </cell>
          <cell r="F48">
            <v>371</v>
          </cell>
          <cell r="G48">
            <v>6.0000000000000001E-3</v>
          </cell>
          <cell r="H48">
            <v>6.2E-2</v>
          </cell>
          <cell r="I48">
            <v>1.4500000000000001E-2</v>
          </cell>
          <cell r="J48">
            <v>7000</v>
          </cell>
          <cell r="K48">
            <v>160200</v>
          </cell>
        </row>
        <row r="49">
          <cell r="B49" t="str">
            <v>Albuquerque</v>
          </cell>
          <cell r="C49" t="str">
            <v>NM</v>
          </cell>
          <cell r="D49">
            <v>28700</v>
          </cell>
          <cell r="E49">
            <v>2.86E-2</v>
          </cell>
          <cell r="F49">
            <v>820.82</v>
          </cell>
          <cell r="G49">
            <v>6.0000000000000001E-3</v>
          </cell>
          <cell r="H49">
            <v>6.2E-2</v>
          </cell>
          <cell r="I49">
            <v>1.4500000000000001E-2</v>
          </cell>
          <cell r="J49">
            <v>7000</v>
          </cell>
          <cell r="K49">
            <v>160200</v>
          </cell>
        </row>
        <row r="50">
          <cell r="B50" t="str">
            <v>Bloomfield</v>
          </cell>
          <cell r="C50" t="str">
            <v>NM</v>
          </cell>
          <cell r="D50">
            <v>28700</v>
          </cell>
          <cell r="E50">
            <v>2.86E-2</v>
          </cell>
          <cell r="F50">
            <v>820.82</v>
          </cell>
          <cell r="G50">
            <v>6.0000000000000001E-3</v>
          </cell>
          <cell r="H50">
            <v>6.2E-2</v>
          </cell>
          <cell r="I50">
            <v>1.4500000000000001E-2</v>
          </cell>
          <cell r="J50">
            <v>7000</v>
          </cell>
          <cell r="K50">
            <v>160200</v>
          </cell>
        </row>
        <row r="51">
          <cell r="B51" t="str">
            <v>Santa Fe</v>
          </cell>
          <cell r="C51" t="str">
            <v>NM</v>
          </cell>
          <cell r="D51">
            <v>28700</v>
          </cell>
          <cell r="E51">
            <v>2.86E-2</v>
          </cell>
          <cell r="F51">
            <v>820.82</v>
          </cell>
          <cell r="G51">
            <v>6.0000000000000001E-3</v>
          </cell>
          <cell r="H51">
            <v>6.2E-2</v>
          </cell>
          <cell r="I51">
            <v>1.4500000000000001E-2</v>
          </cell>
          <cell r="J51">
            <v>7000</v>
          </cell>
          <cell r="K51">
            <v>160200</v>
          </cell>
        </row>
        <row r="52">
          <cell r="B52" t="str">
            <v>CHATTANOOGA</v>
          </cell>
          <cell r="C52" t="str">
            <v>TN</v>
          </cell>
          <cell r="D52">
            <v>7000</v>
          </cell>
          <cell r="E52">
            <v>1.2999999999999999E-2</v>
          </cell>
          <cell r="F52">
            <v>91</v>
          </cell>
          <cell r="G52">
            <v>6.0000000000000001E-3</v>
          </cell>
          <cell r="H52">
            <v>6.2E-2</v>
          </cell>
          <cell r="I52">
            <v>1.4500000000000001E-2</v>
          </cell>
          <cell r="J52">
            <v>7000</v>
          </cell>
          <cell r="K52">
            <v>160200</v>
          </cell>
        </row>
        <row r="53">
          <cell r="B53" t="str">
            <v>Knoxville</v>
          </cell>
          <cell r="C53" t="str">
            <v>TN</v>
          </cell>
          <cell r="D53">
            <v>7000</v>
          </cell>
          <cell r="E53">
            <v>1.2999999999999999E-2</v>
          </cell>
          <cell r="F53">
            <v>91</v>
          </cell>
          <cell r="G53">
            <v>6.0000000000000001E-3</v>
          </cell>
          <cell r="H53">
            <v>6.2E-2</v>
          </cell>
          <cell r="I53">
            <v>1.4500000000000001E-2</v>
          </cell>
          <cell r="J53">
            <v>7000</v>
          </cell>
          <cell r="K53">
            <v>160200</v>
          </cell>
        </row>
        <row r="54">
          <cell r="B54" t="str">
            <v>Nashville</v>
          </cell>
          <cell r="C54" t="str">
            <v>TN</v>
          </cell>
          <cell r="D54">
            <v>7000</v>
          </cell>
          <cell r="E54">
            <v>1.2999999999999999E-2</v>
          </cell>
          <cell r="F54">
            <v>91</v>
          </cell>
          <cell r="G54">
            <v>6.0000000000000001E-3</v>
          </cell>
          <cell r="H54">
            <v>6.2E-2</v>
          </cell>
          <cell r="I54">
            <v>1.4500000000000001E-2</v>
          </cell>
          <cell r="J54">
            <v>7000</v>
          </cell>
          <cell r="K54">
            <v>160200</v>
          </cell>
        </row>
        <row r="55">
          <cell r="B55" t="str">
            <v>Memphis</v>
          </cell>
          <cell r="C55" t="str">
            <v>TN</v>
          </cell>
          <cell r="D55">
            <v>7000</v>
          </cell>
          <cell r="E55">
            <v>1.2999999999999999E-2</v>
          </cell>
          <cell r="F55">
            <v>91</v>
          </cell>
          <cell r="G55">
            <v>6.0000000000000001E-3</v>
          </cell>
          <cell r="H55">
            <v>6.2E-2</v>
          </cell>
          <cell r="I55">
            <v>1.4500000000000001E-2</v>
          </cell>
          <cell r="J55">
            <v>7000</v>
          </cell>
          <cell r="K55">
            <v>160200</v>
          </cell>
        </row>
        <row r="56">
          <cell r="B56" t="str">
            <v>Little Rock</v>
          </cell>
          <cell r="C56" t="str">
            <v>AR</v>
          </cell>
          <cell r="D56">
            <v>10000</v>
          </cell>
          <cell r="E56">
            <v>5.0000000000000001E-3</v>
          </cell>
          <cell r="F56">
            <v>50</v>
          </cell>
          <cell r="G56">
            <v>6.0000000000000001E-3</v>
          </cell>
          <cell r="H56">
            <v>6.2E-2</v>
          </cell>
          <cell r="I56">
            <v>1.4500000000000001E-2</v>
          </cell>
          <cell r="J56">
            <v>7000</v>
          </cell>
          <cell r="K56">
            <v>160200</v>
          </cell>
        </row>
        <row r="57">
          <cell r="B57" t="str">
            <v>JACKSON</v>
          </cell>
          <cell r="C57" t="str">
            <v>MS</v>
          </cell>
          <cell r="D57">
            <v>14000</v>
          </cell>
          <cell r="E57">
            <v>2E-3</v>
          </cell>
          <cell r="F57">
            <v>28</v>
          </cell>
          <cell r="G57">
            <v>6.0000000000000001E-3</v>
          </cell>
          <cell r="H57">
            <v>6.2E-2</v>
          </cell>
          <cell r="I57">
            <v>1.4500000000000001E-2</v>
          </cell>
          <cell r="J57">
            <v>7000</v>
          </cell>
          <cell r="K57">
            <v>160200</v>
          </cell>
        </row>
        <row r="58">
          <cell r="B58" t="str">
            <v>Columbus MS</v>
          </cell>
          <cell r="C58" t="str">
            <v>MS</v>
          </cell>
          <cell r="D58">
            <v>14000</v>
          </cell>
          <cell r="E58">
            <v>2E-3</v>
          </cell>
          <cell r="F58">
            <v>28</v>
          </cell>
          <cell r="G58">
            <v>6.0000000000000001E-3</v>
          </cell>
          <cell r="H58">
            <v>6.2E-2</v>
          </cell>
          <cell r="I58">
            <v>1.4500000000000001E-2</v>
          </cell>
          <cell r="J58">
            <v>7000</v>
          </cell>
          <cell r="K58">
            <v>160200</v>
          </cell>
        </row>
        <row r="59">
          <cell r="B59" t="str">
            <v>Atlanta South</v>
          </cell>
          <cell r="C59" t="str">
            <v>GA</v>
          </cell>
          <cell r="D59">
            <v>9500</v>
          </cell>
          <cell r="E59">
            <v>1.89E-2</v>
          </cell>
          <cell r="F59">
            <v>179.55</v>
          </cell>
          <cell r="G59">
            <v>6.0000000000000001E-3</v>
          </cell>
          <cell r="H59">
            <v>6.2E-2</v>
          </cell>
          <cell r="I59">
            <v>1.4500000000000001E-2</v>
          </cell>
          <cell r="J59">
            <v>7000</v>
          </cell>
          <cell r="K59">
            <v>160200</v>
          </cell>
        </row>
        <row r="60">
          <cell r="B60" t="str">
            <v>Atlanta North</v>
          </cell>
          <cell r="C60" t="str">
            <v>GA</v>
          </cell>
          <cell r="D60">
            <v>9500</v>
          </cell>
          <cell r="E60">
            <v>1.89E-2</v>
          </cell>
          <cell r="F60">
            <v>179.55</v>
          </cell>
          <cell r="G60">
            <v>6.0000000000000001E-3</v>
          </cell>
          <cell r="H60">
            <v>6.2E-2</v>
          </cell>
          <cell r="I60">
            <v>1.4500000000000001E-2</v>
          </cell>
          <cell r="J60">
            <v>7000</v>
          </cell>
          <cell r="K60">
            <v>160200</v>
          </cell>
        </row>
        <row r="61">
          <cell r="B61" t="str">
            <v>Pittsburgh</v>
          </cell>
          <cell r="C61" t="str">
            <v>PA-860</v>
          </cell>
          <cell r="D61">
            <v>10000</v>
          </cell>
          <cell r="E61">
            <v>3.9254999999999998E-2</v>
          </cell>
          <cell r="F61">
            <v>392.54999999999995</v>
          </cell>
          <cell r="G61">
            <v>6.0000000000000001E-3</v>
          </cell>
          <cell r="H61">
            <v>6.2E-2</v>
          </cell>
          <cell r="I61">
            <v>1.4500000000000001E-2</v>
          </cell>
          <cell r="J61">
            <v>7000</v>
          </cell>
          <cell r="K61">
            <v>160200</v>
          </cell>
        </row>
        <row r="62">
          <cell r="B62" t="str">
            <v>Evansville</v>
          </cell>
          <cell r="C62" t="str">
            <v>IN</v>
          </cell>
          <cell r="D62">
            <v>9500</v>
          </cell>
          <cell r="E62">
            <v>1.2E-2</v>
          </cell>
          <cell r="F62">
            <v>114</v>
          </cell>
          <cell r="G62">
            <v>6.0000000000000001E-3</v>
          </cell>
          <cell r="H62">
            <v>6.2E-2</v>
          </cell>
          <cell r="I62">
            <v>1.4500000000000001E-2</v>
          </cell>
          <cell r="J62">
            <v>7000</v>
          </cell>
          <cell r="K62">
            <v>160200</v>
          </cell>
        </row>
        <row r="63">
          <cell r="B63" t="str">
            <v>Minneapolis</v>
          </cell>
          <cell r="C63" t="str">
            <v>MN</v>
          </cell>
          <cell r="D63">
            <v>36000</v>
          </cell>
          <cell r="E63">
            <v>1.24E-2</v>
          </cell>
          <cell r="F63">
            <v>446.4</v>
          </cell>
          <cell r="G63">
            <v>6.0000000000000001E-3</v>
          </cell>
          <cell r="H63">
            <v>6.2E-2</v>
          </cell>
          <cell r="I63">
            <v>1.4500000000000001E-2</v>
          </cell>
          <cell r="J63">
            <v>7000</v>
          </cell>
          <cell r="K63">
            <v>160200</v>
          </cell>
        </row>
        <row r="64">
          <cell r="B64" t="str">
            <v>Des Moines</v>
          </cell>
          <cell r="C64" t="str">
            <v>IA</v>
          </cell>
          <cell r="D64">
            <v>32400</v>
          </cell>
          <cell r="E64">
            <v>0</v>
          </cell>
          <cell r="F64">
            <v>0</v>
          </cell>
          <cell r="G64">
            <v>6.0000000000000001E-3</v>
          </cell>
          <cell r="H64">
            <v>6.2E-2</v>
          </cell>
          <cell r="I64">
            <v>1.4500000000000001E-2</v>
          </cell>
          <cell r="J64">
            <v>7000</v>
          </cell>
          <cell r="K64">
            <v>160200</v>
          </cell>
        </row>
        <row r="65">
          <cell r="B65" t="str">
            <v>Saint Louis</v>
          </cell>
          <cell r="C65" t="str">
            <v>MO</v>
          </cell>
          <cell r="D65">
            <v>11000</v>
          </cell>
          <cell r="E65">
            <v>2.1999999999999999E-2</v>
          </cell>
          <cell r="F65">
            <v>242</v>
          </cell>
          <cell r="G65">
            <v>6.0000000000000001E-3</v>
          </cell>
          <cell r="H65">
            <v>6.2E-2</v>
          </cell>
          <cell r="I65">
            <v>1.4500000000000001E-2</v>
          </cell>
          <cell r="J65">
            <v>7000</v>
          </cell>
          <cell r="K65">
            <v>160200</v>
          </cell>
        </row>
        <row r="66">
          <cell r="B66" t="str">
            <v>Louisville</v>
          </cell>
          <cell r="C66" t="str">
            <v>KY</v>
          </cell>
          <cell r="D66">
            <v>11100</v>
          </cell>
          <cell r="E66">
            <v>0.02</v>
          </cell>
          <cell r="F66">
            <v>222</v>
          </cell>
          <cell r="G66">
            <v>6.0000000000000001E-3</v>
          </cell>
          <cell r="H66">
            <v>6.2E-2</v>
          </cell>
          <cell r="I66">
            <v>1.4500000000000001E-2</v>
          </cell>
          <cell r="J66">
            <v>7000</v>
          </cell>
          <cell r="K66">
            <v>160200</v>
          </cell>
        </row>
        <row r="67">
          <cell r="B67" t="str">
            <v>Chicago</v>
          </cell>
          <cell r="C67" t="str">
            <v>IL</v>
          </cell>
          <cell r="D67">
            <v>12960</v>
          </cell>
          <cell r="E67">
            <v>1.6750000000000001E-2</v>
          </cell>
          <cell r="F67">
            <v>217.08</v>
          </cell>
          <cell r="G67">
            <v>6.0000000000000001E-3</v>
          </cell>
          <cell r="H67">
            <v>6.2E-2</v>
          </cell>
          <cell r="I67">
            <v>1.4500000000000001E-2</v>
          </cell>
          <cell r="J67">
            <v>7000</v>
          </cell>
          <cell r="K67">
            <v>160200</v>
          </cell>
        </row>
        <row r="68">
          <cell r="B68" t="str">
            <v>Indianapolis</v>
          </cell>
          <cell r="C68" t="str">
            <v>IN</v>
          </cell>
          <cell r="D68">
            <v>9500</v>
          </cell>
          <cell r="E68">
            <v>0.02</v>
          </cell>
          <cell r="F68">
            <v>190</v>
          </cell>
          <cell r="G68">
            <v>6.0000000000000001E-3</v>
          </cell>
          <cell r="H68">
            <v>6.2E-2</v>
          </cell>
          <cell r="I68">
            <v>1.4500000000000001E-2</v>
          </cell>
          <cell r="J68">
            <v>7000</v>
          </cell>
          <cell r="K68">
            <v>160200</v>
          </cell>
        </row>
        <row r="69">
          <cell r="B69" t="str">
            <v>Cincinnati</v>
          </cell>
          <cell r="C69" t="str">
            <v>OH</v>
          </cell>
          <cell r="D69">
            <v>9000</v>
          </cell>
          <cell r="E69">
            <v>3.9E-2</v>
          </cell>
          <cell r="F69">
            <v>351</v>
          </cell>
          <cell r="G69">
            <v>6.0000000000000001E-3</v>
          </cell>
          <cell r="H69">
            <v>6.2E-2</v>
          </cell>
          <cell r="I69">
            <v>1.4500000000000001E-2</v>
          </cell>
          <cell r="J69">
            <v>7000</v>
          </cell>
          <cell r="K69">
            <v>160200</v>
          </cell>
        </row>
        <row r="70">
          <cell r="B70" t="str">
            <v>Detroit</v>
          </cell>
          <cell r="C70" t="str">
            <v>MI</v>
          </cell>
          <cell r="D70">
            <v>9500</v>
          </cell>
          <cell r="E70">
            <v>2.5999999999999999E-2</v>
          </cell>
          <cell r="F70">
            <v>247</v>
          </cell>
          <cell r="G70">
            <v>6.0000000000000001E-3</v>
          </cell>
          <cell r="H70">
            <v>6.2E-2</v>
          </cell>
          <cell r="I70">
            <v>1.4500000000000001E-2</v>
          </cell>
          <cell r="J70">
            <v>7000</v>
          </cell>
          <cell r="K70">
            <v>160200</v>
          </cell>
        </row>
        <row r="71">
          <cell r="B71" t="str">
            <v>Madison</v>
          </cell>
          <cell r="C71" t="str">
            <v>WI</v>
          </cell>
          <cell r="D71">
            <v>14000</v>
          </cell>
          <cell r="E71">
            <v>3.3000000000000002E-2</v>
          </cell>
          <cell r="F71">
            <v>462</v>
          </cell>
          <cell r="G71">
            <v>6.0000000000000001E-3</v>
          </cell>
          <cell r="H71">
            <v>6.2E-2</v>
          </cell>
          <cell r="I71">
            <v>1.4500000000000001E-2</v>
          </cell>
          <cell r="J71">
            <v>7000</v>
          </cell>
          <cell r="K71">
            <v>160200</v>
          </cell>
        </row>
        <row r="72">
          <cell r="B72" t="str">
            <v>Grand Rapids</v>
          </cell>
          <cell r="C72" t="str">
            <v>MI</v>
          </cell>
          <cell r="D72">
            <v>9500</v>
          </cell>
          <cell r="E72">
            <v>2.5999999999999999E-2</v>
          </cell>
          <cell r="F72">
            <v>247</v>
          </cell>
          <cell r="G72">
            <v>6.0000000000000001E-3</v>
          </cell>
          <cell r="H72">
            <v>6.2E-2</v>
          </cell>
          <cell r="I72">
            <v>1.4500000000000001E-2</v>
          </cell>
          <cell r="J72">
            <v>7000</v>
          </cell>
          <cell r="K72">
            <v>160200</v>
          </cell>
        </row>
        <row r="73">
          <cell r="B73" t="str">
            <v>Columbus OH</v>
          </cell>
          <cell r="C73" t="str">
            <v>OH</v>
          </cell>
          <cell r="D73">
            <v>9000</v>
          </cell>
          <cell r="E73">
            <v>3.9E-2</v>
          </cell>
          <cell r="F73">
            <v>351</v>
          </cell>
          <cell r="G73">
            <v>6.0000000000000001E-3</v>
          </cell>
          <cell r="H73">
            <v>6.2E-2</v>
          </cell>
          <cell r="I73">
            <v>1.4500000000000001E-2</v>
          </cell>
          <cell r="J73">
            <v>7000</v>
          </cell>
          <cell r="K73">
            <v>160200</v>
          </cell>
        </row>
        <row r="74">
          <cell r="B74" t="str">
            <v>Cleveland</v>
          </cell>
          <cell r="C74" t="str">
            <v>OH</v>
          </cell>
          <cell r="D74">
            <v>9000</v>
          </cell>
          <cell r="E74">
            <v>3.9E-2</v>
          </cell>
          <cell r="F74">
            <v>351</v>
          </cell>
          <cell r="G74">
            <v>6.0000000000000001E-3</v>
          </cell>
          <cell r="H74">
            <v>6.2E-2</v>
          </cell>
          <cell r="I74">
            <v>1.4500000000000001E-2</v>
          </cell>
          <cell r="J74">
            <v>7000</v>
          </cell>
          <cell r="K74">
            <v>160200</v>
          </cell>
        </row>
        <row r="75">
          <cell r="B75" t="str">
            <v>Buffalo</v>
          </cell>
          <cell r="C75" t="str">
            <v>NY-990</v>
          </cell>
          <cell r="D75">
            <v>12000</v>
          </cell>
          <cell r="E75">
            <v>0.03</v>
          </cell>
          <cell r="F75">
            <v>360</v>
          </cell>
          <cell r="G75">
            <v>6.0000000000000001E-3</v>
          </cell>
          <cell r="H75">
            <v>6.2E-2</v>
          </cell>
          <cell r="I75">
            <v>1.4500000000000001E-2</v>
          </cell>
          <cell r="J75">
            <v>7000</v>
          </cell>
          <cell r="K75">
            <v>160200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  <pageSetUpPr fitToPage="1"/>
  </sheetPr>
  <dimension ref="A1:AK59"/>
  <sheetViews>
    <sheetView topLeftCell="A4" zoomScaleNormal="100" workbookViewId="0">
      <selection activeCell="C34" sqref="C34"/>
    </sheetView>
  </sheetViews>
  <sheetFormatPr defaultColWidth="9.140625" defaultRowHeight="12.75" x14ac:dyDescent="0.2"/>
  <cols>
    <col min="1" max="1" width="20.28515625" style="4" customWidth="1"/>
    <col min="2" max="2" width="8.42578125" style="4" bestFit="1" customWidth="1"/>
    <col min="3" max="3" width="9.85546875" style="15" bestFit="1" customWidth="1"/>
    <col min="4" max="5" width="8.140625" style="15" bestFit="1" customWidth="1"/>
    <col min="6" max="6" width="9.7109375" style="15" customWidth="1"/>
    <col min="7" max="7" width="9" style="15" customWidth="1"/>
    <col min="8" max="10" width="9.140625" style="15"/>
    <col min="11" max="11" width="9.7109375" style="15" customWidth="1"/>
    <col min="12" max="12" width="9.42578125" style="15" customWidth="1"/>
    <col min="13" max="15" width="9.140625" style="15"/>
    <col min="16" max="16" width="9.7109375" style="15" customWidth="1"/>
    <col min="17" max="17" width="8.7109375" style="15" customWidth="1"/>
    <col min="18" max="20" width="9.140625" style="15"/>
    <col min="21" max="21" width="10.5703125" style="15" customWidth="1"/>
    <col min="22" max="22" width="10" style="15" customWidth="1"/>
    <col min="23" max="23" width="12.5703125" style="15" customWidth="1"/>
    <col min="24" max="24" width="9.5703125" style="15" customWidth="1"/>
    <col min="25" max="25" width="10.7109375" style="15" customWidth="1"/>
    <col min="26" max="28" width="9.140625" style="15"/>
    <col min="29" max="29" width="12.7109375" style="15" bestFit="1" customWidth="1"/>
    <col min="30" max="37" width="9.140625" style="15"/>
    <col min="38" max="16384" width="9.140625" style="4"/>
  </cols>
  <sheetData>
    <row r="1" spans="1:37" ht="15.75" x14ac:dyDescent="0.25">
      <c r="A1" s="1" t="s">
        <v>0</v>
      </c>
      <c r="B1" s="2"/>
      <c r="C1" s="3"/>
      <c r="D1" s="3"/>
      <c r="E1" s="3"/>
      <c r="F1" s="3"/>
      <c r="G1" s="3"/>
      <c r="H1" s="3"/>
      <c r="I1" s="3"/>
      <c r="J1" s="2"/>
      <c r="K1" s="1"/>
      <c r="L1" s="1"/>
      <c r="M1" s="1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37" ht="15.75" x14ac:dyDescent="0.25">
      <c r="A2" s="1" t="s">
        <v>1</v>
      </c>
      <c r="B2" s="2"/>
      <c r="C2" s="3"/>
      <c r="D2" s="3"/>
      <c r="E2" s="3"/>
      <c r="F2" s="3"/>
      <c r="G2" s="3"/>
      <c r="H2" s="3"/>
      <c r="I2" s="3"/>
      <c r="J2" s="2"/>
      <c r="K2" s="1"/>
      <c r="L2" s="1"/>
      <c r="M2" s="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37" ht="15.75" x14ac:dyDescent="0.25">
      <c r="A3" s="337" t="str">
        <f>INPUT!B2</f>
        <v>NEW JERSEY</v>
      </c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337"/>
      <c r="U3" s="337"/>
      <c r="V3" s="337"/>
      <c r="W3" s="337"/>
      <c r="X3" s="337"/>
      <c r="Y3" s="337"/>
    </row>
    <row r="4" spans="1:37" ht="15.75" x14ac:dyDescent="0.25">
      <c r="A4" s="5">
        <f>INPUT!B3</f>
        <v>2025</v>
      </c>
      <c r="B4" s="2"/>
      <c r="C4" s="3"/>
      <c r="D4" s="3"/>
      <c r="E4" s="3"/>
      <c r="F4" s="3"/>
      <c r="G4" s="3"/>
      <c r="H4" s="3"/>
      <c r="I4" s="3"/>
      <c r="J4" s="1"/>
      <c r="K4" s="2"/>
      <c r="L4" s="6"/>
      <c r="M4" s="1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37" x14ac:dyDescent="0.2">
      <c r="A5" s="7"/>
      <c r="B5" s="7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</row>
    <row r="6" spans="1:37" x14ac:dyDescent="0.2">
      <c r="A6" s="7"/>
      <c r="B6" s="7"/>
      <c r="C6" s="8"/>
      <c r="D6" s="8"/>
      <c r="E6" s="8"/>
      <c r="F6" s="9" t="s">
        <v>2</v>
      </c>
      <c r="G6" s="9"/>
      <c r="H6" s="8"/>
      <c r="I6" s="8"/>
      <c r="J6" s="8"/>
      <c r="K6" s="9" t="s">
        <v>3</v>
      </c>
      <c r="L6" s="9"/>
      <c r="M6" s="8"/>
      <c r="N6" s="8"/>
      <c r="O6" s="8"/>
      <c r="P6" s="9" t="s">
        <v>4</v>
      </c>
      <c r="Q6" s="9"/>
      <c r="R6" s="8"/>
      <c r="S6" s="8"/>
      <c r="T6" s="8"/>
      <c r="U6" s="8"/>
      <c r="V6" s="9" t="s">
        <v>5</v>
      </c>
      <c r="W6" s="9"/>
      <c r="X6" s="8"/>
      <c r="Y6" s="8"/>
      <c r="AK6" s="4"/>
    </row>
    <row r="7" spans="1:37" x14ac:dyDescent="0.2">
      <c r="A7" s="7" t="s">
        <v>6</v>
      </c>
      <c r="B7" s="7"/>
      <c r="C7" s="9" t="s">
        <v>7</v>
      </c>
      <c r="D7" s="9" t="s">
        <v>8</v>
      </c>
      <c r="E7" s="9" t="s">
        <v>9</v>
      </c>
      <c r="F7" s="9" t="s">
        <v>10</v>
      </c>
      <c r="G7" s="9"/>
      <c r="H7" s="9" t="s">
        <v>11</v>
      </c>
      <c r="I7" s="9" t="s">
        <v>12</v>
      </c>
      <c r="J7" s="9" t="s">
        <v>13</v>
      </c>
      <c r="K7" s="9" t="s">
        <v>10</v>
      </c>
      <c r="L7" s="9"/>
      <c r="M7" s="9" t="s">
        <v>14</v>
      </c>
      <c r="N7" s="9" t="s">
        <v>15</v>
      </c>
      <c r="O7" s="9" t="s">
        <v>16</v>
      </c>
      <c r="P7" s="9" t="s">
        <v>10</v>
      </c>
      <c r="Q7" s="9"/>
      <c r="R7" s="9" t="s">
        <v>17</v>
      </c>
      <c r="S7" s="9" t="s">
        <v>18</v>
      </c>
      <c r="T7" s="9" t="s">
        <v>19</v>
      </c>
      <c r="U7" s="9" t="s">
        <v>20</v>
      </c>
      <c r="V7" s="9" t="s">
        <v>10</v>
      </c>
      <c r="W7" s="9"/>
      <c r="X7" s="9" t="s">
        <v>21</v>
      </c>
      <c r="Y7" s="8"/>
      <c r="AK7" s="4"/>
    </row>
    <row r="8" spans="1:37" x14ac:dyDescent="0.2">
      <c r="A8" s="7"/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AK8" s="4"/>
    </row>
    <row r="9" spans="1:37" x14ac:dyDescent="0.2">
      <c r="A9" s="7" t="s">
        <v>22</v>
      </c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AK9" s="4"/>
    </row>
    <row r="10" spans="1:37" ht="13.5" thickBot="1" x14ac:dyDescent="0.25">
      <c r="A10" s="10" t="s">
        <v>23</v>
      </c>
      <c r="B10" s="7"/>
      <c r="C10" s="262">
        <v>1647</v>
      </c>
      <c r="D10" s="11">
        <f>+C10+C20</f>
        <v>1646</v>
      </c>
      <c r="E10" s="11">
        <f>+D10+D20</f>
        <v>1647</v>
      </c>
      <c r="F10" s="12">
        <f>SUM(C10:E10)/3</f>
        <v>1646.6666666666667</v>
      </c>
      <c r="G10" s="13"/>
      <c r="H10" s="11">
        <f>+E10+E20</f>
        <v>1646</v>
      </c>
      <c r="I10" s="11">
        <f>+H10+H20</f>
        <v>1646</v>
      </c>
      <c r="J10" s="11">
        <f>+I10+I20</f>
        <v>1650</v>
      </c>
      <c r="K10" s="11">
        <f>SUM(H10:J10)/3</f>
        <v>1647.3333333333333</v>
      </c>
      <c r="L10" s="8"/>
      <c r="M10" s="11">
        <f>+J10+J20</f>
        <v>1660</v>
      </c>
      <c r="N10" s="11">
        <f>+M10+M20</f>
        <v>1675</v>
      </c>
      <c r="O10" s="11">
        <f>+N10+N20</f>
        <v>1688</v>
      </c>
      <c r="P10" s="11">
        <f>SUM(M10:O10)/3</f>
        <v>1674.3333333333333</v>
      </c>
      <c r="Q10" s="8"/>
      <c r="R10" s="11">
        <f>+O10+O20</f>
        <v>1704</v>
      </c>
      <c r="S10" s="11">
        <f>+R10+R20</f>
        <v>1722</v>
      </c>
      <c r="T10" s="11">
        <f>+S10+S20</f>
        <v>1738</v>
      </c>
      <c r="U10" s="11">
        <f>+T10+T20</f>
        <v>1749</v>
      </c>
      <c r="V10" s="11">
        <f>SUM(R10:U10)/4</f>
        <v>1728.25</v>
      </c>
      <c r="W10" s="8"/>
      <c r="X10" s="8"/>
      <c r="Y10" s="8"/>
      <c r="AK10" s="4"/>
    </row>
    <row r="11" spans="1:37" x14ac:dyDescent="0.2">
      <c r="A11" s="83">
        <f xml:space="preserve">        'PR sum'!A86</f>
        <v>0</v>
      </c>
      <c r="B11" s="7"/>
      <c r="C11" s="77">
        <v>6</v>
      </c>
      <c r="D11" s="77">
        <v>6</v>
      </c>
      <c r="E11" s="77">
        <v>6</v>
      </c>
      <c r="F11" s="8">
        <f t="shared" ref="F11:F20" si="0">SUM(C11:E11)</f>
        <v>18</v>
      </c>
      <c r="G11" s="8"/>
      <c r="H11" s="77">
        <v>7</v>
      </c>
      <c r="I11" s="77">
        <v>8</v>
      </c>
      <c r="J11" s="77">
        <v>8</v>
      </c>
      <c r="K11" s="8">
        <f t="shared" ref="K11:K20" si="1">SUM(H11:J11)</f>
        <v>23</v>
      </c>
      <c r="L11" s="8"/>
      <c r="M11" s="77">
        <v>10</v>
      </c>
      <c r="N11" s="77">
        <v>10</v>
      </c>
      <c r="O11" s="77">
        <v>9</v>
      </c>
      <c r="P11" s="8">
        <f t="shared" ref="P11:P20" si="2">SUM(M11:O11)</f>
        <v>29</v>
      </c>
      <c r="Q11" s="8"/>
      <c r="R11" s="77">
        <v>9</v>
      </c>
      <c r="S11" s="77">
        <v>8</v>
      </c>
      <c r="T11" s="77">
        <v>7</v>
      </c>
      <c r="U11" s="78">
        <v>6</v>
      </c>
      <c r="V11" s="8">
        <f t="shared" ref="V11:V20" si="3">SUM(R11:U11)</f>
        <v>30</v>
      </c>
      <c r="W11" s="8"/>
      <c r="X11" s="8">
        <f t="shared" ref="X11:X20" si="4">V11+P11+K11+F11</f>
        <v>100</v>
      </c>
      <c r="Y11" s="8"/>
      <c r="AK11" s="4"/>
    </row>
    <row r="12" spans="1:37" x14ac:dyDescent="0.2">
      <c r="A12" s="83">
        <f xml:space="preserve">        'PR sum'!A87</f>
        <v>0</v>
      </c>
      <c r="B12" s="7"/>
      <c r="C12" s="77">
        <v>3</v>
      </c>
      <c r="D12" s="78">
        <v>4</v>
      </c>
      <c r="E12" s="78">
        <v>4</v>
      </c>
      <c r="F12" s="8">
        <f t="shared" si="0"/>
        <v>11</v>
      </c>
      <c r="G12" s="8"/>
      <c r="H12" s="78">
        <v>4</v>
      </c>
      <c r="I12" s="78">
        <v>5</v>
      </c>
      <c r="J12" s="78">
        <v>6</v>
      </c>
      <c r="K12" s="8">
        <f t="shared" si="1"/>
        <v>15</v>
      </c>
      <c r="L12" s="8"/>
      <c r="M12" s="78">
        <v>6</v>
      </c>
      <c r="N12" s="78">
        <v>5</v>
      </c>
      <c r="O12" s="78">
        <v>6</v>
      </c>
      <c r="P12" s="8">
        <f t="shared" si="2"/>
        <v>17</v>
      </c>
      <c r="Q12" s="8"/>
      <c r="R12" s="78">
        <v>5</v>
      </c>
      <c r="S12" s="78">
        <v>5</v>
      </c>
      <c r="T12" s="78">
        <v>4</v>
      </c>
      <c r="U12" s="78">
        <v>4</v>
      </c>
      <c r="V12" s="8">
        <f t="shared" si="3"/>
        <v>18</v>
      </c>
      <c r="W12" s="8"/>
      <c r="X12" s="8">
        <f t="shared" si="4"/>
        <v>61</v>
      </c>
      <c r="Y12" s="8"/>
      <c r="AK12" s="4"/>
    </row>
    <row r="13" spans="1:37" x14ac:dyDescent="0.2">
      <c r="A13" s="83">
        <f xml:space="preserve">        'PR sum'!A88</f>
        <v>0</v>
      </c>
      <c r="B13" s="7"/>
      <c r="C13" s="77">
        <v>3</v>
      </c>
      <c r="D13" s="78">
        <v>4</v>
      </c>
      <c r="E13" s="78">
        <v>4</v>
      </c>
      <c r="F13" s="8">
        <f t="shared" si="0"/>
        <v>11</v>
      </c>
      <c r="G13" s="8"/>
      <c r="H13" s="78">
        <v>4</v>
      </c>
      <c r="I13" s="78">
        <v>5</v>
      </c>
      <c r="J13" s="78">
        <v>6</v>
      </c>
      <c r="K13" s="8">
        <f t="shared" si="1"/>
        <v>15</v>
      </c>
      <c r="L13" s="8"/>
      <c r="M13" s="78">
        <v>6</v>
      </c>
      <c r="N13" s="78">
        <v>5</v>
      </c>
      <c r="O13" s="78">
        <v>6</v>
      </c>
      <c r="P13" s="8">
        <f t="shared" si="2"/>
        <v>17</v>
      </c>
      <c r="Q13" s="8"/>
      <c r="R13" s="78">
        <v>5</v>
      </c>
      <c r="S13" s="78">
        <v>5</v>
      </c>
      <c r="T13" s="78">
        <v>4</v>
      </c>
      <c r="U13" s="78">
        <v>4</v>
      </c>
      <c r="V13" s="8">
        <f t="shared" si="3"/>
        <v>18</v>
      </c>
      <c r="W13" s="8"/>
      <c r="X13" s="8">
        <f t="shared" si="4"/>
        <v>61</v>
      </c>
      <c r="Y13" s="8"/>
      <c r="AK13" s="4"/>
    </row>
    <row r="14" spans="1:37" x14ac:dyDescent="0.2">
      <c r="A14" s="83">
        <f xml:space="preserve">        'PR sum'!A89</f>
        <v>0</v>
      </c>
      <c r="B14" s="7"/>
      <c r="C14" s="77">
        <v>2</v>
      </c>
      <c r="D14" s="78">
        <v>2</v>
      </c>
      <c r="E14" s="78">
        <v>0</v>
      </c>
      <c r="F14" s="8">
        <f t="shared" si="0"/>
        <v>4</v>
      </c>
      <c r="G14" s="8"/>
      <c r="H14" s="78">
        <v>0</v>
      </c>
      <c r="I14" s="78">
        <v>0</v>
      </c>
      <c r="J14" s="78">
        <v>2</v>
      </c>
      <c r="K14" s="8">
        <f t="shared" si="1"/>
        <v>2</v>
      </c>
      <c r="L14" s="8"/>
      <c r="M14" s="78">
        <v>3</v>
      </c>
      <c r="N14" s="78">
        <v>3</v>
      </c>
      <c r="O14" s="78">
        <v>4</v>
      </c>
      <c r="P14" s="8">
        <f t="shared" si="2"/>
        <v>10</v>
      </c>
      <c r="Q14" s="8"/>
      <c r="R14" s="78">
        <v>6</v>
      </c>
      <c r="S14" s="78">
        <v>5</v>
      </c>
      <c r="T14" s="78">
        <v>4</v>
      </c>
      <c r="U14" s="78">
        <v>4</v>
      </c>
      <c r="V14" s="8">
        <f t="shared" si="3"/>
        <v>19</v>
      </c>
      <c r="W14" s="8"/>
      <c r="X14" s="8">
        <f t="shared" si="4"/>
        <v>35</v>
      </c>
      <c r="Y14" s="8"/>
      <c r="AK14" s="4"/>
    </row>
    <row r="15" spans="1:37" x14ac:dyDescent="0.2">
      <c r="A15" s="83">
        <f xml:space="preserve">        'PR sum'!A90</f>
        <v>0</v>
      </c>
      <c r="B15" s="7"/>
      <c r="C15" s="77">
        <v>0</v>
      </c>
      <c r="D15" s="78">
        <v>0</v>
      </c>
      <c r="E15" s="78">
        <v>0</v>
      </c>
      <c r="F15" s="8">
        <f>SUM(C15:E15)</f>
        <v>0</v>
      </c>
      <c r="G15" s="8"/>
      <c r="H15" s="78">
        <v>0</v>
      </c>
      <c r="I15" s="78">
        <v>0</v>
      </c>
      <c r="J15" s="78">
        <v>0</v>
      </c>
      <c r="K15" s="8">
        <f t="shared" si="1"/>
        <v>0</v>
      </c>
      <c r="L15" s="8"/>
      <c r="M15" s="78">
        <v>2</v>
      </c>
      <c r="N15" s="78">
        <v>2</v>
      </c>
      <c r="O15" s="78">
        <v>3</v>
      </c>
      <c r="P15" s="8">
        <f>SUM(M15:O15)</f>
        <v>7</v>
      </c>
      <c r="Q15" s="8"/>
      <c r="R15" s="78">
        <v>5</v>
      </c>
      <c r="S15" s="78">
        <v>5</v>
      </c>
      <c r="T15" s="78">
        <v>4</v>
      </c>
      <c r="U15" s="78">
        <v>4</v>
      </c>
      <c r="V15" s="8">
        <f t="shared" si="3"/>
        <v>18</v>
      </c>
      <c r="W15" s="8"/>
      <c r="X15" s="8">
        <f t="shared" si="4"/>
        <v>25</v>
      </c>
      <c r="Y15" s="8"/>
      <c r="AK15" s="4"/>
    </row>
    <row r="16" spans="1:37" ht="13.5" thickBot="1" x14ac:dyDescent="0.25">
      <c r="A16" s="267" t="s">
        <v>24</v>
      </c>
      <c r="B16" s="7"/>
      <c r="C16" s="80">
        <v>0</v>
      </c>
      <c r="D16" s="79">
        <v>0</v>
      </c>
      <c r="E16" s="79">
        <v>0</v>
      </c>
      <c r="F16" s="11">
        <f t="shared" si="0"/>
        <v>0</v>
      </c>
      <c r="G16" s="8"/>
      <c r="H16" s="79">
        <v>0</v>
      </c>
      <c r="I16" s="79">
        <v>0</v>
      </c>
      <c r="J16" s="79">
        <v>0</v>
      </c>
      <c r="K16" s="11">
        <f t="shared" si="1"/>
        <v>0</v>
      </c>
      <c r="L16" s="8"/>
      <c r="M16" s="79">
        <v>0</v>
      </c>
      <c r="N16" s="79">
        <v>0</v>
      </c>
      <c r="O16" s="79">
        <v>0</v>
      </c>
      <c r="P16" s="11">
        <f t="shared" si="2"/>
        <v>0</v>
      </c>
      <c r="Q16" s="8"/>
      <c r="R16" s="79">
        <v>0</v>
      </c>
      <c r="S16" s="79">
        <v>0</v>
      </c>
      <c r="T16" s="79">
        <v>0</v>
      </c>
      <c r="U16" s="79">
        <v>0</v>
      </c>
      <c r="V16" s="11">
        <f t="shared" si="3"/>
        <v>0</v>
      </c>
      <c r="W16" s="8"/>
      <c r="X16" s="11">
        <f t="shared" si="4"/>
        <v>0</v>
      </c>
      <c r="Y16" s="8"/>
      <c r="AK16" s="4"/>
    </row>
    <row r="17" spans="1:37" x14ac:dyDescent="0.2">
      <c r="A17" s="10" t="s">
        <v>25</v>
      </c>
      <c r="B17" s="7"/>
      <c r="C17" s="8">
        <f>SUM(C11:C16)</f>
        <v>14</v>
      </c>
      <c r="D17" s="8">
        <f>SUM(D11:D16)</f>
        <v>16</v>
      </c>
      <c r="E17" s="8">
        <f>SUM(E11:E16)</f>
        <v>14</v>
      </c>
      <c r="F17" s="8">
        <f t="shared" si="0"/>
        <v>44</v>
      </c>
      <c r="G17" s="8"/>
      <c r="H17" s="8">
        <f>SUM(H11:H16)</f>
        <v>15</v>
      </c>
      <c r="I17" s="8">
        <f>SUM(I11:I16)</f>
        <v>18</v>
      </c>
      <c r="J17" s="8">
        <f>SUM(J11:J16)</f>
        <v>22</v>
      </c>
      <c r="K17" s="8">
        <f t="shared" si="1"/>
        <v>55</v>
      </c>
      <c r="L17" s="8"/>
      <c r="M17" s="8">
        <f>SUM(M11:M16)</f>
        <v>27</v>
      </c>
      <c r="N17" s="8">
        <f>SUM(N11:N16)</f>
        <v>25</v>
      </c>
      <c r="O17" s="8">
        <f>SUM(O11:O16)</f>
        <v>28</v>
      </c>
      <c r="P17" s="8">
        <f t="shared" si="2"/>
        <v>80</v>
      </c>
      <c r="Q17" s="8"/>
      <c r="R17" s="8">
        <f>SUM(R11:R16)</f>
        <v>30</v>
      </c>
      <c r="S17" s="8">
        <f>SUM(S11:S16)</f>
        <v>28</v>
      </c>
      <c r="T17" s="8">
        <f>SUM(T11:T16)</f>
        <v>23</v>
      </c>
      <c r="U17" s="8">
        <f>SUM(U11:U16)</f>
        <v>22</v>
      </c>
      <c r="V17" s="8">
        <f t="shared" si="3"/>
        <v>103</v>
      </c>
      <c r="W17" s="8"/>
      <c r="X17" s="8">
        <f t="shared" si="4"/>
        <v>282</v>
      </c>
      <c r="Y17" s="8"/>
      <c r="AK17" s="4"/>
    </row>
    <row r="18" spans="1:37" ht="13.5" thickBot="1" x14ac:dyDescent="0.25">
      <c r="A18" s="7" t="s">
        <v>26</v>
      </c>
      <c r="B18" s="7"/>
      <c r="C18" s="79">
        <v>3</v>
      </c>
      <c r="D18" s="79">
        <v>3</v>
      </c>
      <c r="E18" s="79">
        <v>3</v>
      </c>
      <c r="F18" s="11">
        <f>SUM(C18:E18)</f>
        <v>9</v>
      </c>
      <c r="G18" s="8"/>
      <c r="H18" s="79">
        <v>3</v>
      </c>
      <c r="I18" s="79">
        <v>3</v>
      </c>
      <c r="J18" s="79">
        <v>0</v>
      </c>
      <c r="K18" s="11">
        <f>SUM(H18:J18)</f>
        <v>6</v>
      </c>
      <c r="L18" s="8"/>
      <c r="M18" s="79">
        <v>0</v>
      </c>
      <c r="N18" s="79">
        <v>0</v>
      </c>
      <c r="O18" s="79">
        <v>0</v>
      </c>
      <c r="P18" s="11">
        <f>SUM(M18:O18)</f>
        <v>0</v>
      </c>
      <c r="Q18" s="8"/>
      <c r="R18" s="79">
        <v>0</v>
      </c>
      <c r="S18" s="79">
        <v>3</v>
      </c>
      <c r="T18" s="79">
        <v>3</v>
      </c>
      <c r="U18" s="79">
        <v>3</v>
      </c>
      <c r="V18" s="11">
        <f t="shared" si="3"/>
        <v>9</v>
      </c>
      <c r="W18" s="8"/>
      <c r="X18" s="11">
        <f t="shared" si="4"/>
        <v>24</v>
      </c>
      <c r="Y18" s="8"/>
      <c r="AK18" s="4"/>
    </row>
    <row r="19" spans="1:37" ht="13.5" thickBot="1" x14ac:dyDescent="0.25">
      <c r="A19" s="10" t="s">
        <v>27</v>
      </c>
      <c r="B19" s="7"/>
      <c r="C19" s="79">
        <v>15</v>
      </c>
      <c r="D19" s="79">
        <v>15</v>
      </c>
      <c r="E19" s="79">
        <v>15</v>
      </c>
      <c r="F19" s="11">
        <f t="shared" si="0"/>
        <v>45</v>
      </c>
      <c r="G19" s="8"/>
      <c r="H19" s="79">
        <v>15</v>
      </c>
      <c r="I19" s="79">
        <v>14</v>
      </c>
      <c r="J19" s="79">
        <v>12</v>
      </c>
      <c r="K19" s="11">
        <f t="shared" si="1"/>
        <v>41</v>
      </c>
      <c r="L19" s="8"/>
      <c r="M19" s="79">
        <v>12</v>
      </c>
      <c r="N19" s="79">
        <v>12</v>
      </c>
      <c r="O19" s="79">
        <v>12</v>
      </c>
      <c r="P19" s="11">
        <f t="shared" si="2"/>
        <v>36</v>
      </c>
      <c r="Q19" s="8"/>
      <c r="R19" s="79">
        <v>12</v>
      </c>
      <c r="S19" s="79">
        <v>12</v>
      </c>
      <c r="T19" s="79">
        <v>12</v>
      </c>
      <c r="U19" s="79">
        <v>12</v>
      </c>
      <c r="V19" s="11">
        <f t="shared" si="3"/>
        <v>48</v>
      </c>
      <c r="W19" s="8"/>
      <c r="X19" s="11">
        <f t="shared" si="4"/>
        <v>170</v>
      </c>
      <c r="Y19" s="8"/>
      <c r="AK19" s="4"/>
    </row>
    <row r="20" spans="1:37" x14ac:dyDescent="0.2">
      <c r="A20" s="10" t="s">
        <v>28</v>
      </c>
      <c r="B20" s="7"/>
      <c r="C20" s="8">
        <f>+C17-C19</f>
        <v>-1</v>
      </c>
      <c r="D20" s="8">
        <f>+D17-D19</f>
        <v>1</v>
      </c>
      <c r="E20" s="8">
        <f>+E17-E19</f>
        <v>-1</v>
      </c>
      <c r="F20" s="8">
        <f t="shared" si="0"/>
        <v>-1</v>
      </c>
      <c r="G20" s="8"/>
      <c r="H20" s="8">
        <f>+H17-H19</f>
        <v>0</v>
      </c>
      <c r="I20" s="8">
        <f>+I17-I19</f>
        <v>4</v>
      </c>
      <c r="J20" s="8">
        <f>+J17-J19</f>
        <v>10</v>
      </c>
      <c r="K20" s="8">
        <f t="shared" si="1"/>
        <v>14</v>
      </c>
      <c r="L20" s="8"/>
      <c r="M20" s="8">
        <f>+M17-M19</f>
        <v>15</v>
      </c>
      <c r="N20" s="8">
        <f>+N17-N19</f>
        <v>13</v>
      </c>
      <c r="O20" s="8">
        <f>+O17-O19</f>
        <v>16</v>
      </c>
      <c r="P20" s="8">
        <f t="shared" si="2"/>
        <v>44</v>
      </c>
      <c r="Q20" s="8"/>
      <c r="R20" s="8">
        <f>+R17-R19</f>
        <v>18</v>
      </c>
      <c r="S20" s="8">
        <f>+S17-S19</f>
        <v>16</v>
      </c>
      <c r="T20" s="8">
        <f>+T17-T19</f>
        <v>11</v>
      </c>
      <c r="U20" s="8">
        <f>+U17-U19</f>
        <v>10</v>
      </c>
      <c r="V20" s="8">
        <f t="shared" si="3"/>
        <v>55</v>
      </c>
      <c r="W20" s="8"/>
      <c r="X20" s="8">
        <f t="shared" si="4"/>
        <v>112</v>
      </c>
      <c r="Y20" s="8"/>
      <c r="AK20" s="4"/>
    </row>
    <row r="21" spans="1:37" x14ac:dyDescent="0.2">
      <c r="A21" s="10"/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AK21" s="4"/>
    </row>
    <row r="22" spans="1:37" x14ac:dyDescent="0.2">
      <c r="A22" s="7" t="s">
        <v>29</v>
      </c>
      <c r="B22" s="7"/>
      <c r="C22" s="14">
        <f>+C20/C17</f>
        <v>-7.1428571428571425E-2</v>
      </c>
      <c r="D22" s="14">
        <f>+D20/D17</f>
        <v>6.25E-2</v>
      </c>
      <c r="E22" s="14">
        <f>+E20/E17</f>
        <v>-7.1428571428571425E-2</v>
      </c>
      <c r="F22" s="14">
        <f>+F20/F17</f>
        <v>-2.2727272727272728E-2</v>
      </c>
      <c r="G22" s="14"/>
      <c r="H22" s="14">
        <f>+H20/H17</f>
        <v>0</v>
      </c>
      <c r="I22" s="14">
        <f>+I20/I17</f>
        <v>0.22222222222222221</v>
      </c>
      <c r="J22" s="14">
        <f>+J20/J17</f>
        <v>0.45454545454545453</v>
      </c>
      <c r="K22" s="14">
        <f>+K20/K17</f>
        <v>0.25454545454545452</v>
      </c>
      <c r="L22" s="7"/>
      <c r="M22" s="14">
        <f>+M20/M17</f>
        <v>0.55555555555555558</v>
      </c>
      <c r="N22" s="14">
        <f>+N20/N17</f>
        <v>0.52</v>
      </c>
      <c r="O22" s="14">
        <f>+O20/O17</f>
        <v>0.5714285714285714</v>
      </c>
      <c r="P22" s="14">
        <f>+P20/P17</f>
        <v>0.55000000000000004</v>
      </c>
      <c r="Q22" s="7"/>
      <c r="R22" s="14">
        <f t="shared" ref="R22:U22" si="5">+R20/R17</f>
        <v>0.6</v>
      </c>
      <c r="S22" s="14">
        <f t="shared" si="5"/>
        <v>0.5714285714285714</v>
      </c>
      <c r="T22" s="14">
        <f t="shared" si="5"/>
        <v>0.47826086956521741</v>
      </c>
      <c r="U22" s="14">
        <f t="shared" si="5"/>
        <v>0.45454545454545453</v>
      </c>
      <c r="V22" s="14">
        <f>+V20/V17</f>
        <v>0.53398058252427183</v>
      </c>
      <c r="W22" s="14"/>
      <c r="X22" s="14">
        <f>+X20/X17</f>
        <v>0.3971631205673759</v>
      </c>
      <c r="Y22" s="8"/>
      <c r="AK22" s="4"/>
    </row>
    <row r="23" spans="1:37" x14ac:dyDescent="0.2">
      <c r="A23" s="10"/>
      <c r="B23" s="7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AK23" s="4"/>
    </row>
    <row r="24" spans="1:37" x14ac:dyDescent="0.2">
      <c r="A24" s="7" t="s">
        <v>30</v>
      </c>
      <c r="B24" s="7"/>
      <c r="C24" s="8">
        <f>C10+C20-C18</f>
        <v>1643</v>
      </c>
      <c r="D24" s="8">
        <f>D10+D20-D18</f>
        <v>1644</v>
      </c>
      <c r="E24" s="8">
        <f>E10+E20-E18</f>
        <v>1643</v>
      </c>
      <c r="F24" s="8">
        <f>SUM(C24:E24)/3</f>
        <v>1643.3333333333333</v>
      </c>
      <c r="G24" s="8"/>
      <c r="H24" s="8">
        <f>H10+H20-H18</f>
        <v>1643</v>
      </c>
      <c r="I24" s="8">
        <f>I10+I20-I18</f>
        <v>1647</v>
      </c>
      <c r="J24" s="8">
        <f>J10+J20-J18</f>
        <v>1660</v>
      </c>
      <c r="K24" s="8">
        <f>SUM(H24:J24)/3</f>
        <v>1650</v>
      </c>
      <c r="L24" s="8"/>
      <c r="M24" s="8">
        <f>M10+M20-M18</f>
        <v>1675</v>
      </c>
      <c r="N24" s="8">
        <f>N10+N20-N18</f>
        <v>1688</v>
      </c>
      <c r="O24" s="8">
        <f>O10+O20-O18</f>
        <v>1704</v>
      </c>
      <c r="P24" s="8">
        <f>SUM(M24:O24)/3</f>
        <v>1689</v>
      </c>
      <c r="Q24" s="8"/>
      <c r="R24" s="8">
        <f>R10+R20-R18</f>
        <v>1722</v>
      </c>
      <c r="S24" s="8">
        <f>S10+S20-S18</f>
        <v>1735</v>
      </c>
      <c r="T24" s="8">
        <f>T10+T20-T18</f>
        <v>1746</v>
      </c>
      <c r="U24" s="8">
        <f>U10+U20-U18</f>
        <v>1756</v>
      </c>
      <c r="V24" s="8">
        <f>SUM(R24:U24)/4</f>
        <v>1739.75</v>
      </c>
      <c r="W24" s="8"/>
      <c r="X24" s="8">
        <f>SUM(C24:E24,H24:J24,M24:O24,R24:U24)/13</f>
        <v>1685.0769230769231</v>
      </c>
      <c r="Y24" s="8"/>
      <c r="AK24" s="4"/>
    </row>
    <row r="25" spans="1:37" x14ac:dyDescent="0.2">
      <c r="A25" s="7"/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AK25" s="4"/>
    </row>
    <row r="26" spans="1:37" x14ac:dyDescent="0.2">
      <c r="A26" s="7" t="s">
        <v>31</v>
      </c>
      <c r="B26" s="250" t="s">
        <v>32</v>
      </c>
      <c r="C26" s="78">
        <v>323</v>
      </c>
      <c r="D26" s="78">
        <v>323</v>
      </c>
      <c r="E26" s="78">
        <v>323</v>
      </c>
      <c r="F26" s="8">
        <f>SUM(C26:E26)/3</f>
        <v>323</v>
      </c>
      <c r="G26" s="8"/>
      <c r="H26" s="78">
        <v>324</v>
      </c>
      <c r="I26" s="78">
        <v>324</v>
      </c>
      <c r="J26" s="78">
        <v>324</v>
      </c>
      <c r="K26" s="8">
        <f>SUM(H26:J26)/3</f>
        <v>324</v>
      </c>
      <c r="L26" s="8"/>
      <c r="M26" s="78">
        <v>325</v>
      </c>
      <c r="N26" s="78">
        <v>326</v>
      </c>
      <c r="O26" s="78">
        <v>326</v>
      </c>
      <c r="P26" s="8">
        <f>SUM(M26:O26)/3</f>
        <v>325.66666666666669</v>
      </c>
      <c r="Q26" s="8"/>
      <c r="R26" s="78">
        <v>327</v>
      </c>
      <c r="S26" s="78">
        <v>327</v>
      </c>
      <c r="T26" s="78">
        <v>327</v>
      </c>
      <c r="U26" s="78">
        <v>327</v>
      </c>
      <c r="V26" s="8">
        <f>SUM(R26:U26)/4</f>
        <v>327</v>
      </c>
      <c r="W26" s="8"/>
      <c r="X26" s="8">
        <f>SUM(C26:E26,H26:J26,M26:O26,R26:U26)/13</f>
        <v>325.07692307692309</v>
      </c>
      <c r="Y26" s="8"/>
      <c r="AK26" s="4"/>
    </row>
    <row r="27" spans="1:37" x14ac:dyDescent="0.2">
      <c r="A27" s="7"/>
      <c r="B27" s="7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AK27" s="4"/>
    </row>
    <row r="28" spans="1:37" x14ac:dyDescent="0.2">
      <c r="A28" s="7" t="s">
        <v>33</v>
      </c>
      <c r="B28" s="7" t="s">
        <v>34</v>
      </c>
      <c r="C28" s="266">
        <f>C32/(C30+C31)</f>
        <v>0.23943316959788119</v>
      </c>
      <c r="D28" s="266">
        <f t="shared" ref="D28" si="6">D32/(D30+D31)</f>
        <v>0.23929081565035562</v>
      </c>
      <c r="E28" s="266">
        <f>E32/(E30+E31)</f>
        <v>0.23943316959788119</v>
      </c>
      <c r="F28" s="14">
        <f>SUM(C28:E28)/3</f>
        <v>0.23938571828203933</v>
      </c>
      <c r="G28" s="8"/>
      <c r="H28" s="266">
        <f>H32/(H30+H31)</f>
        <v>0.24789199988248084</v>
      </c>
      <c r="I28" s="266">
        <f>I32/(I30+I31)</f>
        <v>0.24730347617093618</v>
      </c>
      <c r="J28" s="266">
        <f t="shared" ref="J28" si="7">J32/(J30+J31)</f>
        <v>0.2454099254680967</v>
      </c>
      <c r="K28" s="14">
        <f>SUM(H28:J28)/3</f>
        <v>0.24686846717383792</v>
      </c>
      <c r="L28" s="8"/>
      <c r="M28" s="266">
        <f>M32/(M30+M31)</f>
        <v>0.25151131351783484</v>
      </c>
      <c r="N28" s="266">
        <f t="shared" ref="N28" si="8">N32/(N30+N31)</f>
        <v>0.24886765218256932</v>
      </c>
      <c r="O28" s="266">
        <f>O32/(O30+O31)</f>
        <v>0.24658132604391966</v>
      </c>
      <c r="P28" s="14">
        <f>SUM(M28:O28)/3</f>
        <v>0.24898676391477462</v>
      </c>
      <c r="Q28" s="8"/>
      <c r="R28" s="266">
        <f t="shared" ref="R28:U28" si="9">R32/(R30+R31)</f>
        <v>0.25201875714777339</v>
      </c>
      <c r="S28" s="266">
        <f t="shared" si="9"/>
        <v>0.25017037465170244</v>
      </c>
      <c r="T28" s="266">
        <f t="shared" si="9"/>
        <v>0.24862740525581187</v>
      </c>
      <c r="U28" s="266">
        <f t="shared" si="9"/>
        <v>0.24724113001132195</v>
      </c>
      <c r="V28" s="14">
        <f>SUM(R28:U28)/4</f>
        <v>0.2495144167666524</v>
      </c>
      <c r="W28" s="8"/>
      <c r="X28" s="14">
        <f>SUM(C28:E28,H28:J28,M28:O28,R28:U28)/13</f>
        <v>0.24644465501373577</v>
      </c>
      <c r="Y28" s="8"/>
      <c r="AK28" s="4"/>
    </row>
    <row r="29" spans="1:37" x14ac:dyDescent="0.2">
      <c r="A29" s="7"/>
      <c r="B29" s="7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AK29" s="4"/>
    </row>
    <row r="30" spans="1:37" x14ac:dyDescent="0.2">
      <c r="A30" s="7" t="s">
        <v>35</v>
      </c>
      <c r="B30" s="7" t="s">
        <v>34</v>
      </c>
      <c r="C30" s="8">
        <f>+C24*C26</f>
        <v>530689</v>
      </c>
      <c r="D30" s="8">
        <f>+D24*D26</f>
        <v>531012</v>
      </c>
      <c r="E30" s="8">
        <f>+E24*E26</f>
        <v>530689</v>
      </c>
      <c r="F30" s="8">
        <f t="shared" ref="F30:F35" si="10">SUM(C30:E30)</f>
        <v>1592390</v>
      </c>
      <c r="G30" s="8"/>
      <c r="H30" s="8">
        <f>+H24*H26</f>
        <v>532332</v>
      </c>
      <c r="I30" s="8">
        <f>+I24*I26</f>
        <v>533628</v>
      </c>
      <c r="J30" s="8">
        <f>+J24*J26</f>
        <v>537840</v>
      </c>
      <c r="K30" s="8">
        <f t="shared" ref="K30:K35" si="11">SUM(H30:J30)</f>
        <v>1603800</v>
      </c>
      <c r="L30" s="8"/>
      <c r="M30" s="8">
        <f>+M24*M26</f>
        <v>544375</v>
      </c>
      <c r="N30" s="8">
        <f>+N24*N26</f>
        <v>550288</v>
      </c>
      <c r="O30" s="8">
        <f>+O24*O26</f>
        <v>555504</v>
      </c>
      <c r="P30" s="8">
        <f t="shared" ref="P30:P35" si="12">SUM(M30:O30)</f>
        <v>1650167</v>
      </c>
      <c r="Q30" s="8"/>
      <c r="R30" s="8">
        <f>+R24*R26</f>
        <v>563094</v>
      </c>
      <c r="S30" s="8">
        <f>+S24*S26</f>
        <v>567345</v>
      </c>
      <c r="T30" s="8">
        <f>+T24*T26</f>
        <v>570942</v>
      </c>
      <c r="U30" s="8">
        <f>+U24*U26</f>
        <v>574212</v>
      </c>
      <c r="V30" s="8">
        <f t="shared" ref="V30:V35" si="13">SUM(R30:U30)</f>
        <v>2275593</v>
      </c>
      <c r="W30" s="8"/>
      <c r="X30" s="8">
        <f>V30+P30+K30+F30</f>
        <v>7121950</v>
      </c>
      <c r="Y30" s="8"/>
      <c r="AK30" s="4"/>
    </row>
    <row r="31" spans="1:37" x14ac:dyDescent="0.2">
      <c r="A31" s="7" t="s">
        <v>36</v>
      </c>
      <c r="B31" s="250" t="s">
        <v>32</v>
      </c>
      <c r="C31" s="78">
        <v>12260</v>
      </c>
      <c r="D31" s="78">
        <v>12260</v>
      </c>
      <c r="E31" s="78">
        <v>12260</v>
      </c>
      <c r="F31" s="8">
        <f t="shared" si="10"/>
        <v>36780</v>
      </c>
      <c r="G31" s="8"/>
      <c r="H31" s="78">
        <v>12260</v>
      </c>
      <c r="I31" s="78">
        <v>12260</v>
      </c>
      <c r="J31" s="78">
        <v>12260</v>
      </c>
      <c r="K31" s="8">
        <f t="shared" si="11"/>
        <v>36780</v>
      </c>
      <c r="L31" s="8"/>
      <c r="M31" s="78">
        <v>12260</v>
      </c>
      <c r="N31" s="78">
        <v>12260</v>
      </c>
      <c r="O31" s="78">
        <v>12260</v>
      </c>
      <c r="P31" s="8">
        <f t="shared" si="12"/>
        <v>36780</v>
      </c>
      <c r="Q31" s="8"/>
      <c r="R31" s="78">
        <v>12260</v>
      </c>
      <c r="S31" s="78">
        <v>12260</v>
      </c>
      <c r="T31" s="78">
        <v>12260</v>
      </c>
      <c r="U31" s="78">
        <v>12260</v>
      </c>
      <c r="V31" s="8">
        <f t="shared" si="13"/>
        <v>49040</v>
      </c>
      <c r="W31" s="8"/>
      <c r="X31" s="8">
        <f>V31+P31+K31+F31</f>
        <v>159380</v>
      </c>
      <c r="Y31" s="8"/>
      <c r="AK31" s="4"/>
    </row>
    <row r="32" spans="1:37" x14ac:dyDescent="0.2">
      <c r="A32" s="7" t="s">
        <v>37</v>
      </c>
      <c r="B32" s="250" t="s">
        <v>32</v>
      </c>
      <c r="C32" s="78">
        <v>130000</v>
      </c>
      <c r="D32" s="78">
        <v>130000</v>
      </c>
      <c r="E32" s="78">
        <v>130000</v>
      </c>
      <c r="F32" s="8">
        <f t="shared" si="10"/>
        <v>390000</v>
      </c>
      <c r="G32" s="8"/>
      <c r="H32" s="78">
        <v>135000</v>
      </c>
      <c r="I32" s="78">
        <v>135000</v>
      </c>
      <c r="J32" s="78">
        <v>135000</v>
      </c>
      <c r="K32" s="8">
        <f t="shared" si="11"/>
        <v>405000</v>
      </c>
      <c r="L32" s="8"/>
      <c r="M32" s="78">
        <v>140000</v>
      </c>
      <c r="N32" s="78">
        <v>140000</v>
      </c>
      <c r="O32" s="78">
        <v>140000</v>
      </c>
      <c r="P32" s="8">
        <f t="shared" si="12"/>
        <v>420000</v>
      </c>
      <c r="Q32" s="8"/>
      <c r="R32" s="78">
        <v>145000</v>
      </c>
      <c r="S32" s="78">
        <v>145000</v>
      </c>
      <c r="T32" s="78">
        <v>145000</v>
      </c>
      <c r="U32" s="78">
        <v>145000</v>
      </c>
      <c r="V32" s="8">
        <f t="shared" si="13"/>
        <v>580000</v>
      </c>
      <c r="W32" s="8"/>
      <c r="X32" s="8">
        <f t="shared" ref="X32:X33" si="14">V32+P32+K32+F32</f>
        <v>1795000</v>
      </c>
      <c r="Y32" s="8"/>
      <c r="AK32" s="4"/>
    </row>
    <row r="33" spans="1:37" ht="15.75" x14ac:dyDescent="0.25">
      <c r="A33" s="7" t="s">
        <v>38</v>
      </c>
      <c r="B33" s="250" t="s">
        <v>32</v>
      </c>
      <c r="C33" s="78">
        <v>8800</v>
      </c>
      <c r="D33" s="78">
        <v>8800</v>
      </c>
      <c r="E33" s="78">
        <v>8800</v>
      </c>
      <c r="F33" s="8">
        <f t="shared" si="10"/>
        <v>26400</v>
      </c>
      <c r="G33" s="8"/>
      <c r="H33" s="78">
        <v>8800</v>
      </c>
      <c r="I33" s="78">
        <v>8800</v>
      </c>
      <c r="J33" s="78">
        <v>8800</v>
      </c>
      <c r="K33" s="8">
        <f t="shared" si="11"/>
        <v>26400</v>
      </c>
      <c r="L33" s="8"/>
      <c r="M33" s="78">
        <v>8800</v>
      </c>
      <c r="N33" s="78">
        <v>8800</v>
      </c>
      <c r="O33" s="78">
        <v>8800</v>
      </c>
      <c r="P33" s="8">
        <f t="shared" si="12"/>
        <v>26400</v>
      </c>
      <c r="Q33" s="8"/>
      <c r="R33" s="78">
        <v>8800</v>
      </c>
      <c r="S33" s="78">
        <v>8800</v>
      </c>
      <c r="T33" s="78">
        <v>8800</v>
      </c>
      <c r="U33" s="78">
        <v>8800</v>
      </c>
      <c r="V33" s="57">
        <f t="shared" si="13"/>
        <v>35200</v>
      </c>
      <c r="W33" s="8"/>
      <c r="X33" s="8">
        <f t="shared" si="14"/>
        <v>114400</v>
      </c>
      <c r="Y33" s="8"/>
      <c r="Z33" s="335"/>
      <c r="AA33" s="335"/>
      <c r="AB33" s="335"/>
      <c r="AK33" s="4"/>
    </row>
    <row r="34" spans="1:37" ht="15.75" x14ac:dyDescent="0.25">
      <c r="A34" s="7" t="s">
        <v>39</v>
      </c>
      <c r="B34" s="250" t="s">
        <v>32</v>
      </c>
      <c r="C34" s="78">
        <v>0</v>
      </c>
      <c r="D34" s="78">
        <v>0</v>
      </c>
      <c r="E34" s="78">
        <v>0</v>
      </c>
      <c r="F34" s="8">
        <f t="shared" si="10"/>
        <v>0</v>
      </c>
      <c r="G34" s="8"/>
      <c r="H34" s="78">
        <v>0</v>
      </c>
      <c r="I34" s="78">
        <v>0</v>
      </c>
      <c r="J34" s="78">
        <v>0</v>
      </c>
      <c r="K34" s="8">
        <f t="shared" si="11"/>
        <v>0</v>
      </c>
      <c r="L34" s="8"/>
      <c r="M34" s="78">
        <v>0</v>
      </c>
      <c r="N34" s="78">
        <v>0</v>
      </c>
      <c r="O34" s="78">
        <v>0</v>
      </c>
      <c r="P34" s="8">
        <f t="shared" si="12"/>
        <v>0</v>
      </c>
      <c r="Q34" s="8"/>
      <c r="R34" s="78">
        <v>0</v>
      </c>
      <c r="S34" s="78">
        <v>0</v>
      </c>
      <c r="T34" s="78">
        <v>0</v>
      </c>
      <c r="U34" s="78">
        <v>0</v>
      </c>
      <c r="V34" s="57">
        <f t="shared" si="13"/>
        <v>0</v>
      </c>
      <c r="W34" s="8"/>
      <c r="X34" s="8">
        <f>V34+P34+K34+F34</f>
        <v>0</v>
      </c>
      <c r="Y34" s="8"/>
      <c r="Z34" s="335"/>
      <c r="AA34" s="335"/>
      <c r="AB34" s="335"/>
      <c r="AC34" s="335"/>
      <c r="AD34" s="335"/>
      <c r="AK34" s="4"/>
    </row>
    <row r="35" spans="1:37" ht="13.5" thickBot="1" x14ac:dyDescent="0.25">
      <c r="A35" s="7" t="s">
        <v>40</v>
      </c>
      <c r="B35" s="250" t="s">
        <v>32</v>
      </c>
      <c r="C35" s="79">
        <v>0</v>
      </c>
      <c r="D35" s="79">
        <v>0</v>
      </c>
      <c r="E35" s="79">
        <v>0</v>
      </c>
      <c r="F35" s="11">
        <f t="shared" si="10"/>
        <v>0</v>
      </c>
      <c r="G35" s="11"/>
      <c r="H35" s="79">
        <v>0</v>
      </c>
      <c r="I35" s="79">
        <v>0</v>
      </c>
      <c r="J35" s="79">
        <v>0</v>
      </c>
      <c r="K35" s="11">
        <f t="shared" si="11"/>
        <v>0</v>
      </c>
      <c r="L35" s="11"/>
      <c r="M35" s="79">
        <v>0</v>
      </c>
      <c r="N35" s="79">
        <v>0</v>
      </c>
      <c r="O35" s="79">
        <v>0</v>
      </c>
      <c r="P35" s="11">
        <f t="shared" si="12"/>
        <v>0</v>
      </c>
      <c r="Q35" s="11"/>
      <c r="R35" s="79">
        <v>0</v>
      </c>
      <c r="S35" s="79">
        <v>0</v>
      </c>
      <c r="T35" s="79">
        <v>0</v>
      </c>
      <c r="U35" s="79">
        <v>0</v>
      </c>
      <c r="V35" s="11">
        <f t="shared" si="13"/>
        <v>0</v>
      </c>
      <c r="W35" s="11"/>
      <c r="X35" s="11">
        <f>V35+P35+K35+F35</f>
        <v>0</v>
      </c>
      <c r="Y35" s="8"/>
      <c r="AK35" s="4"/>
    </row>
    <row r="36" spans="1:37" x14ac:dyDescent="0.2">
      <c r="A36" s="7"/>
      <c r="B36" s="7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AK36" s="4"/>
    </row>
    <row r="37" spans="1:37" ht="13.5" thickBot="1" x14ac:dyDescent="0.25">
      <c r="A37" s="7" t="s">
        <v>21</v>
      </c>
      <c r="B37" s="7"/>
      <c r="C37" s="49">
        <f>SUM(C30:C35)</f>
        <v>681749</v>
      </c>
      <c r="D37" s="49">
        <f>SUM(D30:D35)</f>
        <v>682072</v>
      </c>
      <c r="E37" s="49">
        <f>SUM(E30:E35)</f>
        <v>681749</v>
      </c>
      <c r="F37" s="49">
        <f>SUM(F30:F35)</f>
        <v>2045570</v>
      </c>
      <c r="G37" s="49"/>
      <c r="H37" s="49">
        <f>SUM(H30:H35)</f>
        <v>688392</v>
      </c>
      <c r="I37" s="49">
        <f>SUM(I30:I35)</f>
        <v>689688</v>
      </c>
      <c r="J37" s="49">
        <f>SUM(J30:J35)</f>
        <v>693900</v>
      </c>
      <c r="K37" s="49">
        <f>SUM(K30:K35)</f>
        <v>2071980</v>
      </c>
      <c r="L37" s="49"/>
      <c r="M37" s="49">
        <f>SUM(M30:M35)</f>
        <v>705435</v>
      </c>
      <c r="N37" s="49">
        <f>SUM(N30:N35)</f>
        <v>711348</v>
      </c>
      <c r="O37" s="49">
        <f>SUM(O30:O35)</f>
        <v>716564</v>
      </c>
      <c r="P37" s="49">
        <f>SUM(P30:P35)</f>
        <v>2133347</v>
      </c>
      <c r="Q37" s="49"/>
      <c r="R37" s="49">
        <f t="shared" ref="R37:U37" si="15">SUM(R30:R35)</f>
        <v>729154</v>
      </c>
      <c r="S37" s="49">
        <f t="shared" si="15"/>
        <v>733405</v>
      </c>
      <c r="T37" s="49">
        <f t="shared" si="15"/>
        <v>737002</v>
      </c>
      <c r="U37" s="49">
        <f t="shared" si="15"/>
        <v>740272</v>
      </c>
      <c r="V37" s="49">
        <f>SUM(V30:V35)</f>
        <v>2939833</v>
      </c>
      <c r="W37" s="49"/>
      <c r="X37" s="49">
        <f>SUM(X30:X35)</f>
        <v>9190730</v>
      </c>
      <c r="Y37" s="8"/>
      <c r="AK37" s="4"/>
    </row>
    <row r="38" spans="1:37" ht="13.5" thickTop="1" x14ac:dyDescent="0.2">
      <c r="A38" s="7"/>
      <c r="B38" s="7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AK38" s="4"/>
    </row>
    <row r="39" spans="1:37" x14ac:dyDescent="0.2">
      <c r="AK39" s="4"/>
    </row>
    <row r="40" spans="1:37" x14ac:dyDescent="0.2">
      <c r="A40" s="7" t="s">
        <v>41</v>
      </c>
      <c r="B40" s="7"/>
      <c r="C40" s="8">
        <f>C24*INPUT!$B$9</f>
        <v>11090.25</v>
      </c>
      <c r="D40" s="8">
        <f>D24*INPUT!$B$9</f>
        <v>11097</v>
      </c>
      <c r="E40" s="8">
        <f>E24*INPUT!$B$9</f>
        <v>11090.25</v>
      </c>
      <c r="F40" s="8">
        <f>SUM(C40:E40)</f>
        <v>33277.5</v>
      </c>
      <c r="G40" s="8"/>
      <c r="H40" s="8">
        <f>H24*INPUT!$B$9</f>
        <v>11090.25</v>
      </c>
      <c r="I40" s="8">
        <f>I24*INPUT!$B$9</f>
        <v>11117.25</v>
      </c>
      <c r="J40" s="8">
        <f>J24*INPUT!$B$9</f>
        <v>11205</v>
      </c>
      <c r="K40" s="8">
        <f>SUM(H40:J40)</f>
        <v>33412.5</v>
      </c>
      <c r="L40" s="8"/>
      <c r="M40" s="8">
        <f>M24*INPUT!$B$9</f>
        <v>11306.25</v>
      </c>
      <c r="N40" s="8">
        <f>N24*INPUT!$B$9</f>
        <v>11394</v>
      </c>
      <c r="O40" s="8">
        <f>O24*INPUT!$B$9</f>
        <v>11502</v>
      </c>
      <c r="P40" s="8">
        <f>SUM(M40:O40)</f>
        <v>34202.25</v>
      </c>
      <c r="Q40" s="8"/>
      <c r="R40" s="8">
        <f>R24*INPUT!$B$9</f>
        <v>11623.5</v>
      </c>
      <c r="S40" s="8">
        <f>S24*INPUT!$B$9</f>
        <v>11711.25</v>
      </c>
      <c r="T40" s="8">
        <f>T24*INPUT!$B$9</f>
        <v>11785.5</v>
      </c>
      <c r="U40" s="8">
        <f>U24*INPUT!$B$9</f>
        <v>11853</v>
      </c>
      <c r="V40" s="8">
        <f>SUM(R40:U40)</f>
        <v>46973.25</v>
      </c>
      <c r="W40" s="8"/>
      <c r="X40" s="8">
        <f>SUM(V40,P40,K40,F40)</f>
        <v>147865.5</v>
      </c>
      <c r="Y40" s="8"/>
      <c r="AK40" s="4"/>
    </row>
    <row r="41" spans="1:37" s="81" customFormat="1" ht="13.5" customHeight="1" x14ac:dyDescent="0.2"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</row>
    <row r="42" spans="1:37" x14ac:dyDescent="0.2">
      <c r="F42" s="15" t="s">
        <v>42</v>
      </c>
      <c r="W42" s="84" t="s">
        <v>43</v>
      </c>
      <c r="X42" s="85"/>
      <c r="Y42" s="110">
        <f>INPUT!B3</f>
        <v>2025</v>
      </c>
      <c r="AB42" s="82"/>
      <c r="AC42" s="82"/>
      <c r="AD42" s="82"/>
    </row>
    <row r="43" spans="1:37" x14ac:dyDescent="0.2">
      <c r="W43" s="86" t="s">
        <v>44</v>
      </c>
      <c r="X43" s="85"/>
      <c r="Y43" s="86" t="s">
        <v>45</v>
      </c>
      <c r="AB43" s="82"/>
      <c r="AC43" s="82"/>
      <c r="AD43" s="82"/>
    </row>
    <row r="44" spans="1:37" ht="13.5" thickBot="1" x14ac:dyDescent="0.25">
      <c r="S44" s="336" t="str">
        <f>INPUT!D10</f>
        <v xml:space="preserve">  DISHWASHERS-RENTAL</v>
      </c>
      <c r="T44" s="336"/>
      <c r="U44" s="336"/>
      <c r="V44" s="336"/>
      <c r="W44" s="58">
        <f>INPUT!Q10</f>
        <v>7012119.1300000008</v>
      </c>
      <c r="Y44" s="55">
        <f t="shared" ref="Y44:Y49" si="16">X30/W44-1</f>
        <v>1.5663006854819139E-2</v>
      </c>
    </row>
    <row r="45" spans="1:37" ht="13.5" thickBot="1" x14ac:dyDescent="0.25">
      <c r="S45" s="336" t="str">
        <f>INPUT!D11</f>
        <v xml:space="preserve">  DISHWASHERS-CUST OWNED</v>
      </c>
      <c r="T45" s="336"/>
      <c r="U45" s="336"/>
      <c r="V45" s="336"/>
      <c r="W45" s="58">
        <f>INPUT!Q11</f>
        <v>152681.35</v>
      </c>
      <c r="Y45" s="55">
        <f t="shared" si="16"/>
        <v>4.3873400385836314E-2</v>
      </c>
    </row>
    <row r="46" spans="1:37" ht="16.5" thickBot="1" x14ac:dyDescent="0.3">
      <c r="S46" s="336" t="str">
        <f>INPUT!D12</f>
        <v xml:space="preserve">  COMPANION PRODUCTS</v>
      </c>
      <c r="T46" s="336"/>
      <c r="U46" s="336"/>
      <c r="V46" s="336"/>
      <c r="W46" s="58">
        <f>INPUT!Q12</f>
        <v>1572191.77</v>
      </c>
      <c r="Y46" s="55">
        <f t="shared" si="16"/>
        <v>0.14171822690561475</v>
      </c>
      <c r="AA46" s="124"/>
      <c r="AB46" s="124"/>
      <c r="AC46" s="124"/>
      <c r="AD46" s="124"/>
      <c r="AE46" s="124"/>
      <c r="AF46" s="124"/>
      <c r="AG46" s="124"/>
    </row>
    <row r="47" spans="1:37" ht="16.5" thickBot="1" x14ac:dyDescent="0.3">
      <c r="S47" s="336" t="str">
        <f>INPUT!D13</f>
        <v xml:space="preserve">  BOOSTERS</v>
      </c>
      <c r="T47" s="336"/>
      <c r="U47" s="336"/>
      <c r="V47" s="336"/>
      <c r="W47" s="58">
        <f>INPUT!Q13</f>
        <v>109182.53</v>
      </c>
      <c r="Y47" s="55">
        <f t="shared" si="16"/>
        <v>4.7786674296703024E-2</v>
      </c>
      <c r="AA47" s="335"/>
      <c r="AB47" s="335"/>
      <c r="AC47" s="335"/>
      <c r="AD47" s="124"/>
      <c r="AE47" s="124"/>
      <c r="AF47" s="124"/>
      <c r="AG47" s="124"/>
    </row>
    <row r="48" spans="1:37" ht="13.5" thickBot="1" x14ac:dyDescent="0.25">
      <c r="S48" s="336" t="str">
        <f>INPUT!D14</f>
        <v xml:space="preserve">  RESALE CHEMICALS</v>
      </c>
      <c r="T48" s="336"/>
      <c r="U48" s="336"/>
      <c r="V48" s="336"/>
      <c r="W48" s="58">
        <f>INPUT!Q14</f>
        <v>0</v>
      </c>
      <c r="Y48" s="55" t="e">
        <f t="shared" si="16"/>
        <v>#DIV/0!</v>
      </c>
    </row>
    <row r="49" spans="1:37" ht="13.5" thickBot="1" x14ac:dyDescent="0.25">
      <c r="S49" s="336" t="str">
        <f>INPUT!D15</f>
        <v xml:space="preserve">  LAUNDRY</v>
      </c>
      <c r="T49" s="336"/>
      <c r="U49" s="336"/>
      <c r="V49" s="336"/>
      <c r="W49" s="58">
        <f>INPUT!Q15</f>
        <v>0</v>
      </c>
      <c r="Y49" s="55" t="e">
        <f t="shared" si="16"/>
        <v>#DIV/0!</v>
      </c>
    </row>
    <row r="50" spans="1:37" ht="13.5" thickBot="1" x14ac:dyDescent="0.25">
      <c r="W50" s="54"/>
      <c r="Y50" s="55"/>
    </row>
    <row r="51" spans="1:37" x14ac:dyDescent="0.2">
      <c r="W51" s="56">
        <f>SUM(W44:W49)</f>
        <v>8846174.7799999993</v>
      </c>
      <c r="Y51" s="55">
        <f>X37/W51-1</f>
        <v>3.8949628349983945E-2</v>
      </c>
    </row>
    <row r="53" spans="1:37" x14ac:dyDescent="0.2">
      <c r="U53" s="15" t="s">
        <v>46</v>
      </c>
      <c r="W53" s="55">
        <f>(+W46+W48)/(W45+W44)</f>
        <v>0.21943273569008023</v>
      </c>
    </row>
    <row r="54" spans="1:37" x14ac:dyDescent="0.2">
      <c r="W54" s="257"/>
    </row>
    <row r="55" spans="1:37" ht="24" customHeight="1" x14ac:dyDescent="0.2">
      <c r="A55" s="253" t="s">
        <v>47</v>
      </c>
      <c r="B55" s="254"/>
      <c r="C55" s="256"/>
      <c r="D55" s="256"/>
      <c r="E55" s="256"/>
      <c r="F55" s="256"/>
      <c r="G55" s="256"/>
      <c r="H55" s="256"/>
      <c r="I55" s="256"/>
      <c r="J55" s="256"/>
      <c r="K55" s="256"/>
      <c r="L55" s="256"/>
      <c r="M55" s="256"/>
      <c r="N55" s="256"/>
      <c r="O55" s="256"/>
      <c r="P55" s="256"/>
      <c r="Q55" s="256"/>
      <c r="R55" s="256"/>
      <c r="S55" s="256"/>
      <c r="T55" s="256"/>
      <c r="U55" s="256"/>
      <c r="V55" s="256"/>
      <c r="W55" s="256"/>
      <c r="X55" s="256"/>
      <c r="Y55" s="256"/>
      <c r="Z55" s="256"/>
      <c r="AA55" s="256"/>
      <c r="AB55" s="256"/>
      <c r="AC55" s="256"/>
      <c r="AD55" s="256"/>
    </row>
    <row r="56" spans="1:37" ht="27" customHeight="1" x14ac:dyDescent="0.2">
      <c r="A56" s="254"/>
      <c r="B56" s="254"/>
      <c r="C56" s="255" t="s">
        <v>7</v>
      </c>
      <c r="D56" s="255"/>
      <c r="E56" s="255" t="s">
        <v>8</v>
      </c>
      <c r="F56" s="255"/>
      <c r="G56" s="255" t="s">
        <v>9</v>
      </c>
      <c r="H56" s="255"/>
      <c r="I56" s="255" t="s">
        <v>11</v>
      </c>
      <c r="J56" s="255"/>
      <c r="K56" s="255" t="s">
        <v>12</v>
      </c>
      <c r="L56" s="255"/>
      <c r="M56" s="255" t="s">
        <v>13</v>
      </c>
      <c r="N56" s="255"/>
      <c r="O56" s="255" t="s">
        <v>14</v>
      </c>
      <c r="P56" s="255"/>
      <c r="Q56" s="255" t="s">
        <v>15</v>
      </c>
      <c r="R56" s="255"/>
      <c r="S56" s="255" t="s">
        <v>16</v>
      </c>
      <c r="T56" s="255"/>
      <c r="U56" s="255" t="s">
        <v>17</v>
      </c>
      <c r="V56" s="255"/>
      <c r="W56" s="255" t="s">
        <v>18</v>
      </c>
      <c r="X56" s="255"/>
      <c r="Y56" s="255" t="s">
        <v>19</v>
      </c>
      <c r="Z56" s="255"/>
      <c r="AA56" s="255" t="s">
        <v>20</v>
      </c>
      <c r="AB56" s="255"/>
      <c r="AC56" s="255" t="s">
        <v>48</v>
      </c>
      <c r="AD56" s="255"/>
      <c r="AI56" s="4"/>
      <c r="AJ56" s="4"/>
      <c r="AK56" s="4"/>
    </row>
    <row r="57" spans="1:37" ht="27" customHeight="1" x14ac:dyDescent="0.2">
      <c r="A57" s="254"/>
      <c r="B57" s="254"/>
      <c r="C57" s="252" t="s">
        <v>49</v>
      </c>
      <c r="D57" s="252" t="s">
        <v>50</v>
      </c>
      <c r="E57" s="252" t="s">
        <v>49</v>
      </c>
      <c r="F57" s="252" t="s">
        <v>50</v>
      </c>
      <c r="G57" s="252" t="s">
        <v>49</v>
      </c>
      <c r="H57" s="252" t="s">
        <v>50</v>
      </c>
      <c r="I57" s="252" t="s">
        <v>49</v>
      </c>
      <c r="J57" s="252" t="s">
        <v>50</v>
      </c>
      <c r="K57" s="252" t="s">
        <v>49</v>
      </c>
      <c r="L57" s="252" t="s">
        <v>50</v>
      </c>
      <c r="M57" s="252" t="s">
        <v>49</v>
      </c>
      <c r="N57" s="252" t="s">
        <v>50</v>
      </c>
      <c r="O57" s="252" t="s">
        <v>49</v>
      </c>
      <c r="P57" s="252" t="s">
        <v>50</v>
      </c>
      <c r="Q57" s="252" t="s">
        <v>49</v>
      </c>
      <c r="R57" s="252" t="s">
        <v>50</v>
      </c>
      <c r="S57" s="252" t="s">
        <v>49</v>
      </c>
      <c r="T57" s="252" t="s">
        <v>50</v>
      </c>
      <c r="U57" s="252" t="s">
        <v>49</v>
      </c>
      <c r="V57" s="252" t="s">
        <v>50</v>
      </c>
      <c r="W57" s="252" t="s">
        <v>49</v>
      </c>
      <c r="X57" s="252" t="s">
        <v>50</v>
      </c>
      <c r="Y57" s="252" t="s">
        <v>49</v>
      </c>
      <c r="Z57" s="252" t="s">
        <v>50</v>
      </c>
      <c r="AA57" s="252" t="s">
        <v>49</v>
      </c>
      <c r="AB57" s="252" t="s">
        <v>50</v>
      </c>
      <c r="AC57" s="252" t="s">
        <v>49</v>
      </c>
      <c r="AD57" s="252" t="s">
        <v>50</v>
      </c>
      <c r="AI57" s="4"/>
      <c r="AJ57" s="4"/>
      <c r="AK57" s="4"/>
    </row>
    <row r="58" spans="1:37" ht="27" customHeight="1" x14ac:dyDescent="0.2">
      <c r="A58" s="254"/>
      <c r="B58" s="254"/>
      <c r="C58" s="260"/>
      <c r="D58" s="260"/>
      <c r="E58" s="260"/>
      <c r="F58" s="260"/>
      <c r="G58" s="260"/>
      <c r="H58" s="260"/>
      <c r="I58" s="260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0"/>
      <c r="U58" s="260"/>
      <c r="V58" s="260"/>
      <c r="W58" s="260"/>
      <c r="X58" s="260"/>
      <c r="Y58" s="260"/>
      <c r="Z58" s="260"/>
      <c r="AA58" s="260"/>
      <c r="AB58" s="260"/>
      <c r="AC58" s="251">
        <f>SUM(C58,E58,G58,I58,K58,M58,O58,Q58,S58,U58,W58,Y58,AA58)</f>
        <v>0</v>
      </c>
      <c r="AD58" s="251">
        <f>SUM(D58,F58,H58,J58,L58,N58,P58,R58,T58,V58,X58,Z58,AB58)</f>
        <v>0</v>
      </c>
      <c r="AI58" s="4"/>
      <c r="AJ58" s="4"/>
      <c r="AK58" s="4"/>
    </row>
    <row r="59" spans="1:37" x14ac:dyDescent="0.2">
      <c r="AC59" s="15" t="s">
        <v>51</v>
      </c>
      <c r="AD59" s="258">
        <f>AC58/$X$24</f>
        <v>0</v>
      </c>
    </row>
  </sheetData>
  <sheetProtection algorithmName="SHA-512" hashValue="hUuZMVKgHiXIsoObpc5xIQoS6tdy3VbCJn0vdXUOSpObUC85Q+/+qGQa/Kqb2bZymSEutBy2Bvp0UAVomF8j0Q==" saltValue="oQAcP0zXoQPwRKGf9dSA8w==" spinCount="100000" sheet="1" formatCells="0" formatColumns="0" formatRows="0"/>
  <mergeCells count="10">
    <mergeCell ref="Z34:AD34"/>
    <mergeCell ref="S49:V49"/>
    <mergeCell ref="A3:Y3"/>
    <mergeCell ref="S44:V44"/>
    <mergeCell ref="S45:V45"/>
    <mergeCell ref="S46:V46"/>
    <mergeCell ref="S48:V48"/>
    <mergeCell ref="S47:V47"/>
    <mergeCell ref="AA47:AC47"/>
    <mergeCell ref="Z33:AB33"/>
  </mergeCells>
  <phoneticPr fontId="0" type="noConversion"/>
  <printOptions horizontalCentered="1"/>
  <pageMargins left="0.2" right="0.2" top="0.5" bottom="0.25" header="0.3" footer="0.39"/>
  <pageSetup scale="46" fitToHeight="0" orientation="landscape" blackAndWhite="1" errors="blank" r:id="rId1"/>
  <headerFooter alignWithMargins="0">
    <oddHeader>&amp;L&amp;D&amp;R&amp;F&amp;A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Z171"/>
  <sheetViews>
    <sheetView topLeftCell="A108" workbookViewId="0">
      <selection activeCell="J148" sqref="J148"/>
    </sheetView>
  </sheetViews>
  <sheetFormatPr defaultRowHeight="12.75" x14ac:dyDescent="0.2"/>
  <cols>
    <col min="1" max="1" width="37.5703125" customWidth="1"/>
    <col min="2" max="2" width="14.42578125" style="196" bestFit="1" customWidth="1"/>
    <col min="3" max="3" width="1.7109375" customWidth="1"/>
    <col min="4" max="4" width="10.7109375" style="208" bestFit="1" customWidth="1"/>
    <col min="5" max="5" width="1.7109375" customWidth="1"/>
    <col min="6" max="6" width="14.28515625" style="196" bestFit="1" customWidth="1"/>
    <col min="7" max="7" width="1.7109375" customWidth="1"/>
    <col min="8" max="8" width="9.85546875" style="208" bestFit="1" customWidth="1"/>
    <col min="9" max="9" width="1.7109375" customWidth="1"/>
    <col min="10" max="10" width="14.140625" style="196" bestFit="1" customWidth="1"/>
    <col min="11" max="11" width="1.7109375" customWidth="1"/>
    <col min="12" max="12" width="9.85546875" style="208" bestFit="1" customWidth="1"/>
    <col min="13" max="13" width="1.7109375" customWidth="1"/>
    <col min="14" max="14" width="14" style="196" bestFit="1" customWidth="1"/>
    <col min="15" max="15" width="1.7109375" customWidth="1"/>
    <col min="16" max="16" width="9.85546875" style="208" bestFit="1" customWidth="1"/>
    <col min="17" max="17" width="1.7109375" customWidth="1"/>
    <col min="18" max="18" width="14.7109375" style="196" bestFit="1" customWidth="1"/>
    <col min="19" max="19" width="1.28515625" customWidth="1"/>
    <col min="20" max="20" width="11.7109375" style="208" bestFit="1" customWidth="1"/>
    <col min="21" max="21" width="12.42578125" style="37" bestFit="1" customWidth="1"/>
    <col min="22" max="22" width="14.5703125" bestFit="1" customWidth="1"/>
  </cols>
  <sheetData>
    <row r="1" spans="1:22" ht="15.75" x14ac:dyDescent="0.25">
      <c r="A1" s="16" t="s">
        <v>52</v>
      </c>
      <c r="B1" s="179"/>
      <c r="C1" s="17"/>
      <c r="D1" s="202"/>
      <c r="E1" s="17"/>
      <c r="F1" s="179"/>
      <c r="G1" s="17"/>
      <c r="H1" s="202"/>
      <c r="I1" s="17"/>
      <c r="J1" s="179"/>
      <c r="K1" s="17"/>
      <c r="L1" s="202"/>
      <c r="M1" s="17"/>
      <c r="N1" s="179"/>
      <c r="O1" s="17"/>
      <c r="P1" s="202"/>
      <c r="Q1" s="17"/>
      <c r="R1" s="179"/>
      <c r="S1" s="17"/>
      <c r="T1" s="209"/>
      <c r="U1" s="18"/>
    </row>
    <row r="2" spans="1:22" ht="15.75" x14ac:dyDescent="0.25">
      <c r="A2" s="16" t="s">
        <v>53</v>
      </c>
      <c r="B2" s="179"/>
      <c r="C2" s="17"/>
      <c r="D2" s="202"/>
      <c r="E2" s="17"/>
      <c r="F2" s="179"/>
      <c r="G2" s="17"/>
      <c r="H2" s="202"/>
      <c r="I2" s="17"/>
      <c r="J2" s="179"/>
      <c r="K2" s="17"/>
      <c r="L2" s="202"/>
      <c r="M2" s="17"/>
      <c r="N2" s="179"/>
      <c r="O2" s="17"/>
      <c r="P2" s="202"/>
      <c r="Q2" s="17"/>
      <c r="R2" s="179"/>
      <c r="S2" s="17"/>
      <c r="T2" s="202"/>
      <c r="U2" s="18"/>
    </row>
    <row r="3" spans="1:22" ht="15.75" x14ac:dyDescent="0.25">
      <c r="A3" s="16">
        <f>INPUT!B3</f>
        <v>2025</v>
      </c>
      <c r="B3" s="179"/>
      <c r="C3" s="17"/>
      <c r="D3" s="202"/>
      <c r="E3" s="17"/>
      <c r="F3" s="179"/>
      <c r="G3" s="17"/>
      <c r="H3" s="202"/>
      <c r="I3" s="17"/>
      <c r="J3" s="179"/>
      <c r="K3" s="17"/>
      <c r="L3" s="202"/>
      <c r="M3" s="17"/>
      <c r="N3" s="179"/>
      <c r="O3" s="17"/>
      <c r="P3" s="202"/>
      <c r="Q3" s="17"/>
      <c r="R3" s="179"/>
      <c r="S3" s="17"/>
      <c r="T3" s="202"/>
      <c r="U3" s="18"/>
    </row>
    <row r="4" spans="1:22" ht="15.75" x14ac:dyDescent="0.25">
      <c r="A4" s="16" t="str">
        <f>INPUT!B2</f>
        <v>NEW JERSEY</v>
      </c>
      <c r="B4" s="179"/>
      <c r="C4" s="17"/>
      <c r="D4" s="202"/>
      <c r="E4" s="17"/>
      <c r="F4" s="179"/>
      <c r="G4" s="17"/>
      <c r="H4" s="202"/>
      <c r="I4" s="17"/>
      <c r="J4" s="179"/>
      <c r="K4" s="17"/>
      <c r="L4" s="202"/>
      <c r="M4" s="17"/>
      <c r="N4" s="179"/>
      <c r="O4" s="17"/>
      <c r="P4" s="202"/>
      <c r="Q4" s="17"/>
      <c r="R4" s="179"/>
      <c r="S4" s="17"/>
      <c r="T4" s="202"/>
      <c r="U4" s="18"/>
    </row>
    <row r="5" spans="1:22" ht="16.5" thickBot="1" x14ac:dyDescent="0.3">
      <c r="A5" s="16"/>
      <c r="B5" s="180"/>
      <c r="C5" s="19"/>
      <c r="D5" s="203"/>
      <c r="E5" s="19"/>
      <c r="F5" s="180"/>
      <c r="G5" s="19"/>
      <c r="H5" s="203"/>
      <c r="I5" s="19"/>
      <c r="J5" s="180"/>
      <c r="K5" s="19"/>
      <c r="L5" s="203"/>
      <c r="M5" s="19"/>
      <c r="N5" s="180"/>
      <c r="O5" s="19"/>
      <c r="P5" s="203"/>
      <c r="Q5" s="19"/>
      <c r="R5" s="180"/>
      <c r="S5" s="19"/>
      <c r="T5" s="210"/>
      <c r="U5" s="20"/>
    </row>
    <row r="6" spans="1:22" x14ac:dyDescent="0.2">
      <c r="A6" s="21"/>
      <c r="B6" s="181" t="s">
        <v>54</v>
      </c>
      <c r="C6" s="45"/>
      <c r="D6" s="204"/>
      <c r="E6" s="47"/>
      <c r="F6" s="197" t="s">
        <v>55</v>
      </c>
      <c r="G6" s="45"/>
      <c r="H6" s="204"/>
      <c r="I6" s="47"/>
      <c r="J6" s="197" t="s">
        <v>56</v>
      </c>
      <c r="K6" s="45"/>
      <c r="L6" s="204"/>
      <c r="M6" s="47"/>
      <c r="N6" s="197" t="s">
        <v>57</v>
      </c>
      <c r="O6" s="45"/>
      <c r="P6" s="204"/>
      <c r="Q6" s="47"/>
      <c r="R6" s="197" t="s">
        <v>48</v>
      </c>
      <c r="S6" s="45"/>
      <c r="T6" s="211">
        <f>+INPUT!B3</f>
        <v>2025</v>
      </c>
      <c r="U6" s="22" t="s">
        <v>32</v>
      </c>
    </row>
    <row r="7" spans="1:22" ht="13.5" thickBot="1" x14ac:dyDescent="0.25">
      <c r="A7" s="21"/>
      <c r="B7" s="182" t="s">
        <v>58</v>
      </c>
      <c r="C7" s="46"/>
      <c r="D7" s="205"/>
      <c r="E7" s="48"/>
      <c r="F7" s="198" t="s">
        <v>58</v>
      </c>
      <c r="G7" s="46"/>
      <c r="H7" s="205"/>
      <c r="I7" s="48"/>
      <c r="J7" s="198" t="s">
        <v>58</v>
      </c>
      <c r="K7" s="46"/>
      <c r="L7" s="205"/>
      <c r="M7" s="48"/>
      <c r="N7" s="198" t="s">
        <v>59</v>
      </c>
      <c r="O7" s="46"/>
      <c r="P7" s="205"/>
      <c r="Q7" s="48"/>
      <c r="R7" s="198" t="s">
        <v>60</v>
      </c>
      <c r="S7" s="46"/>
      <c r="T7" s="205"/>
      <c r="U7" s="22" t="s">
        <v>61</v>
      </c>
    </row>
    <row r="8" spans="1:22" x14ac:dyDescent="0.2">
      <c r="A8" s="27" t="s">
        <v>62</v>
      </c>
      <c r="B8" s="183"/>
      <c r="C8" s="21"/>
      <c r="D8" s="206"/>
      <c r="E8" s="21"/>
      <c r="F8" s="183"/>
      <c r="G8" s="21"/>
      <c r="H8" s="206"/>
      <c r="I8" s="21"/>
      <c r="J8" s="183"/>
      <c r="K8" s="21"/>
      <c r="L8" s="206"/>
      <c r="M8" s="21"/>
      <c r="N8" s="183"/>
      <c r="O8" s="21"/>
      <c r="P8" s="206"/>
      <c r="Q8" s="21"/>
      <c r="R8" s="183"/>
      <c r="S8" s="21"/>
      <c r="T8" s="206"/>
      <c r="U8" s="20"/>
    </row>
    <row r="9" spans="1:22" x14ac:dyDescent="0.2">
      <c r="A9" s="23" t="s">
        <v>63</v>
      </c>
      <c r="B9" s="183"/>
      <c r="C9" s="21"/>
      <c r="D9" s="206"/>
      <c r="E9" s="21"/>
      <c r="F9" s="183"/>
      <c r="G9" s="21"/>
      <c r="H9" s="206"/>
      <c r="I9" s="21"/>
      <c r="J9" s="183"/>
      <c r="K9" s="21"/>
      <c r="L9" s="206"/>
      <c r="M9" s="21"/>
      <c r="N9" s="183"/>
      <c r="O9" s="21"/>
      <c r="P9" s="206"/>
      <c r="Q9" s="21"/>
      <c r="R9" s="183"/>
      <c r="S9" s="21"/>
      <c r="T9" s="206"/>
      <c r="U9" s="20"/>
    </row>
    <row r="10" spans="1:22" x14ac:dyDescent="0.2">
      <c r="A10" s="23" t="s">
        <v>64</v>
      </c>
      <c r="B10" s="183">
        <f>SALES!F30</f>
        <v>1592390</v>
      </c>
      <c r="C10" s="21"/>
      <c r="D10" s="212">
        <f t="shared" ref="D10:D15" si="0">IF(B$17,B10/B$17,0)</f>
        <v>0.77845783815757952</v>
      </c>
      <c r="E10" s="21"/>
      <c r="F10" s="183">
        <f>SALES!K30</f>
        <v>1603800</v>
      </c>
      <c r="G10" s="21"/>
      <c r="H10" s="212">
        <f>IF(F$17,F10/F$17,0)</f>
        <v>0.77404222048475368</v>
      </c>
      <c r="I10" s="21"/>
      <c r="J10" s="183">
        <f>SALES!P30</f>
        <v>1650167</v>
      </c>
      <c r="K10" s="21"/>
      <c r="L10" s="212">
        <f>IF(J$17,J10/J$17,0)</f>
        <v>0.7735108259462713</v>
      </c>
      <c r="M10" s="21"/>
      <c r="N10" s="183">
        <f>SALES!V30</f>
        <v>2275593</v>
      </c>
      <c r="O10" s="21"/>
      <c r="P10" s="212">
        <f>IF(N$17,N10/N$17,0)</f>
        <v>0.77405519293102698</v>
      </c>
      <c r="Q10" s="21"/>
      <c r="R10" s="183">
        <f t="shared" ref="R10:R15" si="1">B10+F10+J10+N10</f>
        <v>7121950</v>
      </c>
      <c r="S10" s="21"/>
      <c r="T10" s="213">
        <f>IF(R$17,R10/R$17,0)</f>
        <v>0.77490580182422941</v>
      </c>
      <c r="U10" s="24">
        <f>T10/100</f>
        <v>7.7490580182422945E-3</v>
      </c>
    </row>
    <row r="11" spans="1:22" x14ac:dyDescent="0.2">
      <c r="A11" s="23" t="s">
        <v>65</v>
      </c>
      <c r="B11" s="183">
        <f>SALES!F31</f>
        <v>36780</v>
      </c>
      <c r="C11" s="21"/>
      <c r="D11" s="212">
        <f t="shared" si="0"/>
        <v>1.7980318444247814E-2</v>
      </c>
      <c r="E11" s="21"/>
      <c r="F11" s="183">
        <f>SALES!K31</f>
        <v>36780</v>
      </c>
      <c r="G11" s="21"/>
      <c r="H11" s="212">
        <f t="shared" ref="H11:H15" si="2">IF(F$17,F11/F$17,0)</f>
        <v>1.7751136593982569E-2</v>
      </c>
      <c r="I11" s="21"/>
      <c r="J11" s="183">
        <f>SALES!P31</f>
        <v>36780</v>
      </c>
      <c r="K11" s="21"/>
      <c r="L11" s="212">
        <f t="shared" ref="L11:L15" si="3">IF(J$17,J11/J$17,0)</f>
        <v>1.7240514552953647E-2</v>
      </c>
      <c r="M11" s="21"/>
      <c r="N11" s="183">
        <f>SALES!V31</f>
        <v>49040</v>
      </c>
      <c r="O11" s="21"/>
      <c r="P11" s="212">
        <f t="shared" ref="P11:P15" si="4">IF(N$17,N11/N$17,0)</f>
        <v>1.6681219647510591E-2</v>
      </c>
      <c r="Q11" s="21"/>
      <c r="R11" s="183">
        <f t="shared" si="1"/>
        <v>159380</v>
      </c>
      <c r="S11" s="21"/>
      <c r="T11" s="213">
        <f t="shared" ref="T11:T15" si="5">IF(R$17,R11/R$17,0)</f>
        <v>1.7341386375184561E-2</v>
      </c>
      <c r="U11" s="24">
        <f>T11/100</f>
        <v>1.734138637518456E-4</v>
      </c>
    </row>
    <row r="12" spans="1:22" x14ac:dyDescent="0.2">
      <c r="A12" s="23" t="s">
        <v>66</v>
      </c>
      <c r="B12" s="183">
        <f>SALES!F32</f>
        <v>390000</v>
      </c>
      <c r="C12" s="21"/>
      <c r="D12" s="213">
        <f t="shared" si="0"/>
        <v>0.1906559052000176</v>
      </c>
      <c r="E12" s="21"/>
      <c r="F12" s="183">
        <f>SALES!K32</f>
        <v>405000</v>
      </c>
      <c r="G12" s="21"/>
      <c r="H12" s="213">
        <f t="shared" si="2"/>
        <v>0.19546520719311963</v>
      </c>
      <c r="I12" s="21"/>
      <c r="J12" s="183">
        <f>SALES!P32</f>
        <v>420000</v>
      </c>
      <c r="K12" s="21"/>
      <c r="L12" s="213">
        <f t="shared" si="3"/>
        <v>0.19687373877761097</v>
      </c>
      <c r="M12" s="21"/>
      <c r="N12" s="183">
        <f>SALES!V32</f>
        <v>580000</v>
      </c>
      <c r="O12" s="21"/>
      <c r="P12" s="213">
        <f t="shared" si="4"/>
        <v>0.19729011818018236</v>
      </c>
      <c r="Q12" s="21"/>
      <c r="R12" s="183">
        <f t="shared" si="1"/>
        <v>1795000</v>
      </c>
      <c r="S12" s="21"/>
      <c r="T12" s="213">
        <f t="shared" si="5"/>
        <v>0.19530548715934426</v>
      </c>
      <c r="U12" s="24">
        <f>T12/100</f>
        <v>1.9530548715934427E-3</v>
      </c>
    </row>
    <row r="13" spans="1:22" ht="15.75" x14ac:dyDescent="0.25">
      <c r="A13" s="23" t="s">
        <v>67</v>
      </c>
      <c r="B13" s="183">
        <f>SALES!F33</f>
        <v>26400</v>
      </c>
      <c r="C13" s="21"/>
      <c r="D13" s="213">
        <f t="shared" si="0"/>
        <v>1.2905938198155038E-2</v>
      </c>
      <c r="E13" s="21"/>
      <c r="F13" s="183">
        <f>SALES!K33</f>
        <v>26400</v>
      </c>
      <c r="G13" s="21"/>
      <c r="H13" s="213">
        <f t="shared" si="2"/>
        <v>1.2741435728144094E-2</v>
      </c>
      <c r="I13" s="21"/>
      <c r="J13" s="183">
        <f>SALES!P33</f>
        <v>26400</v>
      </c>
      <c r="K13" s="21"/>
      <c r="L13" s="213">
        <f t="shared" si="3"/>
        <v>1.2374920723164116E-2</v>
      </c>
      <c r="M13" s="21"/>
      <c r="N13" s="183">
        <f>SALES!V33</f>
        <v>35200</v>
      </c>
      <c r="O13" s="21"/>
      <c r="P13" s="213">
        <f t="shared" si="4"/>
        <v>1.1973469241280031E-2</v>
      </c>
      <c r="Q13" s="21"/>
      <c r="R13" s="183">
        <f t="shared" si="1"/>
        <v>114400</v>
      </c>
      <c r="S13" s="21"/>
      <c r="T13" s="213">
        <f t="shared" si="5"/>
        <v>1.2447324641241772E-2</v>
      </c>
      <c r="U13" s="24">
        <f t="shared" ref="U13:U14" si="6">T13/100</f>
        <v>1.2447324641241773E-4</v>
      </c>
      <c r="V13" s="124"/>
    </row>
    <row r="14" spans="1:22" x14ac:dyDescent="0.2">
      <c r="A14" s="23" t="s">
        <v>68</v>
      </c>
      <c r="B14" s="183">
        <f>SALES!F34</f>
        <v>0</v>
      </c>
      <c r="C14" s="21"/>
      <c r="D14" s="212">
        <f t="shared" si="0"/>
        <v>0</v>
      </c>
      <c r="E14" s="21"/>
      <c r="F14" s="183">
        <f>SALES!K34</f>
        <v>0</v>
      </c>
      <c r="G14" s="21"/>
      <c r="H14" s="213">
        <f t="shared" si="2"/>
        <v>0</v>
      </c>
      <c r="I14" s="21"/>
      <c r="J14" s="183">
        <f>SALES!P34</f>
        <v>0</v>
      </c>
      <c r="K14" s="21"/>
      <c r="L14" s="213">
        <f t="shared" si="3"/>
        <v>0</v>
      </c>
      <c r="M14" s="21"/>
      <c r="N14" s="183">
        <f>SALES!V34</f>
        <v>0</v>
      </c>
      <c r="O14" s="21"/>
      <c r="P14" s="212">
        <f t="shared" si="4"/>
        <v>0</v>
      </c>
      <c r="Q14" s="21"/>
      <c r="R14" s="183">
        <f t="shared" si="1"/>
        <v>0</v>
      </c>
      <c r="S14" s="21"/>
      <c r="T14" s="213">
        <f t="shared" si="5"/>
        <v>0</v>
      </c>
      <c r="U14" s="24">
        <f t="shared" si="6"/>
        <v>0</v>
      </c>
    </row>
    <row r="15" spans="1:22" ht="13.5" thickBot="1" x14ac:dyDescent="0.25">
      <c r="A15" s="23" t="s">
        <v>69</v>
      </c>
      <c r="B15" s="184">
        <f>SALES!F35</f>
        <v>0</v>
      </c>
      <c r="C15" s="21"/>
      <c r="D15" s="214">
        <f t="shared" si="0"/>
        <v>0</v>
      </c>
      <c r="E15" s="21"/>
      <c r="F15" s="184">
        <f>SALES!K35</f>
        <v>0</v>
      </c>
      <c r="G15" s="21"/>
      <c r="H15" s="214">
        <f t="shared" si="2"/>
        <v>0</v>
      </c>
      <c r="I15" s="21"/>
      <c r="J15" s="184">
        <f>SALES!P35</f>
        <v>0</v>
      </c>
      <c r="K15" s="21"/>
      <c r="L15" s="214">
        <f t="shared" si="3"/>
        <v>0</v>
      </c>
      <c r="M15" s="21"/>
      <c r="N15" s="184">
        <f>SALES!V35</f>
        <v>0</v>
      </c>
      <c r="O15" s="21"/>
      <c r="P15" s="214">
        <f t="shared" si="4"/>
        <v>0</v>
      </c>
      <c r="Q15" s="21"/>
      <c r="R15" s="184">
        <f t="shared" si="1"/>
        <v>0</v>
      </c>
      <c r="S15" s="25"/>
      <c r="T15" s="214">
        <f t="shared" si="5"/>
        <v>0</v>
      </c>
      <c r="U15" s="24">
        <f>T15/100</f>
        <v>0</v>
      </c>
    </row>
    <row r="16" spans="1:22" x14ac:dyDescent="0.2">
      <c r="A16" s="23"/>
      <c r="B16" s="185"/>
      <c r="C16" s="21"/>
      <c r="D16" s="213"/>
      <c r="E16" s="21"/>
      <c r="F16" s="185"/>
      <c r="G16" s="21"/>
      <c r="H16" s="213"/>
      <c r="I16" s="21"/>
      <c r="J16" s="185"/>
      <c r="K16" s="21"/>
      <c r="L16" s="213"/>
      <c r="M16" s="21"/>
      <c r="N16" s="185"/>
      <c r="O16" s="21"/>
      <c r="P16" s="213"/>
      <c r="Q16" s="21"/>
      <c r="R16" s="183"/>
      <c r="S16" s="21"/>
      <c r="T16" s="213"/>
      <c r="U16" s="20"/>
    </row>
    <row r="17" spans="1:22" ht="13.5" thickBot="1" x14ac:dyDescent="0.25">
      <c r="A17" s="264" t="s">
        <v>70</v>
      </c>
      <c r="B17" s="186">
        <f>SUM(B10:B15)</f>
        <v>2045570</v>
      </c>
      <c r="C17" s="21"/>
      <c r="D17" s="235">
        <f>IF(B$17,B17/B$17,0)</f>
        <v>1</v>
      </c>
      <c r="E17" s="21"/>
      <c r="F17" s="186">
        <f>SUM(F10:F15)</f>
        <v>2071980</v>
      </c>
      <c r="G17" s="21"/>
      <c r="H17" s="235">
        <f>IF(F$17,F17/F$17,0)</f>
        <v>1</v>
      </c>
      <c r="I17" s="21"/>
      <c r="J17" s="186">
        <f>SUM(J10:J15)</f>
        <v>2133347</v>
      </c>
      <c r="K17" s="21"/>
      <c r="L17" s="235">
        <f>IF(J$17,J17/J$17,0)</f>
        <v>1</v>
      </c>
      <c r="M17" s="21"/>
      <c r="N17" s="186">
        <f>SUM(N10:N15)</f>
        <v>2939833</v>
      </c>
      <c r="O17" s="21"/>
      <c r="P17" s="235">
        <f>IF(N$17,N17/N$17,0)</f>
        <v>1</v>
      </c>
      <c r="Q17" s="21"/>
      <c r="R17" s="186">
        <f>B17+F17+J17+N17</f>
        <v>9190730</v>
      </c>
      <c r="S17" s="26"/>
      <c r="T17" s="235">
        <f>IF(R$17,R17/R$17,0)</f>
        <v>1</v>
      </c>
      <c r="U17" s="20"/>
    </row>
    <row r="18" spans="1:22" x14ac:dyDescent="0.2">
      <c r="A18" s="23"/>
      <c r="B18" s="187"/>
      <c r="C18" s="21"/>
      <c r="D18" s="236"/>
      <c r="E18" s="21"/>
      <c r="F18" s="187"/>
      <c r="G18" s="21"/>
      <c r="H18" s="236"/>
      <c r="I18" s="21"/>
      <c r="J18" s="187"/>
      <c r="K18" s="21"/>
      <c r="L18" s="236"/>
      <c r="M18" s="21"/>
      <c r="N18" s="187"/>
      <c r="O18" s="21"/>
      <c r="P18" s="236"/>
      <c r="Q18" s="21"/>
      <c r="R18" s="187"/>
      <c r="S18" s="27"/>
      <c r="T18" s="236"/>
      <c r="U18" s="20"/>
    </row>
    <row r="19" spans="1:22" ht="12" customHeight="1" x14ac:dyDescent="0.2">
      <c r="A19" s="28"/>
      <c r="B19" s="188"/>
      <c r="C19" s="30"/>
      <c r="D19" s="237"/>
      <c r="E19" s="30"/>
      <c r="F19" s="188"/>
      <c r="G19" s="30"/>
      <c r="H19" s="237"/>
      <c r="I19" s="30"/>
      <c r="J19" s="188"/>
      <c r="K19" s="30"/>
      <c r="L19" s="237"/>
      <c r="M19" s="30"/>
      <c r="N19" s="188"/>
      <c r="O19" s="30"/>
      <c r="P19" s="237"/>
      <c r="Q19" s="30"/>
      <c r="R19" s="188"/>
      <c r="S19" s="30"/>
      <c r="T19" s="239"/>
      <c r="U19" s="18"/>
    </row>
    <row r="20" spans="1:22" x14ac:dyDescent="0.2">
      <c r="A20" s="60" t="s">
        <v>71</v>
      </c>
      <c r="B20" s="189"/>
      <c r="C20" s="30"/>
      <c r="D20" s="237">
        <f>IF(B$17,B20/B$17,0)</f>
        <v>0</v>
      </c>
      <c r="E20" s="30"/>
      <c r="F20" s="189">
        <v>0</v>
      </c>
      <c r="G20" s="30"/>
      <c r="H20" s="237">
        <f>IF(F$17,F20/F$17,0)</f>
        <v>0</v>
      </c>
      <c r="I20" s="30"/>
      <c r="J20" s="189">
        <v>0</v>
      </c>
      <c r="K20" s="30"/>
      <c r="L20" s="237">
        <f>IF(J$17,J20/J$17,0)</f>
        <v>0</v>
      </c>
      <c r="M20" s="30"/>
      <c r="N20" s="189">
        <v>0</v>
      </c>
      <c r="O20" s="30"/>
      <c r="P20" s="237">
        <f>IF(N$17,N20/N$17,0)</f>
        <v>0</v>
      </c>
      <c r="Q20" s="30"/>
      <c r="R20" s="188">
        <f t="shared" ref="R20:R22" si="7">B20+F20+J20+N20</f>
        <v>0</v>
      </c>
      <c r="S20" s="30"/>
      <c r="T20" s="239">
        <f>IF(R$17,R20/R$17,0)</f>
        <v>0</v>
      </c>
      <c r="U20" s="24">
        <f>T20/100</f>
        <v>0</v>
      </c>
    </row>
    <row r="21" spans="1:22" x14ac:dyDescent="0.2">
      <c r="A21" s="28" t="s">
        <v>72</v>
      </c>
      <c r="B21" s="189">
        <v>0</v>
      </c>
      <c r="C21" s="30"/>
      <c r="D21" s="237">
        <f t="shared" ref="D21:D28" si="8">IF(B$17,B21/B$17,0)</f>
        <v>0</v>
      </c>
      <c r="E21" s="30"/>
      <c r="F21" s="189">
        <v>0</v>
      </c>
      <c r="G21" s="30"/>
      <c r="H21" s="237">
        <f t="shared" ref="H21:H28" si="9">IF(F$17,F21/F$17,0)</f>
        <v>0</v>
      </c>
      <c r="I21" s="30"/>
      <c r="J21" s="189">
        <v>0</v>
      </c>
      <c r="K21" s="30"/>
      <c r="L21" s="237">
        <f t="shared" ref="L21:L30" si="10">IF(J$17,J21/J$17,0)</f>
        <v>0</v>
      </c>
      <c r="M21" s="30"/>
      <c r="N21" s="189">
        <v>0</v>
      </c>
      <c r="O21" s="30"/>
      <c r="P21" s="237">
        <f t="shared" ref="P21:P28" si="11">IF(N$17,N21/N$17,0)</f>
        <v>0</v>
      </c>
      <c r="Q21" s="30"/>
      <c r="R21" s="188">
        <f t="shared" si="7"/>
        <v>0</v>
      </c>
      <c r="S21" s="30"/>
      <c r="T21" s="239">
        <f t="shared" ref="T21:T28" si="12">IF(R$17,R21/R$17,0)</f>
        <v>0</v>
      </c>
      <c r="U21" s="24">
        <f>T21/100</f>
        <v>0</v>
      </c>
    </row>
    <row r="22" spans="1:22" x14ac:dyDescent="0.2">
      <c r="A22" s="28" t="s">
        <v>73</v>
      </c>
      <c r="B22" s="188">
        <f>ROUND($U22*B$17,0)</f>
        <v>205</v>
      </c>
      <c r="C22" s="30"/>
      <c r="D22" s="237">
        <f t="shared" si="8"/>
        <v>1.0021656555385541E-4</v>
      </c>
      <c r="E22" s="30"/>
      <c r="F22" s="188">
        <f>ROUND($U22*F$17,0)</f>
        <v>207</v>
      </c>
      <c r="G22" s="30"/>
      <c r="H22" s="237">
        <f t="shared" si="9"/>
        <v>9.9904439232038921E-5</v>
      </c>
      <c r="I22" s="30"/>
      <c r="J22" s="188">
        <f>ROUND($U22*J$17,0)</f>
        <v>213</v>
      </c>
      <c r="K22" s="30"/>
      <c r="L22" s="237">
        <f t="shared" si="10"/>
        <v>9.9843110380074126E-5</v>
      </c>
      <c r="M22" s="30"/>
      <c r="N22" s="188">
        <f>ROUND($U22*N$17,0)</f>
        <v>294</v>
      </c>
      <c r="O22" s="30"/>
      <c r="P22" s="237">
        <f t="shared" si="11"/>
        <v>1.0000568059478209E-4</v>
      </c>
      <c r="Q22" s="30"/>
      <c r="R22" s="188">
        <f t="shared" si="7"/>
        <v>919</v>
      </c>
      <c r="S22" s="30"/>
      <c r="T22" s="239">
        <f t="shared" si="12"/>
        <v>9.9992057214171241E-5</v>
      </c>
      <c r="U22" s="20">
        <f>INPUT!B6</f>
        <v>1E-4</v>
      </c>
    </row>
    <row r="23" spans="1:22" x14ac:dyDescent="0.2">
      <c r="A23" s="31" t="s">
        <v>74</v>
      </c>
      <c r="B23" s="188">
        <f>ROUND($U23*B$17,0)</f>
        <v>409</v>
      </c>
      <c r="C23" s="30"/>
      <c r="D23" s="237">
        <f t="shared" si="8"/>
        <v>1.9994426981232615E-4</v>
      </c>
      <c r="E23" s="30"/>
      <c r="F23" s="188">
        <f>ROUND($U23*F$17,0)</f>
        <v>414</v>
      </c>
      <c r="G23" s="30"/>
      <c r="H23" s="237">
        <f t="shared" si="9"/>
        <v>1.9980887846407784E-4</v>
      </c>
      <c r="I23" s="30"/>
      <c r="J23" s="188">
        <f>ROUND($U23*J$17,0)</f>
        <v>427</v>
      </c>
      <c r="K23" s="30"/>
      <c r="L23" s="237">
        <f t="shared" si="10"/>
        <v>2.0015496775723781E-4</v>
      </c>
      <c r="M23" s="30"/>
      <c r="N23" s="188">
        <f>ROUND($U23*N$17,0)</f>
        <v>588</v>
      </c>
      <c r="O23" s="30"/>
      <c r="P23" s="237">
        <f t="shared" si="11"/>
        <v>2.0001136118956417E-4</v>
      </c>
      <c r="Q23" s="30"/>
      <c r="R23" s="188">
        <f>B23+F23+J23+N23</f>
        <v>1838</v>
      </c>
      <c r="S23" s="30"/>
      <c r="T23" s="239">
        <f t="shared" si="12"/>
        <v>1.9998411442834248E-4</v>
      </c>
      <c r="U23" s="20">
        <f>INPUT!B7</f>
        <v>2.0000000000000001E-4</v>
      </c>
      <c r="V23" s="265"/>
    </row>
    <row r="24" spans="1:22" x14ac:dyDescent="0.2">
      <c r="A24" s="114" t="s">
        <v>75</v>
      </c>
      <c r="B24" s="189">
        <v>0</v>
      </c>
      <c r="C24" s="30"/>
      <c r="D24" s="237">
        <f t="shared" si="8"/>
        <v>0</v>
      </c>
      <c r="E24" s="30"/>
      <c r="F24" s="189">
        <v>0</v>
      </c>
      <c r="G24" s="30"/>
      <c r="H24" s="237">
        <f t="shared" si="9"/>
        <v>0</v>
      </c>
      <c r="I24" s="30"/>
      <c r="J24" s="189">
        <v>0</v>
      </c>
      <c r="K24" s="30"/>
      <c r="L24" s="237">
        <f t="shared" si="10"/>
        <v>0</v>
      </c>
      <c r="M24" s="30"/>
      <c r="N24" s="189">
        <v>0</v>
      </c>
      <c r="O24" s="30"/>
      <c r="P24" s="237">
        <f t="shared" si="11"/>
        <v>0</v>
      </c>
      <c r="Q24" s="30"/>
      <c r="R24" s="188">
        <f>B24+F24+J24+N24</f>
        <v>0</v>
      </c>
      <c r="S24" s="30"/>
      <c r="T24" s="239">
        <f t="shared" si="12"/>
        <v>0</v>
      </c>
      <c r="U24" s="24">
        <f>T24/100</f>
        <v>0</v>
      </c>
    </row>
    <row r="25" spans="1:22" x14ac:dyDescent="0.2">
      <c r="A25" s="31" t="s">
        <v>76</v>
      </c>
      <c r="B25" s="188">
        <f>+INPUT!B8*SALES!F17</f>
        <v>5500</v>
      </c>
      <c r="C25" s="30"/>
      <c r="D25" s="237">
        <f t="shared" si="8"/>
        <v>2.688737124615633E-3</v>
      </c>
      <c r="E25" s="30"/>
      <c r="F25" s="188">
        <f>+INPUT!B8*SALES!K17</f>
        <v>6875</v>
      </c>
      <c r="G25" s="30"/>
      <c r="H25" s="237">
        <f t="shared" si="9"/>
        <v>3.318082220870858E-3</v>
      </c>
      <c r="I25" s="30"/>
      <c r="J25" s="188">
        <f>+INPUT!B8*SALES!P17</f>
        <v>10000</v>
      </c>
      <c r="K25" s="30"/>
      <c r="L25" s="237">
        <f t="shared" si="10"/>
        <v>4.6874699708954991E-3</v>
      </c>
      <c r="M25" s="30"/>
      <c r="N25" s="188">
        <f>+INPUT!B8*SALES!V17</f>
        <v>12875</v>
      </c>
      <c r="O25" s="30"/>
      <c r="P25" s="237">
        <f t="shared" si="11"/>
        <v>4.3795004682238752E-3</v>
      </c>
      <c r="Q25" s="30"/>
      <c r="R25" s="188">
        <f>B25+F25+J25+N25</f>
        <v>35250</v>
      </c>
      <c r="S25" s="30"/>
      <c r="T25" s="239">
        <f t="shared" si="12"/>
        <v>3.8353863077252841E-3</v>
      </c>
      <c r="U25" s="20">
        <f>T25/100</f>
        <v>3.8353863077252845E-5</v>
      </c>
    </row>
    <row r="26" spans="1:22" x14ac:dyDescent="0.2">
      <c r="A26" s="263" t="s">
        <v>77</v>
      </c>
      <c r="B26" s="191">
        <f>+(SUM(SALES!C$24:E$24))*INPUT!$B$10</f>
        <v>20706</v>
      </c>
      <c r="C26" s="30"/>
      <c r="D26" s="237">
        <f t="shared" si="8"/>
        <v>1.0122361982234781E-2</v>
      </c>
      <c r="E26" s="30"/>
      <c r="F26" s="191">
        <f>+(SUM(SALES!H$24:J$24))*INPUT!$B$10</f>
        <v>20790</v>
      </c>
      <c r="G26" s="30"/>
      <c r="H26" s="237">
        <f t="shared" si="9"/>
        <v>1.0033880635913475E-2</v>
      </c>
      <c r="I26" s="30"/>
      <c r="J26" s="191">
        <f>+(SUM(SALES!M$24:O$24))*INPUT!$B$10</f>
        <v>21281.4</v>
      </c>
      <c r="K26" s="30"/>
      <c r="L26" s="237">
        <f t="shared" si="10"/>
        <v>9.975592343861547E-3</v>
      </c>
      <c r="M26" s="30"/>
      <c r="N26" s="191">
        <f>+(SUM(SALES!R$24:U$24)*INPUT!$B$10)</f>
        <v>29227.800000000003</v>
      </c>
      <c r="O26" s="30"/>
      <c r="P26" s="237">
        <f>IF(N$17,N26/N$17,0)</f>
        <v>9.9419933037012652E-3</v>
      </c>
      <c r="Q26" s="30"/>
      <c r="R26" s="188">
        <f>B26+F26+J26+N26</f>
        <v>92005.200000000012</v>
      </c>
      <c r="S26" s="30"/>
      <c r="T26" s="239">
        <f t="shared" si="12"/>
        <v>1.0010652037433372E-2</v>
      </c>
      <c r="U26" s="20">
        <f t="shared" ref="U26" si="13">T26/100</f>
        <v>1.0010652037433372E-4</v>
      </c>
      <c r="V26" s="246" t="s">
        <v>78</v>
      </c>
    </row>
    <row r="27" spans="1:22" x14ac:dyDescent="0.2">
      <c r="A27" s="28" t="s">
        <v>41</v>
      </c>
      <c r="B27" s="191">
        <f>+(SUM(SALES!C$24:E$24))*INPUT!$B$9</f>
        <v>33277.5</v>
      </c>
      <c r="C27" s="30"/>
      <c r="D27" s="239">
        <f t="shared" ref="D27" si="14">IF(B$17,B27/B$17,0)</f>
        <v>1.6268081757163041E-2</v>
      </c>
      <c r="E27" s="30"/>
      <c r="F27" s="191">
        <f>+(SUM(SALES!H$24:J$24))*INPUT!$B$9</f>
        <v>33412.5</v>
      </c>
      <c r="G27" s="30"/>
      <c r="H27" s="239">
        <f t="shared" ref="H27" si="15">IF(F$17,F27/F$17,0)</f>
        <v>1.6125879593432368E-2</v>
      </c>
      <c r="I27" s="30"/>
      <c r="J27" s="191">
        <f>+(SUM(SALES!M$24:O$24))*INPUT!$B$9</f>
        <v>34202.25</v>
      </c>
      <c r="K27" s="30"/>
      <c r="L27" s="239">
        <f t="shared" ref="L27" si="16">IF(J$17,J27/J$17,0)</f>
        <v>1.6032201981206057E-2</v>
      </c>
      <c r="M27" s="30"/>
      <c r="N27" s="191">
        <f>+(SUM(SALES!R$24:U$24)*INPUT!$B$9)</f>
        <v>46973.25</v>
      </c>
      <c r="O27" s="30"/>
      <c r="P27" s="239">
        <f t="shared" ref="P27" si="17">IF(N$17,N27/N$17,0)</f>
        <v>1.5978203523805603E-2</v>
      </c>
      <c r="Q27" s="30"/>
      <c r="R27" s="191">
        <f t="shared" ref="R27" si="18">B27+F27+J27+N27</f>
        <v>147865.5</v>
      </c>
      <c r="S27" s="30"/>
      <c r="T27" s="239">
        <f t="shared" ref="T27" si="19">IF(R$17,R27/R$17,0)</f>
        <v>1.6088547917303631E-2</v>
      </c>
      <c r="U27" s="20">
        <f t="shared" ref="U27" si="20">T27/100</f>
        <v>1.6088547917303631E-4</v>
      </c>
    </row>
    <row r="28" spans="1:22" ht="13.5" thickBot="1" x14ac:dyDescent="0.25">
      <c r="A28" s="261" t="s">
        <v>79</v>
      </c>
      <c r="B28" s="190">
        <f>VLOOKUP($A$4,[1]Revenue!$B:$C,2,FALSE)/13*3</f>
        <v>1136.7576923076922</v>
      </c>
      <c r="C28" s="30"/>
      <c r="D28" s="238">
        <f t="shared" si="8"/>
        <v>5.5571683800001578E-4</v>
      </c>
      <c r="E28" s="30"/>
      <c r="F28" s="190">
        <f>VLOOKUP($A$4,[1]Revenue!$B:$C,2,FALSE)/13*3</f>
        <v>1136.7576923076922</v>
      </c>
      <c r="G28" s="30"/>
      <c r="H28" s="238">
        <f t="shared" si="9"/>
        <v>5.4863352556863102E-4</v>
      </c>
      <c r="I28" s="30"/>
      <c r="J28" s="190">
        <f>VLOOKUP($A$4,[1]Revenue!$B:$C,2,FALSE)/13*3</f>
        <v>1136.7576923076922</v>
      </c>
      <c r="K28" s="30"/>
      <c r="L28" s="238">
        <f t="shared" si="10"/>
        <v>5.3285175468767724E-4</v>
      </c>
      <c r="M28" s="30"/>
      <c r="N28" s="190">
        <f>VLOOKUP($A$4,[1]Revenue!$B:$C,2,FALSE)/13*4</f>
        <v>1515.676923076923</v>
      </c>
      <c r="O28" s="30"/>
      <c r="P28" s="238">
        <f t="shared" si="11"/>
        <v>5.1556565392555395E-4</v>
      </c>
      <c r="Q28" s="30"/>
      <c r="R28" s="190">
        <f>B28+F28+J28+N28</f>
        <v>4925.95</v>
      </c>
      <c r="S28" s="32"/>
      <c r="T28" s="238">
        <f t="shared" si="12"/>
        <v>5.3596939524934363E-4</v>
      </c>
      <c r="U28" s="20">
        <f>INPUT!B11</f>
        <v>0</v>
      </c>
      <c r="V28" s="246" t="s">
        <v>80</v>
      </c>
    </row>
    <row r="29" spans="1:22" x14ac:dyDescent="0.2">
      <c r="A29" s="28"/>
      <c r="B29" s="191"/>
      <c r="C29" s="30"/>
      <c r="D29" s="239"/>
      <c r="E29" s="30"/>
      <c r="F29" s="191"/>
      <c r="G29" s="30"/>
      <c r="H29" s="239"/>
      <c r="I29" s="30"/>
      <c r="J29" s="191"/>
      <c r="K29" s="30"/>
      <c r="L29" s="239"/>
      <c r="M29" s="30"/>
      <c r="N29" s="191"/>
      <c r="O29" s="30"/>
      <c r="P29" s="239"/>
      <c r="Q29" s="30"/>
      <c r="R29" s="188"/>
      <c r="S29" s="30"/>
      <c r="T29" s="239"/>
      <c r="U29" s="18"/>
    </row>
    <row r="30" spans="1:22" ht="13.5" thickBot="1" x14ac:dyDescent="0.25">
      <c r="A30" s="176" t="s">
        <v>81</v>
      </c>
      <c r="B30" s="192">
        <f>SUM(B20:B28)</f>
        <v>61234.257692307692</v>
      </c>
      <c r="C30" s="30"/>
      <c r="D30" s="215">
        <f>IF(B$17,B30/B$17,0)</f>
        <v>2.9935058537379652E-2</v>
      </c>
      <c r="E30" s="30"/>
      <c r="F30" s="192">
        <f>SUM(F20:F28)</f>
        <v>62835.257692307692</v>
      </c>
      <c r="G30" s="30"/>
      <c r="H30" s="215">
        <f>IF(F$17,F30/F$17,0)</f>
        <v>3.0326189293481447E-2</v>
      </c>
      <c r="I30" s="30"/>
      <c r="J30" s="192">
        <f>SUM(J20:J28)</f>
        <v>67260.407692307694</v>
      </c>
      <c r="K30" s="30"/>
      <c r="L30" s="215">
        <f t="shared" si="10"/>
        <v>3.1528114128788094E-2</v>
      </c>
      <c r="M30" s="30"/>
      <c r="N30" s="192">
        <f>SUM(N20:N28)</f>
        <v>91473.726923076931</v>
      </c>
      <c r="O30" s="30"/>
      <c r="P30" s="215">
        <f>IF(N$17,N30/N$17,0)</f>
        <v>3.1115279991440647E-2</v>
      </c>
      <c r="Q30" s="30"/>
      <c r="R30" s="192">
        <f>B30+F30+J30+N30</f>
        <v>282803.65000000002</v>
      </c>
      <c r="S30" s="33"/>
      <c r="T30" s="215">
        <f>IF(R$17,R30/R$17,0)</f>
        <v>3.0770531829354145E-2</v>
      </c>
      <c r="U30" s="24">
        <f>T30/100</f>
        <v>3.0770531829354145E-4</v>
      </c>
    </row>
    <row r="31" spans="1:22" x14ac:dyDescent="0.2">
      <c r="A31" s="28"/>
      <c r="B31" s="191"/>
      <c r="C31" s="30"/>
      <c r="D31" s="239"/>
      <c r="E31" s="30"/>
      <c r="F31" s="191"/>
      <c r="G31" s="30"/>
      <c r="H31" s="239"/>
      <c r="I31" s="30"/>
      <c r="J31" s="191"/>
      <c r="K31" s="30"/>
      <c r="L31" s="239"/>
      <c r="M31" s="30"/>
      <c r="N31" s="191"/>
      <c r="O31" s="30"/>
      <c r="P31" s="239"/>
      <c r="Q31" s="30"/>
      <c r="R31" s="199"/>
      <c r="S31" s="34"/>
      <c r="T31" s="242"/>
      <c r="U31" s="18"/>
    </row>
    <row r="32" spans="1:22" x14ac:dyDescent="0.2">
      <c r="A32" s="28"/>
      <c r="B32" s="191"/>
      <c r="C32" s="30"/>
      <c r="D32" s="239"/>
      <c r="E32" s="30"/>
      <c r="F32" s="191"/>
      <c r="G32" s="30"/>
      <c r="H32" s="239"/>
      <c r="I32" s="30"/>
      <c r="J32" s="191"/>
      <c r="K32" s="30"/>
      <c r="L32" s="239"/>
      <c r="M32" s="30"/>
      <c r="N32" s="191"/>
      <c r="O32" s="30"/>
      <c r="P32" s="239"/>
      <c r="Q32" s="30"/>
      <c r="R32" s="188"/>
      <c r="S32" s="30"/>
      <c r="T32" s="239"/>
      <c r="U32" s="18"/>
    </row>
    <row r="33" spans="1:22" ht="13.5" thickBot="1" x14ac:dyDescent="0.25">
      <c r="A33" s="176" t="s">
        <v>82</v>
      </c>
      <c r="B33" s="192">
        <f>B17+B30</f>
        <v>2106804.2576923077</v>
      </c>
      <c r="C33" s="30"/>
      <c r="D33" s="215">
        <f>IF(B$17,B33/B$17,0)</f>
        <v>1.0299350585373797</v>
      </c>
      <c r="E33" s="30"/>
      <c r="F33" s="192">
        <f>F17+F30</f>
        <v>2134815.2576923077</v>
      </c>
      <c r="G33" s="30"/>
      <c r="H33" s="215">
        <f>IF(F$17,F33/F$17,0)</f>
        <v>1.0303261892934814</v>
      </c>
      <c r="I33" s="30"/>
      <c r="J33" s="192">
        <f>J17+J30</f>
        <v>2200607.4076923076</v>
      </c>
      <c r="K33" s="30"/>
      <c r="L33" s="215">
        <f>IF(J$17,J33/J$17,0)</f>
        <v>1.031528114128788</v>
      </c>
      <c r="M33" s="30"/>
      <c r="N33" s="192">
        <f>N17+N30</f>
        <v>3031306.7269230769</v>
      </c>
      <c r="O33" s="30"/>
      <c r="P33" s="215">
        <f>IF(N$17,N33/N$17,0)</f>
        <v>1.0311152799914407</v>
      </c>
      <c r="Q33" s="30"/>
      <c r="R33" s="192">
        <f>B33+F33+J33+N33</f>
        <v>9473533.6500000004</v>
      </c>
      <c r="S33" s="33"/>
      <c r="T33" s="215">
        <f>IF(R$17,R33/R$17,0)</f>
        <v>1.0307705318293541</v>
      </c>
      <c r="U33" s="24">
        <f>T33/100</f>
        <v>1.0307705318293541E-2</v>
      </c>
    </row>
    <row r="34" spans="1:22" x14ac:dyDescent="0.2">
      <c r="A34" s="28"/>
      <c r="B34" s="188"/>
      <c r="C34" s="30"/>
      <c r="D34" s="237"/>
      <c r="E34" s="30"/>
      <c r="F34" s="188"/>
      <c r="G34" s="30"/>
      <c r="H34" s="237"/>
      <c r="I34" s="30"/>
      <c r="J34" s="188"/>
      <c r="K34" s="30"/>
      <c r="L34" s="237"/>
      <c r="M34" s="30"/>
      <c r="N34" s="188"/>
      <c r="O34" s="30"/>
      <c r="P34" s="237"/>
      <c r="Q34" s="30"/>
      <c r="R34" s="188"/>
      <c r="S34" s="30"/>
      <c r="T34" s="239"/>
      <c r="U34" s="18"/>
    </row>
    <row r="35" spans="1:22" x14ac:dyDescent="0.2">
      <c r="A35" s="34" t="s">
        <v>83</v>
      </c>
      <c r="B35" s="188"/>
      <c r="C35" s="30"/>
      <c r="D35" s="237"/>
      <c r="E35" s="30"/>
      <c r="F35" s="188"/>
      <c r="G35" s="30"/>
      <c r="H35" s="237"/>
      <c r="I35" s="30"/>
      <c r="J35" s="188"/>
      <c r="K35" s="30"/>
      <c r="L35" s="237"/>
      <c r="M35" s="30"/>
      <c r="N35" s="188"/>
      <c r="O35" s="30"/>
      <c r="P35" s="237"/>
      <c r="Q35" s="30"/>
      <c r="R35" s="188"/>
      <c r="S35" s="30"/>
      <c r="T35" s="239"/>
      <c r="U35" s="18"/>
    </row>
    <row r="36" spans="1:22" x14ac:dyDescent="0.2">
      <c r="A36" s="60" t="s">
        <v>84</v>
      </c>
      <c r="B36" s="188">
        <f>IFERROR(VLOOKUP(INPUT!$B$2,'[2]DW Rental Summary'!$A:$Q,14,FALSE),0)</f>
        <v>294401.09400000045</v>
      </c>
      <c r="C36" s="30"/>
      <c r="D36" s="237">
        <f t="shared" ref="D36:D44" si="21">IF(B$17,B36/B$17,0)</f>
        <v>0.14392130017550142</v>
      </c>
      <c r="E36" s="30"/>
      <c r="F36" s="188">
        <f>IFERROR(VLOOKUP(INPUT!$B$2,'[2]DW Rental Summary'!$A:$Q,15,FALSE),0)</f>
        <v>296397.37476767093</v>
      </c>
      <c r="G36" s="30"/>
      <c r="H36" s="237">
        <f>IF(F$17,F36/F$17,0)</f>
        <v>0.1430503068406408</v>
      </c>
      <c r="I36" s="30"/>
      <c r="J36" s="188">
        <f>IFERROR(VLOOKUP(INPUT!$B$2,'[2]DW Rental Summary'!$A:$Q,16,FALSE),0)</f>
        <v>311516.53533562226</v>
      </c>
      <c r="K36" s="30"/>
      <c r="L36" s="237">
        <f>IF(J$17,J36/J$17,0)</f>
        <v>0.14602244048231361</v>
      </c>
      <c r="M36" s="30"/>
      <c r="N36" s="188">
        <f>IFERROR(VLOOKUP(INPUT!$B$2,'[2]DW Rental Summary'!$A:$Q,17,FALSE),0)</f>
        <v>458152.62897924968</v>
      </c>
      <c r="O36" s="30"/>
      <c r="P36" s="237">
        <f>IF(N$17,N36/N$17,0)</f>
        <v>0.15584307985496104</v>
      </c>
      <c r="Q36" s="30"/>
      <c r="R36" s="188">
        <f t="shared" ref="R36:R45" si="22">B36+F36+J36+N36</f>
        <v>1360467.6330825433</v>
      </c>
      <c r="S36" s="30"/>
      <c r="T36" s="239">
        <f>IF(R$17,R36/R$17,0)</f>
        <v>0.14802606899370815</v>
      </c>
      <c r="U36" s="24">
        <f>T36/100</f>
        <v>1.4802606899370816E-3</v>
      </c>
    </row>
    <row r="37" spans="1:22" x14ac:dyDescent="0.2">
      <c r="A37" s="30" t="s">
        <v>85</v>
      </c>
      <c r="B37" s="188">
        <f>ROUND($U37*B$17,0)</f>
        <v>101256</v>
      </c>
      <c r="C37" s="30"/>
      <c r="D37" s="237">
        <f t="shared" si="21"/>
        <v>4.9500139325469185E-2</v>
      </c>
      <c r="E37" s="30"/>
      <c r="F37" s="188">
        <f t="shared" ref="F37:F43" si="23">ROUND($U37*F$17,0)</f>
        <v>102563</v>
      </c>
      <c r="G37" s="30"/>
      <c r="H37" s="237">
        <f t="shared" ref="H37:H44" si="24">IF(F$17,F37/F$17,0)</f>
        <v>4.9499995173698588E-2</v>
      </c>
      <c r="I37" s="30"/>
      <c r="J37" s="188">
        <f t="shared" ref="J37:J43" si="25">ROUND($U37*J$17,0)</f>
        <v>105601</v>
      </c>
      <c r="K37" s="30"/>
      <c r="L37" s="237">
        <f t="shared" ref="L37:L44" si="26">IF(J$17,J37/J$17,0)</f>
        <v>4.9500151639653558E-2</v>
      </c>
      <c r="M37" s="30"/>
      <c r="N37" s="188">
        <f t="shared" ref="N37:N43" si="27">ROUND($U37*N$17,0)</f>
        <v>145522</v>
      </c>
      <c r="O37" s="30"/>
      <c r="P37" s="237">
        <f t="shared" ref="P37:P44" si="28">IF(N$17,N37/N$17,0)</f>
        <v>4.9500090651407751E-2</v>
      </c>
      <c r="Q37" s="30"/>
      <c r="R37" s="188">
        <f t="shared" si="22"/>
        <v>454942</v>
      </c>
      <c r="S37" s="30"/>
      <c r="T37" s="239">
        <f t="shared" ref="T37:T44" si="29">IF(R$17,R37/R$17,0)</f>
        <v>4.9500094116571809E-2</v>
      </c>
      <c r="U37" s="18">
        <f>INPUT!B13</f>
        <v>4.9500000000000002E-2</v>
      </c>
    </row>
    <row r="38" spans="1:22" x14ac:dyDescent="0.2">
      <c r="A38" s="30" t="s">
        <v>86</v>
      </c>
      <c r="B38" s="188">
        <f>ROUND($U38*B$17,0)</f>
        <v>21888</v>
      </c>
      <c r="C38" s="30"/>
      <c r="D38" s="237">
        <f t="shared" si="21"/>
        <v>1.0700196033379449E-2</v>
      </c>
      <c r="E38" s="30"/>
      <c r="F38" s="188">
        <f t="shared" si="23"/>
        <v>22170</v>
      </c>
      <c r="G38" s="30"/>
      <c r="H38" s="237">
        <f t="shared" si="24"/>
        <v>1.0699910230793733E-2</v>
      </c>
      <c r="I38" s="30"/>
      <c r="J38" s="188">
        <f t="shared" si="25"/>
        <v>22827</v>
      </c>
      <c r="K38" s="30"/>
      <c r="L38" s="237">
        <f t="shared" si="26"/>
        <v>1.0700087702563156E-2</v>
      </c>
      <c r="M38" s="30"/>
      <c r="N38" s="188">
        <f t="shared" si="27"/>
        <v>31456</v>
      </c>
      <c r="O38" s="30"/>
      <c r="P38" s="237">
        <f t="shared" si="28"/>
        <v>1.0699927512889338E-2</v>
      </c>
      <c r="Q38" s="30"/>
      <c r="R38" s="188">
        <f t="shared" si="22"/>
        <v>98341</v>
      </c>
      <c r="S38" s="30"/>
      <c r="T38" s="239">
        <f t="shared" si="29"/>
        <v>1.0700020564198926E-2</v>
      </c>
      <c r="U38" s="18">
        <f>INPUT!B14</f>
        <v>1.0699999999999999E-2</v>
      </c>
    </row>
    <row r="39" spans="1:22" x14ac:dyDescent="0.2">
      <c r="A39" s="30" t="s">
        <v>87</v>
      </c>
      <c r="B39" s="188">
        <f>ROUND(B22*(1-INPUT!$B$15),0)</f>
        <v>103</v>
      </c>
      <c r="C39" s="30"/>
      <c r="D39" s="237">
        <f t="shared" si="21"/>
        <v>5.0352713424620034E-5</v>
      </c>
      <c r="E39" s="30"/>
      <c r="F39" s="188">
        <f>ROUND(F22*(1-INPUT!$B$15),0)</f>
        <v>104</v>
      </c>
      <c r="G39" s="30"/>
      <c r="H39" s="237">
        <f t="shared" si="24"/>
        <v>5.0193534686628251E-5</v>
      </c>
      <c r="I39" s="30"/>
      <c r="J39" s="188">
        <f>ROUND(J22*(1-INPUT!$B$15),0)</f>
        <v>107</v>
      </c>
      <c r="K39" s="30"/>
      <c r="L39" s="237">
        <f t="shared" si="26"/>
        <v>5.0155928688581836E-5</v>
      </c>
      <c r="M39" s="30"/>
      <c r="N39" s="188">
        <f>ROUND(N22*(1-INPUT!$B$15),0)</f>
        <v>147</v>
      </c>
      <c r="O39" s="30"/>
      <c r="P39" s="237">
        <f t="shared" si="28"/>
        <v>5.0002840297391043E-5</v>
      </c>
      <c r="Q39" s="30"/>
      <c r="R39" s="188">
        <f t="shared" si="22"/>
        <v>461</v>
      </c>
      <c r="S39" s="30"/>
      <c r="T39" s="239">
        <f t="shared" si="29"/>
        <v>5.0159236535073929E-5</v>
      </c>
      <c r="U39" s="18">
        <f>INPUT!B15</f>
        <v>0.5</v>
      </c>
      <c r="V39" s="246" t="s">
        <v>88</v>
      </c>
    </row>
    <row r="40" spans="1:22" x14ac:dyDescent="0.2">
      <c r="A40" s="39" t="s">
        <v>89</v>
      </c>
      <c r="B40" s="188">
        <f>ROUND(B23*(1-INPUT!$B$16),0)</f>
        <v>245</v>
      </c>
      <c r="C40" s="30"/>
      <c r="D40" s="237">
        <f t="shared" si="21"/>
        <v>1.1977101736924183E-4</v>
      </c>
      <c r="E40" s="30"/>
      <c r="F40" s="188">
        <f>ROUND(F23*(1-INPUT!$B$16),0)</f>
        <v>248</v>
      </c>
      <c r="G40" s="30"/>
      <c r="H40" s="237">
        <f t="shared" si="24"/>
        <v>1.1969227502195967E-4</v>
      </c>
      <c r="I40" s="30"/>
      <c r="J40" s="188">
        <f>ROUND(J23*(1-INPUT!$B$16),0)</f>
        <v>256</v>
      </c>
      <c r="K40" s="30"/>
      <c r="L40" s="237">
        <f t="shared" si="26"/>
        <v>1.1999923125492477E-4</v>
      </c>
      <c r="M40" s="30"/>
      <c r="N40" s="188">
        <f>ROUND(N23*(1-INPUT!$B$16),0)</f>
        <v>353</v>
      </c>
      <c r="O40" s="30"/>
      <c r="P40" s="237">
        <f t="shared" si="28"/>
        <v>1.2007484778897305E-4</v>
      </c>
      <c r="Q40" s="30"/>
      <c r="R40" s="188">
        <f t="shared" si="22"/>
        <v>1102</v>
      </c>
      <c r="S40" s="30"/>
      <c r="T40" s="239">
        <f t="shared" si="29"/>
        <v>1.1990342442874505E-4</v>
      </c>
      <c r="U40" s="18">
        <f>INPUT!B16</f>
        <v>0.4</v>
      </c>
      <c r="V40" s="246" t="s">
        <v>88</v>
      </c>
    </row>
    <row r="41" spans="1:22" x14ac:dyDescent="0.2">
      <c r="A41" s="114" t="s">
        <v>90</v>
      </c>
      <c r="B41" s="188">
        <f>ROUND(B$24*$U41,0)</f>
        <v>0</v>
      </c>
      <c r="C41" s="30"/>
      <c r="D41" s="237">
        <f t="shared" si="21"/>
        <v>0</v>
      </c>
      <c r="E41" s="30"/>
      <c r="F41" s="188">
        <f>ROUND(F$24*$U41,0)</f>
        <v>0</v>
      </c>
      <c r="G41" s="30"/>
      <c r="H41" s="237">
        <f t="shared" si="24"/>
        <v>0</v>
      </c>
      <c r="I41" s="30"/>
      <c r="J41" s="188">
        <f>ROUND(J$24*$U41,0)</f>
        <v>0</v>
      </c>
      <c r="K41" s="30"/>
      <c r="L41" s="237">
        <f t="shared" si="26"/>
        <v>0</v>
      </c>
      <c r="M41" s="30"/>
      <c r="N41" s="188">
        <f>ROUND(N$24*$U41,0)</f>
        <v>0</v>
      </c>
      <c r="O41" s="30"/>
      <c r="P41" s="237">
        <f t="shared" si="28"/>
        <v>0</v>
      </c>
      <c r="Q41" s="30"/>
      <c r="R41" s="188">
        <f>B41+F41+J41+N41</f>
        <v>0</v>
      </c>
      <c r="S41" s="30"/>
      <c r="T41" s="239">
        <f t="shared" si="29"/>
        <v>0</v>
      </c>
      <c r="U41" s="243">
        <v>0.5</v>
      </c>
    </row>
    <row r="42" spans="1:22" x14ac:dyDescent="0.2">
      <c r="A42" s="30" t="s">
        <v>91</v>
      </c>
      <c r="B42" s="188">
        <f>ROUND($U42*B$17,0)</f>
        <v>5114</v>
      </c>
      <c r="C42" s="30"/>
      <c r="D42" s="237">
        <f t="shared" si="21"/>
        <v>2.500036664597154E-3</v>
      </c>
      <c r="E42" s="30"/>
      <c r="F42" s="188">
        <f t="shared" si="23"/>
        <v>5180</v>
      </c>
      <c r="G42" s="30"/>
      <c r="H42" s="237">
        <f t="shared" si="24"/>
        <v>2.5000241315070609E-3</v>
      </c>
      <c r="I42" s="30"/>
      <c r="J42" s="188">
        <f t="shared" si="25"/>
        <v>5333</v>
      </c>
      <c r="K42" s="30"/>
      <c r="L42" s="237">
        <f t="shared" si="26"/>
        <v>2.4998277354785696E-3</v>
      </c>
      <c r="M42" s="30"/>
      <c r="N42" s="188">
        <f t="shared" si="27"/>
        <v>7350</v>
      </c>
      <c r="O42" s="30"/>
      <c r="P42" s="237">
        <f t="shared" si="28"/>
        <v>2.5001420148695521E-3</v>
      </c>
      <c r="Q42" s="30"/>
      <c r="R42" s="188">
        <f t="shared" si="22"/>
        <v>22977</v>
      </c>
      <c r="S42" s="30"/>
      <c r="T42" s="239">
        <f t="shared" si="29"/>
        <v>2.5000190409249319E-3</v>
      </c>
      <c r="U42" s="18">
        <f>INPUT!B17</f>
        <v>2.5000000000000001E-3</v>
      </c>
    </row>
    <row r="43" spans="1:22" x14ac:dyDescent="0.2">
      <c r="A43" s="30" t="s">
        <v>92</v>
      </c>
      <c r="B43" s="188">
        <f>ROUND($U43*B$17,0)</f>
        <v>0</v>
      </c>
      <c r="C43" s="30"/>
      <c r="D43" s="237">
        <f t="shared" si="21"/>
        <v>0</v>
      </c>
      <c r="E43" s="30"/>
      <c r="F43" s="188">
        <f t="shared" si="23"/>
        <v>0</v>
      </c>
      <c r="G43" s="30"/>
      <c r="H43" s="237">
        <f t="shared" si="24"/>
        <v>0</v>
      </c>
      <c r="I43" s="30"/>
      <c r="J43" s="188">
        <f t="shared" si="25"/>
        <v>0</v>
      </c>
      <c r="K43" s="30"/>
      <c r="L43" s="237">
        <f t="shared" si="26"/>
        <v>0</v>
      </c>
      <c r="M43" s="30"/>
      <c r="N43" s="188">
        <f t="shared" si="27"/>
        <v>0</v>
      </c>
      <c r="O43" s="30"/>
      <c r="P43" s="237">
        <f t="shared" si="28"/>
        <v>0</v>
      </c>
      <c r="Q43" s="30"/>
      <c r="R43" s="188">
        <f t="shared" si="22"/>
        <v>0</v>
      </c>
      <c r="S43" s="30"/>
      <c r="T43" s="239">
        <f t="shared" si="29"/>
        <v>0</v>
      </c>
      <c r="U43" s="18">
        <f>INPUT!B18</f>
        <v>0</v>
      </c>
    </row>
    <row r="44" spans="1:22" x14ac:dyDescent="0.2">
      <c r="A44" s="30" t="s">
        <v>93</v>
      </c>
      <c r="B44" s="191">
        <f>ROUND(B14*(1-INPUT!$B$19),0)</f>
        <v>0</v>
      </c>
      <c r="C44" s="30"/>
      <c r="D44" s="239">
        <f t="shared" si="21"/>
        <v>0</v>
      </c>
      <c r="E44" s="30"/>
      <c r="F44" s="191">
        <f>ROUND(F14*(1-INPUT!$B$19),0)</f>
        <v>0</v>
      </c>
      <c r="G44" s="30"/>
      <c r="H44" s="239">
        <f t="shared" si="24"/>
        <v>0</v>
      </c>
      <c r="I44" s="30"/>
      <c r="J44" s="191">
        <f>ROUND(J14*(1-INPUT!$B$19),0)</f>
        <v>0</v>
      </c>
      <c r="K44" s="30"/>
      <c r="L44" s="237">
        <f t="shared" si="26"/>
        <v>0</v>
      </c>
      <c r="M44" s="30"/>
      <c r="N44" s="191">
        <f>ROUND(N14*(1-INPUT!$B$19),0)</f>
        <v>0</v>
      </c>
      <c r="O44" s="30"/>
      <c r="P44" s="237">
        <f t="shared" si="28"/>
        <v>0</v>
      </c>
      <c r="Q44" s="30"/>
      <c r="R44" s="191">
        <f t="shared" si="22"/>
        <v>0</v>
      </c>
      <c r="S44" s="30"/>
      <c r="T44" s="239">
        <f t="shared" si="29"/>
        <v>0</v>
      </c>
      <c r="U44" s="18">
        <f>INPUT!B19</f>
        <v>0</v>
      </c>
    </row>
    <row r="45" spans="1:22" ht="13.5" thickBot="1" x14ac:dyDescent="0.25">
      <c r="A45" s="261" t="s">
        <v>94</v>
      </c>
      <c r="B45" s="190">
        <f>VLOOKUP($A$4,[3]Fee!$B:$C,2,FALSE)/13*3</f>
        <v>1198.1284615384616</v>
      </c>
      <c r="C45" s="30"/>
      <c r="D45" s="239">
        <f>IF(B$17,B45/B$17,0)</f>
        <v>5.857186317449227E-4</v>
      </c>
      <c r="E45" s="30"/>
      <c r="F45" s="190">
        <f>VLOOKUP($A$4,[3]Fee!$B:$C,2,FALSE)/13*3</f>
        <v>1198.1284615384616</v>
      </c>
      <c r="G45" s="30"/>
      <c r="H45" s="239">
        <f>IF(F$17,F45/F$17,0)</f>
        <v>5.7825290858910881E-4</v>
      </c>
      <c r="I45" s="30"/>
      <c r="J45" s="190">
        <f>VLOOKUP($A$4,[3]Fee!$B:$C,2,FALSE)/13*3</f>
        <v>1198.1284615384616</v>
      </c>
      <c r="K45" s="30"/>
      <c r="L45" s="239">
        <f>IF(J$17,J45/J$17,0)</f>
        <v>5.6161911847367615E-4</v>
      </c>
      <c r="M45" s="30"/>
      <c r="N45" s="190">
        <f>VLOOKUP($A$4,[3]Fee!$B:$C,2,FALSE)/13*4</f>
        <v>1597.5046153846156</v>
      </c>
      <c r="O45" s="30"/>
      <c r="P45" s="239">
        <f>IF(N$17,N45/N$17,0)</f>
        <v>5.4339978338382338E-4</v>
      </c>
      <c r="Q45" s="30"/>
      <c r="R45" s="191">
        <f t="shared" si="22"/>
        <v>5191.8900000000003</v>
      </c>
      <c r="S45" s="30"/>
      <c r="T45" s="239">
        <f t="shared" ref="T45" si="30">IF(R$17,R45/R$17,0)</f>
        <v>5.6490507282881772E-4</v>
      </c>
      <c r="U45" s="24">
        <f>T45/100</f>
        <v>5.6490507282881774E-6</v>
      </c>
      <c r="V45" s="246" t="s">
        <v>80</v>
      </c>
    </row>
    <row r="46" spans="1:22" x14ac:dyDescent="0.2">
      <c r="A46" s="28"/>
      <c r="B46" s="188"/>
      <c r="C46" s="30"/>
      <c r="D46" s="237"/>
      <c r="E46" s="30"/>
      <c r="F46" s="188"/>
      <c r="G46" s="30"/>
      <c r="H46" s="237"/>
      <c r="I46" s="30"/>
      <c r="J46" s="188"/>
      <c r="K46" s="30"/>
      <c r="L46" s="237"/>
      <c r="M46" s="30"/>
      <c r="N46" s="188"/>
      <c r="O46" s="30"/>
      <c r="P46" s="237"/>
      <c r="Q46" s="30"/>
      <c r="R46" s="188"/>
      <c r="S46" s="30"/>
      <c r="T46" s="239"/>
      <c r="U46" s="18"/>
    </row>
    <row r="47" spans="1:22" ht="13.5" thickBot="1" x14ac:dyDescent="0.25">
      <c r="A47" s="34" t="s">
        <v>95</v>
      </c>
      <c r="B47" s="192">
        <f>SUM(B36:B44)</f>
        <v>423007.09400000045</v>
      </c>
      <c r="C47" s="30"/>
      <c r="D47" s="215">
        <f t="shared" ref="D47" si="31">IF(B$17,B47/B$17,0)</f>
        <v>0.20679179592974106</v>
      </c>
      <c r="E47" s="30"/>
      <c r="F47" s="192">
        <f>SUM(F36:F44)</f>
        <v>426662.37476767093</v>
      </c>
      <c r="G47" s="30"/>
      <c r="H47" s="215">
        <f>IF(F$17,F47/F$17,0)</f>
        <v>0.20592012218634878</v>
      </c>
      <c r="I47" s="30"/>
      <c r="J47" s="192">
        <f>SUM(J36:J44)</f>
        <v>445640.53533562226</v>
      </c>
      <c r="K47" s="30"/>
      <c r="L47" s="215">
        <f>IF(J$17,J47/J$17,0)</f>
        <v>0.20889266271995238</v>
      </c>
      <c r="M47" s="30"/>
      <c r="N47" s="192">
        <f>SUM(N36:N44)</f>
        <v>642980.62897924962</v>
      </c>
      <c r="O47" s="30"/>
      <c r="P47" s="215">
        <f>IF(N$17,N47/N$17,0)</f>
        <v>0.21871331772221403</v>
      </c>
      <c r="Q47" s="30"/>
      <c r="R47" s="192">
        <f>B47+F47+J47+N47</f>
        <v>1938290.6330825433</v>
      </c>
      <c r="S47" s="33"/>
      <c r="T47" s="215">
        <f>IF(R$17,R47/R$17,0)</f>
        <v>0.21089626537636763</v>
      </c>
      <c r="U47" s="24">
        <f>T47/100</f>
        <v>2.1089626537636763E-3</v>
      </c>
    </row>
    <row r="48" spans="1:22" x14ac:dyDescent="0.2">
      <c r="A48" s="28"/>
      <c r="B48" s="188"/>
      <c r="C48" s="30"/>
      <c r="D48" s="237"/>
      <c r="E48" s="30"/>
      <c r="F48" s="188"/>
      <c r="G48" s="30"/>
      <c r="H48" s="237"/>
      <c r="I48" s="30"/>
      <c r="J48" s="188"/>
      <c r="K48" s="30"/>
      <c r="L48" s="237"/>
      <c r="M48" s="30"/>
      <c r="N48" s="188"/>
      <c r="O48" s="30"/>
      <c r="P48" s="237"/>
      <c r="Q48" s="30"/>
      <c r="R48" s="188"/>
      <c r="S48" s="30"/>
      <c r="T48" s="239"/>
      <c r="U48" s="18"/>
    </row>
    <row r="49" spans="1:22" x14ac:dyDescent="0.2">
      <c r="A49" s="34" t="s">
        <v>96</v>
      </c>
      <c r="B49" s="188"/>
      <c r="C49" s="30"/>
      <c r="D49" s="237"/>
      <c r="E49" s="30"/>
      <c r="F49" s="188"/>
      <c r="G49" s="30"/>
      <c r="H49" s="237"/>
      <c r="I49" s="30"/>
      <c r="J49" s="188"/>
      <c r="K49" s="30"/>
      <c r="L49" s="237"/>
      <c r="M49" s="30"/>
      <c r="N49" s="188"/>
      <c r="O49" s="30"/>
      <c r="P49" s="237"/>
      <c r="Q49" s="30"/>
      <c r="R49" s="188"/>
      <c r="S49" s="30"/>
      <c r="T49" s="239"/>
      <c r="U49" s="18"/>
    </row>
    <row r="50" spans="1:22" x14ac:dyDescent="0.2">
      <c r="A50" s="39" t="s">
        <v>97</v>
      </c>
      <c r="B50" s="188">
        <f>ROUND(B$17*$U50,0)</f>
        <v>184101</v>
      </c>
      <c r="C50" s="30"/>
      <c r="D50" s="237">
        <f t="shared" ref="D50:D57" si="32">IF(B$17,B50/B$17,0)</f>
        <v>8.9999853341611383E-2</v>
      </c>
      <c r="E50" s="30"/>
      <c r="F50" s="188">
        <f>ROUND(F$17*$U50,0)</f>
        <v>186478</v>
      </c>
      <c r="G50" s="30"/>
      <c r="H50" s="237">
        <f t="shared" ref="H50:H57" si="33">IF(F$17,F50/F$17,0)</f>
        <v>8.9999903473971757E-2</v>
      </c>
      <c r="I50" s="30"/>
      <c r="J50" s="188">
        <f>ROUND(J$17*$U50,0)</f>
        <v>192001</v>
      </c>
      <c r="K50" s="30"/>
      <c r="L50" s="237">
        <f>IF(J$17,J50/J$17,0)</f>
        <v>8.9999892188190669E-2</v>
      </c>
      <c r="M50" s="30"/>
      <c r="N50" s="188">
        <f>ROUND(N$17*$U50,0)</f>
        <v>264585</v>
      </c>
      <c r="O50" s="30"/>
      <c r="P50" s="237">
        <f>IF(N$17,N50/N$17,0)</f>
        <v>9.0000010204661279E-2</v>
      </c>
      <c r="Q50" s="30"/>
      <c r="R50" s="188">
        <f t="shared" ref="R50:R56" si="34">B50+F50+J50+N50</f>
        <v>827165</v>
      </c>
      <c r="S50" s="30"/>
      <c r="T50" s="239">
        <f>IF(R$17,R50/R$17,0)</f>
        <v>8.9999923836300275E-2</v>
      </c>
      <c r="U50" s="18">
        <f>INPUT!B21</f>
        <v>0.09</v>
      </c>
    </row>
    <row r="51" spans="1:22" x14ac:dyDescent="0.2">
      <c r="A51" s="39" t="s">
        <v>98</v>
      </c>
      <c r="B51" s="188">
        <f>-ROUND(B$17*$U51,0)</f>
        <v>-36796</v>
      </c>
      <c r="C51" s="30"/>
      <c r="D51" s="237">
        <f t="shared" si="32"/>
        <v>-1.798814022497397E-2</v>
      </c>
      <c r="E51" s="30"/>
      <c r="F51" s="188">
        <f>-ROUND(F$17*$U51,0)</f>
        <v>-37271</v>
      </c>
      <c r="G51" s="30"/>
      <c r="H51" s="237">
        <f t="shared" si="33"/>
        <v>-1.7988107993320398E-2</v>
      </c>
      <c r="I51" s="30"/>
      <c r="J51" s="188">
        <f>-ROUND(J$17*$U51,0)</f>
        <v>-38375</v>
      </c>
      <c r="K51" s="30"/>
      <c r="L51" s="237">
        <f t="shared" ref="L51:L57" si="35">IF(J$17,J51/J$17,0)</f>
        <v>-1.7988166013311477E-2</v>
      </c>
      <c r="M51" s="30"/>
      <c r="N51" s="188">
        <f>-ROUND(N$17*$U51,0)</f>
        <v>-52882</v>
      </c>
      <c r="O51" s="30"/>
      <c r="P51" s="237">
        <f t="shared" ref="P51:P57" si="36">IF(N$17,N51/N$17,0)</f>
        <v>-1.7988096602766211E-2</v>
      </c>
      <c r="Q51" s="30"/>
      <c r="R51" s="188">
        <f>B51+F51+J51+N51</f>
        <v>-165324</v>
      </c>
      <c r="S51" s="30"/>
      <c r="T51" s="239">
        <f t="shared" ref="T51:T57" si="37">IF(R$17,R51/R$17,0)</f>
        <v>-1.7988124991159572E-2</v>
      </c>
      <c r="U51" s="243">
        <f>-IFERROR(VLOOKUP($A$4,'[4]ChemO 2025'!$B:$C,2,FALSE),0)</f>
        <v>1.7988006526398446E-2</v>
      </c>
      <c r="V51" s="244" t="s">
        <v>99</v>
      </c>
    </row>
    <row r="52" spans="1:22" x14ac:dyDescent="0.2">
      <c r="A52" s="30" t="s">
        <v>100</v>
      </c>
      <c r="B52" s="188">
        <f>ROUND(B$17*$U52,0)</f>
        <v>35797</v>
      </c>
      <c r="C52" s="30"/>
      <c r="D52" s="237">
        <f t="shared" si="32"/>
        <v>1.7499767790884694E-2</v>
      </c>
      <c r="E52" s="30"/>
      <c r="F52" s="188">
        <f>ROUND(F$17*$U52,0)</f>
        <v>36260</v>
      </c>
      <c r="G52" s="30"/>
      <c r="H52" s="237">
        <f t="shared" si="33"/>
        <v>1.7500168920549425E-2</v>
      </c>
      <c r="I52" s="30"/>
      <c r="J52" s="188">
        <f>ROUND(J$17*$U52,0)</f>
        <v>37334</v>
      </c>
      <c r="K52" s="30"/>
      <c r="L52" s="237">
        <f t="shared" si="35"/>
        <v>1.7500200389341254E-2</v>
      </c>
      <c r="M52" s="30"/>
      <c r="N52" s="188">
        <f>ROUND(N$17*$U52,0)</f>
        <v>51447</v>
      </c>
      <c r="O52" s="30"/>
      <c r="P52" s="237">
        <f t="shared" si="36"/>
        <v>1.7499973637958348E-2</v>
      </c>
      <c r="Q52" s="30"/>
      <c r="R52" s="188">
        <f t="shared" si="34"/>
        <v>160838</v>
      </c>
      <c r="S52" s="30"/>
      <c r="T52" s="239">
        <f t="shared" si="37"/>
        <v>1.7500024481189199E-2</v>
      </c>
      <c r="U52" s="18">
        <f>INPUT!B22</f>
        <v>1.7500000000000002E-2</v>
      </c>
    </row>
    <row r="53" spans="1:22" x14ac:dyDescent="0.2">
      <c r="A53" s="30" t="s">
        <v>101</v>
      </c>
      <c r="B53" s="191">
        <f>ROUND(B$17*$U53,0)</f>
        <v>1023</v>
      </c>
      <c r="C53" s="30"/>
      <c r="D53" s="239">
        <f t="shared" si="32"/>
        <v>5.0010510517850765E-4</v>
      </c>
      <c r="E53" s="30"/>
      <c r="F53" s="191">
        <f>ROUND(F$17*$U53,0)</f>
        <v>1036</v>
      </c>
      <c r="G53" s="30"/>
      <c r="H53" s="239">
        <f t="shared" si="33"/>
        <v>5.0000482630141213E-4</v>
      </c>
      <c r="I53" s="30"/>
      <c r="J53" s="191">
        <f>ROUND(J$17*$U53,0)</f>
        <v>1067</v>
      </c>
      <c r="K53" s="30"/>
      <c r="L53" s="237">
        <f t="shared" si="35"/>
        <v>5.001530458945497E-4</v>
      </c>
      <c r="M53" s="30"/>
      <c r="N53" s="191">
        <f>ROUND(N$17*$U53,0)</f>
        <v>1470</v>
      </c>
      <c r="O53" s="30"/>
      <c r="P53" s="237">
        <f t="shared" si="36"/>
        <v>5.0002840297391044E-4</v>
      </c>
      <c r="Q53" s="30"/>
      <c r="R53" s="191">
        <f t="shared" si="34"/>
        <v>4596</v>
      </c>
      <c r="S53" s="30"/>
      <c r="T53" s="239">
        <f t="shared" si="37"/>
        <v>5.0006909135618175E-4</v>
      </c>
      <c r="U53" s="18">
        <f>INPUT!B23</f>
        <v>5.0000000000000001E-4</v>
      </c>
    </row>
    <row r="54" spans="1:22" x14ac:dyDescent="0.2">
      <c r="A54" s="30" t="s">
        <v>102</v>
      </c>
      <c r="B54" s="191">
        <f>SUM('PR sum'!R16:T16,'PR sum'!AF16:AH16,'PR sum'!BV16:BX16)</f>
        <v>37772.307692307702</v>
      </c>
      <c r="C54" s="30"/>
      <c r="D54" s="239">
        <f t="shared" si="32"/>
        <v>1.8465419268129519E-2</v>
      </c>
      <c r="E54" s="30"/>
      <c r="F54" s="191">
        <f>SUM('PR sum'!U16:W16,'PR sum'!AI16:AK16,'PR sum'!BY16:CA16)</f>
        <v>37772.307692307702</v>
      </c>
      <c r="G54" s="30"/>
      <c r="H54" s="239">
        <f t="shared" si="33"/>
        <v>1.8230054195652323E-2</v>
      </c>
      <c r="I54" s="30"/>
      <c r="J54" s="191">
        <f>SUM('PR sum'!X16:Z16,'PR sum'!AL16:AN16,'PR sum'!CB16:CD16)</f>
        <v>37772.307692307702</v>
      </c>
      <c r="K54" s="30"/>
      <c r="L54" s="237">
        <f t="shared" si="35"/>
        <v>1.770565580391174E-2</v>
      </c>
      <c r="M54" s="30"/>
      <c r="N54" s="191">
        <f>SUM('PR sum'!AA16:AD16,'PR sum'!AO16:AR16,'PR sum'!CE16:CH16)</f>
        <v>50363.076923076937</v>
      </c>
      <c r="O54" s="30"/>
      <c r="P54" s="237">
        <f t="shared" si="36"/>
        <v>1.7131271375985281E-2</v>
      </c>
      <c r="Q54" s="30"/>
      <c r="R54" s="191">
        <f t="shared" si="34"/>
        <v>163680.00000000006</v>
      </c>
      <c r="S54" s="30"/>
      <c r="T54" s="239">
        <f t="shared" si="37"/>
        <v>1.7809249102084389E-2</v>
      </c>
      <c r="U54" s="24">
        <f>T54/100</f>
        <v>1.7809249102084389E-4</v>
      </c>
    </row>
    <row r="55" spans="1:22" x14ac:dyDescent="0.2">
      <c r="A55" s="31" t="s">
        <v>103</v>
      </c>
      <c r="B55" s="191">
        <f>SUM('PR sum'!AT16:AV16)</f>
        <v>5412.1153846153848</v>
      </c>
      <c r="C55" s="30"/>
      <c r="D55" s="239">
        <f t="shared" si="32"/>
        <v>2.6457737376943272E-3</v>
      </c>
      <c r="E55" s="30"/>
      <c r="F55" s="191">
        <f>SUM('PR sum'!AW16:AY16)</f>
        <v>5412.1153846153848</v>
      </c>
      <c r="G55" s="30"/>
      <c r="H55" s="239">
        <f t="shared" si="33"/>
        <v>2.612050012362757E-3</v>
      </c>
      <c r="I55" s="30"/>
      <c r="J55" s="191">
        <f>SUM('PR sum'!AZ16:BB16)</f>
        <v>5412.1153846153848</v>
      </c>
      <c r="K55" s="30"/>
      <c r="L55" s="237">
        <f t="shared" si="35"/>
        <v>2.5369128344406161E-3</v>
      </c>
      <c r="M55" s="30"/>
      <c r="N55" s="191">
        <f>SUM('PR sum'!BC16:BF16)</f>
        <v>7216.1538461538457</v>
      </c>
      <c r="O55" s="30"/>
      <c r="P55" s="237">
        <f t="shared" si="36"/>
        <v>2.4546135260587409E-3</v>
      </c>
      <c r="Q55" s="30"/>
      <c r="R55" s="191">
        <f t="shared" si="34"/>
        <v>23452.5</v>
      </c>
      <c r="S55" s="30"/>
      <c r="T55" s="239">
        <f t="shared" si="37"/>
        <v>2.5517559540972263E-3</v>
      </c>
      <c r="U55" s="24">
        <f>T55/100</f>
        <v>2.5517559540972265E-5</v>
      </c>
    </row>
    <row r="56" spans="1:22" x14ac:dyDescent="0.2">
      <c r="A56" s="31" t="s">
        <v>104</v>
      </c>
      <c r="B56" s="191">
        <f>SUM('PR sum'!BH16:BJ16)</f>
        <v>0</v>
      </c>
      <c r="C56" s="30"/>
      <c r="D56" s="239">
        <f t="shared" si="32"/>
        <v>0</v>
      </c>
      <c r="E56" s="30"/>
      <c r="F56" s="191">
        <f>SUM('PR sum'!BK16:BM16)</f>
        <v>0</v>
      </c>
      <c r="G56" s="30"/>
      <c r="H56" s="239">
        <f t="shared" si="33"/>
        <v>0</v>
      </c>
      <c r="I56" s="30"/>
      <c r="J56" s="191">
        <f>SUM('PR sum'!BN16:BP16)</f>
        <v>0</v>
      </c>
      <c r="K56" s="30"/>
      <c r="L56" s="237">
        <f t="shared" si="35"/>
        <v>0</v>
      </c>
      <c r="M56" s="30"/>
      <c r="N56" s="191">
        <f>SUM('PR sum'!BQ16:BT16)</f>
        <v>0</v>
      </c>
      <c r="O56" s="30"/>
      <c r="P56" s="237">
        <f t="shared" si="36"/>
        <v>0</v>
      </c>
      <c r="Q56" s="30"/>
      <c r="R56" s="191">
        <f t="shared" si="34"/>
        <v>0</v>
      </c>
      <c r="S56" s="30"/>
      <c r="T56" s="239">
        <f t="shared" si="37"/>
        <v>0</v>
      </c>
      <c r="U56" s="24">
        <f>T56/100</f>
        <v>0</v>
      </c>
      <c r="V56" s="50"/>
    </row>
    <row r="57" spans="1:22" x14ac:dyDescent="0.2">
      <c r="A57" s="31" t="s">
        <v>105</v>
      </c>
      <c r="B57" s="191">
        <f>SUM('PR sum'!EN16:EP16)</f>
        <v>5242.1697115384623</v>
      </c>
      <c r="C57" s="30"/>
      <c r="D57" s="239">
        <f t="shared" si="32"/>
        <v>2.562693875808925E-3</v>
      </c>
      <c r="E57" s="30"/>
      <c r="F57" s="191">
        <f>SUM('PR sum'!EQ16:ES16)</f>
        <v>5074.1697115384613</v>
      </c>
      <c r="G57" s="30"/>
      <c r="H57" s="239">
        <f t="shared" si="33"/>
        <v>2.4489472444417714E-3</v>
      </c>
      <c r="I57" s="30"/>
      <c r="J57" s="191">
        <f>SUM('PR sum'!ET16:EV16)</f>
        <v>5074.1697115384595</v>
      </c>
      <c r="K57" s="30"/>
      <c r="L57" s="237">
        <f t="shared" si="35"/>
        <v>2.3785018150064004E-3</v>
      </c>
      <c r="M57" s="30"/>
      <c r="N57" s="191">
        <f>SUM('PR sum'!EW16:EZ16)</f>
        <v>5620.3271153846081</v>
      </c>
      <c r="O57" s="30"/>
      <c r="P57" s="237">
        <f t="shared" si="36"/>
        <v>1.9117844841474356E-3</v>
      </c>
      <c r="Q57" s="30"/>
      <c r="R57" s="191">
        <f>B57+F57+J57+N57</f>
        <v>21010.836249999989</v>
      </c>
      <c r="S57" s="30"/>
      <c r="T57" s="239">
        <f t="shared" si="37"/>
        <v>2.2860900331094472E-3</v>
      </c>
      <c r="U57" s="24">
        <f>'PR sum'!$O$16</f>
        <v>0.11738009832605238</v>
      </c>
      <c r="V57" s="50"/>
    </row>
    <row r="58" spans="1:22" x14ac:dyDescent="0.2">
      <c r="A58" s="30"/>
      <c r="B58" s="191"/>
      <c r="C58" s="30"/>
      <c r="D58" s="239"/>
      <c r="E58" s="30"/>
      <c r="F58" s="191"/>
      <c r="G58" s="30"/>
      <c r="H58" s="239"/>
      <c r="I58" s="30"/>
      <c r="J58" s="191"/>
      <c r="K58" s="30"/>
      <c r="L58" s="239"/>
      <c r="M58" s="30"/>
      <c r="N58" s="191"/>
      <c r="O58" s="30"/>
      <c r="P58" s="239"/>
      <c r="Q58" s="30"/>
      <c r="R58" s="191"/>
      <c r="S58" s="30"/>
      <c r="T58" s="239"/>
      <c r="U58" s="18"/>
    </row>
    <row r="59" spans="1:22" ht="13.5" thickBot="1" x14ac:dyDescent="0.25">
      <c r="A59" s="34" t="s">
        <v>106</v>
      </c>
      <c r="B59" s="192">
        <f>SUM(B50:B57)</f>
        <v>232551.59278846154</v>
      </c>
      <c r="C59" s="30"/>
      <c r="D59" s="215">
        <f t="shared" ref="D59" si="38">IF(B$17,B59/B$17,0)</f>
        <v>0.11368547289433338</v>
      </c>
      <c r="E59" s="30"/>
      <c r="F59" s="192">
        <f>SUM(F50:F57)</f>
        <v>234761.59278846154</v>
      </c>
      <c r="G59" s="30"/>
      <c r="H59" s="215">
        <f>IF(F$17,F59/F$17,0)</f>
        <v>0.11330302067995904</v>
      </c>
      <c r="I59" s="30"/>
      <c r="J59" s="192">
        <f>SUM(J50:J57)</f>
        <v>240285.59278846154</v>
      </c>
      <c r="K59" s="30"/>
      <c r="L59" s="238">
        <f>IF(J$17,J59/J$17,0)</f>
        <v>0.11263315006347376</v>
      </c>
      <c r="M59" s="30"/>
      <c r="N59" s="192">
        <f>SUM(N50:N57)</f>
        <v>327819.55788461544</v>
      </c>
      <c r="O59" s="30"/>
      <c r="P59" s="238">
        <f>IF(N$17,N59/N$17,0)</f>
        <v>0.11150958502901881</v>
      </c>
      <c r="Q59" s="30"/>
      <c r="R59" s="192">
        <f>SUM(R50:R57)</f>
        <v>1035418.3362499999</v>
      </c>
      <c r="S59" s="33"/>
      <c r="T59" s="215">
        <f>IF(R$17,R59/R$17,0)</f>
        <v>0.11265898750697713</v>
      </c>
      <c r="U59" s="18"/>
    </row>
    <row r="60" spans="1:22" x14ac:dyDescent="0.2">
      <c r="A60" s="28"/>
      <c r="B60" s="188"/>
      <c r="C60" s="30"/>
      <c r="D60" s="237"/>
      <c r="E60" s="30"/>
      <c r="F60" s="188"/>
      <c r="G60" s="30"/>
      <c r="H60" s="237"/>
      <c r="I60" s="30"/>
      <c r="J60" s="188"/>
      <c r="K60" s="30"/>
      <c r="L60" s="237"/>
      <c r="M60" s="30"/>
      <c r="N60" s="188"/>
      <c r="O60" s="30"/>
      <c r="P60" s="237"/>
      <c r="Q60" s="30"/>
      <c r="R60" s="188"/>
      <c r="S60" s="30"/>
      <c r="T60" s="239"/>
      <c r="U60" s="18"/>
    </row>
    <row r="61" spans="1:22" x14ac:dyDescent="0.2">
      <c r="A61" s="34" t="s">
        <v>107</v>
      </c>
      <c r="B61" s="188"/>
      <c r="C61" s="30"/>
      <c r="D61" s="237"/>
      <c r="E61" s="30"/>
      <c r="F61" s="188"/>
      <c r="G61" s="30"/>
      <c r="H61" s="237"/>
      <c r="I61" s="30"/>
      <c r="J61" s="188"/>
      <c r="K61" s="30"/>
      <c r="L61" s="237"/>
      <c r="M61" s="30"/>
      <c r="N61" s="188"/>
      <c r="O61" s="30"/>
      <c r="P61" s="237"/>
      <c r="Q61" s="30"/>
      <c r="R61" s="188"/>
      <c r="S61" s="30"/>
      <c r="T61" s="239"/>
      <c r="U61" s="18"/>
    </row>
    <row r="62" spans="1:22" x14ac:dyDescent="0.2">
      <c r="A62" s="30" t="s">
        <v>108</v>
      </c>
      <c r="B62" s="188">
        <f>ROUND(B$17*$U62,0)</f>
        <v>61367</v>
      </c>
      <c r="C62" s="30"/>
      <c r="D62" s="237">
        <f>IF(B$17,B62/B$17,0)</f>
        <v>2.9999951113870462E-2</v>
      </c>
      <c r="E62" s="30"/>
      <c r="F62" s="188">
        <f t="shared" ref="F62:F71" si="39">ROUND(F$17*$U62,0)</f>
        <v>62159</v>
      </c>
      <c r="G62" s="30"/>
      <c r="H62" s="237">
        <f t="shared" ref="H62:H79" si="40">IF(F$17,F62/F$17,0)</f>
        <v>2.9999806947943512E-2</v>
      </c>
      <c r="I62" s="30"/>
      <c r="J62" s="188">
        <f t="shared" ref="J62:J71" si="41">ROUND(J$17*$U62,0)</f>
        <v>64000</v>
      </c>
      <c r="K62" s="30"/>
      <c r="L62" s="237">
        <f>IF(J$17,J62/J$17,0)</f>
        <v>2.9999807813731193E-2</v>
      </c>
      <c r="M62" s="30"/>
      <c r="N62" s="188">
        <f t="shared" ref="N62:N71" si="42">ROUND(N$17*$U62,0)</f>
        <v>88195</v>
      </c>
      <c r="O62" s="30"/>
      <c r="P62" s="237">
        <f>IF(N$17,N62/N$17,0)</f>
        <v>3.0000003401553763E-2</v>
      </c>
      <c r="Q62" s="30"/>
      <c r="R62" s="188">
        <f t="shared" ref="R62:R78" si="43">B62+F62+J62+N62</f>
        <v>275721</v>
      </c>
      <c r="S62" s="30"/>
      <c r="T62" s="239">
        <f>IF(R$17,R62/R$17,0)</f>
        <v>2.9999902075243206E-2</v>
      </c>
      <c r="U62" s="18">
        <f>INPUT!B25</f>
        <v>0.03</v>
      </c>
    </row>
    <row r="63" spans="1:22" x14ac:dyDescent="0.2">
      <c r="A63" s="31" t="s">
        <v>109</v>
      </c>
      <c r="B63" s="188">
        <f t="shared" ref="B63:B70" si="44">ROUND(B$17*$U63,0)</f>
        <v>1023</v>
      </c>
      <c r="C63" s="30"/>
      <c r="D63" s="237">
        <f t="shared" ref="D63:D79" si="45">IF(B$17,B63/B$17,0)</f>
        <v>5.0010510517850765E-4</v>
      </c>
      <c r="E63" s="30"/>
      <c r="F63" s="188">
        <f t="shared" si="39"/>
        <v>1036</v>
      </c>
      <c r="G63" s="30"/>
      <c r="H63" s="237">
        <f t="shared" si="40"/>
        <v>5.0000482630141213E-4</v>
      </c>
      <c r="I63" s="30"/>
      <c r="J63" s="188">
        <f t="shared" si="41"/>
        <v>1067</v>
      </c>
      <c r="K63" s="30"/>
      <c r="L63" s="237">
        <f t="shared" ref="L63:L79" si="46">IF(J$17,J63/J$17,0)</f>
        <v>5.001530458945497E-4</v>
      </c>
      <c r="M63" s="30"/>
      <c r="N63" s="188">
        <f t="shared" si="42"/>
        <v>1470</v>
      </c>
      <c r="O63" s="30"/>
      <c r="P63" s="237">
        <f t="shared" ref="P63:P79" si="47">IF(N$17,N63/N$17,0)</f>
        <v>5.0002840297391044E-4</v>
      </c>
      <c r="Q63" s="30"/>
      <c r="R63" s="188">
        <f t="shared" si="43"/>
        <v>4596</v>
      </c>
      <c r="S63" s="30"/>
      <c r="T63" s="239">
        <f t="shared" ref="T63:T79" si="48">IF(R$17,R63/R$17,0)</f>
        <v>5.0006909135618175E-4</v>
      </c>
      <c r="U63" s="18">
        <f>INPUT!B27</f>
        <v>5.0000000000000001E-4</v>
      </c>
    </row>
    <row r="64" spans="1:22" x14ac:dyDescent="0.2">
      <c r="A64" s="31" t="s">
        <v>110</v>
      </c>
      <c r="B64" s="188">
        <f t="shared" si="44"/>
        <v>1023</v>
      </c>
      <c r="C64" s="30"/>
      <c r="D64" s="237">
        <f t="shared" si="45"/>
        <v>5.0010510517850765E-4</v>
      </c>
      <c r="E64" s="30"/>
      <c r="F64" s="188">
        <f t="shared" si="39"/>
        <v>1036</v>
      </c>
      <c r="G64" s="30"/>
      <c r="H64" s="237">
        <f t="shared" si="40"/>
        <v>5.0000482630141213E-4</v>
      </c>
      <c r="I64" s="30"/>
      <c r="J64" s="188">
        <f t="shared" si="41"/>
        <v>1067</v>
      </c>
      <c r="K64" s="30"/>
      <c r="L64" s="237">
        <f t="shared" si="46"/>
        <v>5.001530458945497E-4</v>
      </c>
      <c r="M64" s="30"/>
      <c r="N64" s="188">
        <f t="shared" si="42"/>
        <v>1470</v>
      </c>
      <c r="O64" s="30"/>
      <c r="P64" s="237">
        <f t="shared" si="47"/>
        <v>5.0002840297391044E-4</v>
      </c>
      <c r="Q64" s="30"/>
      <c r="R64" s="188">
        <f t="shared" si="43"/>
        <v>4596</v>
      </c>
      <c r="S64" s="30"/>
      <c r="T64" s="239">
        <f t="shared" si="48"/>
        <v>5.0006909135618175E-4</v>
      </c>
      <c r="U64" s="18">
        <f>INPUT!B28</f>
        <v>5.0000000000000001E-4</v>
      </c>
    </row>
    <row r="65" spans="1:23" x14ac:dyDescent="0.2">
      <c r="A65" s="31" t="s">
        <v>111</v>
      </c>
      <c r="B65" s="188">
        <f t="shared" si="44"/>
        <v>818</v>
      </c>
      <c r="C65" s="30"/>
      <c r="D65" s="237">
        <f t="shared" si="45"/>
        <v>3.998885396246523E-4</v>
      </c>
      <c r="E65" s="30"/>
      <c r="F65" s="188">
        <f t="shared" si="39"/>
        <v>829</v>
      </c>
      <c r="G65" s="30"/>
      <c r="H65" s="237">
        <f t="shared" si="40"/>
        <v>4.0010038706937327E-4</v>
      </c>
      <c r="I65" s="30"/>
      <c r="J65" s="188">
        <f t="shared" si="41"/>
        <v>853</v>
      </c>
      <c r="K65" s="30"/>
      <c r="L65" s="237">
        <f t="shared" si="46"/>
        <v>3.9984118851738606E-4</v>
      </c>
      <c r="M65" s="30"/>
      <c r="N65" s="188">
        <f t="shared" si="42"/>
        <v>1176</v>
      </c>
      <c r="O65" s="30"/>
      <c r="P65" s="237">
        <f t="shared" si="47"/>
        <v>4.0002272237912834E-4</v>
      </c>
      <c r="Q65" s="30"/>
      <c r="R65" s="188">
        <f t="shared" si="43"/>
        <v>3676</v>
      </c>
      <c r="S65" s="30"/>
      <c r="T65" s="239">
        <f t="shared" si="48"/>
        <v>3.9996822885668496E-4</v>
      </c>
      <c r="U65" s="18">
        <f>INPUT!B29</f>
        <v>4.0000000000000002E-4</v>
      </c>
    </row>
    <row r="66" spans="1:23" x14ac:dyDescent="0.2">
      <c r="A66" s="30" t="s">
        <v>112</v>
      </c>
      <c r="B66" s="188">
        <f t="shared" si="44"/>
        <v>205</v>
      </c>
      <c r="C66" s="30"/>
      <c r="D66" s="237">
        <f t="shared" si="45"/>
        <v>1.0021656555385541E-4</v>
      </c>
      <c r="E66" s="30"/>
      <c r="F66" s="188">
        <f t="shared" si="39"/>
        <v>207</v>
      </c>
      <c r="G66" s="30"/>
      <c r="H66" s="237">
        <f t="shared" si="40"/>
        <v>9.9904439232038921E-5</v>
      </c>
      <c r="I66" s="30"/>
      <c r="J66" s="188">
        <f t="shared" si="41"/>
        <v>213</v>
      </c>
      <c r="K66" s="30"/>
      <c r="L66" s="237">
        <f t="shared" si="46"/>
        <v>9.9843110380074126E-5</v>
      </c>
      <c r="M66" s="30"/>
      <c r="N66" s="188">
        <f t="shared" si="42"/>
        <v>294</v>
      </c>
      <c r="O66" s="30"/>
      <c r="P66" s="237">
        <f t="shared" si="47"/>
        <v>1.0000568059478209E-4</v>
      </c>
      <c r="Q66" s="30"/>
      <c r="R66" s="188">
        <f t="shared" si="43"/>
        <v>919</v>
      </c>
      <c r="S66" s="30"/>
      <c r="T66" s="239">
        <f t="shared" si="48"/>
        <v>9.9992057214171241E-5</v>
      </c>
      <c r="U66" s="18">
        <f>INPUT!B30</f>
        <v>1E-4</v>
      </c>
    </row>
    <row r="67" spans="1:23" x14ac:dyDescent="0.2">
      <c r="A67" s="28" t="s">
        <v>113</v>
      </c>
      <c r="B67" s="188">
        <f t="shared" si="44"/>
        <v>7159</v>
      </c>
      <c r="C67" s="30"/>
      <c r="D67" s="237">
        <f t="shared" si="45"/>
        <v>3.4997580136587846E-3</v>
      </c>
      <c r="E67" s="30"/>
      <c r="F67" s="188">
        <f t="shared" si="39"/>
        <v>7252</v>
      </c>
      <c r="G67" s="30"/>
      <c r="H67" s="237">
        <f t="shared" si="40"/>
        <v>3.5000337841098851E-3</v>
      </c>
      <c r="I67" s="30"/>
      <c r="J67" s="188">
        <f t="shared" si="41"/>
        <v>7467</v>
      </c>
      <c r="K67" s="30"/>
      <c r="L67" s="237">
        <f t="shared" si="46"/>
        <v>3.5001338272676692E-3</v>
      </c>
      <c r="M67" s="30"/>
      <c r="N67" s="188">
        <f t="shared" si="42"/>
        <v>10289</v>
      </c>
      <c r="O67" s="30"/>
      <c r="P67" s="237">
        <f t="shared" si="47"/>
        <v>3.4998586654412002E-3</v>
      </c>
      <c r="Q67" s="30"/>
      <c r="R67" s="188">
        <f t="shared" si="43"/>
        <v>32167</v>
      </c>
      <c r="S67" s="30"/>
      <c r="T67" s="239">
        <f t="shared" si="48"/>
        <v>3.4999396130666444E-3</v>
      </c>
      <c r="U67" s="18">
        <f>INPUT!B31</f>
        <v>3.5000000000000001E-3</v>
      </c>
    </row>
    <row r="68" spans="1:23" x14ac:dyDescent="0.2">
      <c r="A68" s="28" t="s">
        <v>114</v>
      </c>
      <c r="B68" s="188">
        <f t="shared" si="44"/>
        <v>6750</v>
      </c>
      <c r="C68" s="30"/>
      <c r="D68" s="237">
        <f t="shared" ref="D68" si="49">IF(B$17,B68/B$17,0)</f>
        <v>3.2998137438464584E-3</v>
      </c>
      <c r="E68" s="30"/>
      <c r="F68" s="188">
        <f>ROUND(F$17*$U68,0)</f>
        <v>6838</v>
      </c>
      <c r="G68" s="30"/>
      <c r="H68" s="237">
        <f t="shared" ref="H68" si="50">IF(F$17,F68/F$17,0)</f>
        <v>3.3002249056458075E-3</v>
      </c>
      <c r="I68" s="30"/>
      <c r="J68" s="188">
        <f t="shared" si="41"/>
        <v>7040</v>
      </c>
      <c r="K68" s="30"/>
      <c r="L68" s="237">
        <f t="shared" ref="L68" si="51">IF(J$17,J68/J$17,0)</f>
        <v>3.2999788595104314E-3</v>
      </c>
      <c r="M68" s="30"/>
      <c r="N68" s="188">
        <f t="shared" si="42"/>
        <v>9701</v>
      </c>
      <c r="O68" s="30"/>
      <c r="P68" s="237">
        <f t="shared" ref="P68" si="52">IF(N$17,N68/N$17,0)</f>
        <v>3.2998473042516359E-3</v>
      </c>
      <c r="Q68" s="30"/>
      <c r="R68" s="188">
        <f t="shared" ref="R68" si="53">B68+F68+J68+N68</f>
        <v>30329</v>
      </c>
      <c r="S68" s="30"/>
      <c r="T68" s="239">
        <f t="shared" ref="T68" si="54">IF(R$17,R68/R$17,0)</f>
        <v>3.2999554986383019E-3</v>
      </c>
      <c r="U68" s="18">
        <f>INPUT!B32</f>
        <v>3.3E-3</v>
      </c>
    </row>
    <row r="69" spans="1:23" x14ac:dyDescent="0.2">
      <c r="A69" s="28" t="s">
        <v>115</v>
      </c>
      <c r="B69" s="188">
        <f>ROUND(B$17*$U69,0)</f>
        <v>1023</v>
      </c>
      <c r="C69" s="30"/>
      <c r="D69" s="237">
        <f t="shared" si="45"/>
        <v>5.0010510517850765E-4</v>
      </c>
      <c r="E69" s="30"/>
      <c r="F69" s="188">
        <f>ROUND(F$17*$U69,0)</f>
        <v>1036</v>
      </c>
      <c r="G69" s="30"/>
      <c r="H69" s="237">
        <f t="shared" si="40"/>
        <v>5.0000482630141213E-4</v>
      </c>
      <c r="I69" s="30"/>
      <c r="J69" s="188">
        <f t="shared" si="41"/>
        <v>1067</v>
      </c>
      <c r="K69" s="30"/>
      <c r="L69" s="237">
        <f t="shared" si="46"/>
        <v>5.001530458945497E-4</v>
      </c>
      <c r="M69" s="30"/>
      <c r="N69" s="188">
        <f t="shared" si="42"/>
        <v>1470</v>
      </c>
      <c r="O69" s="30"/>
      <c r="P69" s="237">
        <f t="shared" si="47"/>
        <v>5.0002840297391044E-4</v>
      </c>
      <c r="Q69" s="30"/>
      <c r="R69" s="188">
        <f t="shared" si="43"/>
        <v>4596</v>
      </c>
      <c r="S69" s="30"/>
      <c r="T69" s="239">
        <f t="shared" si="48"/>
        <v>5.0006909135618175E-4</v>
      </c>
      <c r="U69" s="18">
        <f>INPUT!B33</f>
        <v>5.0000000000000001E-4</v>
      </c>
    </row>
    <row r="70" spans="1:23" x14ac:dyDescent="0.2">
      <c r="A70" s="30" t="s">
        <v>116</v>
      </c>
      <c r="B70" s="188">
        <f t="shared" si="44"/>
        <v>20456</v>
      </c>
      <c r="C70" s="30"/>
      <c r="D70" s="237">
        <f t="shared" si="45"/>
        <v>1.0000146658388616E-2</v>
      </c>
      <c r="E70" s="30"/>
      <c r="F70" s="188">
        <f t="shared" si="39"/>
        <v>20720</v>
      </c>
      <c r="G70" s="30"/>
      <c r="H70" s="237">
        <f t="shared" si="40"/>
        <v>1.0000096526028244E-2</v>
      </c>
      <c r="I70" s="30"/>
      <c r="J70" s="188">
        <f t="shared" si="41"/>
        <v>21333</v>
      </c>
      <c r="K70" s="30"/>
      <c r="L70" s="237">
        <f t="shared" si="46"/>
        <v>9.9997796889113675E-3</v>
      </c>
      <c r="M70" s="30"/>
      <c r="N70" s="188">
        <f t="shared" si="42"/>
        <v>29398</v>
      </c>
      <c r="O70" s="30"/>
      <c r="P70" s="237">
        <f t="shared" si="47"/>
        <v>9.9998877487258633E-3</v>
      </c>
      <c r="Q70" s="30"/>
      <c r="R70" s="188">
        <f t="shared" si="43"/>
        <v>91907</v>
      </c>
      <c r="S70" s="30"/>
      <c r="T70" s="239">
        <f t="shared" si="48"/>
        <v>9.9999673584144026E-3</v>
      </c>
      <c r="U70" s="18">
        <f>INPUT!B34</f>
        <v>0.01</v>
      </c>
    </row>
    <row r="71" spans="1:23" x14ac:dyDescent="0.2">
      <c r="A71" s="39" t="s">
        <v>117</v>
      </c>
      <c r="B71" s="188">
        <f>ROUND(B$17*$U71,0)</f>
        <v>13910</v>
      </c>
      <c r="C71" s="30"/>
      <c r="D71" s="237">
        <f t="shared" si="45"/>
        <v>6.8000606188006281E-3</v>
      </c>
      <c r="E71" s="30"/>
      <c r="F71" s="188">
        <f t="shared" si="39"/>
        <v>14089</v>
      </c>
      <c r="G71" s="30"/>
      <c r="H71" s="237">
        <f t="shared" si="40"/>
        <v>6.7997760596144752E-3</v>
      </c>
      <c r="I71" s="30"/>
      <c r="J71" s="188">
        <f t="shared" si="41"/>
        <v>14507</v>
      </c>
      <c r="K71" s="30"/>
      <c r="L71" s="237">
        <f t="shared" si="46"/>
        <v>6.8001126867781002E-3</v>
      </c>
      <c r="M71" s="30"/>
      <c r="N71" s="188">
        <f t="shared" si="42"/>
        <v>19991</v>
      </c>
      <c r="O71" s="30"/>
      <c r="P71" s="237">
        <f t="shared" si="47"/>
        <v>6.8000461250690087E-3</v>
      </c>
      <c r="Q71" s="30"/>
      <c r="R71" s="188">
        <f t="shared" ref="R71" si="55">B71+F71+J71+N71</f>
        <v>62497</v>
      </c>
      <c r="S71" s="30"/>
      <c r="T71" s="239">
        <f t="shared" si="48"/>
        <v>6.8000039169902717E-3</v>
      </c>
      <c r="U71" s="18">
        <f>INPUT!B35</f>
        <v>6.7999999999999996E-3</v>
      </c>
      <c r="W71" s="221"/>
    </row>
    <row r="72" spans="1:23" x14ac:dyDescent="0.2">
      <c r="A72" s="30" t="s">
        <v>118</v>
      </c>
      <c r="B72" s="189">
        <v>0</v>
      </c>
      <c r="C72" s="30"/>
      <c r="D72" s="237">
        <f t="shared" si="45"/>
        <v>0</v>
      </c>
      <c r="E72" s="30"/>
      <c r="F72" s="189">
        <v>0</v>
      </c>
      <c r="G72" s="30"/>
      <c r="H72" s="237">
        <f t="shared" si="40"/>
        <v>0</v>
      </c>
      <c r="I72" s="30"/>
      <c r="J72" s="189">
        <v>0</v>
      </c>
      <c r="K72" s="30"/>
      <c r="L72" s="237">
        <f t="shared" si="46"/>
        <v>0</v>
      </c>
      <c r="M72" s="30"/>
      <c r="N72" s="189">
        <v>0</v>
      </c>
      <c r="O72" s="30"/>
      <c r="P72" s="237">
        <f t="shared" si="47"/>
        <v>0</v>
      </c>
      <c r="Q72" s="30"/>
      <c r="R72" s="188">
        <f t="shared" si="43"/>
        <v>0</v>
      </c>
      <c r="S72" s="30"/>
      <c r="T72" s="239">
        <f t="shared" si="48"/>
        <v>0</v>
      </c>
      <c r="U72" s="36">
        <f t="shared" ref="U72:U78" si="56">T72/100</f>
        <v>0</v>
      </c>
    </row>
    <row r="73" spans="1:23" x14ac:dyDescent="0.2">
      <c r="A73" s="28" t="s">
        <v>119</v>
      </c>
      <c r="B73" s="188">
        <f>SUM('PR sum'!R27:T27,'PR sum'!AF27:AH27,'PR sum'!BV27:BX27)</f>
        <v>12263.076923076926</v>
      </c>
      <c r="C73" s="30"/>
      <c r="D73" s="237">
        <f t="shared" si="45"/>
        <v>5.9949436700171225E-3</v>
      </c>
      <c r="E73" s="30"/>
      <c r="F73" s="188">
        <f>SUM('PR sum'!U27:W27,'PR sum'!AI27:AK27,'PR sum'!BY27:CA27)</f>
        <v>12263.076923076926</v>
      </c>
      <c r="G73" s="30"/>
      <c r="H73" s="237">
        <f t="shared" si="40"/>
        <v>5.9185305471466543E-3</v>
      </c>
      <c r="I73" s="30"/>
      <c r="J73" s="188">
        <f>SUM('PR sum'!X27:Z27,'PR sum'!AL27:AN27,'PR sum'!CB27:CD27)</f>
        <v>12263.076923076926</v>
      </c>
      <c r="K73" s="30"/>
      <c r="L73" s="237">
        <f t="shared" si="46"/>
        <v>5.7482804827704665E-3</v>
      </c>
      <c r="M73" s="30"/>
      <c r="N73" s="188">
        <f>SUM('PR sum'!AA27:AD27,'PR sum'!AO27:AR27,'PR sum'!CE27:CH27)</f>
        <v>16350.769230769234</v>
      </c>
      <c r="O73" s="30"/>
      <c r="P73" s="237">
        <f t="shared" si="47"/>
        <v>5.5618020584057778E-3</v>
      </c>
      <c r="Q73" s="30"/>
      <c r="R73" s="188">
        <f t="shared" si="43"/>
        <v>53140.000000000015</v>
      </c>
      <c r="S73" s="30"/>
      <c r="T73" s="239">
        <f t="shared" si="48"/>
        <v>5.7819128621991959E-3</v>
      </c>
      <c r="U73" s="24">
        <f t="shared" si="56"/>
        <v>5.781912862199196E-5</v>
      </c>
    </row>
    <row r="74" spans="1:23" x14ac:dyDescent="0.2">
      <c r="A74" s="28" t="s">
        <v>120</v>
      </c>
      <c r="B74" s="191">
        <f>SUM('PR sum'!AT27:AV27)</f>
        <v>8826.923076923078</v>
      </c>
      <c r="C74" s="30"/>
      <c r="D74" s="237">
        <f t="shared" si="45"/>
        <v>4.3151410496453692E-3</v>
      </c>
      <c r="E74" s="30"/>
      <c r="F74" s="191">
        <f>SUM('PR sum'!AW27:AY27)</f>
        <v>8826.923076923078</v>
      </c>
      <c r="G74" s="30"/>
      <c r="H74" s="237">
        <f t="shared" si="40"/>
        <v>4.2601391311320952E-3</v>
      </c>
      <c r="I74" s="30"/>
      <c r="J74" s="191">
        <f>SUM('PR sum'!AZ27:BB27)</f>
        <v>8826.923076923078</v>
      </c>
      <c r="K74" s="30"/>
      <c r="L74" s="237">
        <f t="shared" si="46"/>
        <v>4.1375936858481432E-3</v>
      </c>
      <c r="M74" s="30"/>
      <c r="N74" s="191">
        <f>SUM('PR sum'!BC27:BF27)</f>
        <v>11769.23076923077</v>
      </c>
      <c r="O74" s="30"/>
      <c r="P74" s="237">
        <f t="shared" si="47"/>
        <v>4.0033671195713397E-3</v>
      </c>
      <c r="Q74" s="30"/>
      <c r="R74" s="188">
        <f t="shared" si="43"/>
        <v>38250</v>
      </c>
      <c r="S74" s="30"/>
      <c r="T74" s="239">
        <f t="shared" si="48"/>
        <v>4.1618021637019036E-3</v>
      </c>
      <c r="U74" s="24">
        <f t="shared" si="56"/>
        <v>4.1618021637019034E-5</v>
      </c>
    </row>
    <row r="75" spans="1:23" x14ac:dyDescent="0.2">
      <c r="A75" s="28" t="s">
        <v>121</v>
      </c>
      <c r="B75" s="191">
        <f>SUM('PR sum'!BH27:BJ27)</f>
        <v>0</v>
      </c>
      <c r="C75" s="30"/>
      <c r="D75" s="237">
        <f t="shared" si="45"/>
        <v>0</v>
      </c>
      <c r="E75" s="30"/>
      <c r="F75" s="191">
        <f>SUM('PR sum'!BK27:BM27)</f>
        <v>0</v>
      </c>
      <c r="G75" s="30"/>
      <c r="H75" s="237">
        <f t="shared" si="40"/>
        <v>0</v>
      </c>
      <c r="I75" s="30"/>
      <c r="J75" s="191">
        <f>SUM('PR sum'!BN27:BP27)</f>
        <v>0</v>
      </c>
      <c r="K75" s="30"/>
      <c r="L75" s="237">
        <f t="shared" si="46"/>
        <v>0</v>
      </c>
      <c r="M75" s="30"/>
      <c r="N75" s="191">
        <f>SUM('PR sum'!BQ27:BT27)</f>
        <v>0</v>
      </c>
      <c r="O75" s="30"/>
      <c r="P75" s="237">
        <f t="shared" si="47"/>
        <v>0</v>
      </c>
      <c r="Q75" s="30"/>
      <c r="R75" s="188">
        <f t="shared" si="43"/>
        <v>0</v>
      </c>
      <c r="S75" s="30"/>
      <c r="T75" s="239">
        <f t="shared" si="48"/>
        <v>0</v>
      </c>
      <c r="U75" s="24">
        <f t="shared" si="56"/>
        <v>0</v>
      </c>
      <c r="V75" s="50"/>
    </row>
    <row r="76" spans="1:23" x14ac:dyDescent="0.2">
      <c r="A76" s="28" t="s">
        <v>122</v>
      </c>
      <c r="B76" s="188">
        <f>SUM('PR sum'!R37:T37,'PR sum'!AF37:AH37,'PR sum'!BV37:BX37)</f>
        <v>22560</v>
      </c>
      <c r="C76" s="30"/>
      <c r="D76" s="237">
        <f t="shared" si="45"/>
        <v>1.102871082387794E-2</v>
      </c>
      <c r="E76" s="30"/>
      <c r="F76" s="188">
        <f>SUM('PR sum'!U37:W37,'PR sum'!AI37:AK37,'PR sum'!BY37:CA37)</f>
        <v>22560</v>
      </c>
      <c r="G76" s="30"/>
      <c r="H76" s="237">
        <f t="shared" si="40"/>
        <v>1.088813598586859E-2</v>
      </c>
      <c r="I76" s="30"/>
      <c r="J76" s="188">
        <f>SUM('PR sum'!X37:Z37,'PR sum'!AL37:AN37,'PR sum'!CB37:CD37)</f>
        <v>22560</v>
      </c>
      <c r="K76" s="30"/>
      <c r="L76" s="237">
        <f t="shared" si="46"/>
        <v>1.0574932254340245E-2</v>
      </c>
      <c r="M76" s="30"/>
      <c r="N76" s="188">
        <f>SUM('PR sum'!AA37:AD37,'PR sum'!AO37:AR37,'PR sum'!CE37:CH37)</f>
        <v>30080</v>
      </c>
      <c r="O76" s="30"/>
      <c r="P76" s="237">
        <f t="shared" si="47"/>
        <v>1.0231873715275664E-2</v>
      </c>
      <c r="Q76" s="30"/>
      <c r="R76" s="188">
        <f t="shared" si="43"/>
        <v>97760</v>
      </c>
      <c r="S76" s="30"/>
      <c r="T76" s="239">
        <f t="shared" si="48"/>
        <v>1.0636804693424788E-2</v>
      </c>
      <c r="U76" s="24">
        <f t="shared" si="56"/>
        <v>1.0636804693424788E-4</v>
      </c>
    </row>
    <row r="77" spans="1:23" x14ac:dyDescent="0.2">
      <c r="A77" s="28" t="s">
        <v>123</v>
      </c>
      <c r="B77" s="191">
        <f>SUM('PR sum'!AT37:AV37)</f>
        <v>9916.4423076923067</v>
      </c>
      <c r="C77" s="30"/>
      <c r="D77" s="237">
        <f t="shared" si="45"/>
        <v>4.8477648321457135E-3</v>
      </c>
      <c r="E77" s="30"/>
      <c r="F77" s="191">
        <f>SUM('PR sum'!AW37:AY37)</f>
        <v>9916.4423076923067</v>
      </c>
      <c r="G77" s="30"/>
      <c r="H77" s="237">
        <f t="shared" si="40"/>
        <v>4.7859739513375164E-3</v>
      </c>
      <c r="I77" s="30"/>
      <c r="J77" s="191">
        <f>SUM('PR sum'!AZ37:BB37)</f>
        <v>9916.4423076923067</v>
      </c>
      <c r="K77" s="30"/>
      <c r="L77" s="237">
        <f t="shared" si="46"/>
        <v>4.6483025535425347E-3</v>
      </c>
      <c r="M77" s="30"/>
      <c r="N77" s="191">
        <f>SUM('PR sum'!BC37:BF37)</f>
        <v>13221.923076923076</v>
      </c>
      <c r="O77" s="30"/>
      <c r="P77" s="237">
        <f t="shared" si="47"/>
        <v>4.4975082179576449E-3</v>
      </c>
      <c r="Q77" s="30"/>
      <c r="R77" s="188">
        <f t="shared" si="43"/>
        <v>42971.25</v>
      </c>
      <c r="S77" s="30"/>
      <c r="T77" s="239">
        <f t="shared" si="48"/>
        <v>4.6754991170451093E-3</v>
      </c>
      <c r="U77" s="24">
        <f t="shared" si="56"/>
        <v>4.6754991170451094E-5</v>
      </c>
    </row>
    <row r="78" spans="1:23" x14ac:dyDescent="0.2">
      <c r="A78" s="28" t="s">
        <v>124</v>
      </c>
      <c r="B78" s="191">
        <f>SUM('PR sum'!BH37:BJ37)</f>
        <v>2604.8076923076924</v>
      </c>
      <c r="C78" s="30"/>
      <c r="D78" s="237">
        <f t="shared" si="45"/>
        <v>1.2733896626894667E-3</v>
      </c>
      <c r="E78" s="30"/>
      <c r="F78" s="191">
        <f>SUM('PR sum'!BK37:BM37)</f>
        <v>2604.8076923076924</v>
      </c>
      <c r="G78" s="30"/>
      <c r="H78" s="237">
        <f t="shared" si="40"/>
        <v>1.2571587043830985E-3</v>
      </c>
      <c r="I78" s="30"/>
      <c r="J78" s="191">
        <f>SUM('PR sum'!BN37:BP37)</f>
        <v>2604.8076923076924</v>
      </c>
      <c r="K78" s="30"/>
      <c r="L78" s="237">
        <f t="shared" si="46"/>
        <v>1.220995783764991E-3</v>
      </c>
      <c r="M78" s="30"/>
      <c r="N78" s="191">
        <f>SUM('PR sum'!BQ37:BT37)</f>
        <v>3473.0769230769229</v>
      </c>
      <c r="O78" s="30"/>
      <c r="P78" s="237">
        <f t="shared" si="47"/>
        <v>1.1813857872460521E-3</v>
      </c>
      <c r="Q78" s="30"/>
      <c r="R78" s="188">
        <f t="shared" si="43"/>
        <v>11287.5</v>
      </c>
      <c r="S78" s="30"/>
      <c r="T78" s="239">
        <f t="shared" si="48"/>
        <v>1.2281396581120324E-3</v>
      </c>
      <c r="U78" s="24">
        <f t="shared" si="56"/>
        <v>1.2281396581120324E-5</v>
      </c>
      <c r="V78" s="50"/>
    </row>
    <row r="79" spans="1:23" x14ac:dyDescent="0.2">
      <c r="A79" s="31" t="s">
        <v>125</v>
      </c>
      <c r="B79" s="191">
        <f>SUM('PR sum'!EN27:EP27,'PR sum'!EN37:EP37)</f>
        <v>6726.1218749999998</v>
      </c>
      <c r="C79" s="30"/>
      <c r="D79" s="237">
        <f t="shared" si="45"/>
        <v>3.2881406527276013E-3</v>
      </c>
      <c r="E79" s="30"/>
      <c r="F79" s="191">
        <f>SUM('PR sum'!EQ27:ES27,'PR sum'!EQ37:ES37)</f>
        <v>6479.2349519230766</v>
      </c>
      <c r="G79" s="30"/>
      <c r="H79" s="239">
        <f t="shared" si="40"/>
        <v>3.1270740798285102E-3</v>
      </c>
      <c r="I79" s="30"/>
      <c r="J79" s="191">
        <f>SUM('PR sum'!ET27:EV27,'PR sum'!ET37:EV37)</f>
        <v>4707.3450480769243</v>
      </c>
      <c r="K79" s="30"/>
      <c r="L79" s="237">
        <f t="shared" si="46"/>
        <v>2.2065538555504213E-3</v>
      </c>
      <c r="M79" s="30"/>
      <c r="N79" s="191">
        <f>SUM('PR sum'!EW27:EZ27,'PR sum'!EW37:EZ37)</f>
        <v>5729.4675000000025</v>
      </c>
      <c r="O79" s="30"/>
      <c r="P79" s="237">
        <f t="shared" si="47"/>
        <v>1.9489091727319214E-3</v>
      </c>
      <c r="Q79" s="30"/>
      <c r="R79" s="191">
        <f>B79+F79+J79+N79</f>
        <v>23642.169375000001</v>
      </c>
      <c r="S79" s="30"/>
      <c r="T79" s="239">
        <f t="shared" si="48"/>
        <v>2.5723929845616182E-3</v>
      </c>
      <c r="U79" s="24">
        <f>AVERAGE('PR sum'!O27:O37)</f>
        <v>0.102161874807336</v>
      </c>
      <c r="V79" s="50"/>
    </row>
    <row r="80" spans="1:23" x14ac:dyDescent="0.2">
      <c r="A80" s="30"/>
      <c r="B80" s="188"/>
      <c r="C80" s="30"/>
      <c r="D80" s="237"/>
      <c r="E80" s="30"/>
      <c r="F80" s="188"/>
      <c r="G80" s="30"/>
      <c r="H80" s="237"/>
      <c r="I80" s="30"/>
      <c r="J80" s="188"/>
      <c r="K80" s="30"/>
      <c r="L80" s="237"/>
      <c r="M80" s="30"/>
      <c r="N80" s="188"/>
      <c r="O80" s="30"/>
      <c r="P80" s="237"/>
      <c r="Q80" s="30"/>
      <c r="R80" s="188"/>
      <c r="S80" s="30"/>
      <c r="T80" s="239"/>
      <c r="U80" s="18"/>
    </row>
    <row r="81" spans="1:23" ht="13.5" thickBot="1" x14ac:dyDescent="0.25">
      <c r="A81" s="34" t="s">
        <v>126</v>
      </c>
      <c r="B81" s="192">
        <f>SUM(B62:B79)</f>
        <v>176631.37187500001</v>
      </c>
      <c r="C81" s="30"/>
      <c r="D81" s="215">
        <f>IF(B$17,B81/B$17,0)</f>
        <v>8.6348241260382194E-2</v>
      </c>
      <c r="E81" s="30"/>
      <c r="F81" s="192">
        <f>SUM(F62:F79)</f>
        <v>177852.48495192308</v>
      </c>
      <c r="G81" s="30"/>
      <c r="H81" s="215">
        <f>IF(F$17,F81/F$17,0)</f>
        <v>8.5836969928244036E-2</v>
      </c>
      <c r="I81" s="30"/>
      <c r="J81" s="192">
        <f>SUM(J62:J79)</f>
        <v>179492.59504807694</v>
      </c>
      <c r="K81" s="30"/>
      <c r="L81" s="215">
        <f>IF(J$17,J81/J$17,0)</f>
        <v>8.4136614928596684E-2</v>
      </c>
      <c r="M81" s="30"/>
      <c r="N81" s="192">
        <f>SUM(N62:N79)</f>
        <v>244078.46750000003</v>
      </c>
      <c r="O81" s="30"/>
      <c r="P81" s="215">
        <f>IF(N$17,N81/N$17,0)</f>
        <v>8.3024602928125524E-2</v>
      </c>
      <c r="Q81" s="30"/>
      <c r="R81" s="192">
        <f>B81+F81+J81+N81</f>
        <v>778054.91937500006</v>
      </c>
      <c r="S81" s="33"/>
      <c r="T81" s="215">
        <f>IF(R$17,R81/R$17,0)</f>
        <v>8.4656487501536884E-2</v>
      </c>
      <c r="U81" s="18"/>
    </row>
    <row r="82" spans="1:23" x14ac:dyDescent="0.2">
      <c r="A82" s="30" t="s">
        <v>127</v>
      </c>
      <c r="B82" s="188"/>
      <c r="C82" s="30"/>
      <c r="D82" s="237"/>
      <c r="E82" s="30"/>
      <c r="F82" s="188"/>
      <c r="G82" s="30"/>
      <c r="H82" s="237"/>
      <c r="I82" s="30"/>
      <c r="J82" s="188"/>
      <c r="K82" s="30"/>
      <c r="L82" s="237"/>
      <c r="M82" s="30"/>
      <c r="N82" s="188"/>
      <c r="O82" s="30"/>
      <c r="P82" s="237"/>
      <c r="Q82" s="30"/>
      <c r="R82" s="188"/>
      <c r="S82" s="30"/>
      <c r="T82" s="239"/>
      <c r="U82" s="30"/>
    </row>
    <row r="83" spans="1:23" x14ac:dyDescent="0.2">
      <c r="A83" s="34" t="s">
        <v>128</v>
      </c>
      <c r="B83" s="188"/>
      <c r="C83" s="30"/>
      <c r="D83" s="237"/>
      <c r="E83" s="30"/>
      <c r="F83" s="188"/>
      <c r="G83" s="30"/>
      <c r="H83" s="237"/>
      <c r="I83" s="30"/>
      <c r="J83" s="188"/>
      <c r="K83" s="30"/>
      <c r="L83" s="237"/>
      <c r="M83" s="30"/>
      <c r="N83" s="188"/>
      <c r="O83" s="30"/>
      <c r="P83" s="237"/>
      <c r="Q83" s="30"/>
      <c r="R83" s="188"/>
      <c r="S83" s="30"/>
      <c r="T83" s="239"/>
      <c r="U83" s="18"/>
    </row>
    <row r="84" spans="1:23" x14ac:dyDescent="0.2">
      <c r="A84" s="30" t="s">
        <v>129</v>
      </c>
      <c r="B84" s="188">
        <f>ROUND(B$17*$U84,0)</f>
        <v>32729</v>
      </c>
      <c r="C84" s="30"/>
      <c r="D84" s="237">
        <f>IF(B$17,B84/B$17,0)</f>
        <v>1.5999941336644553E-2</v>
      </c>
      <c r="E84" s="30"/>
      <c r="F84" s="188">
        <f>ROUND(F$17*$U84,0)</f>
        <v>33152</v>
      </c>
      <c r="G84" s="30"/>
      <c r="H84" s="237">
        <f>IF(F$17,F84/F$17,0)</f>
        <v>1.6000154441645188E-2</v>
      </c>
      <c r="I84" s="30"/>
      <c r="J84" s="188">
        <f>ROUND(J$17*$U84,0)</f>
        <v>34134</v>
      </c>
      <c r="K84" s="30"/>
      <c r="L84" s="237">
        <f>IF(J$17,J84/J$17,0)</f>
        <v>1.6000209998654695E-2</v>
      </c>
      <c r="M84" s="30"/>
      <c r="N84" s="188">
        <f>ROUND(N$17*$U84,0)</f>
        <v>47037</v>
      </c>
      <c r="O84" s="30"/>
      <c r="P84" s="237">
        <f>IF(N$17,N84/N$17,0)</f>
        <v>1.5999888429036616E-2</v>
      </c>
      <c r="Q84" s="30"/>
      <c r="R84" s="188">
        <f t="shared" ref="R84:R97" si="57">B84+F84+J84+N84</f>
        <v>147052</v>
      </c>
      <c r="S84" s="30"/>
      <c r="T84" s="239">
        <f>IF(R$17,R84/R$17,0)</f>
        <v>1.6000034817691303E-2</v>
      </c>
      <c r="U84" s="35">
        <f>INPUT!B38</f>
        <v>1.6E-2</v>
      </c>
    </row>
    <row r="85" spans="1:23" x14ac:dyDescent="0.2">
      <c r="A85" s="30" t="s">
        <v>130</v>
      </c>
      <c r="B85" s="188">
        <f>VLOOKUP($A$4,[5]Truce!$A:$C,3,FALSE)*3</f>
        <v>0</v>
      </c>
      <c r="C85" s="30"/>
      <c r="D85" s="237">
        <f>IF(B$17,B85/B$17,0)</f>
        <v>0</v>
      </c>
      <c r="E85" s="30"/>
      <c r="F85" s="188">
        <f>VLOOKUP($A$4,[5]Truce!$A:$C,3,FALSE)*3</f>
        <v>0</v>
      </c>
      <c r="G85" s="30"/>
      <c r="H85" s="237">
        <f>IF(F$17,F85/F$17,0)</f>
        <v>0</v>
      </c>
      <c r="I85" s="30"/>
      <c r="J85" s="188">
        <f>VLOOKUP($A$4,[5]Truce!$A:$C,3,FALSE)*3</f>
        <v>0</v>
      </c>
      <c r="K85" s="30"/>
      <c r="L85" s="237">
        <f>IF(J$17,J85/J$17,0)</f>
        <v>0</v>
      </c>
      <c r="M85" s="30"/>
      <c r="N85" s="188">
        <f>VLOOKUP($A$4,[5]Truce!$A:$C,3,FALSE)*3</f>
        <v>0</v>
      </c>
      <c r="O85" s="30"/>
      <c r="P85" s="237">
        <f>IF(N$17,N85/N$17,0)</f>
        <v>0</v>
      </c>
      <c r="Q85" s="30"/>
      <c r="R85" s="188">
        <f>B85+F85+J85+N85</f>
        <v>0</v>
      </c>
      <c r="S85" s="30"/>
      <c r="T85" s="237">
        <f>IF(R$17,R85/R$17,0)</f>
        <v>0</v>
      </c>
      <c r="U85" s="36">
        <f>T85/100</f>
        <v>0</v>
      </c>
    </row>
    <row r="86" spans="1:23" x14ac:dyDescent="0.2">
      <c r="A86" s="30" t="s">
        <v>131</v>
      </c>
      <c r="B86" s="188">
        <f>ROUND(B$17*$U86,0)</f>
        <v>20456</v>
      </c>
      <c r="C86" s="30"/>
      <c r="D86" s="237">
        <f t="shared" ref="D86:D100" si="58">IF(B$17,B86/B$17,0)</f>
        <v>1.0000146658388616E-2</v>
      </c>
      <c r="E86" s="30"/>
      <c r="F86" s="188">
        <f>ROUND(F$17*$U86,0)</f>
        <v>20720</v>
      </c>
      <c r="G86" s="30"/>
      <c r="H86" s="237">
        <f t="shared" ref="H86:H100" si="59">IF(F$17,F86/F$17,0)</f>
        <v>1.0000096526028244E-2</v>
      </c>
      <c r="I86" s="30"/>
      <c r="J86" s="188">
        <f>ROUND(J$17*$U86,0)</f>
        <v>21333</v>
      </c>
      <c r="K86" s="30"/>
      <c r="L86" s="237">
        <f t="shared" ref="L86:L100" si="60">IF(J$17,J86/J$17,0)</f>
        <v>9.9997796889113675E-3</v>
      </c>
      <c r="M86" s="30"/>
      <c r="N86" s="188">
        <f>ROUND(N$17*$U86,0)</f>
        <v>29398</v>
      </c>
      <c r="O86" s="30"/>
      <c r="P86" s="237">
        <f t="shared" ref="P86:P100" si="61">IF(N$17,N86/N$17,0)</f>
        <v>9.9998877487258633E-3</v>
      </c>
      <c r="Q86" s="30"/>
      <c r="R86" s="188">
        <f t="shared" si="57"/>
        <v>91907</v>
      </c>
      <c r="S86" s="30"/>
      <c r="T86" s="239">
        <f t="shared" ref="T86:T100" si="62">IF(R$17,R86/R$17,0)</f>
        <v>9.9999673584144026E-3</v>
      </c>
      <c r="U86" s="35">
        <f>INPUT!B39</f>
        <v>0.01</v>
      </c>
    </row>
    <row r="87" spans="1:23" x14ac:dyDescent="0.2">
      <c r="A87" s="28" t="s">
        <v>132</v>
      </c>
      <c r="B87" s="188">
        <f>ROUND(B$17*$U87,0)</f>
        <v>18819</v>
      </c>
      <c r="C87" s="30"/>
      <c r="D87" s="237">
        <f t="shared" si="58"/>
        <v>9.1998807178439255E-3</v>
      </c>
      <c r="E87" s="30"/>
      <c r="F87" s="188">
        <f>ROUND(F$17*$U87,0)</f>
        <v>19062</v>
      </c>
      <c r="G87" s="30"/>
      <c r="H87" s="237">
        <f t="shared" si="59"/>
        <v>9.1998957518894964E-3</v>
      </c>
      <c r="I87" s="30"/>
      <c r="J87" s="188">
        <f>ROUND(J$17*$U87,0)</f>
        <v>19627</v>
      </c>
      <c r="K87" s="30"/>
      <c r="L87" s="237">
        <f t="shared" si="60"/>
        <v>9.2000973118765966E-3</v>
      </c>
      <c r="M87" s="30"/>
      <c r="N87" s="188">
        <f>ROUND(N$17*$U87,0)</f>
        <v>27046</v>
      </c>
      <c r="O87" s="30"/>
      <c r="P87" s="237">
        <f t="shared" si="61"/>
        <v>9.199842303967606E-3</v>
      </c>
      <c r="Q87" s="30"/>
      <c r="R87" s="188">
        <f t="shared" si="57"/>
        <v>84554</v>
      </c>
      <c r="S87" s="30"/>
      <c r="T87" s="239">
        <f t="shared" si="62"/>
        <v>9.1999220954157076E-3</v>
      </c>
      <c r="U87" s="35">
        <f>INPUT!B40</f>
        <v>9.1999999999999998E-3</v>
      </c>
    </row>
    <row r="88" spans="1:23" x14ac:dyDescent="0.2">
      <c r="A88" s="39" t="s">
        <v>133</v>
      </c>
      <c r="B88" s="189"/>
      <c r="C88" s="30"/>
      <c r="D88" s="237">
        <f t="shared" si="58"/>
        <v>0</v>
      </c>
      <c r="E88" s="30"/>
      <c r="F88" s="189"/>
      <c r="G88" s="30"/>
      <c r="H88" s="237">
        <f t="shared" si="59"/>
        <v>0</v>
      </c>
      <c r="I88" s="30"/>
      <c r="J88" s="189"/>
      <c r="K88" s="30"/>
      <c r="L88" s="237">
        <f t="shared" si="60"/>
        <v>0</v>
      </c>
      <c r="M88" s="30"/>
      <c r="N88" s="189"/>
      <c r="O88" s="30"/>
      <c r="P88" s="237">
        <f t="shared" si="61"/>
        <v>0</v>
      </c>
      <c r="Q88" s="30"/>
      <c r="R88" s="188">
        <f t="shared" si="57"/>
        <v>0</v>
      </c>
      <c r="S88" s="30"/>
      <c r="T88" s="239">
        <f t="shared" si="62"/>
        <v>0</v>
      </c>
      <c r="U88" s="36">
        <f>T88/100</f>
        <v>0</v>
      </c>
    </row>
    <row r="89" spans="1:23" x14ac:dyDescent="0.2">
      <c r="A89" s="39" t="s">
        <v>134</v>
      </c>
      <c r="B89" s="188">
        <f>ROUND(B$17*$U89,0)</f>
        <v>15342</v>
      </c>
      <c r="C89" s="30"/>
      <c r="D89" s="237">
        <f t="shared" si="58"/>
        <v>7.5001099937914619E-3</v>
      </c>
      <c r="E89" s="30"/>
      <c r="F89" s="188">
        <f>ROUND(F$17*$U89,0)</f>
        <v>15540</v>
      </c>
      <c r="G89" s="30"/>
      <c r="H89" s="237">
        <f t="shared" si="59"/>
        <v>7.5000723945211822E-3</v>
      </c>
      <c r="I89" s="30"/>
      <c r="J89" s="188">
        <f>ROUND(J$17*$U89,0)</f>
        <v>16000</v>
      </c>
      <c r="K89" s="30"/>
      <c r="L89" s="237">
        <f t="shared" si="60"/>
        <v>7.4999519534327984E-3</v>
      </c>
      <c r="M89" s="30"/>
      <c r="N89" s="188">
        <f>ROUND(N$17*$U89,0)</f>
        <v>22049</v>
      </c>
      <c r="O89" s="30"/>
      <c r="P89" s="237">
        <f t="shared" si="61"/>
        <v>7.5000858892324837E-3</v>
      </c>
      <c r="Q89" s="30"/>
      <c r="R89" s="188">
        <f t="shared" ref="R89" si="63">B89+F89+J89+N89</f>
        <v>68931</v>
      </c>
      <c r="S89" s="30"/>
      <c r="T89" s="239">
        <f t="shared" si="62"/>
        <v>7.5000571227747956E-3</v>
      </c>
      <c r="U89" s="35">
        <f>INPUT!B41</f>
        <v>7.4999999999999997E-3</v>
      </c>
    </row>
    <row r="90" spans="1:23" x14ac:dyDescent="0.2">
      <c r="A90" s="39" t="s">
        <v>135</v>
      </c>
      <c r="B90" s="188">
        <f>ROUND(B$17*$U90,0)</f>
        <v>16365</v>
      </c>
      <c r="C90" s="30"/>
      <c r="D90" s="237">
        <f t="shared" si="58"/>
        <v>8.0002150989699691E-3</v>
      </c>
      <c r="E90" s="30"/>
      <c r="F90" s="188">
        <f>ROUND(F$17*$U90,0)</f>
        <v>16576</v>
      </c>
      <c r="G90" s="30"/>
      <c r="H90" s="237">
        <f t="shared" si="59"/>
        <v>8.0000772208225941E-3</v>
      </c>
      <c r="I90" s="30"/>
      <c r="J90" s="188">
        <f>ROUND(J$17*$U90,0)</f>
        <v>17067</v>
      </c>
      <c r="K90" s="30"/>
      <c r="L90" s="237">
        <f t="shared" si="60"/>
        <v>8.0001049993273475E-3</v>
      </c>
      <c r="M90" s="30"/>
      <c r="N90" s="188">
        <f>ROUND(N$17*$U90,0)</f>
        <v>23519</v>
      </c>
      <c r="O90" s="30"/>
      <c r="P90" s="237">
        <f t="shared" si="61"/>
        <v>8.0001142922063936E-3</v>
      </c>
      <c r="Q90" s="30"/>
      <c r="R90" s="188">
        <f t="shared" si="57"/>
        <v>73527</v>
      </c>
      <c r="S90" s="30"/>
      <c r="T90" s="239">
        <f t="shared" si="62"/>
        <v>8.0001262141309783E-3</v>
      </c>
      <c r="U90" s="35">
        <f>INPUT!B42</f>
        <v>8.0000000000000002E-3</v>
      </c>
      <c r="W90" s="59"/>
    </row>
    <row r="91" spans="1:23" x14ac:dyDescent="0.2">
      <c r="A91" s="31" t="s">
        <v>136</v>
      </c>
      <c r="B91" s="188">
        <f>ROUND(B$17*$U91,0)</f>
        <v>0</v>
      </c>
      <c r="C91" s="30"/>
      <c r="D91" s="237">
        <f t="shared" si="58"/>
        <v>0</v>
      </c>
      <c r="E91" s="30"/>
      <c r="F91" s="188">
        <f>ROUND(F$17*$U91,0)</f>
        <v>0</v>
      </c>
      <c r="G91" s="30"/>
      <c r="H91" s="237">
        <f t="shared" si="59"/>
        <v>0</v>
      </c>
      <c r="I91" s="30"/>
      <c r="J91" s="188">
        <f>ROUND(J$17*$U91,0)</f>
        <v>0</v>
      </c>
      <c r="K91" s="30"/>
      <c r="L91" s="237">
        <f t="shared" si="60"/>
        <v>0</v>
      </c>
      <c r="M91" s="30"/>
      <c r="N91" s="188">
        <f>ROUND(N$17*$U91,0)</f>
        <v>0</v>
      </c>
      <c r="O91" s="30"/>
      <c r="P91" s="237">
        <f t="shared" si="61"/>
        <v>0</v>
      </c>
      <c r="Q91" s="30"/>
      <c r="R91" s="188">
        <f t="shared" ref="R91" si="64">B91+F91+J91+N91</f>
        <v>0</v>
      </c>
      <c r="S91" s="30"/>
      <c r="T91" s="239">
        <f t="shared" si="62"/>
        <v>0</v>
      </c>
      <c r="U91" s="35">
        <f>INPUT!B43</f>
        <v>0</v>
      </c>
      <c r="W91" s="221"/>
    </row>
    <row r="92" spans="1:23" x14ac:dyDescent="0.2">
      <c r="A92" s="30" t="s">
        <v>137</v>
      </c>
      <c r="B92" s="188">
        <f>SUM('PR sum'!R69:T69,'PR sum'!BV69:BX69)</f>
        <v>11644.615384615383</v>
      </c>
      <c r="C92" s="30"/>
      <c r="D92" s="237">
        <f t="shared" si="58"/>
        <v>5.6926017611792232E-3</v>
      </c>
      <c r="E92" s="30"/>
      <c r="F92" s="188">
        <f>SUM('PR sum'!U69:W69,'PR sum'!BY69:CA69)</f>
        <v>11644.615384615383</v>
      </c>
      <c r="G92" s="30"/>
      <c r="H92" s="237">
        <f t="shared" si="59"/>
        <v>5.6200423675013189E-3</v>
      </c>
      <c r="I92" s="30"/>
      <c r="J92" s="188">
        <f>SUM('PR sum'!X69:Z69,'PR sum'!CB69:CD69)</f>
        <v>11644.615384615383</v>
      </c>
      <c r="K92" s="30"/>
      <c r="L92" s="237">
        <f t="shared" si="60"/>
        <v>5.458378493801235E-3</v>
      </c>
      <c r="M92" s="30"/>
      <c r="N92" s="188">
        <f>SUM('PR sum'!AA69:AD69,'PR sum'!CE69:CH69)</f>
        <v>15526.153846153844</v>
      </c>
      <c r="O92" s="30"/>
      <c r="P92" s="237">
        <f t="shared" si="61"/>
        <v>5.2813047020541116E-3</v>
      </c>
      <c r="Q92" s="30"/>
      <c r="R92" s="188">
        <f>B92+F92+J92+N92</f>
        <v>50459.999999999993</v>
      </c>
      <c r="S92" s="30"/>
      <c r="T92" s="239">
        <f t="shared" si="62"/>
        <v>5.490314697526746E-3</v>
      </c>
      <c r="U92" s="36">
        <f t="shared" ref="U92:U98" si="65">T92/100</f>
        <v>5.4903146975267459E-5</v>
      </c>
    </row>
    <row r="93" spans="1:23" x14ac:dyDescent="0.2">
      <c r="A93" s="30" t="s">
        <v>138</v>
      </c>
      <c r="B93" s="188">
        <f>SUM('PR sum'!AF69:AH69)</f>
        <v>2160</v>
      </c>
      <c r="C93" s="30"/>
      <c r="D93" s="237">
        <f t="shared" si="58"/>
        <v>1.0559403980308667E-3</v>
      </c>
      <c r="E93" s="30"/>
      <c r="F93" s="188">
        <f>SUM('PR sum'!AI69:AK69)</f>
        <v>2160</v>
      </c>
      <c r="G93" s="30"/>
      <c r="H93" s="237">
        <f t="shared" si="59"/>
        <v>1.0424811050299713E-3</v>
      </c>
      <c r="I93" s="30"/>
      <c r="J93" s="188">
        <f>SUM('PR sum'!AL69:AN69)</f>
        <v>2160</v>
      </c>
      <c r="K93" s="30"/>
      <c r="L93" s="237">
        <f t="shared" si="60"/>
        <v>1.0124935137134279E-3</v>
      </c>
      <c r="M93" s="30"/>
      <c r="N93" s="188">
        <f>SUM('PR sum'!AO69:AR69)</f>
        <v>2880</v>
      </c>
      <c r="O93" s="30"/>
      <c r="P93" s="237">
        <f t="shared" si="61"/>
        <v>9.7964748337745714E-4</v>
      </c>
      <c r="Q93" s="30"/>
      <c r="R93" s="188">
        <f t="shared" si="57"/>
        <v>9360</v>
      </c>
      <c r="S93" s="30"/>
      <c r="T93" s="239">
        <f t="shared" si="62"/>
        <v>1.0184174706470541E-3</v>
      </c>
      <c r="U93" s="36">
        <f t="shared" si="65"/>
        <v>1.0184174706470541E-5</v>
      </c>
    </row>
    <row r="94" spans="1:23" x14ac:dyDescent="0.2">
      <c r="A94" s="30" t="s">
        <v>139</v>
      </c>
      <c r="B94" s="188">
        <f>SUM('PR sum'!AT69:AV69)</f>
        <v>3924.3673469387754</v>
      </c>
      <c r="C94" s="30"/>
      <c r="D94" s="237">
        <f t="shared" si="58"/>
        <v>1.9184713047897533E-3</v>
      </c>
      <c r="E94" s="30"/>
      <c r="F94" s="188">
        <f>SUM('PR sum'!AW69:AY69)</f>
        <v>3924.3673469387754</v>
      </c>
      <c r="G94" s="30"/>
      <c r="H94" s="237">
        <f t="shared" si="59"/>
        <v>1.8940179668427183E-3</v>
      </c>
      <c r="I94" s="30"/>
      <c r="J94" s="188">
        <f>SUM('PR sum'!AZ69:BB69)</f>
        <v>3924.3673469387754</v>
      </c>
      <c r="K94" s="30"/>
      <c r="L94" s="237">
        <f t="shared" si="60"/>
        <v>1.8395354093538349E-3</v>
      </c>
      <c r="M94" s="30"/>
      <c r="N94" s="188">
        <f>SUM('PR sum'!BC69:BF69)</f>
        <v>5232.4897959183672</v>
      </c>
      <c r="O94" s="30"/>
      <c r="P94" s="237">
        <f t="shared" si="61"/>
        <v>1.7798595348505739E-3</v>
      </c>
      <c r="Q94" s="30"/>
      <c r="R94" s="188">
        <f t="shared" si="57"/>
        <v>17005.591836734693</v>
      </c>
      <c r="S94" s="30"/>
      <c r="T94" s="239">
        <f t="shared" si="62"/>
        <v>1.8502982719255916E-3</v>
      </c>
      <c r="U94" s="36">
        <f t="shared" si="65"/>
        <v>1.8502982719255916E-5</v>
      </c>
      <c r="V94" s="50"/>
    </row>
    <row r="95" spans="1:23" x14ac:dyDescent="0.2">
      <c r="A95" s="30" t="s">
        <v>140</v>
      </c>
      <c r="B95" s="188">
        <f>SUM('PR sum'!BH69:BJ69)</f>
        <v>3508.5871271585556</v>
      </c>
      <c r="C95" s="30"/>
      <c r="D95" s="237">
        <f t="shared" ref="D95" si="66">IF(B$17,B95/B$17,0)</f>
        <v>1.7152124479526761E-3</v>
      </c>
      <c r="E95" s="30"/>
      <c r="F95" s="188">
        <f>SUM('PR sum'!BK69:BM69)</f>
        <v>3508.5871271585556</v>
      </c>
      <c r="G95" s="30"/>
      <c r="H95" s="237">
        <f t="shared" ref="H95" si="67">IF(F$17,F95/F$17,0)</f>
        <v>1.6933499006547147E-3</v>
      </c>
      <c r="I95" s="30"/>
      <c r="J95" s="188">
        <f>SUM('PR sum'!BN69:BP69)</f>
        <v>3508.5871271585556</v>
      </c>
      <c r="K95" s="30"/>
      <c r="L95" s="237">
        <f t="shared" ref="L95" si="68">IF(J$17,J95/J$17,0)</f>
        <v>1.6446396798826238E-3</v>
      </c>
      <c r="M95" s="30"/>
      <c r="N95" s="188">
        <f>SUM('PR sum'!BQ69:BT69)</f>
        <v>4678.1161695447408</v>
      </c>
      <c r="O95" s="30"/>
      <c r="P95" s="237">
        <f t="shared" ref="P95" si="69">IF(N$17,N95/N$17,0)</f>
        <v>1.5912863654312136E-3</v>
      </c>
      <c r="Q95" s="30"/>
      <c r="R95" s="188">
        <f>B95+F95+J95+N95</f>
        <v>15203.877551020407</v>
      </c>
      <c r="S95" s="30"/>
      <c r="T95" s="239">
        <f t="shared" ref="T95" si="70">IF(R$17,R95/R$17,0)</f>
        <v>1.6542622349933474E-3</v>
      </c>
      <c r="U95" s="36">
        <f t="shared" si="65"/>
        <v>1.6542622349933475E-5</v>
      </c>
      <c r="V95" s="50"/>
    </row>
    <row r="96" spans="1:23" x14ac:dyDescent="0.2">
      <c r="A96" s="30" t="s">
        <v>141</v>
      </c>
      <c r="B96" s="189">
        <v>0</v>
      </c>
      <c r="C96" s="30"/>
      <c r="D96" s="237">
        <f t="shared" si="58"/>
        <v>0</v>
      </c>
      <c r="E96" s="30"/>
      <c r="F96" s="189">
        <v>0</v>
      </c>
      <c r="G96" s="30"/>
      <c r="H96" s="237">
        <f t="shared" si="59"/>
        <v>0</v>
      </c>
      <c r="I96" s="30"/>
      <c r="J96" s="189">
        <v>0</v>
      </c>
      <c r="K96" s="30"/>
      <c r="L96" s="237">
        <f t="shared" si="60"/>
        <v>0</v>
      </c>
      <c r="M96" s="30"/>
      <c r="N96" s="189">
        <v>0</v>
      </c>
      <c r="O96" s="30"/>
      <c r="P96" s="237">
        <f t="shared" si="61"/>
        <v>0</v>
      </c>
      <c r="Q96" s="30"/>
      <c r="R96" s="188">
        <f>B96+F96+J96+N96</f>
        <v>0</v>
      </c>
      <c r="S96" s="30"/>
      <c r="T96" s="239">
        <f t="shared" si="62"/>
        <v>0</v>
      </c>
      <c r="U96" s="36">
        <f t="shared" si="65"/>
        <v>0</v>
      </c>
      <c r="V96" s="50"/>
      <c r="W96" s="216"/>
    </row>
    <row r="97" spans="1:26" x14ac:dyDescent="0.2">
      <c r="A97" s="31" t="s">
        <v>142</v>
      </c>
      <c r="B97" s="188">
        <f>SUM('PR sum'!R81:T81,'PR sum'!AF81:AH81,'PR sum'!BH81:BJ81,'PR sum'!BV81:BX81)</f>
        <v>19346.538461538468</v>
      </c>
      <c r="C97" s="30"/>
      <c r="D97" s="237">
        <f t="shared" si="58"/>
        <v>9.4577738535168519E-3</v>
      </c>
      <c r="E97" s="30"/>
      <c r="F97" s="188">
        <f>SUM('PR sum'!U81:W81,'PR sum'!AI81:AK81,'PR sum'!BK81:BM81,'PR sum'!BY81:CA81)</f>
        <v>19346.538461538468</v>
      </c>
      <c r="G97" s="30"/>
      <c r="H97" s="237">
        <f t="shared" si="59"/>
        <v>9.3372225897636399E-3</v>
      </c>
      <c r="I97" s="30"/>
      <c r="J97" s="188">
        <f>SUM('PR sum'!X81:Z81,'PR sum'!AL81:AN81,'PR sum'!BN81:BP81,'PR sum'!CB81:CD81)</f>
        <v>19346.538461538468</v>
      </c>
      <c r="K97" s="30"/>
      <c r="L97" s="237">
        <f t="shared" si="60"/>
        <v>9.0686318079236383E-3</v>
      </c>
      <c r="M97" s="30"/>
      <c r="N97" s="188">
        <f>SUM('PR sum'!AA81:AD81,'PR sum'!AO81:AR81,'PR sum'!BQ81:BT81,'PR sum'!CE81:CH81)</f>
        <v>25795.384615384624</v>
      </c>
      <c r="O97" s="30"/>
      <c r="P97" s="237">
        <f t="shared" si="61"/>
        <v>8.7744387573663613E-3</v>
      </c>
      <c r="Q97" s="30"/>
      <c r="R97" s="188">
        <f t="shared" si="57"/>
        <v>83835.000000000029</v>
      </c>
      <c r="S97" s="30"/>
      <c r="T97" s="239">
        <f t="shared" si="62"/>
        <v>9.1216910952666465E-3</v>
      </c>
      <c r="U97" s="36">
        <f t="shared" si="65"/>
        <v>9.1216910952666465E-5</v>
      </c>
    </row>
    <row r="98" spans="1:26" x14ac:dyDescent="0.2">
      <c r="A98" s="31" t="s">
        <v>143</v>
      </c>
      <c r="B98" s="188">
        <f>SUM('PR sum'!AT81:AV81)</f>
        <v>2375</v>
      </c>
      <c r="C98" s="30"/>
      <c r="D98" s="237">
        <f>IF(B$17,B98/B$17,0)</f>
        <v>1.1610455765385687E-3</v>
      </c>
      <c r="E98" s="30"/>
      <c r="F98" s="188">
        <f>SUM('PR sum'!AW81:AY81)</f>
        <v>2375</v>
      </c>
      <c r="G98" s="30"/>
      <c r="H98" s="237">
        <f t="shared" si="59"/>
        <v>1.146246585391751E-3</v>
      </c>
      <c r="I98" s="30"/>
      <c r="J98" s="188">
        <f>SUM('PR sum'!AZ81:BB81)</f>
        <v>2375</v>
      </c>
      <c r="K98" s="30"/>
      <c r="L98" s="237">
        <f t="shared" si="60"/>
        <v>1.1132741180876809E-3</v>
      </c>
      <c r="M98" s="30"/>
      <c r="N98" s="188">
        <f>SUM('PR sum'!BC81:BF81)</f>
        <v>3166.666666666667</v>
      </c>
      <c r="O98" s="30"/>
      <c r="P98" s="237">
        <f t="shared" si="61"/>
        <v>1.0771586912136394E-3</v>
      </c>
      <c r="Q98" s="30"/>
      <c r="R98" s="188">
        <f>B98+F98+J98+N98</f>
        <v>10291.666666666668</v>
      </c>
      <c r="S98" s="30"/>
      <c r="T98" s="239">
        <f t="shared" si="62"/>
        <v>1.1197877281420158E-3</v>
      </c>
      <c r="U98" s="36">
        <f t="shared" si="65"/>
        <v>1.1197877281420158E-5</v>
      </c>
    </row>
    <row r="99" spans="1:26" x14ac:dyDescent="0.2">
      <c r="A99" s="114" t="s">
        <v>144</v>
      </c>
      <c r="B99" s="189">
        <v>0</v>
      </c>
      <c r="C99" s="30"/>
      <c r="D99" s="237">
        <f>IF(B$17,B99/B$17,0)</f>
        <v>0</v>
      </c>
      <c r="E99" s="30"/>
      <c r="F99" s="189">
        <v>0</v>
      </c>
      <c r="G99" s="30"/>
      <c r="H99" s="237">
        <f t="shared" si="59"/>
        <v>0</v>
      </c>
      <c r="I99" s="30"/>
      <c r="J99" s="189">
        <v>0</v>
      </c>
      <c r="K99" s="30"/>
      <c r="L99" s="237">
        <f t="shared" si="60"/>
        <v>0</v>
      </c>
      <c r="M99" s="30"/>
      <c r="N99" s="189">
        <v>0</v>
      </c>
      <c r="O99" s="30"/>
      <c r="P99" s="237">
        <f t="shared" si="61"/>
        <v>0</v>
      </c>
      <c r="Q99" s="30"/>
      <c r="R99" s="188">
        <f>B99+F99+J99+N99</f>
        <v>0</v>
      </c>
      <c r="S99" s="30"/>
      <c r="T99" s="239">
        <f>IF(R$17,R99/R$17,0)</f>
        <v>0</v>
      </c>
      <c r="U99" s="36">
        <f>T99/100</f>
        <v>0</v>
      </c>
      <c r="V99" s="246" t="s">
        <v>145</v>
      </c>
      <c r="W99" s="247"/>
      <c r="X99" s="248"/>
      <c r="Y99" s="247"/>
      <c r="Z99" s="247"/>
    </row>
    <row r="100" spans="1:26" x14ac:dyDescent="0.2">
      <c r="A100" s="31" t="s">
        <v>146</v>
      </c>
      <c r="B100" s="191">
        <f>SUM('PR sum'!EN69:EP69,'PR sum'!EN81:EP81)</f>
        <v>5131.6952276295133</v>
      </c>
      <c r="C100" s="30"/>
      <c r="D100" s="237">
        <f t="shared" si="58"/>
        <v>2.5086871764982443E-3</v>
      </c>
      <c r="E100" s="30"/>
      <c r="F100" s="191">
        <f>SUM('PR sum'!EQ69:ES69,'PR sum'!EQ81:ES81)</f>
        <v>4788.648345368917</v>
      </c>
      <c r="G100" s="30"/>
      <c r="H100" s="237">
        <f t="shared" si="59"/>
        <v>2.3111460271667281E-3</v>
      </c>
      <c r="I100" s="30"/>
      <c r="J100" s="191">
        <f>SUM('PR sum'!ET69:EV69,'PR sum'!ET81:EV81)</f>
        <v>3286.3717864992141</v>
      </c>
      <c r="K100" s="30"/>
      <c r="L100" s="237">
        <f t="shared" si="60"/>
        <v>1.5404769062413259E-3</v>
      </c>
      <c r="M100" s="30"/>
      <c r="N100" s="191">
        <f>SUM('PR sum'!EW69:EZ69,'PR sum'!EW81:EZ81)</f>
        <v>4381.8290486656315</v>
      </c>
      <c r="O100" s="30"/>
      <c r="P100" s="237">
        <f t="shared" si="61"/>
        <v>1.4905027083734455E-3</v>
      </c>
      <c r="Q100" s="30"/>
      <c r="R100" s="191">
        <f>B100+F100+J100+N100</f>
        <v>17588.544408163274</v>
      </c>
      <c r="S100" s="30"/>
      <c r="T100" s="239">
        <f t="shared" si="62"/>
        <v>1.9137265927911355E-3</v>
      </c>
      <c r="U100" s="24">
        <f>AVERAGE('PR sum'!O69:O81)</f>
        <v>0.10003374523103506</v>
      </c>
      <c r="V100" s="50"/>
    </row>
    <row r="101" spans="1:26" x14ac:dyDescent="0.2">
      <c r="A101" s="30"/>
      <c r="B101" s="188"/>
      <c r="C101" s="30"/>
      <c r="D101" s="237"/>
      <c r="E101" s="30"/>
      <c r="F101" s="188"/>
      <c r="G101" s="30"/>
      <c r="H101" s="237"/>
      <c r="I101" s="30"/>
      <c r="J101" s="188"/>
      <c r="K101" s="30"/>
      <c r="L101" s="237"/>
      <c r="M101" s="30"/>
      <c r="N101" s="188"/>
      <c r="O101" s="30"/>
      <c r="P101" s="237"/>
      <c r="Q101" s="30"/>
      <c r="R101" s="188"/>
      <c r="S101" s="30"/>
      <c r="T101" s="239"/>
      <c r="U101" s="18"/>
    </row>
    <row r="102" spans="1:26" ht="13.5" thickBot="1" x14ac:dyDescent="0.25">
      <c r="A102" s="34" t="s">
        <v>147</v>
      </c>
      <c r="B102" s="192">
        <f>SUM(B83:B100)</f>
        <v>151801.80354788067</v>
      </c>
      <c r="C102" s="30"/>
      <c r="D102" s="215">
        <f>IF(B$17,B102/B$17,0)</f>
        <v>7.4210026324144696E-2</v>
      </c>
      <c r="E102" s="30"/>
      <c r="F102" s="192">
        <f>SUM(F83:F100)</f>
        <v>152797.75666562008</v>
      </c>
      <c r="G102" s="30"/>
      <c r="H102" s="215">
        <f>IF(F$17,F102/F$17,0)</f>
        <v>7.3744802877257543E-2</v>
      </c>
      <c r="I102" s="30"/>
      <c r="J102" s="192">
        <f>SUM(J83:J100)</f>
        <v>154406.48010675039</v>
      </c>
      <c r="K102" s="30"/>
      <c r="L102" s="215">
        <f>IF(J$17,J102/J$17,0)</f>
        <v>7.2377573881206567E-2</v>
      </c>
      <c r="M102" s="30"/>
      <c r="N102" s="192">
        <f>SUM(N83:N100)</f>
        <v>210709.64014233387</v>
      </c>
      <c r="O102" s="30"/>
      <c r="P102" s="215">
        <f>IF(N$17,N102/N$17,0)</f>
        <v>7.1674016905835761E-2</v>
      </c>
      <c r="Q102" s="30"/>
      <c r="R102" s="192">
        <f>SUM(R83:R100)</f>
        <v>669715.68046258495</v>
      </c>
      <c r="S102" s="33"/>
      <c r="T102" s="215">
        <f>IF(R$17,R102/R$17,0)</f>
        <v>7.2868605699719716E-2</v>
      </c>
      <c r="U102" s="18"/>
    </row>
    <row r="103" spans="1:26" x14ac:dyDescent="0.2">
      <c r="A103" s="30"/>
      <c r="B103" s="188"/>
      <c r="C103" s="30"/>
      <c r="D103" s="237"/>
      <c r="E103" s="30"/>
      <c r="F103" s="188"/>
      <c r="G103" s="30"/>
      <c r="H103" s="237"/>
      <c r="I103" s="30"/>
      <c r="J103" s="188"/>
      <c r="K103" s="30"/>
      <c r="L103" s="237"/>
      <c r="M103" s="30"/>
      <c r="N103" s="188"/>
      <c r="O103" s="30"/>
      <c r="P103" s="237"/>
      <c r="Q103" s="30"/>
      <c r="R103" s="188"/>
      <c r="S103" s="30"/>
      <c r="T103" s="239"/>
      <c r="U103" s="18"/>
    </row>
    <row r="104" spans="1:26" ht="15.75" hidden="1" x14ac:dyDescent="0.25">
      <c r="A104" s="16"/>
      <c r="B104" s="193"/>
      <c r="C104" s="17"/>
      <c r="D104" s="240"/>
      <c r="E104" s="17"/>
      <c r="F104" s="193"/>
      <c r="G104" s="17"/>
      <c r="H104" s="240"/>
      <c r="I104" s="17"/>
      <c r="J104" s="193"/>
      <c r="K104" s="17"/>
      <c r="L104" s="240"/>
      <c r="M104" s="17"/>
      <c r="N104" s="188"/>
      <c r="O104" s="17"/>
      <c r="P104" s="240"/>
      <c r="Q104" s="17"/>
      <c r="R104" s="193"/>
      <c r="S104" s="17"/>
      <c r="T104" s="240"/>
      <c r="U104" s="18"/>
    </row>
    <row r="105" spans="1:26" x14ac:dyDescent="0.2">
      <c r="A105" s="34" t="s">
        <v>148</v>
      </c>
      <c r="B105" s="188"/>
      <c r="C105" s="30"/>
      <c r="D105" s="237"/>
      <c r="E105" s="30"/>
      <c r="F105" s="188"/>
      <c r="G105" s="30"/>
      <c r="H105" s="237"/>
      <c r="I105" s="30"/>
      <c r="J105" s="188"/>
      <c r="K105" s="30"/>
      <c r="L105" s="237"/>
      <c r="M105" s="30"/>
      <c r="N105" s="188"/>
      <c r="O105" s="30"/>
      <c r="P105" s="237"/>
      <c r="Q105" s="30"/>
      <c r="R105" s="188"/>
      <c r="S105" s="30"/>
      <c r="T105" s="239"/>
      <c r="U105" s="18"/>
    </row>
    <row r="106" spans="1:26" x14ac:dyDescent="0.2">
      <c r="A106" s="31" t="s">
        <v>149</v>
      </c>
      <c r="B106" s="188">
        <f>ROUND(B$17*$U106,0)</f>
        <v>3477</v>
      </c>
      <c r="C106" s="29"/>
      <c r="D106" s="237">
        <f>IF(B$17,B106/B$17,0)</f>
        <v>1.6997707240524647E-3</v>
      </c>
      <c r="E106" s="29"/>
      <c r="F106" s="188">
        <f>ROUND(F$17*$U106,0)</f>
        <v>3522</v>
      </c>
      <c r="G106" s="29"/>
      <c r="H106" s="237">
        <f>IF(F$17,F106/F$17,0)</f>
        <v>1.6998233573683145E-3</v>
      </c>
      <c r="I106" s="29"/>
      <c r="J106" s="188">
        <f>ROUND(J$17*$U106,0)</f>
        <v>3627</v>
      </c>
      <c r="K106" s="29"/>
      <c r="L106" s="237">
        <f>IF(J$17,J106/J$17,0)</f>
        <v>1.7001453584437976E-3</v>
      </c>
      <c r="M106" s="29"/>
      <c r="N106" s="188">
        <f>ROUND(N$17*$U106,0)</f>
        <v>4998</v>
      </c>
      <c r="O106" s="29"/>
      <c r="P106" s="237">
        <f>IF(N$17,N106/N$17,0)</f>
        <v>1.7000965701112955E-3</v>
      </c>
      <c r="Q106" s="30"/>
      <c r="R106" s="188">
        <f t="shared" ref="R106:R114" si="71">B106+F106+J106+N106</f>
        <v>15624</v>
      </c>
      <c r="S106" s="30"/>
      <c r="T106" s="239">
        <f>IF(R$17,R106/R$17,0)</f>
        <v>1.6999737779262365E-3</v>
      </c>
      <c r="U106" s="35">
        <f>INPUT!B45</f>
        <v>1.6999999999999999E-3</v>
      </c>
    </row>
    <row r="107" spans="1:26" x14ac:dyDescent="0.2">
      <c r="A107" s="31" t="s">
        <v>150</v>
      </c>
      <c r="B107" s="188">
        <f>ROUND(B$17*$U107,0)</f>
        <v>205</v>
      </c>
      <c r="C107" s="29"/>
      <c r="D107" s="237">
        <f t="shared" ref="D107:D116" si="72">IF(B$17,B107/B$17,0)</f>
        <v>1.0021656555385541E-4</v>
      </c>
      <c r="E107" s="29"/>
      <c r="F107" s="188">
        <f>ROUND(F$17*$U107,0)</f>
        <v>207</v>
      </c>
      <c r="G107" s="29"/>
      <c r="H107" s="237">
        <f t="shared" ref="H107:H116" si="73">IF(F$17,F107/F$17,0)</f>
        <v>9.9904439232038921E-5</v>
      </c>
      <c r="I107" s="29"/>
      <c r="J107" s="188">
        <f>ROUND(J$17*$U107,0)</f>
        <v>213</v>
      </c>
      <c r="K107" s="29"/>
      <c r="L107" s="237">
        <f t="shared" ref="L107:L116" si="74">IF(J$17,J107/J$17,0)</f>
        <v>9.9843110380074126E-5</v>
      </c>
      <c r="M107" s="29"/>
      <c r="N107" s="188">
        <f>ROUND(N$17*$U107,0)</f>
        <v>294</v>
      </c>
      <c r="O107" s="29"/>
      <c r="P107" s="237">
        <f t="shared" ref="P107:P116" si="75">IF(N$17,N107/N$17,0)</f>
        <v>1.0000568059478209E-4</v>
      </c>
      <c r="Q107" s="30"/>
      <c r="R107" s="188">
        <f>B107+F107+J107+N107</f>
        <v>919</v>
      </c>
      <c r="S107" s="30"/>
      <c r="T107" s="239">
        <f t="shared" ref="T107:T115" si="76">IF(R$17,R107/R$17,0)</f>
        <v>9.9992057214171241E-5</v>
      </c>
      <c r="U107" s="35">
        <f>INPUT!B46</f>
        <v>1E-4</v>
      </c>
    </row>
    <row r="108" spans="1:26" x14ac:dyDescent="0.2">
      <c r="A108" s="39" t="s">
        <v>151</v>
      </c>
      <c r="B108" s="189">
        <v>140</v>
      </c>
      <c r="C108" s="30"/>
      <c r="D108" s="237">
        <f t="shared" si="72"/>
        <v>6.844058135385247E-5</v>
      </c>
      <c r="E108" s="30"/>
      <c r="F108" s="189">
        <v>140</v>
      </c>
      <c r="G108" s="30"/>
      <c r="H108" s="237">
        <f t="shared" si="73"/>
        <v>6.7568219770461108E-5</v>
      </c>
      <c r="I108" s="30"/>
      <c r="J108" s="189">
        <v>140</v>
      </c>
      <c r="K108" s="30"/>
      <c r="L108" s="237">
        <f t="shared" si="74"/>
        <v>6.562457959253699E-5</v>
      </c>
      <c r="M108" s="30"/>
      <c r="N108" s="189">
        <v>140</v>
      </c>
      <c r="O108" s="30"/>
      <c r="P108" s="237">
        <f t="shared" si="75"/>
        <v>4.7621752664181947E-5</v>
      </c>
      <c r="Q108" s="30"/>
      <c r="R108" s="188">
        <f>B108+F108+J108+N108</f>
        <v>560</v>
      </c>
      <c r="S108" s="30"/>
      <c r="T108" s="239">
        <f t="shared" si="76"/>
        <v>6.0930959782302382E-5</v>
      </c>
      <c r="U108" s="36">
        <f>T108/100</f>
        <v>6.0930959782302381E-7</v>
      </c>
    </row>
    <row r="109" spans="1:26" x14ac:dyDescent="0.2">
      <c r="A109" s="30" t="s">
        <v>152</v>
      </c>
      <c r="B109" s="189">
        <v>0</v>
      </c>
      <c r="C109" s="30"/>
      <c r="D109" s="237">
        <f t="shared" si="72"/>
        <v>0</v>
      </c>
      <c r="E109" s="30"/>
      <c r="F109" s="189">
        <v>0</v>
      </c>
      <c r="G109" s="30"/>
      <c r="H109" s="237">
        <f t="shared" si="73"/>
        <v>0</v>
      </c>
      <c r="I109" s="30"/>
      <c r="J109" s="189">
        <v>0</v>
      </c>
      <c r="K109" s="30"/>
      <c r="L109" s="237">
        <f t="shared" si="74"/>
        <v>0</v>
      </c>
      <c r="M109" s="30"/>
      <c r="N109" s="189">
        <v>0</v>
      </c>
      <c r="O109" s="30"/>
      <c r="P109" s="237">
        <f t="shared" si="75"/>
        <v>0</v>
      </c>
      <c r="Q109" s="30"/>
      <c r="R109" s="188">
        <f t="shared" si="71"/>
        <v>0</v>
      </c>
      <c r="S109" s="30"/>
      <c r="T109" s="239">
        <f t="shared" si="76"/>
        <v>0</v>
      </c>
      <c r="U109" s="36">
        <f>T109/100</f>
        <v>0</v>
      </c>
    </row>
    <row r="110" spans="1:26" x14ac:dyDescent="0.2">
      <c r="A110" s="30" t="s">
        <v>153</v>
      </c>
      <c r="B110" s="189">
        <v>0</v>
      </c>
      <c r="C110" s="30"/>
      <c r="D110" s="237">
        <f t="shared" si="72"/>
        <v>0</v>
      </c>
      <c r="E110" s="30"/>
      <c r="F110" s="189">
        <v>0</v>
      </c>
      <c r="G110" s="30"/>
      <c r="H110" s="237">
        <f t="shared" si="73"/>
        <v>0</v>
      </c>
      <c r="I110" s="30"/>
      <c r="J110" s="189">
        <v>0</v>
      </c>
      <c r="K110" s="30"/>
      <c r="L110" s="237">
        <f t="shared" si="74"/>
        <v>0</v>
      </c>
      <c r="M110" s="30"/>
      <c r="N110" s="189">
        <v>0</v>
      </c>
      <c r="O110" s="30"/>
      <c r="P110" s="237">
        <f t="shared" si="75"/>
        <v>0</v>
      </c>
      <c r="Q110" s="30"/>
      <c r="R110" s="188">
        <f t="shared" si="71"/>
        <v>0</v>
      </c>
      <c r="S110" s="30"/>
      <c r="T110" s="239">
        <f t="shared" si="76"/>
        <v>0</v>
      </c>
      <c r="U110" s="36">
        <f>T110/100</f>
        <v>0</v>
      </c>
    </row>
    <row r="111" spans="1:26" x14ac:dyDescent="0.2">
      <c r="A111" s="28" t="s">
        <v>154</v>
      </c>
      <c r="B111" s="188">
        <f>ROUND(B$17*$U111,0)</f>
        <v>4091</v>
      </c>
      <c r="C111" s="30"/>
      <c r="D111" s="237">
        <f>IF(B$17,B111/B$17,0)</f>
        <v>1.9999315594186463E-3</v>
      </c>
      <c r="E111" s="30"/>
      <c r="F111" s="188">
        <f>ROUND(F$17*$U111,0)</f>
        <v>4144</v>
      </c>
      <c r="G111" s="30"/>
      <c r="H111" s="237">
        <f t="shared" si="73"/>
        <v>2.0000193052056485E-3</v>
      </c>
      <c r="I111" s="30"/>
      <c r="J111" s="188">
        <f>ROUND(J$17*$U111,0)</f>
        <v>4267</v>
      </c>
      <c r="K111" s="30"/>
      <c r="L111" s="237">
        <f t="shared" si="74"/>
        <v>2.0001434365811096E-3</v>
      </c>
      <c r="M111" s="30"/>
      <c r="N111" s="188">
        <f>ROUND(N$17*$U111,0)</f>
        <v>5880</v>
      </c>
      <c r="O111" s="30"/>
      <c r="P111" s="237">
        <f t="shared" si="75"/>
        <v>2.0001136118956418E-3</v>
      </c>
      <c r="Q111" s="30"/>
      <c r="R111" s="188">
        <f t="shared" si="71"/>
        <v>18382</v>
      </c>
      <c r="S111" s="30"/>
      <c r="T111" s="239">
        <f>IF(R$17,R111/R$17,0)</f>
        <v>2.0000587548540758E-3</v>
      </c>
      <c r="U111" s="35">
        <f>INPUT!B47</f>
        <v>2E-3</v>
      </c>
    </row>
    <row r="112" spans="1:26" x14ac:dyDescent="0.2">
      <c r="A112" s="30" t="s">
        <v>155</v>
      </c>
      <c r="B112" s="188">
        <f>SUM('PR sum'!R93:T93,'PR sum'!AT93:AV93,'PR sum'!BV93:BX93)</f>
        <v>0</v>
      </c>
      <c r="C112" s="30"/>
      <c r="D112" s="237">
        <f t="shared" si="72"/>
        <v>0</v>
      </c>
      <c r="E112" s="30"/>
      <c r="F112" s="188">
        <f>SUM('PR sum'!U93:W93,'PR sum'!AW93:AY93,'PR sum'!BZ93:CB93)</f>
        <v>0</v>
      </c>
      <c r="G112" s="30"/>
      <c r="H112" s="237">
        <f t="shared" si="73"/>
        <v>0</v>
      </c>
      <c r="I112" s="30"/>
      <c r="J112" s="188">
        <f>SUM('PR sum'!X93:Z93,'PR sum'!AZ93:BB93,'PR sum'!CB93:CD93)</f>
        <v>0</v>
      </c>
      <c r="K112" s="30"/>
      <c r="L112" s="237">
        <f t="shared" si="74"/>
        <v>0</v>
      </c>
      <c r="M112" s="30"/>
      <c r="N112" s="188">
        <f>SUM('PR sum'!AA93:AD93,'PR sum'!BC93:BF93,'PR sum'!CE93:CH93)</f>
        <v>0</v>
      </c>
      <c r="O112" s="30"/>
      <c r="P112" s="237">
        <f t="shared" si="75"/>
        <v>0</v>
      </c>
      <c r="Q112" s="30"/>
      <c r="R112" s="188">
        <f t="shared" si="71"/>
        <v>0</v>
      </c>
      <c r="S112" s="30"/>
      <c r="T112" s="239">
        <f t="shared" si="76"/>
        <v>0</v>
      </c>
      <c r="U112" s="36">
        <f>T112/100</f>
        <v>0</v>
      </c>
    </row>
    <row r="113" spans="1:22" x14ac:dyDescent="0.2">
      <c r="A113" s="30" t="s">
        <v>156</v>
      </c>
      <c r="B113" s="188">
        <f>SUM('PR sum'!AF93:AH93)</f>
        <v>0</v>
      </c>
      <c r="C113" s="30"/>
      <c r="D113" s="237">
        <f t="shared" si="72"/>
        <v>0</v>
      </c>
      <c r="E113" s="30"/>
      <c r="F113" s="188">
        <f>SUM('PR sum'!AI93:AK93)</f>
        <v>0</v>
      </c>
      <c r="G113" s="30"/>
      <c r="H113" s="237">
        <f t="shared" si="73"/>
        <v>0</v>
      </c>
      <c r="I113" s="30"/>
      <c r="J113" s="188">
        <f>SUM('PR sum'!AL93:AN93)</f>
        <v>0</v>
      </c>
      <c r="K113" s="30"/>
      <c r="L113" s="237">
        <f t="shared" si="74"/>
        <v>0</v>
      </c>
      <c r="M113" s="30"/>
      <c r="N113" s="188">
        <f>SUM('PR sum'!AO93:AR93)</f>
        <v>0</v>
      </c>
      <c r="O113" s="30"/>
      <c r="P113" s="237">
        <f t="shared" si="75"/>
        <v>0</v>
      </c>
      <c r="Q113" s="30"/>
      <c r="R113" s="188">
        <f t="shared" si="71"/>
        <v>0</v>
      </c>
      <c r="S113" s="30"/>
      <c r="T113" s="239">
        <f t="shared" si="76"/>
        <v>0</v>
      </c>
      <c r="U113" s="36">
        <f>T113/100</f>
        <v>0</v>
      </c>
    </row>
    <row r="114" spans="1:22" x14ac:dyDescent="0.2">
      <c r="A114" s="31" t="s">
        <v>157</v>
      </c>
      <c r="B114" s="188">
        <f>SUM('PR sum'!BH93:BJ93)</f>
        <v>0</v>
      </c>
      <c r="C114" s="30"/>
      <c r="D114" s="237">
        <f t="shared" si="72"/>
        <v>0</v>
      </c>
      <c r="E114" s="30"/>
      <c r="F114" s="188">
        <f>SUM('PR sum'!BK93:BM93)</f>
        <v>0</v>
      </c>
      <c r="G114" s="30"/>
      <c r="H114" s="237">
        <f t="shared" si="73"/>
        <v>0</v>
      </c>
      <c r="I114" s="30"/>
      <c r="J114" s="188">
        <f>SUM('PR sum'!BN93:BP93)</f>
        <v>0</v>
      </c>
      <c r="K114" s="30"/>
      <c r="L114" s="237">
        <f t="shared" si="74"/>
        <v>0</v>
      </c>
      <c r="M114" s="30"/>
      <c r="N114" s="188">
        <f>SUM('PR sum'!BQ93:BT93)</f>
        <v>0</v>
      </c>
      <c r="O114" s="30"/>
      <c r="P114" s="237">
        <f t="shared" si="75"/>
        <v>0</v>
      </c>
      <c r="Q114" s="30"/>
      <c r="R114" s="188">
        <f t="shared" si="71"/>
        <v>0</v>
      </c>
      <c r="S114" s="30"/>
      <c r="T114" s="239">
        <f t="shared" si="76"/>
        <v>0</v>
      </c>
      <c r="U114" s="36">
        <f>T114/100</f>
        <v>0</v>
      </c>
      <c r="V114" s="50"/>
    </row>
    <row r="115" spans="1:22" x14ac:dyDescent="0.2">
      <c r="A115" s="31" t="s">
        <v>158</v>
      </c>
      <c r="B115" s="191">
        <f>SUM('PR sum'!EN93:EP93)</f>
        <v>0</v>
      </c>
      <c r="C115" s="30"/>
      <c r="D115" s="237">
        <f t="shared" si="72"/>
        <v>0</v>
      </c>
      <c r="E115" s="30"/>
      <c r="F115" s="191">
        <f>SUM('PR sum'!EQ93:ES93)</f>
        <v>0</v>
      </c>
      <c r="G115" s="30"/>
      <c r="H115" s="237">
        <f t="shared" si="73"/>
        <v>0</v>
      </c>
      <c r="I115" s="30"/>
      <c r="J115" s="191">
        <f>SUM('PR sum'!ET93:EV93)</f>
        <v>0</v>
      </c>
      <c r="K115" s="30"/>
      <c r="L115" s="237">
        <f t="shared" si="74"/>
        <v>0</v>
      </c>
      <c r="M115" s="30"/>
      <c r="N115" s="191">
        <f>SUM('PR sum'!EW93:EZ93)</f>
        <v>0</v>
      </c>
      <c r="O115" s="30"/>
      <c r="P115" s="237">
        <f t="shared" si="75"/>
        <v>0</v>
      </c>
      <c r="Q115" s="30"/>
      <c r="R115" s="191">
        <f>B115+F115+J115+N115</f>
        <v>0</v>
      </c>
      <c r="S115" s="30"/>
      <c r="T115" s="239">
        <f t="shared" si="76"/>
        <v>0</v>
      </c>
      <c r="U115" s="24">
        <f>'PR sum'!O93</f>
        <v>0</v>
      </c>
      <c r="V115" s="50"/>
    </row>
    <row r="116" spans="1:22" x14ac:dyDescent="0.2">
      <c r="A116" s="261" t="s">
        <v>159</v>
      </c>
      <c r="B116" s="188">
        <f>HLOOKUP($A$4,'[6]Reg Alloc by Branch'!$P2:$CQ10,7,FALSE)/13*3</f>
        <v>10931.024670114622</v>
      </c>
      <c r="C116" s="30"/>
      <c r="D116" s="237">
        <f t="shared" si="72"/>
        <v>5.3437548801139158E-3</v>
      </c>
      <c r="E116" s="30"/>
      <c r="F116" s="188">
        <f>HLOOKUP($A$4,'[6]Reg Alloc by Branch'!$P2:$CQ10,7,FALSE)/13*3</f>
        <v>10931.024670114622</v>
      </c>
      <c r="G116" s="30"/>
      <c r="H116" s="237">
        <f t="shared" si="73"/>
        <v>5.2756419801902633E-3</v>
      </c>
      <c r="I116" s="30"/>
      <c r="J116" s="188">
        <f>HLOOKUP($A$4,'[6]Reg Alloc by Branch'!$P2:$CQ10,7,FALSE)/13*3</f>
        <v>10931.024670114622</v>
      </c>
      <c r="K116" s="30"/>
      <c r="L116" s="237">
        <f t="shared" si="74"/>
        <v>5.1238849892280168E-3</v>
      </c>
      <c r="M116" s="30"/>
      <c r="N116" s="188">
        <f>HLOOKUP($A$4,'[6]Reg Alloc by Branch'!$P2:$CQ10,7,FALSE)/13*4</f>
        <v>14574.699560152831</v>
      </c>
      <c r="O116" s="30"/>
      <c r="P116" s="237">
        <f t="shared" si="75"/>
        <v>4.9576624114882816E-3</v>
      </c>
      <c r="Q116" s="30"/>
      <c r="R116" s="191">
        <f>B116+F116+J116+N116</f>
        <v>47367.773570496698</v>
      </c>
      <c r="S116" s="30"/>
      <c r="T116" s="239">
        <f t="shared" ref="T116" si="77">IF(R$17,R116/R$17,0)</f>
        <v>5.1538641185734646E-3</v>
      </c>
      <c r="U116" s="24">
        <f>'PR sum'!O94</f>
        <v>0</v>
      </c>
      <c r="V116" s="246" t="s">
        <v>160</v>
      </c>
    </row>
    <row r="117" spans="1:22" ht="21" customHeight="1" thickBot="1" x14ac:dyDescent="0.25">
      <c r="A117" s="34" t="s">
        <v>161</v>
      </c>
      <c r="B117" s="192">
        <f>SUM(B106:B116)</f>
        <v>18844.024670114624</v>
      </c>
      <c r="C117" s="30"/>
      <c r="D117" s="215">
        <f>IF(B$17,B117/B$17,0)</f>
        <v>9.2121143104927344E-3</v>
      </c>
      <c r="E117" s="30"/>
      <c r="F117" s="192">
        <f>SUM(F106:F116)</f>
        <v>18944.024670114624</v>
      </c>
      <c r="G117" s="30"/>
      <c r="H117" s="215">
        <f>IF(F$17,F117/F$17,0)</f>
        <v>9.1429573017667281E-3</v>
      </c>
      <c r="I117" s="30"/>
      <c r="J117" s="192">
        <f>SUM(J106:J116)</f>
        <v>19178.024670114624</v>
      </c>
      <c r="K117" s="30"/>
      <c r="L117" s="215">
        <f>IF(J$17,J117/J$17,0)</f>
        <v>8.9896414742255352E-3</v>
      </c>
      <c r="M117" s="30"/>
      <c r="N117" s="192">
        <f>SUM(N106:N116)</f>
        <v>25886.699560152832</v>
      </c>
      <c r="O117" s="30"/>
      <c r="P117" s="215">
        <f>IF(N$17,N117/N$17,0)</f>
        <v>8.805500026754183E-3</v>
      </c>
      <c r="Q117" s="30"/>
      <c r="R117" s="192">
        <f>B117+F117+J117+N117</f>
        <v>82852.773570496705</v>
      </c>
      <c r="S117" s="33"/>
      <c r="T117" s="215">
        <f>IF(R$17,R117/R$17,0)</f>
        <v>9.0148196683502522E-3</v>
      </c>
      <c r="U117" s="18"/>
    </row>
    <row r="118" spans="1:22" ht="13.5" thickBot="1" x14ac:dyDescent="0.25">
      <c r="A118" s="30"/>
      <c r="B118" s="190"/>
      <c r="C118" s="30"/>
      <c r="D118" s="238"/>
      <c r="E118" s="30"/>
      <c r="F118" s="190"/>
      <c r="G118" s="30"/>
      <c r="H118" s="238"/>
      <c r="I118" s="30"/>
      <c r="J118" s="190"/>
      <c r="K118" s="30"/>
      <c r="L118" s="238"/>
      <c r="M118" s="30"/>
      <c r="N118" s="190"/>
      <c r="O118" s="30"/>
      <c r="P118" s="238"/>
      <c r="Q118" s="30"/>
      <c r="R118" s="199"/>
      <c r="S118" s="34"/>
      <c r="T118" s="242"/>
      <c r="U118" s="18"/>
    </row>
    <row r="119" spans="1:22" ht="13.5" thickBot="1" x14ac:dyDescent="0.25">
      <c r="A119" s="176" t="s">
        <v>162</v>
      </c>
      <c r="B119" s="192">
        <f>B33-B47-B59-B81-B102-B117</f>
        <v>1103968.3708108505</v>
      </c>
      <c r="C119" s="30"/>
      <c r="D119" s="215">
        <f>IF(B$17,B119/B$17,0)</f>
        <v>0.53968740781828561</v>
      </c>
      <c r="E119" s="30"/>
      <c r="F119" s="192">
        <f>F33-F47-F59-F81-F102-F117</f>
        <v>1123797.0238485173</v>
      </c>
      <c r="G119" s="30"/>
      <c r="H119" s="215">
        <f>IF(F$17,F119/F$17,0)</f>
        <v>0.5423783163199053</v>
      </c>
      <c r="I119" s="30"/>
      <c r="J119" s="192">
        <f>J33-J47-J59-J81-J102-J117</f>
        <v>1161604.1797432816</v>
      </c>
      <c r="K119" s="30"/>
      <c r="L119" s="215">
        <f>IF(J$17,J119/J$17,0)</f>
        <v>0.54449847106133298</v>
      </c>
      <c r="M119" s="30"/>
      <c r="N119" s="192">
        <f>N33-N47-N59-N81-N102-N117</f>
        <v>1579831.7328567253</v>
      </c>
      <c r="O119" s="30"/>
      <c r="P119" s="215">
        <f>IF(N$17,N119/N$17,0)</f>
        <v>0.53738825737949247</v>
      </c>
      <c r="Q119" s="30"/>
      <c r="R119" s="192">
        <f>B119+F119+J119+N119</f>
        <v>4969201.3072593752</v>
      </c>
      <c r="S119" s="33"/>
      <c r="T119" s="215">
        <f>IF(R$17,R119/R$17,0)</f>
        <v>0.54067536607640254</v>
      </c>
      <c r="U119" s="18"/>
    </row>
    <row r="120" spans="1:22" x14ac:dyDescent="0.2">
      <c r="A120" s="30"/>
      <c r="B120" s="188"/>
      <c r="C120" s="30"/>
      <c r="D120" s="237"/>
      <c r="E120" s="30"/>
      <c r="F120" s="188"/>
      <c r="G120" s="30"/>
      <c r="H120" s="237"/>
      <c r="I120" s="30"/>
      <c r="J120" s="188"/>
      <c r="K120" s="30"/>
      <c r="L120" s="237"/>
      <c r="M120" s="30"/>
      <c r="N120" s="188"/>
      <c r="O120" s="30"/>
      <c r="P120" s="237"/>
      <c r="Q120" s="30"/>
      <c r="R120" s="188"/>
      <c r="S120" s="30"/>
      <c r="T120" s="239"/>
      <c r="U120" s="18"/>
    </row>
    <row r="121" spans="1:22" x14ac:dyDescent="0.2">
      <c r="A121" s="34" t="s">
        <v>163</v>
      </c>
      <c r="B121" s="188"/>
      <c r="C121" s="30"/>
      <c r="D121" s="237"/>
      <c r="E121" s="30"/>
      <c r="F121" s="188"/>
      <c r="G121" s="30"/>
      <c r="H121" s="237"/>
      <c r="I121" s="30"/>
      <c r="J121" s="188"/>
      <c r="K121" s="30"/>
      <c r="L121" s="237"/>
      <c r="M121" s="30"/>
      <c r="N121" s="188"/>
      <c r="O121" s="30"/>
      <c r="P121" s="237"/>
      <c r="Q121" s="30"/>
      <c r="R121" s="188"/>
      <c r="S121" s="30"/>
      <c r="T121" s="239"/>
      <c r="U121" s="18"/>
    </row>
    <row r="122" spans="1:22" x14ac:dyDescent="0.2">
      <c r="A122" s="30" t="s">
        <v>164</v>
      </c>
      <c r="B122" s="188">
        <f>+INPUT!$B$49*3</f>
        <v>1020</v>
      </c>
      <c r="C122" s="30"/>
      <c r="D122" s="237">
        <f>IF(B$17,B122/B$17,0)</f>
        <v>4.9863852129235372E-4</v>
      </c>
      <c r="E122" s="30"/>
      <c r="F122" s="188">
        <f>+INPUT!$B$49*3</f>
        <v>1020</v>
      </c>
      <c r="G122" s="30"/>
      <c r="H122" s="237">
        <f>IF(F$17,F122/F$17,0)</f>
        <v>4.9228274404193096E-4</v>
      </c>
      <c r="I122" s="30"/>
      <c r="J122" s="188">
        <f>+INPUT!$B$49*3</f>
        <v>1020</v>
      </c>
      <c r="K122" s="30"/>
      <c r="L122" s="237">
        <f>IF(J$17,J122/J$17,0)</f>
        <v>4.7812193703134089E-4</v>
      </c>
      <c r="M122" s="30"/>
      <c r="N122" s="188">
        <f>+INPUT!$B$49*3</f>
        <v>1020</v>
      </c>
      <c r="O122" s="30"/>
      <c r="P122" s="237">
        <f>IF(N$17,N122/N$17,0)</f>
        <v>3.4695848369618274E-4</v>
      </c>
      <c r="Q122" s="30"/>
      <c r="R122" s="188">
        <f>B122+F122+J122+N122</f>
        <v>4080</v>
      </c>
      <c r="S122" s="30"/>
      <c r="T122" s="239">
        <f>IF(R$17,R122/R$17,0)</f>
        <v>4.439255641282031E-4</v>
      </c>
      <c r="U122" s="232"/>
    </row>
    <row r="123" spans="1:22" x14ac:dyDescent="0.2">
      <c r="A123" s="60" t="s">
        <v>165</v>
      </c>
      <c r="B123" s="188">
        <f>+INPUT!$B$50*3</f>
        <v>4200</v>
      </c>
      <c r="C123" s="30"/>
      <c r="D123" s="237">
        <f t="shared" ref="D123:D138" si="78">IF(B$17,B123/B$17,0)</f>
        <v>2.053217440615574E-3</v>
      </c>
      <c r="E123" s="30"/>
      <c r="F123" s="188">
        <f>+INPUT!$B$50*3</f>
        <v>4200</v>
      </c>
      <c r="G123" s="30"/>
      <c r="H123" s="237">
        <f t="shared" ref="H123:H138" si="79">IF(F$17,F123/F$17,0)</f>
        <v>2.027046593113833E-3</v>
      </c>
      <c r="I123" s="30"/>
      <c r="J123" s="188">
        <f>+INPUT!$B$50*3</f>
        <v>4200</v>
      </c>
      <c r="K123" s="30"/>
      <c r="L123" s="237">
        <f t="shared" ref="L123:L138" si="80">IF(J$17,J123/J$17,0)</f>
        <v>1.9687373877761098E-3</v>
      </c>
      <c r="M123" s="30"/>
      <c r="N123" s="188">
        <f>+INPUT!$B$50*3</f>
        <v>4200</v>
      </c>
      <c r="O123" s="30"/>
      <c r="P123" s="237">
        <f t="shared" ref="P123:P138" si="81">IF(N$17,N123/N$17,0)</f>
        <v>1.4286525799254584E-3</v>
      </c>
      <c r="Q123" s="30"/>
      <c r="R123" s="188">
        <f>B123+F123+J123+N123</f>
        <v>16800</v>
      </c>
      <c r="S123" s="30"/>
      <c r="T123" s="239">
        <f t="shared" ref="T123:T138" si="82">IF(R$17,R123/R$17,0)</f>
        <v>1.8279287934690716E-3</v>
      </c>
      <c r="U123" s="232"/>
    </row>
    <row r="124" spans="1:22" s="59" customFormat="1" x14ac:dyDescent="0.2">
      <c r="A124" s="39" t="s">
        <v>166</v>
      </c>
      <c r="B124" s="194">
        <v>0</v>
      </c>
      <c r="C124" s="39"/>
      <c r="D124" s="237">
        <f t="shared" si="78"/>
        <v>0</v>
      </c>
      <c r="E124" s="39"/>
      <c r="F124" s="194">
        <v>0</v>
      </c>
      <c r="G124" s="39"/>
      <c r="H124" s="237">
        <f t="shared" si="79"/>
        <v>0</v>
      </c>
      <c r="I124" s="39"/>
      <c r="J124" s="194">
        <v>0</v>
      </c>
      <c r="K124" s="39"/>
      <c r="L124" s="237">
        <f t="shared" si="80"/>
        <v>0</v>
      </c>
      <c r="M124" s="39"/>
      <c r="N124" s="194">
        <v>0</v>
      </c>
      <c r="O124" s="39"/>
      <c r="P124" s="237">
        <f t="shared" si="81"/>
        <v>0</v>
      </c>
      <c r="Q124" s="39"/>
      <c r="R124" s="200">
        <f t="shared" ref="R124:R136" si="83">B124+F124+J124+N124</f>
        <v>0</v>
      </c>
      <c r="S124" s="39"/>
      <c r="T124" s="239">
        <f t="shared" si="82"/>
        <v>0</v>
      </c>
      <c r="U124" s="24">
        <f>T124/100</f>
        <v>0</v>
      </c>
    </row>
    <row r="125" spans="1:22" x14ac:dyDescent="0.2">
      <c r="A125" s="39" t="s">
        <v>167</v>
      </c>
      <c r="B125" s="194">
        <v>4200</v>
      </c>
      <c r="C125" s="39"/>
      <c r="D125" s="237">
        <f t="shared" si="78"/>
        <v>2.053217440615574E-3</v>
      </c>
      <c r="E125" s="39"/>
      <c r="F125" s="194">
        <v>1750</v>
      </c>
      <c r="G125" s="39"/>
      <c r="H125" s="237">
        <f t="shared" si="79"/>
        <v>8.4460274713076379E-4</v>
      </c>
      <c r="I125" s="39"/>
      <c r="J125" s="194">
        <v>3500</v>
      </c>
      <c r="K125" s="39"/>
      <c r="L125" s="237">
        <f t="shared" si="80"/>
        <v>1.6406144898134247E-3</v>
      </c>
      <c r="M125" s="39"/>
      <c r="N125" s="194">
        <v>1750</v>
      </c>
      <c r="O125" s="30"/>
      <c r="P125" s="237">
        <f t="shared" si="81"/>
        <v>5.952719083022743E-4</v>
      </c>
      <c r="Q125" s="30"/>
      <c r="R125" s="188">
        <f t="shared" si="83"/>
        <v>11200</v>
      </c>
      <c r="S125" s="30"/>
      <c r="T125" s="239">
        <f t="shared" si="82"/>
        <v>1.2186191956460478E-3</v>
      </c>
      <c r="U125" s="24">
        <f>T125/100</f>
        <v>1.2186191956460477E-5</v>
      </c>
    </row>
    <row r="126" spans="1:22" x14ac:dyDescent="0.2">
      <c r="A126" s="30" t="s">
        <v>168</v>
      </c>
      <c r="B126" s="188">
        <f>+INPUT!$B$51*3</f>
        <v>12375</v>
      </c>
      <c r="C126" s="30"/>
      <c r="D126" s="237">
        <f t="shared" si="78"/>
        <v>6.0496585303851736E-3</v>
      </c>
      <c r="E126" s="30"/>
      <c r="F126" s="188">
        <f>+INPUT!$B$51*3</f>
        <v>12375</v>
      </c>
      <c r="G126" s="30"/>
      <c r="H126" s="237">
        <f t="shared" si="79"/>
        <v>5.9725479975675441E-3</v>
      </c>
      <c r="I126" s="30"/>
      <c r="J126" s="188">
        <f>+INPUT!$B$51*3</f>
        <v>12375</v>
      </c>
      <c r="K126" s="30"/>
      <c r="L126" s="237">
        <f t="shared" si="80"/>
        <v>5.8007440889831802E-3</v>
      </c>
      <c r="M126" s="30"/>
      <c r="N126" s="188">
        <f>+INPUT!$B$51*4</f>
        <v>16500</v>
      </c>
      <c r="O126" s="30"/>
      <c r="P126" s="237">
        <f t="shared" si="81"/>
        <v>5.6125637068500153E-3</v>
      </c>
      <c r="Q126" s="30"/>
      <c r="R126" s="188">
        <f>B126+F126+J126+N126</f>
        <v>53625</v>
      </c>
      <c r="S126" s="30"/>
      <c r="T126" s="239">
        <f>IF(R$17,R126/R$17,0)</f>
        <v>5.8346834255820811E-3</v>
      </c>
      <c r="U126" s="67"/>
    </row>
    <row r="127" spans="1:22" x14ac:dyDescent="0.2">
      <c r="A127" s="39" t="s">
        <v>169</v>
      </c>
      <c r="B127" s="189"/>
      <c r="C127" s="30"/>
      <c r="D127" s="237">
        <f t="shared" si="78"/>
        <v>0</v>
      </c>
      <c r="E127" s="30"/>
      <c r="F127" s="189"/>
      <c r="G127" s="30"/>
      <c r="H127" s="237">
        <f t="shared" si="79"/>
        <v>0</v>
      </c>
      <c r="I127" s="30"/>
      <c r="J127" s="189"/>
      <c r="K127" s="30"/>
      <c r="L127" s="237">
        <f t="shared" si="80"/>
        <v>0</v>
      </c>
      <c r="M127" s="30"/>
      <c r="N127" s="189"/>
      <c r="O127" s="30"/>
      <c r="P127" s="237">
        <f t="shared" si="81"/>
        <v>0</v>
      </c>
      <c r="Q127" s="30"/>
      <c r="R127" s="188">
        <f t="shared" si="83"/>
        <v>0</v>
      </c>
      <c r="S127" s="30"/>
      <c r="T127" s="239">
        <f t="shared" si="82"/>
        <v>0</v>
      </c>
      <c r="U127" s="36">
        <f>T127/100</f>
        <v>0</v>
      </c>
    </row>
    <row r="128" spans="1:22" x14ac:dyDescent="0.2">
      <c r="A128" s="31" t="s">
        <v>170</v>
      </c>
      <c r="B128" s="189"/>
      <c r="C128" s="30"/>
      <c r="D128" s="237">
        <f t="shared" si="78"/>
        <v>0</v>
      </c>
      <c r="E128" s="30"/>
      <c r="F128" s="189"/>
      <c r="G128" s="30"/>
      <c r="H128" s="237">
        <f t="shared" si="79"/>
        <v>0</v>
      </c>
      <c r="I128" s="30"/>
      <c r="J128" s="189"/>
      <c r="K128" s="30"/>
      <c r="L128" s="237">
        <f t="shared" si="80"/>
        <v>0</v>
      </c>
      <c r="M128" s="30"/>
      <c r="N128" s="189"/>
      <c r="O128" s="30"/>
      <c r="P128" s="237">
        <f t="shared" si="81"/>
        <v>0</v>
      </c>
      <c r="Q128" s="30"/>
      <c r="R128" s="188">
        <f t="shared" si="83"/>
        <v>0</v>
      </c>
      <c r="S128" s="30"/>
      <c r="T128" s="239">
        <f t="shared" si="82"/>
        <v>0</v>
      </c>
      <c r="U128" s="24">
        <f>T128/100</f>
        <v>0</v>
      </c>
    </row>
    <row r="129" spans="1:22" x14ac:dyDescent="0.2">
      <c r="A129" s="30" t="s">
        <v>171</v>
      </c>
      <c r="B129" s="188">
        <f>+INPUT!$B$52*3</f>
        <v>0</v>
      </c>
      <c r="C129" s="30"/>
      <c r="D129" s="237">
        <f t="shared" si="78"/>
        <v>0</v>
      </c>
      <c r="E129" s="30"/>
      <c r="F129" s="188">
        <f>+INPUT!$B$52*3</f>
        <v>0</v>
      </c>
      <c r="G129" s="30"/>
      <c r="H129" s="237">
        <f t="shared" si="79"/>
        <v>0</v>
      </c>
      <c r="I129" s="30"/>
      <c r="J129" s="188">
        <f>+INPUT!$B$52*3</f>
        <v>0</v>
      </c>
      <c r="K129" s="30"/>
      <c r="L129" s="237">
        <f t="shared" si="80"/>
        <v>0</v>
      </c>
      <c r="M129" s="30"/>
      <c r="N129" s="188">
        <f>+INPUT!$B$52*4</f>
        <v>0</v>
      </c>
      <c r="O129" s="30"/>
      <c r="P129" s="237">
        <f t="shared" si="81"/>
        <v>0</v>
      </c>
      <c r="Q129" s="30"/>
      <c r="R129" s="188">
        <f t="shared" si="83"/>
        <v>0</v>
      </c>
      <c r="S129" s="30"/>
      <c r="T129" s="239">
        <f t="shared" si="82"/>
        <v>0</v>
      </c>
      <c r="U129" s="67"/>
    </row>
    <row r="130" spans="1:22" x14ac:dyDescent="0.2">
      <c r="A130" s="30" t="s">
        <v>172</v>
      </c>
      <c r="B130" s="189">
        <v>4750</v>
      </c>
      <c r="C130" s="30"/>
      <c r="D130" s="237">
        <f t="shared" si="78"/>
        <v>2.3220911530771374E-3</v>
      </c>
      <c r="E130" s="30"/>
      <c r="F130" s="194">
        <v>6750</v>
      </c>
      <c r="G130" s="30"/>
      <c r="H130" s="237">
        <f t="shared" si="79"/>
        <v>3.2577534532186605E-3</v>
      </c>
      <c r="I130" s="30"/>
      <c r="J130" s="189">
        <v>4750</v>
      </c>
      <c r="K130" s="30"/>
      <c r="L130" s="237">
        <f t="shared" si="80"/>
        <v>2.2265482361753619E-3</v>
      </c>
      <c r="M130" s="30"/>
      <c r="N130" s="189">
        <v>7250</v>
      </c>
      <c r="O130" s="30"/>
      <c r="P130" s="237">
        <f t="shared" si="81"/>
        <v>2.4661264772522793E-3</v>
      </c>
      <c r="Q130" s="30"/>
      <c r="R130" s="188">
        <f t="shared" si="83"/>
        <v>23500</v>
      </c>
      <c r="S130" s="30"/>
      <c r="T130" s="239">
        <f t="shared" si="82"/>
        <v>2.5569242051501893E-3</v>
      </c>
      <c r="U130" s="24">
        <f>T130/100</f>
        <v>2.5569242051501894E-5</v>
      </c>
    </row>
    <row r="131" spans="1:22" x14ac:dyDescent="0.2">
      <c r="A131" s="30" t="s">
        <v>173</v>
      </c>
      <c r="B131" s="189">
        <v>1000</v>
      </c>
      <c r="C131" s="30"/>
      <c r="D131" s="237">
        <f t="shared" si="78"/>
        <v>4.8886129538466046E-4</v>
      </c>
      <c r="E131" s="30"/>
      <c r="F131" s="189">
        <v>1000</v>
      </c>
      <c r="G131" s="30"/>
      <c r="H131" s="237">
        <f t="shared" si="79"/>
        <v>4.826301412175793E-4</v>
      </c>
      <c r="I131" s="30"/>
      <c r="J131" s="189">
        <v>1000</v>
      </c>
      <c r="K131" s="30"/>
      <c r="L131" s="237">
        <f t="shared" si="80"/>
        <v>4.687469970895499E-4</v>
      </c>
      <c r="M131" s="30"/>
      <c r="N131" s="189">
        <v>1000</v>
      </c>
      <c r="O131" s="30"/>
      <c r="P131" s="237">
        <f t="shared" si="81"/>
        <v>3.4015537617272819E-4</v>
      </c>
      <c r="Q131" s="30"/>
      <c r="R131" s="188">
        <f t="shared" si="83"/>
        <v>4000</v>
      </c>
      <c r="S131" s="30"/>
      <c r="T131" s="239">
        <f t="shared" si="82"/>
        <v>4.3522114130215987E-4</v>
      </c>
      <c r="U131" s="24">
        <f>T131/100</f>
        <v>4.3522114130215987E-6</v>
      </c>
    </row>
    <row r="132" spans="1:22" x14ac:dyDescent="0.2">
      <c r="A132" s="30" t="s">
        <v>174</v>
      </c>
      <c r="B132" s="188">
        <f>SUM('PR sum'!R116:T116,'PR sum'!AF116:AH116,'PR sum'!AT116:AV116,'PR sum'!BH116:BJ116,'PR sum'!BV116:BX116)</f>
        <v>0</v>
      </c>
      <c r="C132" s="30"/>
      <c r="D132" s="237">
        <f t="shared" si="78"/>
        <v>0</v>
      </c>
      <c r="E132" s="30"/>
      <c r="F132" s="188">
        <f>SUM('PR sum'!U116:W116,'PR sum'!AI116:AK116,'PR sum'!AW116:AY116,'PR sum'!BK116:BM116,'PR sum'!BY116:CA116)</f>
        <v>0</v>
      </c>
      <c r="G132" s="30"/>
      <c r="H132" s="237">
        <f t="shared" si="79"/>
        <v>0</v>
      </c>
      <c r="I132" s="30"/>
      <c r="J132" s="188">
        <f>SUM('PR sum'!X116:Z116,'PR sum'!AL116:AN116,'PR sum'!AZ116:BB116,'PR sum'!BN116:BP116,'PR sum'!CB116:CD116)</f>
        <v>0</v>
      </c>
      <c r="K132" s="30"/>
      <c r="L132" s="237">
        <f t="shared" si="80"/>
        <v>0</v>
      </c>
      <c r="M132" s="30"/>
      <c r="N132" s="188">
        <f>SUM('PR sum'!AA116:AD116,'PR sum'!AO116:AR116,'PR sum'!BC116:BF116,'PR sum'!BQ116:BT116,'PR sum'!CE116:CH116)</f>
        <v>0</v>
      </c>
      <c r="O132" s="30"/>
      <c r="P132" s="237">
        <f t="shared" si="81"/>
        <v>0</v>
      </c>
      <c r="Q132" s="30"/>
      <c r="R132" s="188">
        <f t="shared" si="83"/>
        <v>0</v>
      </c>
      <c r="S132" s="30"/>
      <c r="T132" s="239">
        <f t="shared" si="82"/>
        <v>0</v>
      </c>
      <c r="U132" s="24">
        <f>T132/100</f>
        <v>0</v>
      </c>
    </row>
    <row r="133" spans="1:22" x14ac:dyDescent="0.2">
      <c r="A133" s="30" t="s">
        <v>175</v>
      </c>
      <c r="B133" s="188">
        <f>SUM('PR sum'!R104:T104,'PR sum'!AF104:AH104,'PR sum'!AT104:AV104,'PR sum'!BH104:BJ104,'PR sum'!BV104:BX104)</f>
        <v>0</v>
      </c>
      <c r="C133" s="30"/>
      <c r="D133" s="237">
        <f t="shared" si="78"/>
        <v>0</v>
      </c>
      <c r="E133" s="30"/>
      <c r="F133" s="188">
        <f>SUM('PR sum'!U104:W104,'PR sum'!AI104:AK104,'PR sum'!AW104:AY104,'PR sum'!BK104:BM104,'PR sum'!BY104:CA104)</f>
        <v>0</v>
      </c>
      <c r="G133" s="30"/>
      <c r="H133" s="237">
        <f t="shared" si="79"/>
        <v>0</v>
      </c>
      <c r="I133" s="30"/>
      <c r="J133" s="188">
        <f>SUM('PR sum'!X104:Z104,'PR sum'!AL104:AN104,'PR sum'!AZ104:BB104,'PR sum'!BN104:BP104,'PR sum'!CB104:CD104)</f>
        <v>0</v>
      </c>
      <c r="K133" s="30"/>
      <c r="L133" s="237">
        <f t="shared" si="80"/>
        <v>0</v>
      </c>
      <c r="M133" s="30"/>
      <c r="N133" s="188">
        <f>SUM('PR sum'!AA104:AD104,'PR sum'!AO104:AR104,'PR sum'!BC104:BF104,'PR sum'!BQ104:BT104,'PR sum'!CE104:CH104)</f>
        <v>0</v>
      </c>
      <c r="O133" s="30"/>
      <c r="P133" s="237">
        <f t="shared" si="81"/>
        <v>0</v>
      </c>
      <c r="Q133" s="30"/>
      <c r="R133" s="188">
        <f t="shared" si="83"/>
        <v>0</v>
      </c>
      <c r="S133" s="30"/>
      <c r="T133" s="239">
        <f t="shared" si="82"/>
        <v>0</v>
      </c>
      <c r="U133" s="24">
        <f>T133/100</f>
        <v>0</v>
      </c>
    </row>
    <row r="134" spans="1:22" x14ac:dyDescent="0.2">
      <c r="A134" s="30" t="s">
        <v>176</v>
      </c>
      <c r="B134" s="189">
        <v>0</v>
      </c>
      <c r="C134" s="30"/>
      <c r="D134" s="237">
        <f t="shared" si="78"/>
        <v>0</v>
      </c>
      <c r="E134" s="30"/>
      <c r="F134" s="189">
        <v>0</v>
      </c>
      <c r="G134" s="30"/>
      <c r="H134" s="237">
        <f t="shared" si="79"/>
        <v>0</v>
      </c>
      <c r="I134" s="30"/>
      <c r="J134" s="189">
        <v>0</v>
      </c>
      <c r="K134" s="30"/>
      <c r="L134" s="237">
        <f t="shared" si="80"/>
        <v>0</v>
      </c>
      <c r="M134" s="30"/>
      <c r="N134" s="189">
        <v>0</v>
      </c>
      <c r="O134" s="30"/>
      <c r="P134" s="237">
        <f t="shared" si="81"/>
        <v>0</v>
      </c>
      <c r="Q134" s="30"/>
      <c r="R134" s="188">
        <f>B134+F134+J134+N134</f>
        <v>0</v>
      </c>
      <c r="S134" s="30"/>
      <c r="T134" s="239">
        <f t="shared" si="82"/>
        <v>0</v>
      </c>
      <c r="U134" s="24">
        <f>T134/100</f>
        <v>0</v>
      </c>
    </row>
    <row r="135" spans="1:22" x14ac:dyDescent="0.2">
      <c r="A135" s="31" t="s">
        <v>177</v>
      </c>
      <c r="B135" s="191">
        <f>SUM('PR sum'!EN104:EP104,'PR sum'!EN116:EP116)+(B151*0.08)</f>
        <v>288.39999999999998</v>
      </c>
      <c r="C135" s="30"/>
      <c r="D135" s="237">
        <f t="shared" si="78"/>
        <v>1.4098759758893607E-4</v>
      </c>
      <c r="E135" s="30"/>
      <c r="F135" s="191">
        <f>SUM('PR sum'!EQ104:ES104,'PR sum'!EQ116:ES116)+(F151*0.08)</f>
        <v>178.53333333333336</v>
      </c>
      <c r="G135" s="30"/>
      <c r="H135" s="237">
        <f t="shared" si="79"/>
        <v>8.6165567878711841E-5</v>
      </c>
      <c r="I135" s="30"/>
      <c r="J135" s="191">
        <f>SUM('PR sum'!ET104:EV104,'PR sum'!ET116:EV116)+(J151*0.08)</f>
        <v>178.53333333333336</v>
      </c>
      <c r="K135" s="30"/>
      <c r="L135" s="237">
        <f t="shared" si="80"/>
        <v>8.3686963880387654E-5</v>
      </c>
      <c r="M135" s="30"/>
      <c r="N135" s="191">
        <f>SUM('PR sum'!EW104:EZ104,'PR sum'!EW116:EZ116)+(N151*0.08)</f>
        <v>178.53333333333336</v>
      </c>
      <c r="O135" s="30"/>
      <c r="P135" s="237">
        <f t="shared" si="81"/>
        <v>6.0729073159371079E-5</v>
      </c>
      <c r="Q135" s="30"/>
      <c r="R135" s="191">
        <f>B135+F135+J135+N135</f>
        <v>824</v>
      </c>
      <c r="S135" s="30"/>
      <c r="T135" s="239">
        <f t="shared" si="82"/>
        <v>8.9655555108244942E-5</v>
      </c>
      <c r="U135" s="24">
        <f>AVERAGE('PR sum'!O104:O116)</f>
        <v>0</v>
      </c>
      <c r="V135" s="50"/>
    </row>
    <row r="136" spans="1:22" x14ac:dyDescent="0.2">
      <c r="A136" s="114" t="s">
        <v>178</v>
      </c>
      <c r="B136" s="188">
        <f>VLOOKUP($A$4,'[7]Master Allocation'!$B:$F,3,FALSE)*3</f>
        <v>0</v>
      </c>
      <c r="C136" s="29"/>
      <c r="D136" s="237">
        <f>IF(B$17,B136/B$17,0)</f>
        <v>0</v>
      </c>
      <c r="E136" s="29"/>
      <c r="F136" s="188">
        <f>VLOOKUP($A$4,'[7]Master Allocation'!$B:$F,3,FALSE)*3</f>
        <v>0</v>
      </c>
      <c r="G136" s="29"/>
      <c r="H136" s="237">
        <f t="shared" si="79"/>
        <v>0</v>
      </c>
      <c r="I136" s="29"/>
      <c r="J136" s="188">
        <f>VLOOKUP($A$4,'[7]Master Allocation'!$B:$F,5,FALSE)*3</f>
        <v>0</v>
      </c>
      <c r="K136" s="29"/>
      <c r="L136" s="237">
        <f t="shared" si="80"/>
        <v>0</v>
      </c>
      <c r="M136" s="29"/>
      <c r="N136" s="188">
        <f>VLOOKUP($A$4,'[7]Master Allocation'!$B:$F,5,FALSE)*4</f>
        <v>0</v>
      </c>
      <c r="O136" s="29"/>
      <c r="P136" s="237">
        <f t="shared" si="81"/>
        <v>0</v>
      </c>
      <c r="Q136" s="29"/>
      <c r="R136" s="188">
        <f t="shared" si="83"/>
        <v>0</v>
      </c>
      <c r="S136" s="29"/>
      <c r="T136" s="239">
        <f>IF(R$17,R136/R$17,0)</f>
        <v>0</v>
      </c>
      <c r="U136" s="24">
        <f>T136/100</f>
        <v>0</v>
      </c>
      <c r="V136" s="177"/>
    </row>
    <row r="137" spans="1:22" x14ac:dyDescent="0.2">
      <c r="A137" s="39" t="s">
        <v>179</v>
      </c>
      <c r="B137" s="188">
        <f>ROUND(B$17*$U137,0)</f>
        <v>5114</v>
      </c>
      <c r="C137" s="30"/>
      <c r="D137" s="237">
        <f t="shared" si="78"/>
        <v>2.500036664597154E-3</v>
      </c>
      <c r="E137" s="30"/>
      <c r="F137" s="188">
        <f>ROUND(F$17*$U137,0)</f>
        <v>5180</v>
      </c>
      <c r="G137" s="30"/>
      <c r="H137" s="237">
        <f t="shared" si="79"/>
        <v>2.5000241315070609E-3</v>
      </c>
      <c r="I137" s="30"/>
      <c r="J137" s="188">
        <f>ROUND(J$17*$U137,0)</f>
        <v>5333</v>
      </c>
      <c r="K137" s="30"/>
      <c r="L137" s="237">
        <f t="shared" si="80"/>
        <v>2.4998277354785696E-3</v>
      </c>
      <c r="M137" s="30"/>
      <c r="N137" s="188">
        <f>ROUND(N$17*$U137,0)</f>
        <v>7350</v>
      </c>
      <c r="O137" s="30"/>
      <c r="P137" s="237">
        <f t="shared" si="81"/>
        <v>2.5001420148695521E-3</v>
      </c>
      <c r="Q137" s="30"/>
      <c r="R137" s="188">
        <f>B137+F137+J137+N137</f>
        <v>22977</v>
      </c>
      <c r="S137" s="30"/>
      <c r="T137" s="239">
        <f t="shared" si="82"/>
        <v>2.5000190409249319E-3</v>
      </c>
      <c r="U137" s="18">
        <f>INPUT!B53</f>
        <v>2.5000000000000001E-3</v>
      </c>
    </row>
    <row r="138" spans="1:22" x14ac:dyDescent="0.2">
      <c r="A138" s="30" t="s">
        <v>180</v>
      </c>
      <c r="B138" s="189"/>
      <c r="C138" s="30"/>
      <c r="D138" s="237">
        <f t="shared" si="78"/>
        <v>0</v>
      </c>
      <c r="E138" s="30"/>
      <c r="F138" s="189"/>
      <c r="G138" s="30"/>
      <c r="H138" s="237">
        <f t="shared" si="79"/>
        <v>0</v>
      </c>
      <c r="I138" s="30"/>
      <c r="J138" s="189"/>
      <c r="K138" s="30"/>
      <c r="L138" s="237">
        <f t="shared" si="80"/>
        <v>0</v>
      </c>
      <c r="M138" s="30"/>
      <c r="N138" s="189"/>
      <c r="O138" s="30"/>
      <c r="P138" s="237">
        <f t="shared" si="81"/>
        <v>0</v>
      </c>
      <c r="Q138" s="30"/>
      <c r="R138" s="188">
        <f>B138+F138+J138+N138</f>
        <v>0</v>
      </c>
      <c r="S138" s="30"/>
      <c r="T138" s="239">
        <f t="shared" si="82"/>
        <v>0</v>
      </c>
      <c r="U138" s="24">
        <f t="shared" ref="U138" si="84">T138/100</f>
        <v>0</v>
      </c>
    </row>
    <row r="139" spans="1:22" x14ac:dyDescent="0.2">
      <c r="A139" s="30"/>
      <c r="B139" s="191"/>
      <c r="C139" s="30"/>
      <c r="D139" s="239"/>
      <c r="E139" s="30"/>
      <c r="F139" s="191"/>
      <c r="G139" s="30"/>
      <c r="H139" s="239"/>
      <c r="I139" s="30"/>
      <c r="J139" s="191"/>
      <c r="K139" s="30"/>
      <c r="L139" s="239"/>
      <c r="M139" s="30"/>
      <c r="N139" s="191"/>
      <c r="O139" s="30"/>
      <c r="P139" s="239"/>
      <c r="Q139" s="30"/>
      <c r="R139" s="191"/>
      <c r="S139" s="30"/>
      <c r="T139" s="239"/>
      <c r="U139" s="18"/>
    </row>
    <row r="140" spans="1:22" x14ac:dyDescent="0.2">
      <c r="A140" s="30"/>
      <c r="B140" s="188"/>
      <c r="C140" s="30"/>
      <c r="D140" s="237"/>
      <c r="E140" s="30"/>
      <c r="F140" s="188"/>
      <c r="G140" s="30"/>
      <c r="H140" s="237"/>
      <c r="I140" s="30"/>
      <c r="J140" s="188"/>
      <c r="K140" s="30"/>
      <c r="L140" s="237"/>
      <c r="M140" s="30"/>
      <c r="N140" s="188"/>
      <c r="O140" s="30"/>
      <c r="P140" s="237"/>
      <c r="Q140" s="30"/>
      <c r="R140" s="191"/>
      <c r="S140" s="30"/>
      <c r="T140" s="239"/>
      <c r="U140" s="18"/>
    </row>
    <row r="141" spans="1:22" ht="13.5" thickBot="1" x14ac:dyDescent="0.25">
      <c r="A141" s="34" t="s">
        <v>181</v>
      </c>
      <c r="B141" s="195">
        <f>SUM(B122:B138)</f>
        <v>32947.4</v>
      </c>
      <c r="C141" s="30"/>
      <c r="D141" s="215">
        <f>IF(B$17,B141/B$17,0)</f>
        <v>1.6106708643556563E-2</v>
      </c>
      <c r="E141" s="30"/>
      <c r="F141" s="195">
        <f>SUM(F122:F138)</f>
        <v>32453.533333333333</v>
      </c>
      <c r="G141" s="30"/>
      <c r="H141" s="215">
        <f>IF(F$17,F141/F$17,0)</f>
        <v>1.5663053375676084E-2</v>
      </c>
      <c r="I141" s="30"/>
      <c r="J141" s="195">
        <f>SUM(J122:J138)</f>
        <v>32356.533333333333</v>
      </c>
      <c r="K141" s="30"/>
      <c r="L141" s="215">
        <f>IF(J$17,J141/J$17,0)</f>
        <v>1.5167027836227923E-2</v>
      </c>
      <c r="M141" s="30"/>
      <c r="N141" s="195">
        <f>SUM(N122:N138)</f>
        <v>39248.533333333333</v>
      </c>
      <c r="O141" s="30"/>
      <c r="P141" s="215">
        <f>IF(N$17,N141/N$17,0)</f>
        <v>1.3350599620227862E-2</v>
      </c>
      <c r="Q141" s="30"/>
      <c r="R141" s="192">
        <f>B141+F141+J141+N141</f>
        <v>137006</v>
      </c>
      <c r="S141" s="33"/>
      <c r="T141" s="215">
        <f>IF(R$17,R141/R$17,0)</f>
        <v>1.4906976921310929E-2</v>
      </c>
      <c r="U141" s="18"/>
    </row>
    <row r="142" spans="1:22" ht="13.5" thickTop="1" x14ac:dyDescent="0.2">
      <c r="A142" s="30"/>
      <c r="B142" s="188"/>
      <c r="C142" s="30"/>
      <c r="D142" s="237"/>
      <c r="E142" s="30"/>
      <c r="F142" s="188"/>
      <c r="G142" s="30"/>
      <c r="H142" s="237"/>
      <c r="I142" s="30"/>
      <c r="J142" s="188"/>
      <c r="K142" s="30"/>
      <c r="L142" s="237"/>
      <c r="M142" s="30"/>
      <c r="N142" s="188"/>
      <c r="O142" s="30"/>
      <c r="P142" s="237"/>
      <c r="Q142" s="30"/>
      <c r="R142" s="201"/>
      <c r="S142" s="34"/>
      <c r="T142" s="242"/>
      <c r="U142" s="18"/>
    </row>
    <row r="143" spans="1:22" ht="13.5" thickBot="1" x14ac:dyDescent="0.25">
      <c r="A143" s="34" t="s">
        <v>182</v>
      </c>
      <c r="B143" s="195">
        <f>B119-B141</f>
        <v>1071020.9708108506</v>
      </c>
      <c r="C143" s="30"/>
      <c r="D143" s="215">
        <f>IF(B$17,B143/B$17,0)</f>
        <v>0.52358069917472916</v>
      </c>
      <c r="E143" s="30"/>
      <c r="F143" s="195">
        <f>F119-F141</f>
        <v>1091343.4905151839</v>
      </c>
      <c r="G143" s="30"/>
      <c r="H143" s="215">
        <f>IF(F$17,F143/F$17,0)</f>
        <v>0.5267152629442291</v>
      </c>
      <c r="I143" s="30"/>
      <c r="J143" s="195">
        <f>J119-J141</f>
        <v>1129247.6464099481</v>
      </c>
      <c r="K143" s="30"/>
      <c r="L143" s="215">
        <f>IF(J$17,J143/J$17,0)</f>
        <v>0.52933144322510506</v>
      </c>
      <c r="M143" s="30"/>
      <c r="N143" s="195">
        <f>N119-N141</f>
        <v>1540583.1995233919</v>
      </c>
      <c r="O143" s="30"/>
      <c r="P143" s="215">
        <f>IF(N$17,N143/N$17,0)</f>
        <v>0.52403765775926447</v>
      </c>
      <c r="Q143" s="30"/>
      <c r="R143" s="192">
        <f>B143+F143+J143+N143</f>
        <v>4832195.3072593752</v>
      </c>
      <c r="S143" s="33"/>
      <c r="T143" s="215">
        <f>IF(R$17,R143/R$17,0)</f>
        <v>0.52576838915509161</v>
      </c>
      <c r="U143" s="18"/>
    </row>
    <row r="144" spans="1:22" ht="13.5" thickTop="1" x14ac:dyDescent="0.2">
      <c r="A144" s="30"/>
      <c r="B144" s="188"/>
      <c r="C144" s="30"/>
      <c r="D144" s="237"/>
      <c r="E144" s="30"/>
      <c r="F144" s="188"/>
      <c r="G144" s="30"/>
      <c r="H144" s="237"/>
      <c r="I144" s="30"/>
      <c r="J144" s="188"/>
      <c r="K144" s="30"/>
      <c r="L144" s="237"/>
      <c r="M144" s="30"/>
      <c r="N144" s="188"/>
      <c r="O144" s="30"/>
      <c r="P144" s="237"/>
      <c r="Q144" s="30"/>
      <c r="R144" s="188"/>
      <c r="S144" s="30"/>
      <c r="T144" s="237"/>
      <c r="U144" s="18"/>
    </row>
    <row r="145" spans="1:26" x14ac:dyDescent="0.2">
      <c r="A145" s="34" t="s">
        <v>183</v>
      </c>
      <c r="B145" s="188"/>
      <c r="C145" s="30"/>
      <c r="D145" s="237"/>
      <c r="E145" s="30"/>
      <c r="F145" s="188"/>
      <c r="G145" s="30"/>
      <c r="H145" s="237"/>
      <c r="I145" s="30"/>
      <c r="J145" s="188"/>
      <c r="K145" s="30"/>
      <c r="L145" s="237"/>
      <c r="M145" s="30"/>
      <c r="N145" s="188"/>
      <c r="O145" s="30"/>
      <c r="P145" s="237"/>
      <c r="Q145" s="30"/>
      <c r="R145" s="188"/>
      <c r="S145" s="30"/>
      <c r="T145" s="237"/>
      <c r="U145" s="18"/>
    </row>
    <row r="146" spans="1:26" x14ac:dyDescent="0.2">
      <c r="A146" s="30" t="s">
        <v>184</v>
      </c>
      <c r="B146" s="188">
        <f>$U$146*B17</f>
        <v>136030.405</v>
      </c>
      <c r="C146" s="30"/>
      <c r="D146" s="237">
        <f t="shared" ref="D146:D161" si="85">IF(B$17,B146/B$17,0)</f>
        <v>6.6500000000000004E-2</v>
      </c>
      <c r="E146" s="30"/>
      <c r="F146" s="188">
        <f>$U$146*F17</f>
        <v>137786.67000000001</v>
      </c>
      <c r="G146" s="30"/>
      <c r="H146" s="237">
        <f t="shared" ref="H146:H161" si="86">IF(F$17,F146/F$17,0)</f>
        <v>6.6500000000000004E-2</v>
      </c>
      <c r="I146" s="30"/>
      <c r="J146" s="188">
        <f>$U$146*J17</f>
        <v>141867.57550000001</v>
      </c>
      <c r="K146" s="30"/>
      <c r="L146" s="237">
        <f t="shared" ref="L146:L161" si="87">IF(J$17,J146/J$17,0)</f>
        <v>6.6500000000000004E-2</v>
      </c>
      <c r="M146" s="30"/>
      <c r="N146" s="188">
        <f>$U$146*N17</f>
        <v>195498.89450000002</v>
      </c>
      <c r="O146" s="30"/>
      <c r="P146" s="237">
        <f t="shared" ref="P146:P161" si="88">IF(N$17,N146/N$17,0)</f>
        <v>6.6500000000000004E-2</v>
      </c>
      <c r="Q146" s="30"/>
      <c r="R146" s="188">
        <f>B146+F146+J146+N146</f>
        <v>611183.54500000004</v>
      </c>
      <c r="S146" s="30"/>
      <c r="T146" s="239">
        <f t="shared" ref="T146:T161" si="89">IF(R$17,R146/R$17,0)</f>
        <v>6.6500000000000004E-2</v>
      </c>
      <c r="U146" s="24">
        <v>6.6500000000000004E-2</v>
      </c>
    </row>
    <row r="147" spans="1:26" x14ac:dyDescent="0.2">
      <c r="A147" s="30" t="s">
        <v>185</v>
      </c>
      <c r="B147" s="188">
        <v>0</v>
      </c>
      <c r="C147" s="30"/>
      <c r="D147" s="237">
        <f t="shared" si="85"/>
        <v>0</v>
      </c>
      <c r="E147" s="30"/>
      <c r="F147" s="188">
        <v>0</v>
      </c>
      <c r="G147" s="30"/>
      <c r="H147" s="237">
        <f t="shared" si="86"/>
        <v>0</v>
      </c>
      <c r="I147" s="30"/>
      <c r="J147" s="189">
        <v>7500</v>
      </c>
      <c r="K147" s="30"/>
      <c r="L147" s="237">
        <f t="shared" si="87"/>
        <v>3.5156024781716243E-3</v>
      </c>
      <c r="M147" s="30"/>
      <c r="N147" s="188">
        <v>0</v>
      </c>
      <c r="O147" s="30"/>
      <c r="P147" s="237">
        <f t="shared" si="88"/>
        <v>0</v>
      </c>
      <c r="Q147" s="30"/>
      <c r="R147" s="188">
        <f t="shared" ref="R147:R161" si="90">B147+F147+J147+N147</f>
        <v>7500</v>
      </c>
      <c r="S147" s="30"/>
      <c r="T147" s="239">
        <f t="shared" si="89"/>
        <v>8.160396399415498E-4</v>
      </c>
      <c r="U147" s="24">
        <f>T147/100</f>
        <v>8.1603963994154976E-6</v>
      </c>
    </row>
    <row r="148" spans="1:26" x14ac:dyDescent="0.2">
      <c r="A148" s="39" t="s">
        <v>186</v>
      </c>
      <c r="B148" s="188">
        <v>0</v>
      </c>
      <c r="C148" s="30"/>
      <c r="D148" s="237">
        <f t="shared" si="85"/>
        <v>0</v>
      </c>
      <c r="E148" s="30"/>
      <c r="F148" s="188">
        <v>0</v>
      </c>
      <c r="G148" s="30"/>
      <c r="H148" s="237">
        <f t="shared" si="86"/>
        <v>0</v>
      </c>
      <c r="I148" s="30"/>
      <c r="J148" s="188">
        <v>0</v>
      </c>
      <c r="K148" s="30"/>
      <c r="L148" s="237">
        <f t="shared" si="87"/>
        <v>0</v>
      </c>
      <c r="M148" s="30"/>
      <c r="N148" s="188">
        <v>0</v>
      </c>
      <c r="O148" s="30"/>
      <c r="P148" s="237">
        <f t="shared" si="88"/>
        <v>0</v>
      </c>
      <c r="Q148" s="30"/>
      <c r="R148" s="188">
        <f t="shared" si="90"/>
        <v>0</v>
      </c>
      <c r="S148" s="30"/>
      <c r="T148" s="239">
        <f t="shared" si="89"/>
        <v>0</v>
      </c>
      <c r="U148" s="24">
        <f t="shared" ref="U148:U161" si="91">T148/100</f>
        <v>0</v>
      </c>
    </row>
    <row r="149" spans="1:26" x14ac:dyDescent="0.2">
      <c r="A149" s="30" t="s">
        <v>187</v>
      </c>
      <c r="B149" s="188">
        <f>VLOOKUP($A$4,'[8]Sorted Ttl Co'!$B:$W,9,FALSE)</f>
        <v>49343.944996781254</v>
      </c>
      <c r="C149" s="30"/>
      <c r="D149" s="237">
        <f t="shared" si="85"/>
        <v>2.412234487051592E-2</v>
      </c>
      <c r="E149" s="30"/>
      <c r="F149" s="188">
        <f>VLOOKUP($A$4,'[8]Sorted Ttl Co'!$B:$W,13,FALSE)</f>
        <v>49343.944996781254</v>
      </c>
      <c r="G149" s="30"/>
      <c r="H149" s="237">
        <f t="shared" si="86"/>
        <v>2.3814875142029002E-2</v>
      </c>
      <c r="I149" s="30"/>
      <c r="J149" s="188">
        <f>VLOOKUP($A$4,'[8]Sorted Ttl Co'!$B:$W,17,FALSE)</f>
        <v>49343.944996781254</v>
      </c>
      <c r="K149" s="30"/>
      <c r="L149" s="237">
        <f t="shared" si="87"/>
        <v>2.3129826041793134E-2</v>
      </c>
      <c r="M149" s="30"/>
      <c r="N149" s="188">
        <f>VLOOKUP($A$4,'[8]Sorted Ttl Co'!$B:$W,22,FALSE)</f>
        <v>49343.944996781254</v>
      </c>
      <c r="O149" s="30"/>
      <c r="P149" s="237">
        <f t="shared" si="88"/>
        <v>1.6784608172226535E-2</v>
      </c>
      <c r="Q149" s="30"/>
      <c r="R149" s="188">
        <f t="shared" si="90"/>
        <v>197375.77998712502</v>
      </c>
      <c r="S149" s="30"/>
      <c r="T149" s="239">
        <f t="shared" si="89"/>
        <v>2.1475528057850139E-2</v>
      </c>
      <c r="U149" s="24">
        <f t="shared" si="91"/>
        <v>2.1475528057850139E-4</v>
      </c>
      <c r="V149" s="230"/>
    </row>
    <row r="150" spans="1:26" x14ac:dyDescent="0.2">
      <c r="A150" s="30" t="s">
        <v>188</v>
      </c>
      <c r="B150" s="188">
        <f>VLOOKUP($A$4,'[7]Master Allocation'!$B:$F,2,FALSE)*3</f>
        <v>15393.999541644229</v>
      </c>
      <c r="C150" s="30"/>
      <c r="D150" s="237">
        <f t="shared" si="85"/>
        <v>7.5255305570790677E-3</v>
      </c>
      <c r="E150" s="30"/>
      <c r="F150" s="188">
        <f>VLOOKUP($A$4,'[7]Master Allocation'!$B:$F,2,FALSE)*3</f>
        <v>15393.999541644229</v>
      </c>
      <c r="G150" s="30"/>
      <c r="H150" s="237">
        <f t="shared" si="86"/>
        <v>7.4296081726871058E-3</v>
      </c>
      <c r="I150" s="30"/>
      <c r="J150" s="188">
        <f>VLOOKUP($A$4,'[7]Master Allocation'!$B:$F,4,FALSE)*3</f>
        <v>16163.699518726442</v>
      </c>
      <c r="K150" s="30"/>
      <c r="L150" s="237">
        <f t="shared" si="87"/>
        <v>7.5766856112608229E-3</v>
      </c>
      <c r="M150" s="30"/>
      <c r="N150" s="188">
        <f>VLOOKUP($A$4,'[7]Master Allocation'!$B:$F,4,FALSE)*4</f>
        <v>21551.599358301923</v>
      </c>
      <c r="O150" s="30"/>
      <c r="P150" s="237">
        <f t="shared" si="88"/>
        <v>7.330892386847118E-3</v>
      </c>
      <c r="Q150" s="30"/>
      <c r="R150" s="188">
        <f t="shared" si="90"/>
        <v>68503.297960316821</v>
      </c>
      <c r="S150" s="30"/>
      <c r="T150" s="239">
        <f t="shared" si="89"/>
        <v>7.4535208803127523E-3</v>
      </c>
      <c r="U150" s="24">
        <f t="shared" si="91"/>
        <v>7.4535208803127529E-5</v>
      </c>
    </row>
    <row r="151" spans="1:26" x14ac:dyDescent="0.2">
      <c r="A151" s="39" t="s">
        <v>189</v>
      </c>
      <c r="B151" s="188">
        <f>IFERROR(VLOOKUP($A$4,[9]Pivot!$A:$E,2,FALSE),0)</f>
        <v>3604.9999999999995</v>
      </c>
      <c r="C151" s="30"/>
      <c r="D151" s="237">
        <f t="shared" si="85"/>
        <v>1.7623449698617008E-3</v>
      </c>
      <c r="E151" s="30"/>
      <c r="F151" s="188">
        <f>IFERROR(VLOOKUP($A$4,[9]Pivot!$A:$E,3,FALSE),0)</f>
        <v>2231.666666666667</v>
      </c>
      <c r="G151" s="30"/>
      <c r="H151" s="237">
        <f t="shared" si="86"/>
        <v>1.077069598483898E-3</v>
      </c>
      <c r="I151" s="30"/>
      <c r="J151" s="188">
        <f>IFERROR(VLOOKUP($A$4,[9]Pivot!$A:$E,4,FALSE),0)</f>
        <v>2231.666666666667</v>
      </c>
      <c r="K151" s="30"/>
      <c r="L151" s="237">
        <f t="shared" si="87"/>
        <v>1.0460870485048456E-3</v>
      </c>
      <c r="M151" s="30"/>
      <c r="N151" s="188">
        <f>IFERROR(VLOOKUP($A$4,[9]Pivot!$A:$E,5,FALSE),0)</f>
        <v>2231.666666666667</v>
      </c>
      <c r="O151" s="30"/>
      <c r="P151" s="237">
        <f t="shared" si="88"/>
        <v>7.5911341449213848E-4</v>
      </c>
      <c r="Q151" s="30"/>
      <c r="R151" s="188">
        <f>B151+F151+J151+N151</f>
        <v>10300</v>
      </c>
      <c r="S151" s="30"/>
      <c r="T151" s="239">
        <f t="shared" si="89"/>
        <v>1.1206944388530617E-3</v>
      </c>
      <c r="U151" s="24">
        <f t="shared" si="91"/>
        <v>1.1206944388530618E-5</v>
      </c>
    </row>
    <row r="152" spans="1:26" x14ac:dyDescent="0.2">
      <c r="A152" s="30" t="s">
        <v>190</v>
      </c>
      <c r="B152" s="188">
        <f>IFERROR(VLOOKUP($A$4,[10]Summary!$D:$I,3,FALSE),0)</f>
        <v>45633.221538461541</v>
      </c>
      <c r="C152" s="30"/>
      <c r="D152" s="237">
        <f t="shared" si="85"/>
        <v>2.2308315793867498E-2</v>
      </c>
      <c r="E152" s="30"/>
      <c r="F152" s="188">
        <f>IFERROR(VLOOKUP($A$4,[10]Summary!$D:$I,4,FALSE),0)</f>
        <v>45633.221538461541</v>
      </c>
      <c r="G152" s="30"/>
      <c r="H152" s="237">
        <f t="shared" si="86"/>
        <v>2.2023968155320775E-2</v>
      </c>
      <c r="I152" s="30"/>
      <c r="J152" s="188">
        <f>IFERROR(VLOOKUP($A$4,[10]Summary!$D:$I,5,FALSE),0)</f>
        <v>45633.221538461541</v>
      </c>
      <c r="K152" s="30"/>
      <c r="L152" s="237">
        <f t="shared" si="87"/>
        <v>2.1390435563676018E-2</v>
      </c>
      <c r="M152" s="30"/>
      <c r="N152" s="188">
        <f>IFERROR(VLOOKUP($A$4,[10]Summary!$D:$I,6,FALSE),0)</f>
        <v>60844.295384615383</v>
      </c>
      <c r="O152" s="30"/>
      <c r="P152" s="237">
        <f t="shared" si="88"/>
        <v>2.0696514184518434E-2</v>
      </c>
      <c r="Q152" s="30"/>
      <c r="R152" s="188">
        <f t="shared" si="90"/>
        <v>197743.96000000002</v>
      </c>
      <c r="S152" s="30"/>
      <c r="T152" s="239">
        <f t="shared" si="89"/>
        <v>2.1515587989202167E-2</v>
      </c>
      <c r="U152" s="24">
        <f t="shared" si="91"/>
        <v>2.1515587989202168E-4</v>
      </c>
    </row>
    <row r="153" spans="1:26" x14ac:dyDescent="0.2">
      <c r="A153" s="30" t="s">
        <v>191</v>
      </c>
      <c r="B153" s="188">
        <f>VLOOKUP($A$4,[11]PS!$A:$C,3,FALSE)/13*3</f>
        <v>32206.036950000002</v>
      </c>
      <c r="C153" s="30"/>
      <c r="D153" s="237">
        <f t="shared" si="85"/>
        <v>1.5744284942583241E-2</v>
      </c>
      <c r="E153" s="30"/>
      <c r="F153" s="188">
        <f>VLOOKUP($A$4,[11]PS!$A:$C,3,FALSE)/13*3</f>
        <v>32206.036950000002</v>
      </c>
      <c r="G153" s="30"/>
      <c r="H153" s="237">
        <f t="shared" si="86"/>
        <v>1.5543604161237078E-2</v>
      </c>
      <c r="I153" s="30"/>
      <c r="J153" s="188">
        <f>VLOOKUP($A$4,[11]PS!$A:$C,3,FALSE)/13*3</f>
        <v>32206.036950000002</v>
      </c>
      <c r="K153" s="30"/>
      <c r="L153" s="237">
        <f t="shared" si="87"/>
        <v>1.5096483108467586E-2</v>
      </c>
      <c r="M153" s="30"/>
      <c r="N153" s="188">
        <f>VLOOKUP($A$4,[11]PS!$A:$C,3,FALSE)/13*4</f>
        <v>42941.382600000004</v>
      </c>
      <c r="O153" s="30"/>
      <c r="P153" s="237">
        <f t="shared" si="88"/>
        <v>1.4606742151680046E-2</v>
      </c>
      <c r="Q153" s="30"/>
      <c r="R153" s="188">
        <f t="shared" si="90"/>
        <v>139559.49345000001</v>
      </c>
      <c r="S153" s="30"/>
      <c r="T153" s="239">
        <f t="shared" si="89"/>
        <v>1.5184810504715079E-2</v>
      </c>
      <c r="U153" s="24">
        <f t="shared" si="91"/>
        <v>1.5184810504715077E-4</v>
      </c>
    </row>
    <row r="154" spans="1:26" x14ac:dyDescent="0.2">
      <c r="A154" s="30" t="s">
        <v>192</v>
      </c>
      <c r="B154" s="188">
        <f>VLOOKUP($A$4,'[12]excise tax'!$G:$H,2,FALSE)/13*3</f>
        <v>-1578.33</v>
      </c>
      <c r="C154" s="30"/>
      <c r="D154" s="237">
        <f t="shared" si="85"/>
        <v>-7.7158444834447121E-4</v>
      </c>
      <c r="E154" s="30"/>
      <c r="F154" s="188">
        <f>VLOOKUP($A$4,'[12]excise tax'!$G:$H,2,FALSE)/13*3</f>
        <v>-1578.33</v>
      </c>
      <c r="G154" s="30"/>
      <c r="H154" s="237">
        <f t="shared" si="86"/>
        <v>-7.6174963078794189E-4</v>
      </c>
      <c r="I154" s="30"/>
      <c r="J154" s="188">
        <f>VLOOKUP($A$4,'[12]excise tax'!$G:$H,2,FALSE)/13*3</f>
        <v>-1578.33</v>
      </c>
      <c r="K154" s="30"/>
      <c r="L154" s="237">
        <f t="shared" si="87"/>
        <v>-7.3983744791634922E-4</v>
      </c>
      <c r="M154" s="30"/>
      <c r="N154" s="188">
        <f>VLOOKUP($A$4,'[12]excise tax'!$G:$H,2,FALSE)/13*4</f>
        <v>-2104.44</v>
      </c>
      <c r="O154" s="30"/>
      <c r="P154" s="237">
        <f t="shared" si="88"/>
        <v>-7.1583657983293608E-4</v>
      </c>
      <c r="Q154" s="30"/>
      <c r="R154" s="188">
        <f t="shared" ref="R154:R160" si="92">B154+F154+J154+N154</f>
        <v>-6839.43</v>
      </c>
      <c r="S154" s="30"/>
      <c r="T154" s="239">
        <f t="shared" si="89"/>
        <v>-7.4416613261405785E-4</v>
      </c>
      <c r="U154" s="24">
        <f t="shared" si="91"/>
        <v>-7.4416613261405786E-6</v>
      </c>
    </row>
    <row r="155" spans="1:26" x14ac:dyDescent="0.2">
      <c r="A155" s="30" t="s">
        <v>193</v>
      </c>
      <c r="B155" s="188">
        <f>VLOOKUP($A$4,[13]Summary!$C:$D,2,FALSE)/13*3</f>
        <v>1795.0808307692309</v>
      </c>
      <c r="C155" s="30"/>
      <c r="D155" s="237">
        <f t="shared" si="85"/>
        <v>8.7754554025001874E-4</v>
      </c>
      <c r="E155" s="30"/>
      <c r="F155" s="188">
        <f>VLOOKUP($A$4,[13]Summary!$C:$D,2,FALSE)/13*3</f>
        <v>1795.0808307692309</v>
      </c>
      <c r="G155" s="30"/>
      <c r="H155" s="237">
        <f t="shared" si="86"/>
        <v>8.6636011485112356E-4</v>
      </c>
      <c r="I155" s="30"/>
      <c r="J155" s="188">
        <f>VLOOKUP($A$4,[13]Summary!$C:$D,2,FALSE)/13*3</f>
        <v>1795.0808307692309</v>
      </c>
      <c r="K155" s="30"/>
      <c r="L155" s="237">
        <f t="shared" si="87"/>
        <v>8.414387489560915E-4</v>
      </c>
      <c r="M155" s="30"/>
      <c r="N155" s="188">
        <f>VLOOKUP($A$4,[13]Summary!$C:$D,2,FALSE)/13*4</f>
        <v>2393.4411076923079</v>
      </c>
      <c r="O155" s="30"/>
      <c r="P155" s="237">
        <f t="shared" si="88"/>
        <v>8.1414186033434825E-4</v>
      </c>
      <c r="Q155" s="30"/>
      <c r="R155" s="188">
        <f t="shared" si="92"/>
        <v>7778.6836000000003</v>
      </c>
      <c r="S155" s="30"/>
      <c r="T155" s="239">
        <f t="shared" si="89"/>
        <v>8.4636188855509843E-4</v>
      </c>
      <c r="U155" s="24">
        <f t="shared" si="91"/>
        <v>8.4636188855509851E-6</v>
      </c>
    </row>
    <row r="156" spans="1:26" s="59" customFormat="1" x14ac:dyDescent="0.2">
      <c r="A156" s="30" t="s">
        <v>194</v>
      </c>
      <c r="B156" s="188">
        <f>IFERROR(VLOOKUP($A$4,[14]Budget!$B:$F,2,FALSE),0)</f>
        <v>46585.128765454545</v>
      </c>
      <c r="C156" s="30"/>
      <c r="D156" s="237">
        <f t="shared" si="85"/>
        <v>2.2773666393941319E-2</v>
      </c>
      <c r="E156" s="30"/>
      <c r="F156" s="188">
        <f>IFERROR(VLOOKUP($A$4,[14]Budget!$B:$F,3,FALSE),0)</f>
        <v>52586.316924038962</v>
      </c>
      <c r="G156" s="30"/>
      <c r="H156" s="237">
        <f t="shared" si="86"/>
        <v>2.5379741563161307E-2</v>
      </c>
      <c r="I156" s="30"/>
      <c r="J156" s="188">
        <f>IFERROR(VLOOKUP($A$4,[14]Budget!$B:$F,4,FALSE),0)</f>
        <v>55765.071815753254</v>
      </c>
      <c r="K156" s="30"/>
      <c r="L156" s="237">
        <f t="shared" si="87"/>
        <v>2.6139709956117432E-2</v>
      </c>
      <c r="M156" s="30"/>
      <c r="N156" s="188">
        <f>IFERROR(VLOOKUP($A$4,[14]Budget!$B:$F,5,FALSE),0)</f>
        <v>82726.301815753221</v>
      </c>
      <c r="O156" s="39"/>
      <c r="P156" s="237">
        <f t="shared" si="88"/>
        <v>2.8139796313516183E-2</v>
      </c>
      <c r="Q156" s="39"/>
      <c r="R156" s="200">
        <f t="shared" si="92"/>
        <v>237662.81932099996</v>
      </c>
      <c r="S156" s="39"/>
      <c r="T156" s="239">
        <f t="shared" si="89"/>
        <v>2.5858970867493655E-2</v>
      </c>
      <c r="U156" s="24">
        <f t="shared" si="91"/>
        <v>2.5858970867493654E-4</v>
      </c>
      <c r="W156" s="218"/>
      <c r="X156" s="218"/>
      <c r="Y156" s="218"/>
      <c r="Z156" s="218"/>
    </row>
    <row r="157" spans="1:26" x14ac:dyDescent="0.2">
      <c r="A157" s="30" t="s">
        <v>195</v>
      </c>
      <c r="B157" s="188">
        <f>VLOOKUP($A$4,'[15]Goodwill &amp; Non-Compete Amortiza'!$B:$C,2,FALSE)/13*3</f>
        <v>0</v>
      </c>
      <c r="C157" s="30"/>
      <c r="D157" s="237">
        <f t="shared" si="85"/>
        <v>0</v>
      </c>
      <c r="E157" s="30"/>
      <c r="F157" s="188">
        <f>VLOOKUP($A$4,'[15]Goodwill &amp; Non-Compete Amortiza'!$B:$C,2,FALSE)/13*3</f>
        <v>0</v>
      </c>
      <c r="G157" s="30"/>
      <c r="H157" s="237">
        <f t="shared" si="86"/>
        <v>0</v>
      </c>
      <c r="I157" s="30"/>
      <c r="J157" s="188">
        <f>VLOOKUP($A$4,'[15]Goodwill &amp; Non-Compete Amortiza'!$B:$C,2,FALSE)/13*3</f>
        <v>0</v>
      </c>
      <c r="K157" s="30"/>
      <c r="L157" s="237">
        <f t="shared" si="87"/>
        <v>0</v>
      </c>
      <c r="M157" s="30"/>
      <c r="N157" s="188">
        <f>VLOOKUP($A$4,'[15]Goodwill &amp; Non-Compete Amortiza'!$B:$C,2,FALSE)/13*4</f>
        <v>0</v>
      </c>
      <c r="O157" s="30"/>
      <c r="P157" s="237">
        <f t="shared" si="88"/>
        <v>0</v>
      </c>
      <c r="Q157" s="30"/>
      <c r="R157" s="188">
        <f t="shared" si="92"/>
        <v>0</v>
      </c>
      <c r="S157" s="30"/>
      <c r="T157" s="239">
        <f t="shared" si="89"/>
        <v>0</v>
      </c>
      <c r="U157" s="24">
        <f t="shared" si="91"/>
        <v>0</v>
      </c>
    </row>
    <row r="158" spans="1:26" x14ac:dyDescent="0.2">
      <c r="A158" s="30" t="s">
        <v>196</v>
      </c>
      <c r="B158" s="188">
        <f>VLOOKUP($A$4,'[16]Plan Admin Cost '!$A:$C,3,FALSE)/13*3</f>
        <v>243.75771660289544</v>
      </c>
      <c r="C158" s="30"/>
      <c r="D158" s="237">
        <f t="shared" si="85"/>
        <v>1.1916371309849843E-4</v>
      </c>
      <c r="E158" s="30"/>
      <c r="F158" s="188">
        <f>VLOOKUP($A$4,'[16]Plan Admin Cost '!$A:$C,3,FALSE)/13*3</f>
        <v>243.75771660289544</v>
      </c>
      <c r="G158" s="30"/>
      <c r="H158" s="237">
        <f t="shared" si="86"/>
        <v>1.176448211869301E-4</v>
      </c>
      <c r="I158" s="30"/>
      <c r="J158" s="188">
        <f>VLOOKUP($A$4,'[16]Plan Admin Cost '!$A:$C,3,FALSE)/13*3</f>
        <v>243.75771660289544</v>
      </c>
      <c r="K158" s="30"/>
      <c r="L158" s="237">
        <f t="shared" si="87"/>
        <v>1.1426069767501275E-4</v>
      </c>
      <c r="M158" s="30"/>
      <c r="N158" s="188">
        <f>VLOOKUP($A$4,'[16]Plan Admin Cost '!$A:$C,3,FALSE)/13*4</f>
        <v>325.01028880386059</v>
      </c>
      <c r="O158" s="30"/>
      <c r="P158" s="237">
        <f t="shared" si="88"/>
        <v>1.1055399704808423E-4</v>
      </c>
      <c r="Q158" s="30"/>
      <c r="R158" s="188">
        <f t="shared" si="92"/>
        <v>1056.2834386125469</v>
      </c>
      <c r="S158" s="30"/>
      <c r="T158" s="239">
        <f t="shared" si="89"/>
        <v>1.1492922092288065E-4</v>
      </c>
      <c r="U158" s="24">
        <f t="shared" si="91"/>
        <v>1.1492922092288066E-6</v>
      </c>
    </row>
    <row r="159" spans="1:26" x14ac:dyDescent="0.2">
      <c r="A159" s="30" t="s">
        <v>197</v>
      </c>
      <c r="B159" s="188">
        <f>HLOOKUP($A$4,'[17]Reg Alloc by Branch'!$P$2:$CQ$50,40,FALSE)/13*3</f>
        <v>50714.85033753801</v>
      </c>
      <c r="C159" s="30"/>
      <c r="D159" s="237">
        <f t="shared" si="85"/>
        <v>2.4792527431248018E-2</v>
      </c>
      <c r="E159" s="30"/>
      <c r="F159" s="188">
        <f>HLOOKUP($A$4,'[17]Reg Alloc by Branch'!$P$2:$CQ$50,40,FALSE)/13*3</f>
        <v>50714.85033753801</v>
      </c>
      <c r="G159" s="30"/>
      <c r="H159" s="237">
        <f t="shared" si="86"/>
        <v>2.4476515380234369E-2</v>
      </c>
      <c r="I159" s="30"/>
      <c r="J159" s="188">
        <f>HLOOKUP($A$4,'[17]Reg Alloc by Branch'!$P$2:$CQ$50,40,FALSE)/13*3</f>
        <v>50714.85033753801</v>
      </c>
      <c r="K159" s="30"/>
      <c r="L159" s="237">
        <f t="shared" si="87"/>
        <v>2.3772433803566889E-2</v>
      </c>
      <c r="M159" s="30"/>
      <c r="N159" s="188">
        <f>HLOOKUP($A$4,'[17]Reg Alloc by Branch'!$P$2:$CQ$50,40,FALSE)/13*4</f>
        <v>67619.80045005068</v>
      </c>
      <c r="O159" s="30"/>
      <c r="P159" s="237">
        <f t="shared" si="88"/>
        <v>2.3001238658811804E-2</v>
      </c>
      <c r="Q159" s="30"/>
      <c r="R159" s="188">
        <f t="shared" si="92"/>
        <v>219764.35146266472</v>
      </c>
      <c r="S159" s="30"/>
      <c r="T159" s="239">
        <f t="shared" si="89"/>
        <v>2.3911522965277484E-2</v>
      </c>
      <c r="U159" s="24">
        <f t="shared" si="91"/>
        <v>2.3911522965277483E-4</v>
      </c>
      <c r="V159" s="230"/>
    </row>
    <row r="160" spans="1:26" x14ac:dyDescent="0.2">
      <c r="A160" s="30" t="s">
        <v>198</v>
      </c>
      <c r="B160" s="188">
        <f>HLOOKUP($A$4,'[18]HR Alloc by Branch'!$P$2:$CQ$10,9,FALSE)/13*3</f>
        <v>3522.4267748520683</v>
      </c>
      <c r="C160" s="30"/>
      <c r="D160" s="237">
        <f t="shared" si="85"/>
        <v>1.7219781160517941E-3</v>
      </c>
      <c r="E160" s="30"/>
      <c r="F160" s="188">
        <f>HLOOKUP($A$4,'[18]HR Alloc by Branch'!$P$2:$CQ$10,9,FALSE)/13*3</f>
        <v>3522.4267748520683</v>
      </c>
      <c r="G160" s="30"/>
      <c r="H160" s="237">
        <f t="shared" si="86"/>
        <v>1.7000293317754362E-3</v>
      </c>
      <c r="I160" s="30"/>
      <c r="J160" s="188">
        <f>HLOOKUP($A$4,'[18]HR Alloc by Branch'!$P$2:$CQ$10,9,FALSE)/13*3</f>
        <v>3522.4267748520683</v>
      </c>
      <c r="K160" s="30"/>
      <c r="L160" s="237">
        <f t="shared" si="87"/>
        <v>1.6511269731797351E-3</v>
      </c>
      <c r="M160" s="30"/>
      <c r="N160" s="188">
        <f>HLOOKUP($A$4,'[18]HR Alloc by Branch'!$P$2:$CQ$10,9,FALSE)/13*4</f>
        <v>4696.5690331360911</v>
      </c>
      <c r="O160" s="30"/>
      <c r="P160" s="237">
        <f t="shared" si="88"/>
        <v>1.5975632061875932E-3</v>
      </c>
      <c r="Q160" s="30"/>
      <c r="R160" s="188">
        <f t="shared" si="92"/>
        <v>15263.849357692296</v>
      </c>
      <c r="S160" s="30"/>
      <c r="T160" s="239">
        <f t="shared" si="89"/>
        <v>1.6607874845297702E-3</v>
      </c>
      <c r="U160" s="24">
        <f t="shared" si="91"/>
        <v>1.6607874845297702E-5</v>
      </c>
    </row>
    <row r="161" spans="1:21" x14ac:dyDescent="0.2">
      <c r="A161" s="39" t="s">
        <v>199</v>
      </c>
      <c r="B161" s="188">
        <v>0</v>
      </c>
      <c r="C161" s="30"/>
      <c r="D161" s="237">
        <f t="shared" si="85"/>
        <v>0</v>
      </c>
      <c r="E161" s="30"/>
      <c r="F161" s="188">
        <v>0</v>
      </c>
      <c r="G161" s="30"/>
      <c r="H161" s="237">
        <f t="shared" si="86"/>
        <v>0</v>
      </c>
      <c r="I161" s="30"/>
      <c r="J161" s="188">
        <v>0</v>
      </c>
      <c r="K161" s="30"/>
      <c r="L161" s="237">
        <f t="shared" si="87"/>
        <v>0</v>
      </c>
      <c r="M161" s="30"/>
      <c r="N161" s="188">
        <f>VLOOKUP($A$4,[19]summary!$B:$C,2,FALSE)</f>
        <v>11583.407303</v>
      </c>
      <c r="O161" s="30"/>
      <c r="P161" s="237">
        <f t="shared" si="88"/>
        <v>3.9401582685138917E-3</v>
      </c>
      <c r="Q161" s="30"/>
      <c r="R161" s="188">
        <f t="shared" si="90"/>
        <v>11583.407303</v>
      </c>
      <c r="S161" s="30"/>
      <c r="T161" s="239">
        <f t="shared" si="89"/>
        <v>1.2603359366448585E-3</v>
      </c>
      <c r="U161" s="24">
        <f t="shared" si="91"/>
        <v>1.2603359366448584E-5</v>
      </c>
    </row>
    <row r="162" spans="1:21" x14ac:dyDescent="0.2">
      <c r="A162" s="30"/>
      <c r="B162" s="188"/>
      <c r="C162" s="30"/>
      <c r="D162" s="237"/>
      <c r="E162" s="30"/>
      <c r="F162" s="188"/>
      <c r="G162" s="30"/>
      <c r="H162" s="237"/>
      <c r="I162" s="30"/>
      <c r="J162" s="188"/>
      <c r="K162" s="30"/>
      <c r="L162" s="237"/>
      <c r="M162" s="30"/>
      <c r="N162" s="188"/>
      <c r="O162" s="30"/>
      <c r="P162" s="237"/>
      <c r="Q162" s="30"/>
      <c r="R162" s="188"/>
      <c r="S162" s="30"/>
      <c r="T162" s="237"/>
      <c r="U162" s="18"/>
    </row>
    <row r="163" spans="1:21" ht="13.5" thickBot="1" x14ac:dyDescent="0.25">
      <c r="A163" s="34" t="s">
        <v>200</v>
      </c>
      <c r="B163" s="195">
        <f>SUM(B146:B161)</f>
        <v>383495.52245210373</v>
      </c>
      <c r="C163" s="30"/>
      <c r="D163" s="215">
        <f>IF(B$17,B163/B$17,0)</f>
        <v>0.18747611788015259</v>
      </c>
      <c r="E163" s="30"/>
      <c r="F163" s="195">
        <f>SUM(F146:F161)</f>
        <v>389879.64227735484</v>
      </c>
      <c r="G163" s="30"/>
      <c r="H163" s="215">
        <f>IF(F$17,F163/F$17,0)</f>
        <v>0.18816766681017907</v>
      </c>
      <c r="I163" s="30"/>
      <c r="J163" s="195">
        <f>SUM(J146:J161)</f>
        <v>405409.00264615129</v>
      </c>
      <c r="K163" s="30"/>
      <c r="L163" s="215">
        <f>IF(J$17,J163/J$17,0)</f>
        <v>0.1900342525834528</v>
      </c>
      <c r="M163" s="30"/>
      <c r="N163" s="195">
        <f>SUM(N146:N161)</f>
        <v>539651.87350480142</v>
      </c>
      <c r="O163" s="30"/>
      <c r="P163" s="215">
        <f>IF(N$17,N163/N$17,0)</f>
        <v>0.18356548603434325</v>
      </c>
      <c r="Q163" s="30"/>
      <c r="R163" s="195">
        <f>SUM(R146:R161)</f>
        <v>1718436.0408804116</v>
      </c>
      <c r="S163" s="30"/>
      <c r="T163" s="215">
        <f>IF(R$17,R163/R$17,0)</f>
        <v>0.18697492374168445</v>
      </c>
      <c r="U163" s="24">
        <f>T163/100</f>
        <v>1.8697492374168444E-3</v>
      </c>
    </row>
    <row r="164" spans="1:21" ht="13.5" thickTop="1" x14ac:dyDescent="0.2">
      <c r="A164" s="30"/>
      <c r="B164" s="188"/>
      <c r="C164" s="30"/>
      <c r="D164" s="237"/>
      <c r="E164" s="30"/>
      <c r="F164" s="188"/>
      <c r="G164" s="30"/>
      <c r="H164" s="237"/>
      <c r="I164" s="30"/>
      <c r="J164" s="188"/>
      <c r="K164" s="30"/>
      <c r="L164" s="237"/>
      <c r="M164" s="30"/>
      <c r="N164" s="188"/>
      <c r="O164" s="30"/>
      <c r="P164" s="237"/>
      <c r="Q164" s="30"/>
      <c r="R164" s="188"/>
      <c r="S164" s="30"/>
      <c r="T164" s="237"/>
      <c r="U164" s="18"/>
    </row>
    <row r="165" spans="1:21" ht="13.5" thickBot="1" x14ac:dyDescent="0.25">
      <c r="A165" s="34" t="s">
        <v>201</v>
      </c>
      <c r="B165" s="195">
        <f>B143-B163</f>
        <v>687525.44835874694</v>
      </c>
      <c r="C165" s="30"/>
      <c r="D165" s="215">
        <f>IF(B$17,B165/B$17,0)</f>
        <v>0.33610458129457654</v>
      </c>
      <c r="E165" s="30"/>
      <c r="F165" s="195">
        <f>F143-F163</f>
        <v>701463.84823782905</v>
      </c>
      <c r="G165" s="30"/>
      <c r="H165" s="215">
        <f>IF(F$17,F165/F$17,0)</f>
        <v>0.33854759613405006</v>
      </c>
      <c r="I165" s="30"/>
      <c r="J165" s="195">
        <f>J143-J163</f>
        <v>723838.64376379689</v>
      </c>
      <c r="K165" s="30"/>
      <c r="L165" s="215">
        <f>IF(J$17,J165/J$17,0)</f>
        <v>0.33929719064165226</v>
      </c>
      <c r="M165" s="30"/>
      <c r="N165" s="195">
        <f>N143-N163</f>
        <v>1000931.3260185905</v>
      </c>
      <c r="O165" s="30"/>
      <c r="P165" s="215">
        <f>IF(N$17,N165/N$17,0)</f>
        <v>0.34047217172492128</v>
      </c>
      <c r="Q165" s="30"/>
      <c r="R165" s="195">
        <f>R143-R163</f>
        <v>3113759.2663789634</v>
      </c>
      <c r="S165" s="30"/>
      <c r="T165" s="215">
        <f>IF(R$17,R165/R$17,0)</f>
        <v>0.33879346541340716</v>
      </c>
      <c r="U165" s="24">
        <f>T165/100</f>
        <v>3.3879346541340716E-3</v>
      </c>
    </row>
    <row r="166" spans="1:21" ht="13.5" thickTop="1" x14ac:dyDescent="0.2">
      <c r="A166" s="30"/>
      <c r="B166" s="188"/>
      <c r="C166" s="30"/>
      <c r="D166" s="237"/>
      <c r="E166" s="30"/>
      <c r="F166" s="188"/>
      <c r="G166" s="30"/>
      <c r="H166" s="237"/>
      <c r="I166" s="30"/>
      <c r="J166" s="188"/>
      <c r="K166" s="30"/>
      <c r="L166" s="237"/>
      <c r="M166" s="30"/>
      <c r="N166" s="188"/>
      <c r="O166" s="30"/>
      <c r="P166" s="237"/>
      <c r="Q166" s="30"/>
      <c r="R166" s="188"/>
      <c r="S166" s="30"/>
      <c r="T166" s="237"/>
      <c r="U166" s="18"/>
    </row>
    <row r="167" spans="1:21" x14ac:dyDescent="0.2">
      <c r="A167" s="39" t="s">
        <v>202</v>
      </c>
      <c r="B167" s="188">
        <f>B165*0.42</f>
        <v>288760.68831067369</v>
      </c>
      <c r="C167" s="30"/>
      <c r="D167" s="245">
        <f>IF(B$165,B167/B$165*100,0)</f>
        <v>42</v>
      </c>
      <c r="E167" s="30"/>
      <c r="F167" s="188">
        <f>F165*0.42</f>
        <v>294614.81625988818</v>
      </c>
      <c r="G167" s="30"/>
      <c r="H167" s="245">
        <f>IF(F$165,F167/F$165*100,0)</f>
        <v>42</v>
      </c>
      <c r="I167" s="30"/>
      <c r="J167" s="188">
        <f>J165*0.42</f>
        <v>304012.23038079467</v>
      </c>
      <c r="K167" s="30"/>
      <c r="L167" s="245">
        <f>IF(J$165,J167/J$165*100,0)</f>
        <v>42</v>
      </c>
      <c r="M167" s="30"/>
      <c r="N167" s="188">
        <f>N165*0.42</f>
        <v>420391.15692780801</v>
      </c>
      <c r="O167" s="30"/>
      <c r="P167" s="245">
        <f>IF(N$165,N167/N$165*100,0)</f>
        <v>42</v>
      </c>
      <c r="Q167" s="30"/>
      <c r="R167" s="188">
        <f>R165*0.42</f>
        <v>1307778.8918791646</v>
      </c>
      <c r="S167" s="30"/>
      <c r="T167" s="245">
        <f>IF(R$165,R167/R$165*100,0)</f>
        <v>42</v>
      </c>
      <c r="U167" s="24">
        <f>T167/100</f>
        <v>0.42</v>
      </c>
    </row>
    <row r="168" spans="1:21" x14ac:dyDescent="0.2">
      <c r="A168" s="30"/>
      <c r="B168" s="217">
        <v>0.42</v>
      </c>
      <c r="C168" s="111"/>
      <c r="D168" s="241"/>
      <c r="E168" s="111"/>
      <c r="F168" s="217">
        <v>0.42</v>
      </c>
      <c r="G168" s="111"/>
      <c r="H168" s="241"/>
      <c r="I168" s="111"/>
      <c r="J168" s="217">
        <v>0.42</v>
      </c>
      <c r="K168" s="111"/>
      <c r="L168" s="241"/>
      <c r="M168" s="111"/>
      <c r="N168" s="217">
        <v>0.42</v>
      </c>
      <c r="O168" s="30"/>
      <c r="P168" s="237"/>
      <c r="Q168" s="30"/>
      <c r="R168" s="217">
        <v>0.42</v>
      </c>
      <c r="S168" s="30"/>
      <c r="T168" s="237"/>
      <c r="U168" s="24"/>
    </row>
    <row r="169" spans="1:21" x14ac:dyDescent="0.2">
      <c r="A169" s="30"/>
      <c r="B169" s="188"/>
      <c r="C169" s="30"/>
      <c r="D169" s="237"/>
      <c r="E169" s="30"/>
      <c r="F169" s="188"/>
      <c r="G169" s="30"/>
      <c r="H169" s="237"/>
      <c r="I169" s="30"/>
      <c r="J169" s="188"/>
      <c r="K169" s="30"/>
      <c r="L169" s="237"/>
      <c r="M169" s="30"/>
      <c r="N169" s="188"/>
      <c r="O169" s="30"/>
      <c r="P169" s="237"/>
      <c r="Q169" s="30"/>
      <c r="R169" s="188"/>
      <c r="S169" s="30"/>
      <c r="T169" s="237"/>
      <c r="U169" s="18"/>
    </row>
    <row r="170" spans="1:21" ht="13.5" thickBot="1" x14ac:dyDescent="0.25">
      <c r="A170" s="34" t="s">
        <v>203</v>
      </c>
      <c r="B170" s="195">
        <f>B143-B163-B167</f>
        <v>398764.76004807325</v>
      </c>
      <c r="C170" s="30"/>
      <c r="D170" s="215">
        <f>IF(B$17,B170/B$17,0)</f>
        <v>0.1949406571508544</v>
      </c>
      <c r="E170" s="30"/>
      <c r="F170" s="195">
        <f>F143-F163-F167</f>
        <v>406849.03197794087</v>
      </c>
      <c r="G170" s="30"/>
      <c r="H170" s="215">
        <f>IF(F$17,F170/F$17,0)</f>
        <v>0.19635760575774905</v>
      </c>
      <c r="I170" s="30"/>
      <c r="J170" s="195">
        <f>J143-J163-J167</f>
        <v>419826.41338300222</v>
      </c>
      <c r="K170" s="30"/>
      <c r="L170" s="215">
        <f>IF(J$17,J170/J$17,0)</f>
        <v>0.19679237057215831</v>
      </c>
      <c r="M170" s="30"/>
      <c r="N170" s="195">
        <f>N143-N163-N167</f>
        <v>580540.16909078253</v>
      </c>
      <c r="O170" s="30"/>
      <c r="P170" s="215">
        <f>IF(N$17,N170/N$17,0)</f>
        <v>0.19747385960045435</v>
      </c>
      <c r="Q170" s="30"/>
      <c r="R170" s="195">
        <f>R143-R163-R167</f>
        <v>1805980.3744997988</v>
      </c>
      <c r="S170" s="30"/>
      <c r="T170" s="215">
        <f>IF(R$17,R170/R$17,0)</f>
        <v>0.19650020993977613</v>
      </c>
      <c r="U170" s="24">
        <f>T170/100</f>
        <v>1.9650020993977613E-3</v>
      </c>
    </row>
    <row r="171" spans="1:21" ht="13.5" thickTop="1" x14ac:dyDescent="0.2">
      <c r="A171" s="30"/>
      <c r="B171" s="188"/>
      <c r="C171" s="30"/>
      <c r="D171" s="207"/>
      <c r="E171" s="30"/>
      <c r="F171" s="188"/>
      <c r="G171" s="30"/>
      <c r="H171" s="207"/>
      <c r="I171" s="30"/>
      <c r="J171" s="188"/>
      <c r="K171" s="30"/>
      <c r="L171" s="207"/>
      <c r="M171" s="30"/>
      <c r="N171" s="188"/>
      <c r="O171" s="30"/>
      <c r="P171" s="207"/>
      <c r="Q171" s="30"/>
      <c r="R171" s="188"/>
      <c r="S171" s="30"/>
      <c r="T171" s="207"/>
      <c r="U171" s="18"/>
    </row>
  </sheetData>
  <sheetProtection algorithmName="SHA-512" hashValue="81WO1WMed7ZqG84o+S94G9zNGcEIMobqJpVUg4HEGf+NE9brmG2K1PM9w/1r2opgm3TPX+/WMM8IbV15hdJeCQ==" saltValue="//tUqTH1k3eTlKPqN0s5tg==" spinCount="100000" sheet="1" formatCells="0" formatColumns="0" formatRows="0"/>
  <phoneticPr fontId="0" type="noConversion"/>
  <printOptions horizontalCentered="1"/>
  <pageMargins left="0.2" right="0.23" top="0.5" bottom="0.25" header="0.5" footer="0.24"/>
  <pageSetup scale="55" fitToHeight="2" orientation="portrait" blackAndWhite="1" horizontalDpi="300" verticalDpi="300" r:id="rId1"/>
  <headerFooter alignWithMargins="0"/>
  <rowBreaks count="1" manualBreakCount="1">
    <brk id="103" max="20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2060"/>
    <pageSetUpPr fitToPage="1"/>
  </sheetPr>
  <dimension ref="A1:AA65538"/>
  <sheetViews>
    <sheetView topLeftCell="A21" workbookViewId="0">
      <selection activeCell="K21" sqref="K21"/>
    </sheetView>
  </sheetViews>
  <sheetFormatPr defaultRowHeight="12.75" x14ac:dyDescent="0.2"/>
  <cols>
    <col min="1" max="1" width="36.42578125" bestFit="1" customWidth="1"/>
    <col min="2" max="2" width="8.42578125" bestFit="1" customWidth="1"/>
    <col min="3" max="3" width="4.5703125" customWidth="1"/>
    <col min="4" max="4" width="27.42578125" customWidth="1"/>
    <col min="5" max="5" width="11.7109375" customWidth="1"/>
    <col min="6" max="6" width="8" bestFit="1" customWidth="1"/>
    <col min="7" max="7" width="12.28515625" customWidth="1"/>
    <col min="8" max="8" width="7" bestFit="1" customWidth="1"/>
    <col min="9" max="9" width="10" bestFit="1" customWidth="1"/>
    <col min="10" max="10" width="7.140625" customWidth="1"/>
    <col min="11" max="11" width="10" bestFit="1" customWidth="1"/>
    <col min="12" max="12" width="7.140625" customWidth="1"/>
    <col min="13" max="13" width="10" bestFit="1" customWidth="1"/>
    <col min="14" max="14" width="7.140625" customWidth="1"/>
    <col min="15" max="15" width="10.140625" bestFit="1" customWidth="1"/>
    <col min="16" max="16" width="7.140625" customWidth="1"/>
    <col min="17" max="17" width="11.28515625" customWidth="1"/>
    <col min="18" max="18" width="7.140625" customWidth="1"/>
    <col min="19" max="19" width="13" style="65" customWidth="1"/>
    <col min="20" max="20" width="7.7109375" customWidth="1"/>
    <col min="27" max="27" width="9.140625" style="37"/>
  </cols>
  <sheetData>
    <row r="1" spans="1:27" x14ac:dyDescent="0.2">
      <c r="A1" s="38"/>
      <c r="B1" s="38"/>
      <c r="C1" s="30"/>
      <c r="D1" s="338" t="s">
        <v>204</v>
      </c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59"/>
    </row>
    <row r="2" spans="1:27" x14ac:dyDescent="0.2">
      <c r="A2" s="34" t="s">
        <v>205</v>
      </c>
      <c r="B2" s="268" t="s">
        <v>206</v>
      </c>
      <c r="C2" s="39"/>
      <c r="D2" s="338" t="str">
        <f>B2</f>
        <v>NEW JERSEY</v>
      </c>
      <c r="E2" s="338"/>
      <c r="F2" s="338"/>
      <c r="G2" s="338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338"/>
      <c r="T2" s="338"/>
      <c r="U2" s="59"/>
      <c r="AA2"/>
    </row>
    <row r="3" spans="1:27" x14ac:dyDescent="0.2">
      <c r="A3" s="34" t="s">
        <v>207</v>
      </c>
      <c r="B3" s="268">
        <v>2025</v>
      </c>
      <c r="C3" s="39"/>
      <c r="D3" s="338" t="s">
        <v>208</v>
      </c>
      <c r="E3" s="338"/>
      <c r="F3" s="338"/>
      <c r="G3" s="338"/>
      <c r="H3" s="338"/>
      <c r="I3" s="338"/>
      <c r="J3" s="338"/>
      <c r="K3" s="338"/>
      <c r="L3" s="338"/>
      <c r="M3" s="338"/>
      <c r="N3" s="338"/>
      <c r="O3" s="338"/>
      <c r="P3" s="338"/>
      <c r="Q3" s="338"/>
      <c r="R3" s="338"/>
      <c r="S3" s="338"/>
      <c r="T3" s="338"/>
      <c r="U3" s="59"/>
      <c r="AA3"/>
    </row>
    <row r="4" spans="1:27" x14ac:dyDescent="0.2">
      <c r="A4" s="30"/>
      <c r="B4" s="30"/>
      <c r="C4" s="30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59"/>
      <c r="AA4"/>
    </row>
    <row r="5" spans="1:27" x14ac:dyDescent="0.2">
      <c r="A5" s="40" t="s">
        <v>209</v>
      </c>
      <c r="B5" s="40"/>
      <c r="C5" s="41"/>
      <c r="D5" s="94"/>
      <c r="E5" s="93" t="s">
        <v>210</v>
      </c>
      <c r="F5" s="95"/>
      <c r="G5" s="93" t="s">
        <v>211</v>
      </c>
      <c r="H5" s="95"/>
      <c r="I5" s="93" t="s">
        <v>211</v>
      </c>
      <c r="J5" s="95"/>
      <c r="K5" s="93" t="s">
        <v>211</v>
      </c>
      <c r="L5" s="95"/>
      <c r="M5" s="93" t="s">
        <v>211</v>
      </c>
      <c r="N5" s="95"/>
      <c r="O5" s="93" t="s">
        <v>212</v>
      </c>
      <c r="P5" s="95"/>
      <c r="Q5" s="93" t="s">
        <v>211</v>
      </c>
      <c r="R5" s="95"/>
      <c r="S5" s="93"/>
      <c r="T5" s="95"/>
      <c r="U5" s="59"/>
      <c r="AA5"/>
    </row>
    <row r="6" spans="1:27" x14ac:dyDescent="0.2">
      <c r="A6" s="30" t="s">
        <v>213</v>
      </c>
      <c r="B6" s="92">
        <v>1E-4</v>
      </c>
      <c r="C6" s="20"/>
      <c r="D6" s="94"/>
      <c r="E6" s="93" t="s">
        <v>214</v>
      </c>
      <c r="F6" s="95"/>
      <c r="G6" s="93" t="s">
        <v>215</v>
      </c>
      <c r="H6" s="95"/>
      <c r="I6" s="93" t="s">
        <v>216</v>
      </c>
      <c r="J6" s="93"/>
      <c r="K6" s="93" t="s">
        <v>217</v>
      </c>
      <c r="L6" s="93"/>
      <c r="M6" s="93" t="s">
        <v>218</v>
      </c>
      <c r="N6" s="93"/>
      <c r="O6" s="93" t="s">
        <v>219</v>
      </c>
      <c r="P6" s="93"/>
      <c r="Q6" s="93" t="s">
        <v>210</v>
      </c>
      <c r="R6" s="95"/>
      <c r="S6" s="93"/>
      <c r="T6" s="95"/>
      <c r="U6" s="59"/>
      <c r="AA6"/>
    </row>
    <row r="7" spans="1:27" x14ac:dyDescent="0.2">
      <c r="A7" s="30" t="s">
        <v>220</v>
      </c>
      <c r="B7" s="92">
        <v>2.0000000000000001E-4</v>
      </c>
      <c r="C7" s="20"/>
      <c r="D7" s="94"/>
      <c r="E7" s="108">
        <v>45542</v>
      </c>
      <c r="F7" s="93" t="s">
        <v>61</v>
      </c>
      <c r="G7" s="108">
        <v>45570</v>
      </c>
      <c r="H7" s="93" t="s">
        <v>61</v>
      </c>
      <c r="I7" s="108">
        <v>45598</v>
      </c>
      <c r="J7" s="93" t="s">
        <v>61</v>
      </c>
      <c r="K7" s="108">
        <v>45626</v>
      </c>
      <c r="L7" s="93" t="s">
        <v>61</v>
      </c>
      <c r="M7" s="108" t="s">
        <v>221</v>
      </c>
      <c r="N7" s="93" t="s">
        <v>61</v>
      </c>
      <c r="O7" s="108"/>
      <c r="P7" s="93" t="s">
        <v>61</v>
      </c>
      <c r="Q7" s="108">
        <v>45654</v>
      </c>
      <c r="R7" s="93" t="s">
        <v>61</v>
      </c>
      <c r="S7" s="119"/>
      <c r="T7" s="93"/>
      <c r="U7" s="59"/>
      <c r="AA7"/>
    </row>
    <row r="8" spans="1:27" x14ac:dyDescent="0.2">
      <c r="A8" s="30" t="s">
        <v>222</v>
      </c>
      <c r="B8" s="116">
        <v>125</v>
      </c>
      <c r="C8" s="30"/>
      <c r="D8" s="94" t="s">
        <v>6</v>
      </c>
      <c r="E8" s="94"/>
      <c r="F8" s="94"/>
      <c r="G8" s="94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59"/>
      <c r="AA8"/>
    </row>
    <row r="9" spans="1:27" x14ac:dyDescent="0.2">
      <c r="A9" s="30" t="s">
        <v>223</v>
      </c>
      <c r="B9" s="116">
        <v>6.75</v>
      </c>
      <c r="C9" s="30"/>
      <c r="D9" s="94" t="s">
        <v>224</v>
      </c>
      <c r="E9" s="94"/>
      <c r="F9" s="94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59"/>
      <c r="AA9"/>
    </row>
    <row r="10" spans="1:27" x14ac:dyDescent="0.2">
      <c r="A10" s="39" t="s">
        <v>225</v>
      </c>
      <c r="B10" s="116">
        <v>4.2</v>
      </c>
      <c r="C10" s="44"/>
      <c r="D10" s="94" t="s">
        <v>226</v>
      </c>
      <c r="E10" s="96">
        <f>HLOOKUP($B$2,'[20]Budget load Q3 2024'!$C$7:$BW$17,2,FALSE)</f>
        <v>4808814.6100000003</v>
      </c>
      <c r="F10" s="97">
        <f t="shared" ref="F10:F15" si="0">E10/$E$17</f>
        <v>0.79768590873047152</v>
      </c>
      <c r="G10" s="296">
        <v>534461.59</v>
      </c>
      <c r="H10" s="97">
        <f>IF(G10=0,0,G10/$G$17)</f>
        <v>0.7914073461413913</v>
      </c>
      <c r="I10" s="296">
        <v>553442.93000000005</v>
      </c>
      <c r="J10" s="97">
        <f t="shared" ref="J10:J15" si="1">IF(I10=0,0,I10/$I$17)</f>
        <v>0.77817645330439433</v>
      </c>
      <c r="K10" s="296">
        <v>555400</v>
      </c>
      <c r="L10" s="97">
        <f t="shared" ref="L10:L15" si="2">IF(K10=0,0,K10/$K$17)</f>
        <v>0.77878518485281045</v>
      </c>
      <c r="M10" s="296">
        <v>560000</v>
      </c>
      <c r="N10" s="97">
        <f t="shared" ref="N10:N15" si="3">IF(M10=0,0,M10/$M$17)</f>
        <v>0.77992147861970607</v>
      </c>
      <c r="O10" s="96">
        <f>SUM(G10,I10,K10,M10)</f>
        <v>2203304.52</v>
      </c>
      <c r="P10" s="97">
        <f t="shared" ref="P10:P15" si="4">IF(O10=0,0,O10/$O$17)</f>
        <v>0.78194628184507231</v>
      </c>
      <c r="Q10" s="96">
        <f>E10+O10</f>
        <v>7012119.1300000008</v>
      </c>
      <c r="R10" s="97">
        <f>Q10/$Q$17</f>
        <v>0.79267246062710051</v>
      </c>
      <c r="S10" s="98"/>
      <c r="T10" s="97"/>
      <c r="U10" s="59"/>
      <c r="AA10"/>
    </row>
    <row r="11" spans="1:27" ht="15.75" x14ac:dyDescent="0.25">
      <c r="A11" s="234"/>
      <c r="B11" s="92"/>
      <c r="C11" s="18"/>
      <c r="D11" s="94" t="s">
        <v>227</v>
      </c>
      <c r="E11" s="96">
        <f>HLOOKUP($B$2,'[20]Budget load Q3 2024'!$C$7:$BW$17,3,FALSE)</f>
        <v>103135.35</v>
      </c>
      <c r="F11" s="97">
        <f t="shared" si="0"/>
        <v>1.7108086307986249E-2</v>
      </c>
      <c r="G11" s="296">
        <v>11566</v>
      </c>
      <c r="H11" s="97">
        <f t="shared" ref="H11:H14" si="5">IF(G11=0,0,G11/$G$17)</f>
        <v>1.712642692521895E-2</v>
      </c>
      <c r="I11" s="296">
        <v>12660</v>
      </c>
      <c r="J11" s="97">
        <f t="shared" si="1"/>
        <v>1.7800776493492529E-2</v>
      </c>
      <c r="K11" s="296">
        <v>12660</v>
      </c>
      <c r="L11" s="97">
        <f t="shared" si="2"/>
        <v>1.7751927332078827E-2</v>
      </c>
      <c r="M11" s="296">
        <v>12660</v>
      </c>
      <c r="N11" s="97">
        <f t="shared" si="3"/>
        <v>1.7631796284509785E-2</v>
      </c>
      <c r="O11" s="96">
        <f t="shared" ref="O11:O15" si="6">SUM(G11,I11,K11,M11)</f>
        <v>49546</v>
      </c>
      <c r="P11" s="97">
        <f t="shared" si="4"/>
        <v>1.7583729406725836E-2</v>
      </c>
      <c r="Q11" s="96">
        <f t="shared" ref="Q11:Q14" si="7">E11+O11</f>
        <v>152681.35</v>
      </c>
      <c r="R11" s="97">
        <f t="shared" ref="R11:R15" si="8">Q11/$Q$17</f>
        <v>1.7259590025871047E-2</v>
      </c>
      <c r="S11" s="98"/>
      <c r="T11" s="97"/>
      <c r="U11" s="59"/>
      <c r="W11" s="220"/>
      <c r="AA11"/>
    </row>
    <row r="12" spans="1:27" x14ac:dyDescent="0.2">
      <c r="A12" s="40" t="s">
        <v>83</v>
      </c>
      <c r="B12" s="42"/>
      <c r="C12" s="18"/>
      <c r="D12" s="94" t="s">
        <v>228</v>
      </c>
      <c r="E12" s="96">
        <f>HLOOKUP($B$2,'[20]Budget load Q3 2024'!$C$7:$BW$17,4,FALSE)</f>
        <v>1042902.77</v>
      </c>
      <c r="F12" s="97">
        <f t="shared" si="0"/>
        <v>0.17299665536596262</v>
      </c>
      <c r="G12" s="296">
        <v>120307</v>
      </c>
      <c r="H12" s="97">
        <f t="shared" si="5"/>
        <v>0.17814534360127238</v>
      </c>
      <c r="I12" s="296">
        <v>136241</v>
      </c>
      <c r="J12" s="97">
        <f t="shared" si="1"/>
        <v>0.19156363272116236</v>
      </c>
      <c r="K12" s="296">
        <v>136241</v>
      </c>
      <c r="L12" s="97">
        <f t="shared" si="2"/>
        <v>0.19103794088860596</v>
      </c>
      <c r="M12" s="296">
        <v>136500</v>
      </c>
      <c r="N12" s="97">
        <f t="shared" si="3"/>
        <v>0.19010586041355337</v>
      </c>
      <c r="O12" s="96">
        <f t="shared" si="6"/>
        <v>529289</v>
      </c>
      <c r="P12" s="97">
        <f t="shared" si="4"/>
        <v>0.18784310648602331</v>
      </c>
      <c r="Q12" s="96">
        <f t="shared" si="7"/>
        <v>1572191.77</v>
      </c>
      <c r="R12" s="97">
        <f t="shared" si="8"/>
        <v>0.17772560559785819</v>
      </c>
      <c r="S12" s="98"/>
      <c r="T12" s="97"/>
      <c r="U12" s="59"/>
      <c r="AA12"/>
    </row>
    <row r="13" spans="1:27" ht="15.75" x14ac:dyDescent="0.25">
      <c r="A13" s="43" t="s">
        <v>229</v>
      </c>
      <c r="B13" s="92">
        <v>4.9500000000000002E-2</v>
      </c>
      <c r="C13" s="18"/>
      <c r="D13" s="94" t="s">
        <v>230</v>
      </c>
      <c r="E13" s="96">
        <f>HLOOKUP($B$2,'[20]Budget load Q3 2024'!$C$7:$BW$17,5,FALSE)</f>
        <v>73603.53</v>
      </c>
      <c r="F13" s="97">
        <f t="shared" si="0"/>
        <v>1.2209349595579547E-2</v>
      </c>
      <c r="G13" s="296">
        <v>8996</v>
      </c>
      <c r="H13" s="97">
        <f t="shared" si="5"/>
        <v>1.3320883332117386E-2</v>
      </c>
      <c r="I13" s="296">
        <v>8861</v>
      </c>
      <c r="J13" s="97">
        <f t="shared" si="1"/>
        <v>1.2459137480950812E-2</v>
      </c>
      <c r="K13" s="296">
        <v>8861</v>
      </c>
      <c r="L13" s="97">
        <f t="shared" si="2"/>
        <v>1.2424946926504777E-2</v>
      </c>
      <c r="M13" s="296">
        <v>8861</v>
      </c>
      <c r="N13" s="97">
        <f t="shared" si="3"/>
        <v>1.2340864682230742E-2</v>
      </c>
      <c r="O13" s="96">
        <f t="shared" si="6"/>
        <v>35579</v>
      </c>
      <c r="P13" s="97">
        <f t="shared" si="4"/>
        <v>1.2626882262178552E-2</v>
      </c>
      <c r="Q13" s="96">
        <f>E13+O13</f>
        <v>109182.53</v>
      </c>
      <c r="R13" s="97">
        <f t="shared" si="8"/>
        <v>1.234234374917019E-2</v>
      </c>
      <c r="S13" s="98"/>
      <c r="T13" s="97"/>
      <c r="U13" s="59"/>
      <c r="V13" s="335"/>
      <c r="W13" s="335"/>
      <c r="X13" s="335"/>
      <c r="Y13" s="335"/>
      <c r="Z13" s="335"/>
      <c r="AA13"/>
    </row>
    <row r="14" spans="1:27" ht="12" customHeight="1" x14ac:dyDescent="0.2">
      <c r="A14" s="43" t="s">
        <v>231</v>
      </c>
      <c r="B14" s="92">
        <v>1.0699999999999999E-2</v>
      </c>
      <c r="C14" s="18"/>
      <c r="D14" s="94" t="s">
        <v>232</v>
      </c>
      <c r="E14" s="96">
        <f>HLOOKUP($B$2,'[20]Budget load Q3 2024'!$C$7:$BW$17,6,FALSE)</f>
        <v>0</v>
      </c>
      <c r="F14" s="97">
        <f t="shared" si="0"/>
        <v>0</v>
      </c>
      <c r="G14" s="296">
        <v>0</v>
      </c>
      <c r="H14" s="97">
        <f t="shared" si="5"/>
        <v>0</v>
      </c>
      <c r="I14" s="296">
        <v>0</v>
      </c>
      <c r="J14" s="97">
        <f t="shared" si="1"/>
        <v>0</v>
      </c>
      <c r="K14" s="296">
        <v>0</v>
      </c>
      <c r="L14" s="97">
        <f t="shared" si="2"/>
        <v>0</v>
      </c>
      <c r="M14" s="296">
        <v>0</v>
      </c>
      <c r="N14" s="97">
        <f t="shared" si="3"/>
        <v>0</v>
      </c>
      <c r="O14" s="96">
        <f>SUM(G14,I14,K14,M14)</f>
        <v>0</v>
      </c>
      <c r="P14" s="97">
        <f t="shared" si="4"/>
        <v>0</v>
      </c>
      <c r="Q14" s="96">
        <f t="shared" si="7"/>
        <v>0</v>
      </c>
      <c r="R14" s="97">
        <f t="shared" si="8"/>
        <v>0</v>
      </c>
      <c r="S14" s="98"/>
      <c r="T14" s="97"/>
      <c r="U14" s="59"/>
      <c r="AA14"/>
    </row>
    <row r="15" spans="1:27" x14ac:dyDescent="0.2">
      <c r="A15" s="31" t="s">
        <v>233</v>
      </c>
      <c r="B15" s="92">
        <v>0.5</v>
      </c>
      <c r="C15" s="18"/>
      <c r="D15" s="94" t="s">
        <v>234</v>
      </c>
      <c r="E15" s="96">
        <f>HLOOKUP($B$2,'[20]Budget load Q3 2024'!$C$7:$BW$17,7,FALSE)</f>
        <v>0</v>
      </c>
      <c r="F15" s="97">
        <f t="shared" si="0"/>
        <v>0</v>
      </c>
      <c r="G15" s="296">
        <v>0</v>
      </c>
      <c r="H15" s="97">
        <f>IF(G15=0,0,G15/$G$17)</f>
        <v>0</v>
      </c>
      <c r="I15" s="296">
        <v>0</v>
      </c>
      <c r="J15" s="97">
        <f t="shared" si="1"/>
        <v>0</v>
      </c>
      <c r="K15" s="296">
        <v>0</v>
      </c>
      <c r="L15" s="97">
        <f t="shared" si="2"/>
        <v>0</v>
      </c>
      <c r="M15" s="296">
        <v>0</v>
      </c>
      <c r="N15" s="97">
        <f t="shared" si="3"/>
        <v>0</v>
      </c>
      <c r="O15" s="96">
        <f t="shared" si="6"/>
        <v>0</v>
      </c>
      <c r="P15" s="97">
        <f t="shared" si="4"/>
        <v>0</v>
      </c>
      <c r="Q15" s="96">
        <f>E15+O15</f>
        <v>0</v>
      </c>
      <c r="R15" s="97">
        <f t="shared" si="8"/>
        <v>0</v>
      </c>
      <c r="S15" s="98"/>
      <c r="T15" s="97"/>
      <c r="U15" s="59"/>
      <c r="AA15"/>
    </row>
    <row r="16" spans="1:27" x14ac:dyDescent="0.2">
      <c r="A16" s="43" t="s">
        <v>235</v>
      </c>
      <c r="B16" s="92">
        <v>0.4</v>
      </c>
      <c r="C16" s="18"/>
      <c r="D16" s="94"/>
      <c r="E16" s="94"/>
      <c r="F16" s="94"/>
      <c r="G16" s="94"/>
      <c r="H16" s="94"/>
      <c r="I16" s="94"/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59"/>
      <c r="AA16"/>
    </row>
    <row r="17" spans="1:27" x14ac:dyDescent="0.2">
      <c r="A17" s="43" t="s">
        <v>236</v>
      </c>
      <c r="B17" s="92">
        <v>2.5000000000000001E-3</v>
      </c>
      <c r="C17" s="18"/>
      <c r="D17" s="99" t="s">
        <v>237</v>
      </c>
      <c r="E17" s="100">
        <f>SUM(E10:E15)</f>
        <v>6028456.2600000007</v>
      </c>
      <c r="F17" s="101">
        <f>E17/E17</f>
        <v>1</v>
      </c>
      <c r="G17" s="100">
        <f>SUM(G10:G15)</f>
        <v>675330.59</v>
      </c>
      <c r="H17" s="97">
        <f>IF(G17=0,0,G17/$G$17)</f>
        <v>1</v>
      </c>
      <c r="I17" s="100">
        <f>SUM(I10:I15)</f>
        <v>711204.93</v>
      </c>
      <c r="J17" s="97">
        <f>IF(I17=0,0,I17/$I$17)</f>
        <v>1</v>
      </c>
      <c r="K17" s="100">
        <f>SUM(K10:K15)</f>
        <v>713162</v>
      </c>
      <c r="L17" s="97">
        <f>IF(K17=0,0,K17/$K$17)</f>
        <v>1</v>
      </c>
      <c r="M17" s="100">
        <f>SUM(M10:M15)</f>
        <v>718021</v>
      </c>
      <c r="N17" s="97">
        <f>IF(M17=0,0,M17/$M$17)</f>
        <v>1</v>
      </c>
      <c r="O17" s="100">
        <f>SUM(O10:O15)</f>
        <v>2817718.52</v>
      </c>
      <c r="P17" s="97">
        <f>IF(O17=0,0,O17/$O$17)</f>
        <v>1</v>
      </c>
      <c r="Q17" s="100">
        <f>E17+SUM(G17,I17,K17,M17)</f>
        <v>8846174.7800000012</v>
      </c>
      <c r="R17" s="101">
        <f>Q17/Q17</f>
        <v>1</v>
      </c>
      <c r="S17" s="120"/>
      <c r="T17" s="101"/>
      <c r="U17" s="59"/>
      <c r="AA17"/>
    </row>
    <row r="18" spans="1:27" x14ac:dyDescent="0.2">
      <c r="A18" s="89" t="s">
        <v>238</v>
      </c>
      <c r="B18" s="92">
        <v>0</v>
      </c>
      <c r="C18" s="90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59"/>
      <c r="AA18"/>
    </row>
    <row r="19" spans="1:27" x14ac:dyDescent="0.2">
      <c r="A19" s="31" t="s">
        <v>239</v>
      </c>
      <c r="B19" s="92">
        <v>0</v>
      </c>
      <c r="C19" s="18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59"/>
      <c r="AA19"/>
    </row>
    <row r="20" spans="1:27" x14ac:dyDescent="0.2">
      <c r="A20" s="40" t="s">
        <v>96</v>
      </c>
      <c r="B20" s="42"/>
      <c r="C20" s="18"/>
      <c r="D20" s="39" t="s">
        <v>182</v>
      </c>
      <c r="E20" s="121">
        <f>HLOOKUP($B$2,'[20]Budget load Q3 2024'!$C$7:$BW$18,12,FALSE)</f>
        <v>0.26323387971301299</v>
      </c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59"/>
      <c r="AA20"/>
    </row>
    <row r="21" spans="1:27" x14ac:dyDescent="0.2">
      <c r="A21" s="30" t="s">
        <v>240</v>
      </c>
      <c r="B21" s="92">
        <v>0.09</v>
      </c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59"/>
      <c r="AA21"/>
    </row>
    <row r="22" spans="1:27" x14ac:dyDescent="0.2">
      <c r="A22" s="30" t="s">
        <v>241</v>
      </c>
      <c r="B22" s="92">
        <v>1.7500000000000002E-2</v>
      </c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59"/>
      <c r="AA22"/>
    </row>
    <row r="23" spans="1:27" x14ac:dyDescent="0.2">
      <c r="A23" s="30" t="s">
        <v>242</v>
      </c>
      <c r="B23" s="92">
        <v>5.0000000000000001E-4</v>
      </c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59"/>
      <c r="AA23"/>
    </row>
    <row r="24" spans="1:27" x14ac:dyDescent="0.2">
      <c r="A24" s="40" t="s">
        <v>107</v>
      </c>
      <c r="B24" s="42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59"/>
      <c r="AA24"/>
    </row>
    <row r="25" spans="1:27" x14ac:dyDescent="0.2">
      <c r="A25" s="30" t="s">
        <v>243</v>
      </c>
      <c r="B25" s="92">
        <v>0.03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59"/>
      <c r="AA25"/>
    </row>
    <row r="26" spans="1:27" x14ac:dyDescent="0.2">
      <c r="A26" s="43"/>
      <c r="B26" s="9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59"/>
      <c r="AA26"/>
    </row>
    <row r="27" spans="1:27" x14ac:dyDescent="0.2">
      <c r="A27" s="31" t="s">
        <v>244</v>
      </c>
      <c r="B27" s="92">
        <v>5.0000000000000001E-4</v>
      </c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59"/>
      <c r="AA27"/>
    </row>
    <row r="28" spans="1:27" x14ac:dyDescent="0.2">
      <c r="A28" s="31" t="s">
        <v>245</v>
      </c>
      <c r="B28" s="92">
        <v>5.0000000000000001E-4</v>
      </c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59"/>
      <c r="AA28"/>
    </row>
    <row r="29" spans="1:27" x14ac:dyDescent="0.2">
      <c r="A29" s="31" t="s">
        <v>246</v>
      </c>
      <c r="B29" s="92">
        <v>4.0000000000000002E-4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59"/>
      <c r="AA29"/>
    </row>
    <row r="30" spans="1:27" x14ac:dyDescent="0.2">
      <c r="A30" s="30" t="s">
        <v>247</v>
      </c>
      <c r="B30" s="92">
        <v>1E-4</v>
      </c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59"/>
      <c r="AA30"/>
    </row>
    <row r="31" spans="1:27" x14ac:dyDescent="0.2">
      <c r="A31" s="28" t="s">
        <v>248</v>
      </c>
      <c r="B31" s="92">
        <v>3.5000000000000001E-3</v>
      </c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28"/>
      <c r="R31" s="39"/>
      <c r="S31" s="39"/>
      <c r="T31" s="39"/>
      <c r="U31" s="59"/>
      <c r="AA31"/>
    </row>
    <row r="32" spans="1:27" x14ac:dyDescent="0.2">
      <c r="A32" s="28" t="s">
        <v>249</v>
      </c>
      <c r="B32" s="92">
        <v>3.3E-3</v>
      </c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59"/>
      <c r="AA32"/>
    </row>
    <row r="33" spans="1:27" x14ac:dyDescent="0.2">
      <c r="A33" s="28" t="s">
        <v>250</v>
      </c>
      <c r="B33" s="92">
        <v>5.0000000000000001E-4</v>
      </c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59"/>
      <c r="AA33"/>
    </row>
    <row r="34" spans="1:27" ht="15" customHeight="1" x14ac:dyDescent="0.2">
      <c r="A34" s="30" t="s">
        <v>251</v>
      </c>
      <c r="B34" s="92">
        <v>0.01</v>
      </c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59"/>
      <c r="AA34"/>
    </row>
    <row r="35" spans="1:27" x14ac:dyDescent="0.2">
      <c r="A35" s="39" t="s">
        <v>252</v>
      </c>
      <c r="B35" s="92">
        <v>6.7999999999999996E-3</v>
      </c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59"/>
      <c r="AA35"/>
    </row>
    <row r="36" spans="1:27" s="61" customFormat="1" x14ac:dyDescent="0.2">
      <c r="A36" s="30"/>
      <c r="B36" s="92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59"/>
    </row>
    <row r="37" spans="1:27" x14ac:dyDescent="0.2">
      <c r="A37" s="40" t="s">
        <v>128</v>
      </c>
      <c r="B37" s="42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59"/>
      <c r="AA37"/>
    </row>
    <row r="38" spans="1:27" x14ac:dyDescent="0.2">
      <c r="A38" s="30" t="s">
        <v>253</v>
      </c>
      <c r="B38" s="92">
        <v>1.6E-2</v>
      </c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59"/>
      <c r="AA38"/>
    </row>
    <row r="39" spans="1:27" x14ac:dyDescent="0.2">
      <c r="A39" s="31" t="s">
        <v>254</v>
      </c>
      <c r="B39" s="92">
        <v>0.01</v>
      </c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59"/>
      <c r="AA39"/>
    </row>
    <row r="40" spans="1:27" x14ac:dyDescent="0.2">
      <c r="A40" s="60" t="s">
        <v>255</v>
      </c>
      <c r="B40" s="92">
        <v>9.1999999999999998E-3</v>
      </c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59"/>
      <c r="AA40"/>
    </row>
    <row r="41" spans="1:27" x14ac:dyDescent="0.2">
      <c r="A41" s="31" t="s">
        <v>256</v>
      </c>
      <c r="B41" s="92">
        <v>7.4999999999999997E-3</v>
      </c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59"/>
      <c r="AA41"/>
    </row>
    <row r="42" spans="1:27" x14ac:dyDescent="0.2">
      <c r="A42" s="31" t="s">
        <v>257</v>
      </c>
      <c r="B42" s="92">
        <v>8.0000000000000002E-3</v>
      </c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59"/>
      <c r="AA42"/>
    </row>
    <row r="43" spans="1:27" x14ac:dyDescent="0.2">
      <c r="A43" s="31" t="s">
        <v>258</v>
      </c>
      <c r="B43" s="92">
        <v>0</v>
      </c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59"/>
      <c r="AA43"/>
    </row>
    <row r="44" spans="1:27" x14ac:dyDescent="0.2">
      <c r="A44" s="40" t="s">
        <v>148</v>
      </c>
      <c r="B44" s="42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59"/>
      <c r="AA44"/>
    </row>
    <row r="45" spans="1:27" x14ac:dyDescent="0.2">
      <c r="A45" s="30" t="s">
        <v>259</v>
      </c>
      <c r="B45" s="92">
        <v>1.6999999999999999E-3</v>
      </c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59"/>
      <c r="AA45"/>
    </row>
    <row r="46" spans="1:27" x14ac:dyDescent="0.2">
      <c r="A46" s="31" t="s">
        <v>260</v>
      </c>
      <c r="B46" s="92">
        <v>1E-4</v>
      </c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59"/>
      <c r="AA46"/>
    </row>
    <row r="47" spans="1:27" x14ac:dyDescent="0.2">
      <c r="A47" s="60" t="s">
        <v>261</v>
      </c>
      <c r="B47" s="92">
        <v>2E-3</v>
      </c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59"/>
      <c r="AA47"/>
    </row>
    <row r="48" spans="1:27" x14ac:dyDescent="0.2">
      <c r="A48" s="40" t="s">
        <v>262</v>
      </c>
      <c r="B48" s="42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59"/>
      <c r="AA48"/>
    </row>
    <row r="49" spans="1:27" x14ac:dyDescent="0.2">
      <c r="A49" s="30" t="s">
        <v>263</v>
      </c>
      <c r="B49" s="113">
        <v>340</v>
      </c>
      <c r="C49" s="34" t="s">
        <v>264</v>
      </c>
      <c r="D49" s="34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59"/>
      <c r="AA49"/>
    </row>
    <row r="50" spans="1:27" x14ac:dyDescent="0.2">
      <c r="A50" s="91" t="s">
        <v>265</v>
      </c>
      <c r="B50" s="113">
        <v>1400</v>
      </c>
      <c r="C50" s="34" t="s">
        <v>264</v>
      </c>
      <c r="D50" s="34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59"/>
      <c r="AA50"/>
    </row>
    <row r="51" spans="1:27" x14ac:dyDescent="0.2">
      <c r="A51" s="30" t="s">
        <v>266</v>
      </c>
      <c r="B51" s="231">
        <v>4125</v>
      </c>
      <c r="C51" s="34" t="s">
        <v>267</v>
      </c>
      <c r="D51" s="34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59"/>
      <c r="AA51"/>
    </row>
    <row r="52" spans="1:27" x14ac:dyDescent="0.2">
      <c r="A52" s="30" t="s">
        <v>268</v>
      </c>
      <c r="B52" s="231">
        <v>0</v>
      </c>
      <c r="C52" s="34" t="s">
        <v>267</v>
      </c>
      <c r="D52" s="34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59"/>
      <c r="AA52"/>
    </row>
    <row r="53" spans="1:27" x14ac:dyDescent="0.2">
      <c r="A53" s="39" t="s">
        <v>269</v>
      </c>
      <c r="B53" s="92">
        <v>2.5000000000000001E-3</v>
      </c>
      <c r="C53" s="34" t="s">
        <v>270</v>
      </c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59"/>
      <c r="AA53"/>
    </row>
    <row r="54" spans="1:27" x14ac:dyDescent="0.2">
      <c r="A54" s="39"/>
      <c r="B54" s="39"/>
      <c r="C54" s="34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59"/>
      <c r="AA54"/>
    </row>
    <row r="55" spans="1:27" x14ac:dyDescent="0.2">
      <c r="U55" s="59"/>
      <c r="AA55"/>
    </row>
    <row r="56" spans="1:27" x14ac:dyDescent="0.2">
      <c r="U56" s="59"/>
      <c r="AA56"/>
    </row>
    <row r="57" spans="1:27" x14ac:dyDescent="0.2">
      <c r="U57" s="59"/>
      <c r="AA57"/>
    </row>
    <row r="58" spans="1:27" x14ac:dyDescent="0.2">
      <c r="U58" s="59"/>
      <c r="AA58"/>
    </row>
    <row r="59" spans="1:27" x14ac:dyDescent="0.2">
      <c r="U59" s="59"/>
      <c r="AA59"/>
    </row>
    <row r="60" spans="1:27" x14ac:dyDescent="0.2">
      <c r="U60" s="59"/>
      <c r="AA60"/>
    </row>
    <row r="61" spans="1:27" x14ac:dyDescent="0.2">
      <c r="U61" s="59"/>
      <c r="AA61"/>
    </row>
    <row r="62" spans="1:27" x14ac:dyDescent="0.2">
      <c r="U62" s="59"/>
      <c r="AA62"/>
    </row>
    <row r="63" spans="1:27" x14ac:dyDescent="0.2">
      <c r="U63" s="59"/>
      <c r="AA63"/>
    </row>
    <row r="64" spans="1:27" x14ac:dyDescent="0.2">
      <c r="U64" s="59"/>
      <c r="AA64"/>
    </row>
    <row r="65" spans="21:27" x14ac:dyDescent="0.2">
      <c r="U65" s="59"/>
      <c r="AA65"/>
    </row>
    <row r="66" spans="21:27" x14ac:dyDescent="0.2">
      <c r="U66" s="59"/>
      <c r="AA66"/>
    </row>
    <row r="67" spans="21:27" x14ac:dyDescent="0.2">
      <c r="U67" s="59"/>
      <c r="AA67"/>
    </row>
    <row r="68" spans="21:27" x14ac:dyDescent="0.2">
      <c r="U68" s="59"/>
      <c r="AA68"/>
    </row>
    <row r="69" spans="21:27" x14ac:dyDescent="0.2">
      <c r="U69" s="59"/>
      <c r="AA69"/>
    </row>
    <row r="70" spans="21:27" x14ac:dyDescent="0.2">
      <c r="U70" s="59"/>
      <c r="AA70"/>
    </row>
    <row r="71" spans="21:27" x14ac:dyDescent="0.2">
      <c r="U71" s="59"/>
      <c r="AA71"/>
    </row>
    <row r="72" spans="21:27" x14ac:dyDescent="0.2">
      <c r="U72" s="59"/>
      <c r="AA72"/>
    </row>
    <row r="73" spans="21:27" x14ac:dyDescent="0.2">
      <c r="U73" s="59"/>
      <c r="AA73"/>
    </row>
    <row r="74" spans="21:27" x14ac:dyDescent="0.2">
      <c r="U74" s="59"/>
      <c r="AA74"/>
    </row>
    <row r="75" spans="21:27" x14ac:dyDescent="0.2">
      <c r="U75" s="59"/>
      <c r="AA75"/>
    </row>
    <row r="76" spans="21:27" x14ac:dyDescent="0.2">
      <c r="U76" s="59"/>
      <c r="AA76"/>
    </row>
    <row r="77" spans="21:27" x14ac:dyDescent="0.2">
      <c r="U77" s="59"/>
      <c r="AA77"/>
    </row>
    <row r="78" spans="21:27" x14ac:dyDescent="0.2">
      <c r="U78" s="59"/>
      <c r="AA78"/>
    </row>
    <row r="79" spans="21:27" x14ac:dyDescent="0.2">
      <c r="U79" s="59"/>
      <c r="AA79"/>
    </row>
    <row r="80" spans="21:27" x14ac:dyDescent="0.2">
      <c r="U80" s="59"/>
      <c r="AA80"/>
    </row>
    <row r="81" spans="21:27" x14ac:dyDescent="0.2">
      <c r="U81" s="59"/>
      <c r="AA81"/>
    </row>
    <row r="82" spans="21:27" x14ac:dyDescent="0.2">
      <c r="U82" s="59"/>
      <c r="AA82"/>
    </row>
    <row r="83" spans="21:27" x14ac:dyDescent="0.2">
      <c r="U83" s="59"/>
      <c r="AA83"/>
    </row>
    <row r="84" spans="21:27" x14ac:dyDescent="0.2">
      <c r="U84" s="59"/>
      <c r="AA84"/>
    </row>
    <row r="85" spans="21:27" x14ac:dyDescent="0.2">
      <c r="U85" s="59"/>
      <c r="AA85"/>
    </row>
    <row r="86" spans="21:27" x14ac:dyDescent="0.2">
      <c r="U86" s="59"/>
      <c r="AA86"/>
    </row>
    <row r="87" spans="21:27" x14ac:dyDescent="0.2">
      <c r="U87" s="59"/>
      <c r="AA87"/>
    </row>
    <row r="88" spans="21:27" x14ac:dyDescent="0.2">
      <c r="U88" s="59"/>
      <c r="AA88"/>
    </row>
    <row r="89" spans="21:27" x14ac:dyDescent="0.2">
      <c r="U89" s="59"/>
      <c r="AA89"/>
    </row>
    <row r="90" spans="21:27" x14ac:dyDescent="0.2">
      <c r="U90" s="59"/>
      <c r="AA90"/>
    </row>
    <row r="91" spans="21:27" x14ac:dyDescent="0.2">
      <c r="U91" s="59"/>
      <c r="AA91"/>
    </row>
    <row r="92" spans="21:27" x14ac:dyDescent="0.2">
      <c r="U92" s="59"/>
      <c r="AA92"/>
    </row>
    <row r="93" spans="21:27" x14ac:dyDescent="0.2">
      <c r="U93" s="59"/>
      <c r="AA93"/>
    </row>
    <row r="94" spans="21:27" x14ac:dyDescent="0.2">
      <c r="U94" s="59"/>
      <c r="AA94"/>
    </row>
    <row r="95" spans="21:27" x14ac:dyDescent="0.2">
      <c r="U95" s="59"/>
      <c r="AA95"/>
    </row>
    <row r="96" spans="21:27" x14ac:dyDescent="0.2">
      <c r="U96" s="59"/>
      <c r="AA96"/>
    </row>
    <row r="97" spans="21:27" x14ac:dyDescent="0.2">
      <c r="U97" s="59"/>
      <c r="AA97"/>
    </row>
    <row r="98" spans="21:27" x14ac:dyDescent="0.2">
      <c r="U98" s="59"/>
      <c r="AA98"/>
    </row>
    <row r="99" spans="21:27" x14ac:dyDescent="0.2">
      <c r="U99" s="59"/>
      <c r="AA99"/>
    </row>
    <row r="100" spans="21:27" x14ac:dyDescent="0.2">
      <c r="U100" s="59"/>
      <c r="AA100"/>
    </row>
    <row r="101" spans="21:27" x14ac:dyDescent="0.2">
      <c r="U101" s="59"/>
      <c r="AA101"/>
    </row>
    <row r="102" spans="21:27" x14ac:dyDescent="0.2">
      <c r="U102" s="59"/>
      <c r="AA102"/>
    </row>
    <row r="103" spans="21:27" x14ac:dyDescent="0.2">
      <c r="U103" s="59"/>
      <c r="AA103"/>
    </row>
    <row r="104" spans="21:27" x14ac:dyDescent="0.2">
      <c r="U104" s="59"/>
      <c r="AA104"/>
    </row>
    <row r="105" spans="21:27" x14ac:dyDescent="0.2">
      <c r="U105" s="59"/>
      <c r="AA105"/>
    </row>
    <row r="106" spans="21:27" x14ac:dyDescent="0.2">
      <c r="U106" s="59"/>
      <c r="AA106"/>
    </row>
    <row r="107" spans="21:27" x14ac:dyDescent="0.2">
      <c r="U107" s="59"/>
      <c r="AA107"/>
    </row>
    <row r="108" spans="21:27" x14ac:dyDescent="0.2">
      <c r="U108" s="59"/>
      <c r="AA108"/>
    </row>
    <row r="109" spans="21:27" x14ac:dyDescent="0.2">
      <c r="U109" s="59"/>
      <c r="AA109"/>
    </row>
    <row r="110" spans="21:27" x14ac:dyDescent="0.2">
      <c r="U110" s="59"/>
      <c r="AA110"/>
    </row>
    <row r="111" spans="21:27" x14ac:dyDescent="0.2">
      <c r="U111" s="59"/>
      <c r="AA111"/>
    </row>
    <row r="112" spans="21:27" x14ac:dyDescent="0.2">
      <c r="U112" s="59"/>
      <c r="AA112"/>
    </row>
    <row r="113" spans="21:27" x14ac:dyDescent="0.2">
      <c r="U113" s="59"/>
      <c r="AA113"/>
    </row>
    <row r="114" spans="21:27" x14ac:dyDescent="0.2">
      <c r="U114" s="59"/>
      <c r="AA114"/>
    </row>
    <row r="115" spans="21:27" x14ac:dyDescent="0.2">
      <c r="U115" s="59"/>
    </row>
    <row r="116" spans="21:27" x14ac:dyDescent="0.2">
      <c r="U116" s="59"/>
    </row>
    <row r="117" spans="21:27" x14ac:dyDescent="0.2">
      <c r="U117" s="59"/>
    </row>
    <row r="118" spans="21:27" x14ac:dyDescent="0.2">
      <c r="U118" s="59"/>
    </row>
    <row r="119" spans="21:27" x14ac:dyDescent="0.2">
      <c r="U119" s="59"/>
    </row>
    <row r="120" spans="21:27" x14ac:dyDescent="0.2">
      <c r="U120" s="59"/>
    </row>
    <row r="121" spans="21:27" x14ac:dyDescent="0.2">
      <c r="U121" s="59"/>
    </row>
    <row r="122" spans="21:27" x14ac:dyDescent="0.2">
      <c r="U122" s="59"/>
    </row>
    <row r="123" spans="21:27" x14ac:dyDescent="0.2">
      <c r="U123" s="59"/>
    </row>
    <row r="124" spans="21:27" x14ac:dyDescent="0.2">
      <c r="U124" s="59"/>
    </row>
    <row r="125" spans="21:27" x14ac:dyDescent="0.2">
      <c r="U125" s="59"/>
    </row>
    <row r="126" spans="21:27" x14ac:dyDescent="0.2">
      <c r="U126" s="59"/>
    </row>
    <row r="127" spans="21:27" x14ac:dyDescent="0.2">
      <c r="U127" s="59"/>
    </row>
    <row r="128" spans="21:27" x14ac:dyDescent="0.2">
      <c r="U128" s="59"/>
    </row>
    <row r="129" spans="21:21" x14ac:dyDescent="0.2">
      <c r="U129" s="59"/>
    </row>
    <row r="130" spans="21:21" x14ac:dyDescent="0.2">
      <c r="U130" s="59"/>
    </row>
    <row r="131" spans="21:21" x14ac:dyDescent="0.2">
      <c r="U131" s="59"/>
    </row>
    <row r="132" spans="21:21" x14ac:dyDescent="0.2">
      <c r="U132" s="59"/>
    </row>
    <row r="133" spans="21:21" x14ac:dyDescent="0.2">
      <c r="U133" s="59"/>
    </row>
    <row r="134" spans="21:21" x14ac:dyDescent="0.2">
      <c r="U134" s="59"/>
    </row>
    <row r="135" spans="21:21" x14ac:dyDescent="0.2">
      <c r="U135" s="59"/>
    </row>
    <row r="136" spans="21:21" x14ac:dyDescent="0.2">
      <c r="U136" s="59"/>
    </row>
    <row r="137" spans="21:21" x14ac:dyDescent="0.2">
      <c r="U137" s="59"/>
    </row>
    <row r="138" spans="21:21" x14ac:dyDescent="0.2">
      <c r="U138" s="59"/>
    </row>
    <row r="139" spans="21:21" x14ac:dyDescent="0.2">
      <c r="U139" s="59"/>
    </row>
    <row r="140" spans="21:21" x14ac:dyDescent="0.2">
      <c r="U140" s="59"/>
    </row>
    <row r="141" spans="21:21" x14ac:dyDescent="0.2">
      <c r="U141" s="59"/>
    </row>
    <row r="142" spans="21:21" x14ac:dyDescent="0.2">
      <c r="U142" s="59"/>
    </row>
    <row r="143" spans="21:21" x14ac:dyDescent="0.2">
      <c r="U143" s="59"/>
    </row>
    <row r="144" spans="21:21" x14ac:dyDescent="0.2">
      <c r="U144" s="59"/>
    </row>
    <row r="145" spans="21:21" x14ac:dyDescent="0.2">
      <c r="U145" s="59"/>
    </row>
    <row r="146" spans="21:21" x14ac:dyDescent="0.2">
      <c r="U146" s="59"/>
    </row>
    <row r="147" spans="21:21" x14ac:dyDescent="0.2">
      <c r="U147" s="59"/>
    </row>
    <row r="148" spans="21:21" x14ac:dyDescent="0.2">
      <c r="U148" s="59"/>
    </row>
    <row r="149" spans="21:21" x14ac:dyDescent="0.2">
      <c r="U149" s="59"/>
    </row>
    <row r="150" spans="21:21" x14ac:dyDescent="0.2">
      <c r="U150" s="59"/>
    </row>
    <row r="151" spans="21:21" x14ac:dyDescent="0.2">
      <c r="U151" s="59"/>
    </row>
    <row r="152" spans="21:21" x14ac:dyDescent="0.2">
      <c r="U152" s="59"/>
    </row>
    <row r="153" spans="21:21" x14ac:dyDescent="0.2">
      <c r="U153" s="59"/>
    </row>
    <row r="154" spans="21:21" x14ac:dyDescent="0.2">
      <c r="U154" s="59"/>
    </row>
    <row r="155" spans="21:21" x14ac:dyDescent="0.2">
      <c r="U155" s="59"/>
    </row>
    <row r="156" spans="21:21" x14ac:dyDescent="0.2">
      <c r="U156" s="59"/>
    </row>
    <row r="157" spans="21:21" x14ac:dyDescent="0.2">
      <c r="U157" s="59"/>
    </row>
    <row r="158" spans="21:21" x14ac:dyDescent="0.2">
      <c r="U158" s="59"/>
    </row>
    <row r="159" spans="21:21" x14ac:dyDescent="0.2">
      <c r="U159" s="59"/>
    </row>
    <row r="160" spans="21:21" x14ac:dyDescent="0.2">
      <c r="U160" s="59"/>
    </row>
    <row r="161" spans="21:21" x14ac:dyDescent="0.2">
      <c r="U161" s="59"/>
    </row>
    <row r="162" spans="21:21" x14ac:dyDescent="0.2">
      <c r="U162" s="59"/>
    </row>
    <row r="163" spans="21:21" x14ac:dyDescent="0.2">
      <c r="U163" s="59"/>
    </row>
    <row r="164" spans="21:21" x14ac:dyDescent="0.2">
      <c r="U164" s="59"/>
    </row>
    <row r="165" spans="21:21" x14ac:dyDescent="0.2">
      <c r="U165" s="59"/>
    </row>
    <row r="166" spans="21:21" x14ac:dyDescent="0.2">
      <c r="U166" s="59"/>
    </row>
    <row r="167" spans="21:21" x14ac:dyDescent="0.2">
      <c r="U167" s="59"/>
    </row>
    <row r="168" spans="21:21" x14ac:dyDescent="0.2">
      <c r="U168" s="59"/>
    </row>
    <row r="169" spans="21:21" x14ac:dyDescent="0.2">
      <c r="U169" s="59"/>
    </row>
    <row r="170" spans="21:21" x14ac:dyDescent="0.2">
      <c r="U170" s="59"/>
    </row>
    <row r="171" spans="21:21" x14ac:dyDescent="0.2">
      <c r="U171" s="59"/>
    </row>
    <row r="172" spans="21:21" x14ac:dyDescent="0.2">
      <c r="U172" s="59"/>
    </row>
    <row r="173" spans="21:21" x14ac:dyDescent="0.2">
      <c r="U173" s="59"/>
    </row>
    <row r="174" spans="21:21" x14ac:dyDescent="0.2">
      <c r="U174" s="59"/>
    </row>
    <row r="175" spans="21:21" x14ac:dyDescent="0.2">
      <c r="U175" s="59"/>
    </row>
    <row r="176" spans="21:21" x14ac:dyDescent="0.2">
      <c r="U176" s="59"/>
    </row>
    <row r="177" spans="21:21" x14ac:dyDescent="0.2">
      <c r="U177" s="59"/>
    </row>
    <row r="178" spans="21:21" x14ac:dyDescent="0.2">
      <c r="U178" s="59"/>
    </row>
    <row r="179" spans="21:21" x14ac:dyDescent="0.2">
      <c r="U179" s="59"/>
    </row>
    <row r="180" spans="21:21" x14ac:dyDescent="0.2">
      <c r="U180" s="59"/>
    </row>
    <row r="181" spans="21:21" x14ac:dyDescent="0.2">
      <c r="U181" s="59"/>
    </row>
    <row r="182" spans="21:21" x14ac:dyDescent="0.2">
      <c r="U182" s="59"/>
    </row>
    <row r="183" spans="21:21" x14ac:dyDescent="0.2">
      <c r="U183" s="59"/>
    </row>
    <row r="184" spans="21:21" x14ac:dyDescent="0.2">
      <c r="U184" s="59"/>
    </row>
    <row r="185" spans="21:21" x14ac:dyDescent="0.2">
      <c r="U185" s="59"/>
    </row>
    <row r="186" spans="21:21" x14ac:dyDescent="0.2">
      <c r="U186" s="59"/>
    </row>
    <row r="187" spans="21:21" x14ac:dyDescent="0.2">
      <c r="U187" s="59"/>
    </row>
    <row r="188" spans="21:21" x14ac:dyDescent="0.2">
      <c r="U188" s="59"/>
    </row>
    <row r="189" spans="21:21" x14ac:dyDescent="0.2">
      <c r="U189" s="59"/>
    </row>
    <row r="190" spans="21:21" x14ac:dyDescent="0.2">
      <c r="U190" s="59"/>
    </row>
    <row r="191" spans="21:21" x14ac:dyDescent="0.2">
      <c r="U191" s="59"/>
    </row>
    <row r="192" spans="21:21" x14ac:dyDescent="0.2">
      <c r="U192" s="59"/>
    </row>
    <row r="193" spans="21:21" x14ac:dyDescent="0.2">
      <c r="U193" s="59"/>
    </row>
    <row r="194" spans="21:21" x14ac:dyDescent="0.2">
      <c r="U194" s="59"/>
    </row>
    <row r="195" spans="21:21" x14ac:dyDescent="0.2">
      <c r="U195" s="59"/>
    </row>
    <row r="196" spans="21:21" x14ac:dyDescent="0.2">
      <c r="U196" s="59"/>
    </row>
    <row r="197" spans="21:21" x14ac:dyDescent="0.2">
      <c r="U197" s="59"/>
    </row>
    <row r="198" spans="21:21" x14ac:dyDescent="0.2">
      <c r="U198" s="59"/>
    </row>
    <row r="199" spans="21:21" x14ac:dyDescent="0.2">
      <c r="U199" s="59"/>
    </row>
    <row r="200" spans="21:21" x14ac:dyDescent="0.2">
      <c r="U200" s="59"/>
    </row>
    <row r="201" spans="21:21" x14ac:dyDescent="0.2">
      <c r="U201" s="59"/>
    </row>
    <row r="202" spans="21:21" x14ac:dyDescent="0.2">
      <c r="U202" s="59"/>
    </row>
    <row r="203" spans="21:21" x14ac:dyDescent="0.2">
      <c r="U203" s="59"/>
    </row>
    <row r="204" spans="21:21" x14ac:dyDescent="0.2">
      <c r="U204" s="59"/>
    </row>
    <row r="205" spans="21:21" x14ac:dyDescent="0.2">
      <c r="U205" s="59"/>
    </row>
    <row r="206" spans="21:21" x14ac:dyDescent="0.2">
      <c r="U206" s="59"/>
    </row>
    <row r="207" spans="21:21" x14ac:dyDescent="0.2">
      <c r="U207" s="59"/>
    </row>
    <row r="208" spans="21:21" x14ac:dyDescent="0.2">
      <c r="U208" s="59"/>
    </row>
    <row r="209" spans="21:21" x14ac:dyDescent="0.2">
      <c r="U209" s="59"/>
    </row>
    <row r="210" spans="21:21" x14ac:dyDescent="0.2">
      <c r="U210" s="59"/>
    </row>
    <row r="211" spans="21:21" x14ac:dyDescent="0.2">
      <c r="U211" s="59"/>
    </row>
    <row r="212" spans="21:21" x14ac:dyDescent="0.2">
      <c r="U212" s="59"/>
    </row>
    <row r="213" spans="21:21" x14ac:dyDescent="0.2">
      <c r="U213" s="59"/>
    </row>
    <row r="214" spans="21:21" x14ac:dyDescent="0.2">
      <c r="U214" s="59"/>
    </row>
    <row r="215" spans="21:21" x14ac:dyDescent="0.2">
      <c r="U215" s="59"/>
    </row>
    <row r="216" spans="21:21" x14ac:dyDescent="0.2">
      <c r="U216" s="59"/>
    </row>
    <row r="217" spans="21:21" x14ac:dyDescent="0.2">
      <c r="U217" s="59"/>
    </row>
    <row r="218" spans="21:21" x14ac:dyDescent="0.2">
      <c r="U218" s="59"/>
    </row>
    <row r="219" spans="21:21" x14ac:dyDescent="0.2">
      <c r="U219" s="59"/>
    </row>
    <row r="220" spans="21:21" x14ac:dyDescent="0.2">
      <c r="U220" s="59"/>
    </row>
    <row r="221" spans="21:21" x14ac:dyDescent="0.2">
      <c r="U221" s="59"/>
    </row>
    <row r="222" spans="21:21" x14ac:dyDescent="0.2">
      <c r="U222" s="59"/>
    </row>
    <row r="223" spans="21:21" x14ac:dyDescent="0.2">
      <c r="U223" s="59"/>
    </row>
    <row r="224" spans="21:21" x14ac:dyDescent="0.2">
      <c r="U224" s="59"/>
    </row>
    <row r="225" spans="21:21" x14ac:dyDescent="0.2">
      <c r="U225" s="59"/>
    </row>
    <row r="226" spans="21:21" x14ac:dyDescent="0.2">
      <c r="U226" s="59"/>
    </row>
    <row r="227" spans="21:21" x14ac:dyDescent="0.2">
      <c r="U227" s="59"/>
    </row>
    <row r="228" spans="21:21" x14ac:dyDescent="0.2">
      <c r="U228" s="59"/>
    </row>
    <row r="229" spans="21:21" x14ac:dyDescent="0.2">
      <c r="U229" s="59"/>
    </row>
    <row r="230" spans="21:21" x14ac:dyDescent="0.2">
      <c r="U230" s="59"/>
    </row>
    <row r="231" spans="21:21" x14ac:dyDescent="0.2">
      <c r="U231" s="59"/>
    </row>
    <row r="232" spans="21:21" x14ac:dyDescent="0.2">
      <c r="U232" s="59"/>
    </row>
    <row r="233" spans="21:21" x14ac:dyDescent="0.2">
      <c r="U233" s="59"/>
    </row>
    <row r="234" spans="21:21" x14ac:dyDescent="0.2">
      <c r="U234" s="59"/>
    </row>
    <row r="235" spans="21:21" x14ac:dyDescent="0.2">
      <c r="U235" s="59"/>
    </row>
    <row r="236" spans="21:21" x14ac:dyDescent="0.2">
      <c r="U236" s="59"/>
    </row>
    <row r="237" spans="21:21" x14ac:dyDescent="0.2">
      <c r="U237" s="59"/>
    </row>
    <row r="238" spans="21:21" x14ac:dyDescent="0.2">
      <c r="U238" s="59"/>
    </row>
    <row r="239" spans="21:21" x14ac:dyDescent="0.2">
      <c r="U239" s="59"/>
    </row>
    <row r="240" spans="21:21" x14ac:dyDescent="0.2">
      <c r="U240" s="59"/>
    </row>
    <row r="241" spans="21:21" x14ac:dyDescent="0.2">
      <c r="U241" s="59"/>
    </row>
    <row r="242" spans="21:21" x14ac:dyDescent="0.2">
      <c r="U242" s="59"/>
    </row>
    <row r="243" spans="21:21" x14ac:dyDescent="0.2">
      <c r="U243" s="59"/>
    </row>
    <row r="244" spans="21:21" x14ac:dyDescent="0.2">
      <c r="U244" s="59"/>
    </row>
    <row r="245" spans="21:21" x14ac:dyDescent="0.2">
      <c r="U245" s="59"/>
    </row>
    <row r="246" spans="21:21" x14ac:dyDescent="0.2">
      <c r="U246" s="59"/>
    </row>
    <row r="247" spans="21:21" x14ac:dyDescent="0.2">
      <c r="U247" s="59"/>
    </row>
    <row r="248" spans="21:21" x14ac:dyDescent="0.2">
      <c r="U248" s="59"/>
    </row>
    <row r="249" spans="21:21" x14ac:dyDescent="0.2">
      <c r="U249" s="59"/>
    </row>
    <row r="250" spans="21:21" x14ac:dyDescent="0.2">
      <c r="U250" s="59"/>
    </row>
    <row r="251" spans="21:21" x14ac:dyDescent="0.2">
      <c r="U251" s="59"/>
    </row>
    <row r="252" spans="21:21" x14ac:dyDescent="0.2">
      <c r="U252" s="59"/>
    </row>
    <row r="253" spans="21:21" x14ac:dyDescent="0.2">
      <c r="U253" s="59"/>
    </row>
    <row r="254" spans="21:21" x14ac:dyDescent="0.2">
      <c r="U254" s="59"/>
    </row>
    <row r="255" spans="21:21" x14ac:dyDescent="0.2">
      <c r="U255" s="59"/>
    </row>
    <row r="256" spans="21:21" x14ac:dyDescent="0.2">
      <c r="U256" s="59"/>
    </row>
    <row r="257" spans="21:21" x14ac:dyDescent="0.2">
      <c r="U257" s="59"/>
    </row>
    <row r="258" spans="21:21" x14ac:dyDescent="0.2">
      <c r="U258" s="59"/>
    </row>
    <row r="259" spans="21:21" x14ac:dyDescent="0.2">
      <c r="U259" s="59"/>
    </row>
    <row r="260" spans="21:21" x14ac:dyDescent="0.2">
      <c r="U260" s="59"/>
    </row>
    <row r="261" spans="21:21" x14ac:dyDescent="0.2">
      <c r="U261" s="59"/>
    </row>
    <row r="262" spans="21:21" x14ac:dyDescent="0.2">
      <c r="U262" s="59"/>
    </row>
    <row r="263" spans="21:21" x14ac:dyDescent="0.2">
      <c r="U263" s="59"/>
    </row>
    <row r="264" spans="21:21" x14ac:dyDescent="0.2">
      <c r="U264" s="59"/>
    </row>
    <row r="265" spans="21:21" x14ac:dyDescent="0.2">
      <c r="U265" s="59"/>
    </row>
    <row r="266" spans="21:21" x14ac:dyDescent="0.2">
      <c r="U266" s="59"/>
    </row>
    <row r="267" spans="21:21" x14ac:dyDescent="0.2">
      <c r="U267" s="59"/>
    </row>
    <row r="268" spans="21:21" x14ac:dyDescent="0.2">
      <c r="U268" s="59"/>
    </row>
    <row r="269" spans="21:21" x14ac:dyDescent="0.2">
      <c r="U269" s="59"/>
    </row>
    <row r="270" spans="21:21" x14ac:dyDescent="0.2">
      <c r="U270" s="59"/>
    </row>
    <row r="271" spans="21:21" x14ac:dyDescent="0.2">
      <c r="U271" s="59"/>
    </row>
    <row r="272" spans="21:21" x14ac:dyDescent="0.2">
      <c r="U272" s="59"/>
    </row>
    <row r="273" spans="21:21" x14ac:dyDescent="0.2">
      <c r="U273" s="59"/>
    </row>
    <row r="274" spans="21:21" x14ac:dyDescent="0.2">
      <c r="U274" s="59"/>
    </row>
    <row r="275" spans="21:21" x14ac:dyDescent="0.2">
      <c r="U275" s="59"/>
    </row>
    <row r="276" spans="21:21" x14ac:dyDescent="0.2">
      <c r="U276" s="59"/>
    </row>
    <row r="277" spans="21:21" x14ac:dyDescent="0.2">
      <c r="U277" s="59"/>
    </row>
    <row r="278" spans="21:21" x14ac:dyDescent="0.2">
      <c r="U278" s="59"/>
    </row>
    <row r="279" spans="21:21" x14ac:dyDescent="0.2">
      <c r="U279" s="59"/>
    </row>
    <row r="280" spans="21:21" x14ac:dyDescent="0.2">
      <c r="U280" s="59"/>
    </row>
    <row r="281" spans="21:21" x14ac:dyDescent="0.2">
      <c r="U281" s="59"/>
    </row>
    <row r="282" spans="21:21" x14ac:dyDescent="0.2">
      <c r="U282" s="59"/>
    </row>
    <row r="283" spans="21:21" x14ac:dyDescent="0.2">
      <c r="U283" s="59"/>
    </row>
    <row r="284" spans="21:21" x14ac:dyDescent="0.2">
      <c r="U284" s="59"/>
    </row>
    <row r="285" spans="21:21" x14ac:dyDescent="0.2">
      <c r="U285" s="59"/>
    </row>
    <row r="286" spans="21:21" x14ac:dyDescent="0.2">
      <c r="U286" s="59"/>
    </row>
    <row r="287" spans="21:21" x14ac:dyDescent="0.2">
      <c r="U287" s="59"/>
    </row>
    <row r="288" spans="21:21" x14ac:dyDescent="0.2">
      <c r="U288" s="59"/>
    </row>
    <row r="289" spans="21:21" x14ac:dyDescent="0.2">
      <c r="U289" s="59"/>
    </row>
    <row r="290" spans="21:21" x14ac:dyDescent="0.2">
      <c r="U290" s="59"/>
    </row>
    <row r="291" spans="21:21" x14ac:dyDescent="0.2">
      <c r="U291" s="59"/>
    </row>
    <row r="292" spans="21:21" x14ac:dyDescent="0.2">
      <c r="U292" s="59"/>
    </row>
    <row r="293" spans="21:21" x14ac:dyDescent="0.2">
      <c r="U293" s="59"/>
    </row>
    <row r="294" spans="21:21" x14ac:dyDescent="0.2">
      <c r="U294" s="59"/>
    </row>
    <row r="295" spans="21:21" x14ac:dyDescent="0.2">
      <c r="U295" s="59"/>
    </row>
    <row r="296" spans="21:21" x14ac:dyDescent="0.2">
      <c r="U296" s="59"/>
    </row>
    <row r="297" spans="21:21" x14ac:dyDescent="0.2">
      <c r="U297" s="59"/>
    </row>
    <row r="298" spans="21:21" x14ac:dyDescent="0.2">
      <c r="U298" s="59"/>
    </row>
    <row r="299" spans="21:21" x14ac:dyDescent="0.2">
      <c r="U299" s="59"/>
    </row>
    <row r="300" spans="21:21" x14ac:dyDescent="0.2">
      <c r="U300" s="59"/>
    </row>
    <row r="301" spans="21:21" x14ac:dyDescent="0.2">
      <c r="U301" s="59"/>
    </row>
    <row r="302" spans="21:21" x14ac:dyDescent="0.2">
      <c r="U302" s="59"/>
    </row>
    <row r="303" spans="21:21" x14ac:dyDescent="0.2">
      <c r="U303" s="59"/>
    </row>
    <row r="304" spans="21:21" x14ac:dyDescent="0.2">
      <c r="U304" s="59"/>
    </row>
    <row r="305" spans="21:21" x14ac:dyDescent="0.2">
      <c r="U305" s="59"/>
    </row>
    <row r="306" spans="21:21" x14ac:dyDescent="0.2">
      <c r="U306" s="59"/>
    </row>
    <row r="307" spans="21:21" x14ac:dyDescent="0.2">
      <c r="U307" s="59"/>
    </row>
    <row r="308" spans="21:21" x14ac:dyDescent="0.2">
      <c r="U308" s="59"/>
    </row>
    <row r="309" spans="21:21" x14ac:dyDescent="0.2">
      <c r="U309" s="59"/>
    </row>
    <row r="310" spans="21:21" x14ac:dyDescent="0.2">
      <c r="U310" s="59"/>
    </row>
    <row r="311" spans="21:21" x14ac:dyDescent="0.2">
      <c r="U311" s="59"/>
    </row>
    <row r="312" spans="21:21" x14ac:dyDescent="0.2">
      <c r="U312" s="59"/>
    </row>
    <row r="313" spans="21:21" x14ac:dyDescent="0.2">
      <c r="U313" s="59"/>
    </row>
    <row r="314" spans="21:21" x14ac:dyDescent="0.2">
      <c r="U314" s="59"/>
    </row>
    <row r="315" spans="21:21" x14ac:dyDescent="0.2">
      <c r="U315" s="59"/>
    </row>
    <row r="316" spans="21:21" x14ac:dyDescent="0.2">
      <c r="U316" s="59"/>
    </row>
    <row r="317" spans="21:21" x14ac:dyDescent="0.2">
      <c r="U317" s="59"/>
    </row>
    <row r="318" spans="21:21" x14ac:dyDescent="0.2">
      <c r="U318" s="59"/>
    </row>
    <row r="319" spans="21:21" x14ac:dyDescent="0.2">
      <c r="U319" s="59"/>
    </row>
    <row r="320" spans="21:21" x14ac:dyDescent="0.2">
      <c r="U320" s="59"/>
    </row>
    <row r="321" spans="21:21" x14ac:dyDescent="0.2">
      <c r="U321" s="59"/>
    </row>
    <row r="322" spans="21:21" x14ac:dyDescent="0.2">
      <c r="U322" s="59"/>
    </row>
    <row r="323" spans="21:21" x14ac:dyDescent="0.2">
      <c r="U323" s="59"/>
    </row>
    <row r="324" spans="21:21" x14ac:dyDescent="0.2">
      <c r="U324" s="59"/>
    </row>
    <row r="325" spans="21:21" x14ac:dyDescent="0.2">
      <c r="U325" s="59"/>
    </row>
    <row r="326" spans="21:21" x14ac:dyDescent="0.2">
      <c r="U326" s="59"/>
    </row>
    <row r="327" spans="21:21" x14ac:dyDescent="0.2">
      <c r="U327" s="59"/>
    </row>
    <row r="328" spans="21:21" x14ac:dyDescent="0.2">
      <c r="U328" s="59"/>
    </row>
    <row r="329" spans="21:21" x14ac:dyDescent="0.2">
      <c r="U329" s="59"/>
    </row>
    <row r="330" spans="21:21" x14ac:dyDescent="0.2">
      <c r="U330" s="59"/>
    </row>
    <row r="331" spans="21:21" x14ac:dyDescent="0.2">
      <c r="U331" s="59"/>
    </row>
    <row r="332" spans="21:21" x14ac:dyDescent="0.2">
      <c r="U332" s="59"/>
    </row>
    <row r="333" spans="21:21" x14ac:dyDescent="0.2">
      <c r="U333" s="59"/>
    </row>
    <row r="334" spans="21:21" x14ac:dyDescent="0.2">
      <c r="U334" s="59"/>
    </row>
    <row r="335" spans="21:21" x14ac:dyDescent="0.2">
      <c r="U335" s="59"/>
    </row>
    <row r="336" spans="21:21" x14ac:dyDescent="0.2">
      <c r="U336" s="59"/>
    </row>
    <row r="337" spans="21:21" x14ac:dyDescent="0.2">
      <c r="U337" s="59"/>
    </row>
    <row r="338" spans="21:21" x14ac:dyDescent="0.2">
      <c r="U338" s="59"/>
    </row>
    <row r="339" spans="21:21" x14ac:dyDescent="0.2">
      <c r="U339" s="59"/>
    </row>
    <row r="340" spans="21:21" x14ac:dyDescent="0.2">
      <c r="U340" s="59"/>
    </row>
    <row r="341" spans="21:21" x14ac:dyDescent="0.2">
      <c r="U341" s="59"/>
    </row>
    <row r="342" spans="21:21" x14ac:dyDescent="0.2">
      <c r="U342" s="59"/>
    </row>
    <row r="343" spans="21:21" x14ac:dyDescent="0.2">
      <c r="U343" s="59"/>
    </row>
    <row r="344" spans="21:21" x14ac:dyDescent="0.2">
      <c r="U344" s="59"/>
    </row>
    <row r="345" spans="21:21" x14ac:dyDescent="0.2">
      <c r="U345" s="59"/>
    </row>
    <row r="346" spans="21:21" x14ac:dyDescent="0.2">
      <c r="U346" s="59"/>
    </row>
    <row r="347" spans="21:21" x14ac:dyDescent="0.2">
      <c r="U347" s="59"/>
    </row>
    <row r="348" spans="21:21" x14ac:dyDescent="0.2">
      <c r="U348" s="59"/>
    </row>
    <row r="349" spans="21:21" x14ac:dyDescent="0.2">
      <c r="U349" s="59"/>
    </row>
    <row r="350" spans="21:21" x14ac:dyDescent="0.2">
      <c r="U350" s="59"/>
    </row>
    <row r="351" spans="21:21" x14ac:dyDescent="0.2">
      <c r="U351" s="59"/>
    </row>
    <row r="352" spans="21:21" x14ac:dyDescent="0.2">
      <c r="U352" s="59"/>
    </row>
    <row r="353" spans="21:21" x14ac:dyDescent="0.2">
      <c r="U353" s="59"/>
    </row>
    <row r="354" spans="21:21" x14ac:dyDescent="0.2">
      <c r="U354" s="59"/>
    </row>
    <row r="355" spans="21:21" x14ac:dyDescent="0.2">
      <c r="U355" s="59"/>
    </row>
    <row r="356" spans="21:21" x14ac:dyDescent="0.2">
      <c r="U356" s="59"/>
    </row>
    <row r="357" spans="21:21" x14ac:dyDescent="0.2">
      <c r="U357" s="59"/>
    </row>
    <row r="358" spans="21:21" x14ac:dyDescent="0.2">
      <c r="U358" s="59"/>
    </row>
    <row r="359" spans="21:21" x14ac:dyDescent="0.2">
      <c r="U359" s="59"/>
    </row>
    <row r="360" spans="21:21" x14ac:dyDescent="0.2">
      <c r="U360" s="59"/>
    </row>
    <row r="361" spans="21:21" x14ac:dyDescent="0.2">
      <c r="U361" s="59"/>
    </row>
    <row r="362" spans="21:21" x14ac:dyDescent="0.2">
      <c r="U362" s="59"/>
    </row>
    <row r="363" spans="21:21" x14ac:dyDescent="0.2">
      <c r="U363" s="59"/>
    </row>
    <row r="364" spans="21:21" x14ac:dyDescent="0.2">
      <c r="U364" s="59"/>
    </row>
    <row r="365" spans="21:21" x14ac:dyDescent="0.2">
      <c r="U365" s="59"/>
    </row>
    <row r="366" spans="21:21" x14ac:dyDescent="0.2">
      <c r="U366" s="59"/>
    </row>
    <row r="367" spans="21:21" x14ac:dyDescent="0.2">
      <c r="U367" s="59"/>
    </row>
    <row r="368" spans="21:21" x14ac:dyDescent="0.2">
      <c r="U368" s="59"/>
    </row>
    <row r="369" spans="21:21" x14ac:dyDescent="0.2">
      <c r="U369" s="59"/>
    </row>
    <row r="370" spans="21:21" x14ac:dyDescent="0.2">
      <c r="U370" s="59"/>
    </row>
    <row r="371" spans="21:21" x14ac:dyDescent="0.2">
      <c r="U371" s="59"/>
    </row>
    <row r="372" spans="21:21" x14ac:dyDescent="0.2">
      <c r="U372" s="59"/>
    </row>
    <row r="373" spans="21:21" x14ac:dyDescent="0.2">
      <c r="U373" s="59"/>
    </row>
    <row r="374" spans="21:21" x14ac:dyDescent="0.2">
      <c r="U374" s="59"/>
    </row>
    <row r="375" spans="21:21" x14ac:dyDescent="0.2">
      <c r="U375" s="59"/>
    </row>
    <row r="376" spans="21:21" x14ac:dyDescent="0.2">
      <c r="U376" s="59"/>
    </row>
    <row r="377" spans="21:21" x14ac:dyDescent="0.2">
      <c r="U377" s="59"/>
    </row>
    <row r="378" spans="21:21" x14ac:dyDescent="0.2">
      <c r="U378" s="59"/>
    </row>
    <row r="379" spans="21:21" x14ac:dyDescent="0.2">
      <c r="U379" s="59"/>
    </row>
    <row r="380" spans="21:21" x14ac:dyDescent="0.2">
      <c r="U380" s="59"/>
    </row>
    <row r="381" spans="21:21" x14ac:dyDescent="0.2">
      <c r="U381" s="59"/>
    </row>
    <row r="382" spans="21:21" x14ac:dyDescent="0.2">
      <c r="U382" s="59"/>
    </row>
    <row r="383" spans="21:21" x14ac:dyDescent="0.2">
      <c r="U383" s="59"/>
    </row>
    <row r="384" spans="21:21" x14ac:dyDescent="0.2">
      <c r="U384" s="59"/>
    </row>
    <row r="385" spans="21:21" x14ac:dyDescent="0.2">
      <c r="U385" s="59"/>
    </row>
    <row r="386" spans="21:21" x14ac:dyDescent="0.2">
      <c r="U386" s="59"/>
    </row>
    <row r="387" spans="21:21" x14ac:dyDescent="0.2">
      <c r="U387" s="59"/>
    </row>
    <row r="388" spans="21:21" x14ac:dyDescent="0.2">
      <c r="U388" s="59"/>
    </row>
    <row r="389" spans="21:21" x14ac:dyDescent="0.2">
      <c r="U389" s="59"/>
    </row>
    <row r="390" spans="21:21" x14ac:dyDescent="0.2">
      <c r="U390" s="59"/>
    </row>
    <row r="391" spans="21:21" x14ac:dyDescent="0.2">
      <c r="U391" s="59"/>
    </row>
    <row r="392" spans="21:21" x14ac:dyDescent="0.2">
      <c r="U392" s="59"/>
    </row>
    <row r="393" spans="21:21" x14ac:dyDescent="0.2">
      <c r="U393" s="59"/>
    </row>
    <row r="394" spans="21:21" x14ac:dyDescent="0.2">
      <c r="U394" s="59"/>
    </row>
    <row r="395" spans="21:21" x14ac:dyDescent="0.2">
      <c r="U395" s="59"/>
    </row>
    <row r="396" spans="21:21" x14ac:dyDescent="0.2">
      <c r="U396" s="59"/>
    </row>
    <row r="397" spans="21:21" x14ac:dyDescent="0.2">
      <c r="U397" s="59"/>
    </row>
    <row r="398" spans="21:21" x14ac:dyDescent="0.2">
      <c r="U398" s="59"/>
    </row>
    <row r="399" spans="21:21" x14ac:dyDescent="0.2">
      <c r="U399" s="59"/>
    </row>
    <row r="400" spans="21:21" x14ac:dyDescent="0.2">
      <c r="U400" s="59"/>
    </row>
    <row r="401" spans="21:21" x14ac:dyDescent="0.2">
      <c r="U401" s="59"/>
    </row>
    <row r="402" spans="21:21" x14ac:dyDescent="0.2">
      <c r="U402" s="59"/>
    </row>
    <row r="403" spans="21:21" x14ac:dyDescent="0.2">
      <c r="U403" s="59"/>
    </row>
    <row r="404" spans="21:21" x14ac:dyDescent="0.2">
      <c r="U404" s="59"/>
    </row>
    <row r="405" spans="21:21" x14ac:dyDescent="0.2">
      <c r="U405" s="59"/>
    </row>
    <row r="406" spans="21:21" x14ac:dyDescent="0.2">
      <c r="U406" s="59"/>
    </row>
    <row r="407" spans="21:21" x14ac:dyDescent="0.2">
      <c r="U407" s="59"/>
    </row>
    <row r="408" spans="21:21" x14ac:dyDescent="0.2">
      <c r="U408" s="59"/>
    </row>
    <row r="409" spans="21:21" x14ac:dyDescent="0.2">
      <c r="U409" s="59"/>
    </row>
    <row r="410" spans="21:21" x14ac:dyDescent="0.2">
      <c r="U410" s="59"/>
    </row>
    <row r="411" spans="21:21" x14ac:dyDescent="0.2">
      <c r="U411" s="59"/>
    </row>
    <row r="412" spans="21:21" x14ac:dyDescent="0.2">
      <c r="U412" s="59"/>
    </row>
    <row r="413" spans="21:21" x14ac:dyDescent="0.2">
      <c r="U413" s="59"/>
    </row>
    <row r="414" spans="21:21" x14ac:dyDescent="0.2">
      <c r="U414" s="59"/>
    </row>
    <row r="415" spans="21:21" x14ac:dyDescent="0.2">
      <c r="U415" s="59"/>
    </row>
    <row r="416" spans="21:21" x14ac:dyDescent="0.2">
      <c r="U416" s="59"/>
    </row>
    <row r="417" spans="21:21" x14ac:dyDescent="0.2">
      <c r="U417" s="59"/>
    </row>
    <row r="418" spans="21:21" x14ac:dyDescent="0.2">
      <c r="U418" s="59"/>
    </row>
    <row r="419" spans="21:21" x14ac:dyDescent="0.2">
      <c r="U419" s="59"/>
    </row>
    <row r="420" spans="21:21" x14ac:dyDescent="0.2">
      <c r="U420" s="59"/>
    </row>
    <row r="421" spans="21:21" x14ac:dyDescent="0.2">
      <c r="U421" s="59"/>
    </row>
    <row r="422" spans="21:21" x14ac:dyDescent="0.2">
      <c r="U422" s="59"/>
    </row>
    <row r="423" spans="21:21" x14ac:dyDescent="0.2">
      <c r="U423" s="59"/>
    </row>
    <row r="424" spans="21:21" x14ac:dyDescent="0.2">
      <c r="U424" s="59"/>
    </row>
    <row r="425" spans="21:21" x14ac:dyDescent="0.2">
      <c r="U425" s="59"/>
    </row>
    <row r="426" spans="21:21" x14ac:dyDescent="0.2">
      <c r="U426" s="59"/>
    </row>
    <row r="427" spans="21:21" x14ac:dyDescent="0.2">
      <c r="U427" s="59"/>
    </row>
    <row r="428" spans="21:21" x14ac:dyDescent="0.2">
      <c r="U428" s="59"/>
    </row>
    <row r="429" spans="21:21" x14ac:dyDescent="0.2">
      <c r="U429" s="59"/>
    </row>
    <row r="430" spans="21:21" x14ac:dyDescent="0.2">
      <c r="U430" s="59"/>
    </row>
    <row r="431" spans="21:21" x14ac:dyDescent="0.2">
      <c r="U431" s="59"/>
    </row>
    <row r="432" spans="21:21" x14ac:dyDescent="0.2">
      <c r="U432" s="59"/>
    </row>
    <row r="433" spans="21:21" x14ac:dyDescent="0.2">
      <c r="U433" s="59"/>
    </row>
    <row r="434" spans="21:21" x14ac:dyDescent="0.2">
      <c r="U434" s="59"/>
    </row>
    <row r="435" spans="21:21" x14ac:dyDescent="0.2">
      <c r="U435" s="59"/>
    </row>
    <row r="436" spans="21:21" x14ac:dyDescent="0.2">
      <c r="U436" s="59"/>
    </row>
    <row r="437" spans="21:21" x14ac:dyDescent="0.2">
      <c r="U437" s="59"/>
    </row>
    <row r="438" spans="21:21" x14ac:dyDescent="0.2">
      <c r="U438" s="59"/>
    </row>
    <row r="439" spans="21:21" x14ac:dyDescent="0.2">
      <c r="U439" s="59"/>
    </row>
    <row r="440" spans="21:21" x14ac:dyDescent="0.2">
      <c r="U440" s="59"/>
    </row>
    <row r="441" spans="21:21" x14ac:dyDescent="0.2">
      <c r="U441" s="59"/>
    </row>
    <row r="442" spans="21:21" x14ac:dyDescent="0.2">
      <c r="U442" s="59"/>
    </row>
    <row r="443" spans="21:21" x14ac:dyDescent="0.2">
      <c r="U443" s="59"/>
    </row>
    <row r="444" spans="21:21" x14ac:dyDescent="0.2">
      <c r="U444" s="59"/>
    </row>
    <row r="445" spans="21:21" x14ac:dyDescent="0.2">
      <c r="U445" s="59"/>
    </row>
    <row r="446" spans="21:21" x14ac:dyDescent="0.2">
      <c r="U446" s="59"/>
    </row>
    <row r="447" spans="21:21" x14ac:dyDescent="0.2">
      <c r="U447" s="59"/>
    </row>
    <row r="448" spans="21:21" x14ac:dyDescent="0.2">
      <c r="U448" s="59"/>
    </row>
    <row r="449" spans="21:21" x14ac:dyDescent="0.2">
      <c r="U449" s="59"/>
    </row>
    <row r="450" spans="21:21" x14ac:dyDescent="0.2">
      <c r="U450" s="59"/>
    </row>
    <row r="451" spans="21:21" x14ac:dyDescent="0.2">
      <c r="U451" s="59"/>
    </row>
    <row r="452" spans="21:21" x14ac:dyDescent="0.2">
      <c r="U452" s="59"/>
    </row>
    <row r="453" spans="21:21" x14ac:dyDescent="0.2">
      <c r="U453" s="59"/>
    </row>
    <row r="454" spans="21:21" x14ac:dyDescent="0.2">
      <c r="U454" s="59"/>
    </row>
    <row r="455" spans="21:21" x14ac:dyDescent="0.2">
      <c r="U455" s="59"/>
    </row>
    <row r="456" spans="21:21" x14ac:dyDescent="0.2">
      <c r="U456" s="59"/>
    </row>
    <row r="457" spans="21:21" x14ac:dyDescent="0.2">
      <c r="U457" s="59"/>
    </row>
    <row r="458" spans="21:21" x14ac:dyDescent="0.2">
      <c r="U458" s="59"/>
    </row>
    <row r="459" spans="21:21" x14ac:dyDescent="0.2">
      <c r="U459" s="59"/>
    </row>
    <row r="460" spans="21:21" x14ac:dyDescent="0.2">
      <c r="U460" s="59"/>
    </row>
    <row r="461" spans="21:21" x14ac:dyDescent="0.2">
      <c r="U461" s="59"/>
    </row>
    <row r="462" spans="21:21" x14ac:dyDescent="0.2">
      <c r="U462" s="59"/>
    </row>
    <row r="463" spans="21:21" x14ac:dyDescent="0.2">
      <c r="U463" s="59"/>
    </row>
    <row r="464" spans="21:21" x14ac:dyDescent="0.2">
      <c r="U464" s="59"/>
    </row>
    <row r="465" spans="21:21" x14ac:dyDescent="0.2">
      <c r="U465" s="59"/>
    </row>
    <row r="466" spans="21:21" x14ac:dyDescent="0.2">
      <c r="U466" s="59"/>
    </row>
    <row r="467" spans="21:21" x14ac:dyDescent="0.2">
      <c r="U467" s="59"/>
    </row>
    <row r="468" spans="21:21" x14ac:dyDescent="0.2">
      <c r="U468" s="59"/>
    </row>
    <row r="469" spans="21:21" x14ac:dyDescent="0.2">
      <c r="U469" s="59"/>
    </row>
    <row r="470" spans="21:21" x14ac:dyDescent="0.2">
      <c r="U470" s="59"/>
    </row>
    <row r="471" spans="21:21" x14ac:dyDescent="0.2">
      <c r="U471" s="59"/>
    </row>
    <row r="472" spans="21:21" x14ac:dyDescent="0.2">
      <c r="U472" s="59"/>
    </row>
    <row r="473" spans="21:21" x14ac:dyDescent="0.2">
      <c r="U473" s="59"/>
    </row>
    <row r="474" spans="21:21" x14ac:dyDescent="0.2">
      <c r="U474" s="59"/>
    </row>
    <row r="475" spans="21:21" x14ac:dyDescent="0.2">
      <c r="U475" s="59"/>
    </row>
    <row r="476" spans="21:21" x14ac:dyDescent="0.2">
      <c r="U476" s="59"/>
    </row>
    <row r="477" spans="21:21" x14ac:dyDescent="0.2">
      <c r="U477" s="59"/>
    </row>
    <row r="478" spans="21:21" x14ac:dyDescent="0.2">
      <c r="U478" s="59"/>
    </row>
    <row r="479" spans="21:21" x14ac:dyDescent="0.2">
      <c r="U479" s="59"/>
    </row>
    <row r="480" spans="21:21" x14ac:dyDescent="0.2">
      <c r="U480" s="59"/>
    </row>
    <row r="481" spans="21:21" x14ac:dyDescent="0.2">
      <c r="U481" s="59"/>
    </row>
    <row r="482" spans="21:21" x14ac:dyDescent="0.2">
      <c r="U482" s="59"/>
    </row>
    <row r="483" spans="21:21" x14ac:dyDescent="0.2">
      <c r="U483" s="59"/>
    </row>
    <row r="484" spans="21:21" x14ac:dyDescent="0.2">
      <c r="U484" s="59"/>
    </row>
    <row r="485" spans="21:21" x14ac:dyDescent="0.2">
      <c r="U485" s="59"/>
    </row>
    <row r="486" spans="21:21" x14ac:dyDescent="0.2">
      <c r="U486" s="59"/>
    </row>
    <row r="487" spans="21:21" x14ac:dyDescent="0.2">
      <c r="U487" s="59"/>
    </row>
    <row r="488" spans="21:21" x14ac:dyDescent="0.2">
      <c r="U488" s="59"/>
    </row>
    <row r="489" spans="21:21" x14ac:dyDescent="0.2">
      <c r="U489" s="59"/>
    </row>
    <row r="490" spans="21:21" x14ac:dyDescent="0.2">
      <c r="U490" s="59"/>
    </row>
    <row r="491" spans="21:21" x14ac:dyDescent="0.2">
      <c r="U491" s="59"/>
    </row>
    <row r="492" spans="21:21" x14ac:dyDescent="0.2">
      <c r="U492" s="59"/>
    </row>
    <row r="493" spans="21:21" x14ac:dyDescent="0.2">
      <c r="U493" s="59"/>
    </row>
    <row r="494" spans="21:21" x14ac:dyDescent="0.2">
      <c r="U494" s="59"/>
    </row>
    <row r="495" spans="21:21" x14ac:dyDescent="0.2">
      <c r="U495" s="59"/>
    </row>
    <row r="496" spans="21:21" x14ac:dyDescent="0.2">
      <c r="U496" s="59"/>
    </row>
    <row r="497" spans="21:21" x14ac:dyDescent="0.2">
      <c r="U497" s="59"/>
    </row>
    <row r="498" spans="21:21" x14ac:dyDescent="0.2">
      <c r="U498" s="59"/>
    </row>
    <row r="499" spans="21:21" x14ac:dyDescent="0.2">
      <c r="U499" s="59"/>
    </row>
    <row r="500" spans="21:21" x14ac:dyDescent="0.2">
      <c r="U500" s="59"/>
    </row>
    <row r="501" spans="21:21" x14ac:dyDescent="0.2">
      <c r="U501" s="59"/>
    </row>
    <row r="502" spans="21:21" x14ac:dyDescent="0.2">
      <c r="U502" s="59"/>
    </row>
    <row r="503" spans="21:21" x14ac:dyDescent="0.2">
      <c r="U503" s="59"/>
    </row>
    <row r="504" spans="21:21" x14ac:dyDescent="0.2">
      <c r="U504" s="59"/>
    </row>
    <row r="505" spans="21:21" x14ac:dyDescent="0.2">
      <c r="U505" s="59"/>
    </row>
    <row r="506" spans="21:21" x14ac:dyDescent="0.2">
      <c r="U506" s="59"/>
    </row>
    <row r="507" spans="21:21" x14ac:dyDescent="0.2">
      <c r="U507" s="59"/>
    </row>
    <row r="508" spans="21:21" x14ac:dyDescent="0.2">
      <c r="U508" s="59"/>
    </row>
    <row r="509" spans="21:21" x14ac:dyDescent="0.2">
      <c r="U509" s="59"/>
    </row>
    <row r="510" spans="21:21" x14ac:dyDescent="0.2">
      <c r="U510" s="59"/>
    </row>
    <row r="511" spans="21:21" x14ac:dyDescent="0.2">
      <c r="U511" s="59"/>
    </row>
    <row r="512" spans="21:21" x14ac:dyDescent="0.2">
      <c r="U512" s="59"/>
    </row>
    <row r="513" spans="21:21" x14ac:dyDescent="0.2">
      <c r="U513" s="59"/>
    </row>
    <row r="514" spans="21:21" x14ac:dyDescent="0.2">
      <c r="U514" s="59"/>
    </row>
    <row r="515" spans="21:21" x14ac:dyDescent="0.2">
      <c r="U515" s="59"/>
    </row>
    <row r="516" spans="21:21" x14ac:dyDescent="0.2">
      <c r="U516" s="59"/>
    </row>
    <row r="517" spans="21:21" x14ac:dyDescent="0.2">
      <c r="U517" s="59"/>
    </row>
    <row r="518" spans="21:21" x14ac:dyDescent="0.2">
      <c r="U518" s="59"/>
    </row>
    <row r="519" spans="21:21" x14ac:dyDescent="0.2">
      <c r="U519" s="59"/>
    </row>
    <row r="520" spans="21:21" x14ac:dyDescent="0.2">
      <c r="U520" s="59"/>
    </row>
    <row r="521" spans="21:21" x14ac:dyDescent="0.2">
      <c r="U521" s="59"/>
    </row>
    <row r="522" spans="21:21" x14ac:dyDescent="0.2">
      <c r="U522" s="59"/>
    </row>
    <row r="523" spans="21:21" x14ac:dyDescent="0.2">
      <c r="U523" s="59"/>
    </row>
    <row r="524" spans="21:21" x14ac:dyDescent="0.2">
      <c r="U524" s="59"/>
    </row>
    <row r="525" spans="21:21" x14ac:dyDescent="0.2">
      <c r="U525" s="59"/>
    </row>
    <row r="526" spans="21:21" x14ac:dyDescent="0.2">
      <c r="U526" s="59"/>
    </row>
    <row r="527" spans="21:21" x14ac:dyDescent="0.2">
      <c r="U527" s="59"/>
    </row>
    <row r="528" spans="21:21" x14ac:dyDescent="0.2">
      <c r="U528" s="59"/>
    </row>
    <row r="529" spans="21:21" x14ac:dyDescent="0.2">
      <c r="U529" s="59"/>
    </row>
    <row r="530" spans="21:21" x14ac:dyDescent="0.2">
      <c r="U530" s="59"/>
    </row>
    <row r="531" spans="21:21" x14ac:dyDescent="0.2">
      <c r="U531" s="59"/>
    </row>
    <row r="532" spans="21:21" x14ac:dyDescent="0.2">
      <c r="U532" s="59"/>
    </row>
    <row r="533" spans="21:21" x14ac:dyDescent="0.2">
      <c r="U533" s="59"/>
    </row>
    <row r="534" spans="21:21" x14ac:dyDescent="0.2">
      <c r="U534" s="59"/>
    </row>
    <row r="535" spans="21:21" x14ac:dyDescent="0.2">
      <c r="U535" s="59"/>
    </row>
    <row r="536" spans="21:21" x14ac:dyDescent="0.2">
      <c r="U536" s="59"/>
    </row>
    <row r="537" spans="21:21" x14ac:dyDescent="0.2">
      <c r="U537" s="59"/>
    </row>
    <row r="538" spans="21:21" x14ac:dyDescent="0.2">
      <c r="U538" s="59"/>
    </row>
    <row r="539" spans="21:21" x14ac:dyDescent="0.2">
      <c r="U539" s="59"/>
    </row>
    <row r="540" spans="21:21" x14ac:dyDescent="0.2">
      <c r="U540" s="59"/>
    </row>
    <row r="541" spans="21:21" x14ac:dyDescent="0.2">
      <c r="U541" s="59"/>
    </row>
    <row r="542" spans="21:21" x14ac:dyDescent="0.2">
      <c r="U542" s="59"/>
    </row>
    <row r="543" spans="21:21" x14ac:dyDescent="0.2">
      <c r="U543" s="59"/>
    </row>
    <row r="544" spans="21:21" x14ac:dyDescent="0.2">
      <c r="U544" s="59"/>
    </row>
    <row r="545" spans="21:21" x14ac:dyDescent="0.2">
      <c r="U545" s="59"/>
    </row>
    <row r="546" spans="21:21" x14ac:dyDescent="0.2">
      <c r="U546" s="59"/>
    </row>
    <row r="547" spans="21:21" x14ac:dyDescent="0.2">
      <c r="U547" s="59"/>
    </row>
    <row r="548" spans="21:21" x14ac:dyDescent="0.2">
      <c r="U548" s="59"/>
    </row>
    <row r="549" spans="21:21" x14ac:dyDescent="0.2">
      <c r="U549" s="59"/>
    </row>
    <row r="550" spans="21:21" x14ac:dyDescent="0.2">
      <c r="U550" s="59"/>
    </row>
    <row r="551" spans="21:21" x14ac:dyDescent="0.2">
      <c r="U551" s="59"/>
    </row>
    <row r="552" spans="21:21" x14ac:dyDescent="0.2">
      <c r="U552" s="59"/>
    </row>
    <row r="553" spans="21:21" x14ac:dyDescent="0.2">
      <c r="U553" s="59"/>
    </row>
    <row r="554" spans="21:21" x14ac:dyDescent="0.2">
      <c r="U554" s="59"/>
    </row>
    <row r="555" spans="21:21" x14ac:dyDescent="0.2">
      <c r="U555" s="59"/>
    </row>
    <row r="556" spans="21:21" x14ac:dyDescent="0.2">
      <c r="U556" s="59"/>
    </row>
    <row r="557" spans="21:21" x14ac:dyDescent="0.2">
      <c r="U557" s="59"/>
    </row>
    <row r="558" spans="21:21" x14ac:dyDescent="0.2">
      <c r="U558" s="59"/>
    </row>
    <row r="559" spans="21:21" x14ac:dyDescent="0.2">
      <c r="U559" s="59"/>
    </row>
    <row r="560" spans="21:21" x14ac:dyDescent="0.2">
      <c r="U560" s="59"/>
    </row>
    <row r="561" spans="21:21" x14ac:dyDescent="0.2">
      <c r="U561" s="59"/>
    </row>
    <row r="562" spans="21:21" x14ac:dyDescent="0.2">
      <c r="U562" s="59"/>
    </row>
    <row r="563" spans="21:21" x14ac:dyDescent="0.2">
      <c r="U563" s="59"/>
    </row>
    <row r="564" spans="21:21" x14ac:dyDescent="0.2">
      <c r="U564" s="59"/>
    </row>
    <row r="565" spans="21:21" x14ac:dyDescent="0.2">
      <c r="U565" s="59"/>
    </row>
    <row r="566" spans="21:21" x14ac:dyDescent="0.2">
      <c r="U566" s="59"/>
    </row>
    <row r="567" spans="21:21" x14ac:dyDescent="0.2">
      <c r="U567" s="59"/>
    </row>
    <row r="568" spans="21:21" x14ac:dyDescent="0.2">
      <c r="U568" s="59"/>
    </row>
    <row r="569" spans="21:21" x14ac:dyDescent="0.2">
      <c r="U569" s="59"/>
    </row>
    <row r="570" spans="21:21" x14ac:dyDescent="0.2">
      <c r="U570" s="59"/>
    </row>
    <row r="571" spans="21:21" x14ac:dyDescent="0.2">
      <c r="U571" s="59"/>
    </row>
    <row r="572" spans="21:21" x14ac:dyDescent="0.2">
      <c r="U572" s="59"/>
    </row>
    <row r="573" spans="21:21" x14ac:dyDescent="0.2">
      <c r="U573" s="59"/>
    </row>
    <row r="574" spans="21:21" x14ac:dyDescent="0.2">
      <c r="U574" s="59"/>
    </row>
    <row r="575" spans="21:21" x14ac:dyDescent="0.2">
      <c r="U575" s="59"/>
    </row>
    <row r="576" spans="21:21" x14ac:dyDescent="0.2">
      <c r="U576" s="59"/>
    </row>
    <row r="577" spans="21:21" x14ac:dyDescent="0.2">
      <c r="U577" s="59"/>
    </row>
    <row r="578" spans="21:21" x14ac:dyDescent="0.2">
      <c r="U578" s="59"/>
    </row>
    <row r="579" spans="21:21" x14ac:dyDescent="0.2">
      <c r="U579" s="59"/>
    </row>
    <row r="580" spans="21:21" x14ac:dyDescent="0.2">
      <c r="U580" s="59"/>
    </row>
    <row r="581" spans="21:21" x14ac:dyDescent="0.2">
      <c r="U581" s="59"/>
    </row>
    <row r="582" spans="21:21" x14ac:dyDescent="0.2">
      <c r="U582" s="59"/>
    </row>
    <row r="583" spans="21:21" x14ac:dyDescent="0.2">
      <c r="U583" s="59"/>
    </row>
    <row r="584" spans="21:21" x14ac:dyDescent="0.2">
      <c r="U584" s="59"/>
    </row>
    <row r="585" spans="21:21" x14ac:dyDescent="0.2">
      <c r="U585" s="59"/>
    </row>
    <row r="586" spans="21:21" x14ac:dyDescent="0.2">
      <c r="U586" s="59"/>
    </row>
    <row r="587" spans="21:21" x14ac:dyDescent="0.2">
      <c r="U587" s="59"/>
    </row>
    <row r="588" spans="21:21" x14ac:dyDescent="0.2">
      <c r="U588" s="59"/>
    </row>
    <row r="589" spans="21:21" x14ac:dyDescent="0.2">
      <c r="U589" s="59"/>
    </row>
    <row r="590" spans="21:21" x14ac:dyDescent="0.2">
      <c r="U590" s="59"/>
    </row>
    <row r="591" spans="21:21" x14ac:dyDescent="0.2">
      <c r="U591" s="59"/>
    </row>
    <row r="592" spans="21:21" x14ac:dyDescent="0.2">
      <c r="U592" s="59"/>
    </row>
    <row r="593" spans="21:21" x14ac:dyDescent="0.2">
      <c r="U593" s="59"/>
    </row>
    <row r="594" spans="21:21" x14ac:dyDescent="0.2">
      <c r="U594" s="59"/>
    </row>
    <row r="595" spans="21:21" x14ac:dyDescent="0.2">
      <c r="U595" s="59"/>
    </row>
    <row r="596" spans="21:21" x14ac:dyDescent="0.2">
      <c r="U596" s="59"/>
    </row>
    <row r="597" spans="21:21" x14ac:dyDescent="0.2">
      <c r="U597" s="59"/>
    </row>
    <row r="598" spans="21:21" x14ac:dyDescent="0.2">
      <c r="U598" s="59"/>
    </row>
    <row r="599" spans="21:21" x14ac:dyDescent="0.2">
      <c r="U599" s="59"/>
    </row>
    <row r="600" spans="21:21" x14ac:dyDescent="0.2">
      <c r="U600" s="59"/>
    </row>
    <row r="601" spans="21:21" x14ac:dyDescent="0.2">
      <c r="U601" s="59"/>
    </row>
    <row r="602" spans="21:21" x14ac:dyDescent="0.2">
      <c r="U602" s="59"/>
    </row>
    <row r="603" spans="21:21" x14ac:dyDescent="0.2">
      <c r="U603" s="59"/>
    </row>
    <row r="604" spans="21:21" x14ac:dyDescent="0.2">
      <c r="U604" s="59"/>
    </row>
    <row r="605" spans="21:21" x14ac:dyDescent="0.2">
      <c r="U605" s="59"/>
    </row>
    <row r="606" spans="21:21" x14ac:dyDescent="0.2">
      <c r="U606" s="59"/>
    </row>
    <row r="607" spans="21:21" x14ac:dyDescent="0.2">
      <c r="U607" s="59"/>
    </row>
    <row r="608" spans="21:21" x14ac:dyDescent="0.2">
      <c r="U608" s="59"/>
    </row>
    <row r="609" spans="21:21" x14ac:dyDescent="0.2">
      <c r="U609" s="59"/>
    </row>
    <row r="610" spans="21:21" x14ac:dyDescent="0.2">
      <c r="U610" s="59"/>
    </row>
    <row r="611" spans="21:21" x14ac:dyDescent="0.2">
      <c r="U611" s="59"/>
    </row>
    <row r="612" spans="21:21" x14ac:dyDescent="0.2">
      <c r="U612" s="59"/>
    </row>
    <row r="613" spans="21:21" x14ac:dyDescent="0.2">
      <c r="U613" s="59"/>
    </row>
    <row r="614" spans="21:21" x14ac:dyDescent="0.2">
      <c r="U614" s="59"/>
    </row>
    <row r="615" spans="21:21" x14ac:dyDescent="0.2">
      <c r="U615" s="59"/>
    </row>
    <row r="616" spans="21:21" x14ac:dyDescent="0.2">
      <c r="U616" s="59"/>
    </row>
    <row r="617" spans="21:21" x14ac:dyDescent="0.2">
      <c r="U617" s="59"/>
    </row>
    <row r="618" spans="21:21" x14ac:dyDescent="0.2">
      <c r="U618" s="59"/>
    </row>
    <row r="619" spans="21:21" x14ac:dyDescent="0.2">
      <c r="U619" s="59"/>
    </row>
    <row r="620" spans="21:21" x14ac:dyDescent="0.2">
      <c r="U620" s="59"/>
    </row>
    <row r="621" spans="21:21" x14ac:dyDescent="0.2">
      <c r="U621" s="59"/>
    </row>
    <row r="622" spans="21:21" x14ac:dyDescent="0.2">
      <c r="U622" s="59"/>
    </row>
    <row r="623" spans="21:21" x14ac:dyDescent="0.2">
      <c r="U623" s="59"/>
    </row>
    <row r="624" spans="21:21" x14ac:dyDescent="0.2">
      <c r="U624" s="59"/>
    </row>
    <row r="625" spans="21:21" x14ac:dyDescent="0.2">
      <c r="U625" s="59"/>
    </row>
    <row r="626" spans="21:21" x14ac:dyDescent="0.2">
      <c r="U626" s="59"/>
    </row>
    <row r="627" spans="21:21" x14ac:dyDescent="0.2">
      <c r="U627" s="59"/>
    </row>
    <row r="628" spans="21:21" x14ac:dyDescent="0.2">
      <c r="U628" s="59"/>
    </row>
    <row r="629" spans="21:21" x14ac:dyDescent="0.2">
      <c r="U629" s="59"/>
    </row>
    <row r="630" spans="21:21" x14ac:dyDescent="0.2">
      <c r="U630" s="59"/>
    </row>
    <row r="631" spans="21:21" x14ac:dyDescent="0.2">
      <c r="U631" s="59"/>
    </row>
    <row r="632" spans="21:21" x14ac:dyDescent="0.2">
      <c r="U632" s="59"/>
    </row>
    <row r="633" spans="21:21" x14ac:dyDescent="0.2">
      <c r="U633" s="59"/>
    </row>
    <row r="634" spans="21:21" x14ac:dyDescent="0.2">
      <c r="U634" s="59"/>
    </row>
    <row r="635" spans="21:21" x14ac:dyDescent="0.2">
      <c r="U635" s="59"/>
    </row>
    <row r="636" spans="21:21" x14ac:dyDescent="0.2">
      <c r="U636" s="59"/>
    </row>
    <row r="637" spans="21:21" x14ac:dyDescent="0.2">
      <c r="U637" s="59"/>
    </row>
    <row r="638" spans="21:21" x14ac:dyDescent="0.2">
      <c r="U638" s="59"/>
    </row>
    <row r="639" spans="21:21" x14ac:dyDescent="0.2">
      <c r="U639" s="59"/>
    </row>
    <row r="640" spans="21:21" x14ac:dyDescent="0.2">
      <c r="U640" s="59"/>
    </row>
    <row r="641" spans="21:21" x14ac:dyDescent="0.2">
      <c r="U641" s="59"/>
    </row>
    <row r="642" spans="21:21" x14ac:dyDescent="0.2">
      <c r="U642" s="59"/>
    </row>
    <row r="643" spans="21:21" x14ac:dyDescent="0.2">
      <c r="U643" s="59"/>
    </row>
    <row r="644" spans="21:21" x14ac:dyDescent="0.2">
      <c r="U644" s="59"/>
    </row>
    <row r="645" spans="21:21" x14ac:dyDescent="0.2">
      <c r="U645" s="59"/>
    </row>
    <row r="646" spans="21:21" x14ac:dyDescent="0.2">
      <c r="U646" s="59"/>
    </row>
    <row r="647" spans="21:21" x14ac:dyDescent="0.2">
      <c r="U647" s="59"/>
    </row>
    <row r="648" spans="21:21" x14ac:dyDescent="0.2">
      <c r="U648" s="59"/>
    </row>
    <row r="649" spans="21:21" x14ac:dyDescent="0.2">
      <c r="U649" s="59"/>
    </row>
    <row r="650" spans="21:21" x14ac:dyDescent="0.2">
      <c r="U650" s="59"/>
    </row>
    <row r="651" spans="21:21" x14ac:dyDescent="0.2">
      <c r="U651" s="59"/>
    </row>
    <row r="652" spans="21:21" x14ac:dyDescent="0.2">
      <c r="U652" s="59"/>
    </row>
    <row r="653" spans="21:21" x14ac:dyDescent="0.2">
      <c r="U653" s="59"/>
    </row>
    <row r="654" spans="21:21" x14ac:dyDescent="0.2">
      <c r="U654" s="59"/>
    </row>
    <row r="655" spans="21:21" x14ac:dyDescent="0.2">
      <c r="U655" s="59"/>
    </row>
    <row r="656" spans="21:21" x14ac:dyDescent="0.2">
      <c r="U656" s="59"/>
    </row>
    <row r="657" spans="21:21" x14ac:dyDescent="0.2">
      <c r="U657" s="59"/>
    </row>
    <row r="658" spans="21:21" x14ac:dyDescent="0.2">
      <c r="U658" s="59"/>
    </row>
    <row r="659" spans="21:21" x14ac:dyDescent="0.2">
      <c r="U659" s="59"/>
    </row>
    <row r="660" spans="21:21" x14ac:dyDescent="0.2">
      <c r="U660" s="59"/>
    </row>
    <row r="661" spans="21:21" x14ac:dyDescent="0.2">
      <c r="U661" s="59"/>
    </row>
    <row r="662" spans="21:21" x14ac:dyDescent="0.2">
      <c r="U662" s="59"/>
    </row>
    <row r="663" spans="21:21" x14ac:dyDescent="0.2">
      <c r="U663" s="59"/>
    </row>
    <row r="664" spans="21:21" x14ac:dyDescent="0.2">
      <c r="U664" s="59"/>
    </row>
    <row r="665" spans="21:21" x14ac:dyDescent="0.2">
      <c r="U665" s="59"/>
    </row>
    <row r="666" spans="21:21" x14ac:dyDescent="0.2">
      <c r="U666" s="59"/>
    </row>
    <row r="667" spans="21:21" x14ac:dyDescent="0.2">
      <c r="U667" s="59"/>
    </row>
    <row r="668" spans="21:21" x14ac:dyDescent="0.2">
      <c r="U668" s="59"/>
    </row>
    <row r="669" spans="21:21" x14ac:dyDescent="0.2">
      <c r="U669" s="59"/>
    </row>
    <row r="670" spans="21:21" x14ac:dyDescent="0.2">
      <c r="U670" s="59"/>
    </row>
    <row r="671" spans="21:21" x14ac:dyDescent="0.2">
      <c r="U671" s="59"/>
    </row>
    <row r="672" spans="21:21" x14ac:dyDescent="0.2">
      <c r="U672" s="59"/>
    </row>
    <row r="673" spans="21:21" x14ac:dyDescent="0.2">
      <c r="U673" s="59"/>
    </row>
    <row r="674" spans="21:21" x14ac:dyDescent="0.2">
      <c r="U674" s="59"/>
    </row>
    <row r="675" spans="21:21" x14ac:dyDescent="0.2">
      <c r="U675" s="59"/>
    </row>
    <row r="676" spans="21:21" x14ac:dyDescent="0.2">
      <c r="U676" s="59"/>
    </row>
    <row r="677" spans="21:21" x14ac:dyDescent="0.2">
      <c r="U677" s="59"/>
    </row>
    <row r="678" spans="21:21" x14ac:dyDescent="0.2">
      <c r="U678" s="59"/>
    </row>
    <row r="679" spans="21:21" x14ac:dyDescent="0.2">
      <c r="U679" s="59"/>
    </row>
    <row r="680" spans="21:21" x14ac:dyDescent="0.2">
      <c r="U680" s="59"/>
    </row>
    <row r="681" spans="21:21" x14ac:dyDescent="0.2">
      <c r="U681" s="59"/>
    </row>
    <row r="682" spans="21:21" x14ac:dyDescent="0.2">
      <c r="U682" s="59"/>
    </row>
    <row r="683" spans="21:21" x14ac:dyDescent="0.2">
      <c r="U683" s="59"/>
    </row>
    <row r="684" spans="21:21" x14ac:dyDescent="0.2">
      <c r="U684" s="59"/>
    </row>
    <row r="685" spans="21:21" x14ac:dyDescent="0.2">
      <c r="U685" s="59"/>
    </row>
    <row r="686" spans="21:21" x14ac:dyDescent="0.2">
      <c r="U686" s="59"/>
    </row>
    <row r="687" spans="21:21" x14ac:dyDescent="0.2">
      <c r="U687" s="59"/>
    </row>
    <row r="688" spans="21:21" x14ac:dyDescent="0.2">
      <c r="U688" s="59"/>
    </row>
    <row r="689" spans="21:21" x14ac:dyDescent="0.2">
      <c r="U689" s="59"/>
    </row>
    <row r="690" spans="21:21" x14ac:dyDescent="0.2">
      <c r="U690" s="59"/>
    </row>
    <row r="691" spans="21:21" x14ac:dyDescent="0.2">
      <c r="U691" s="59"/>
    </row>
    <row r="692" spans="21:21" x14ac:dyDescent="0.2">
      <c r="U692" s="59"/>
    </row>
    <row r="693" spans="21:21" x14ac:dyDescent="0.2">
      <c r="U693" s="59"/>
    </row>
    <row r="694" spans="21:21" x14ac:dyDescent="0.2">
      <c r="U694" s="59"/>
    </row>
    <row r="695" spans="21:21" x14ac:dyDescent="0.2">
      <c r="U695" s="59"/>
    </row>
    <row r="696" spans="21:21" x14ac:dyDescent="0.2">
      <c r="U696" s="59"/>
    </row>
    <row r="697" spans="21:21" x14ac:dyDescent="0.2">
      <c r="U697" s="59"/>
    </row>
    <row r="698" spans="21:21" x14ac:dyDescent="0.2">
      <c r="U698" s="59"/>
    </row>
    <row r="699" spans="21:21" x14ac:dyDescent="0.2">
      <c r="U699" s="59"/>
    </row>
    <row r="700" spans="21:21" x14ac:dyDescent="0.2">
      <c r="U700" s="59"/>
    </row>
    <row r="701" spans="21:21" x14ac:dyDescent="0.2">
      <c r="U701" s="59"/>
    </row>
    <row r="702" spans="21:21" x14ac:dyDescent="0.2">
      <c r="U702" s="59"/>
    </row>
    <row r="703" spans="21:21" x14ac:dyDescent="0.2">
      <c r="U703" s="59"/>
    </row>
    <row r="704" spans="21:21" x14ac:dyDescent="0.2">
      <c r="U704" s="59"/>
    </row>
    <row r="705" spans="21:21" x14ac:dyDescent="0.2">
      <c r="U705" s="59"/>
    </row>
    <row r="706" spans="21:21" x14ac:dyDescent="0.2">
      <c r="U706" s="59"/>
    </row>
    <row r="707" spans="21:21" x14ac:dyDescent="0.2">
      <c r="U707" s="59"/>
    </row>
    <row r="708" spans="21:21" x14ac:dyDescent="0.2">
      <c r="U708" s="59"/>
    </row>
    <row r="709" spans="21:21" x14ac:dyDescent="0.2">
      <c r="U709" s="59"/>
    </row>
    <row r="710" spans="21:21" x14ac:dyDescent="0.2">
      <c r="U710" s="59"/>
    </row>
    <row r="711" spans="21:21" x14ac:dyDescent="0.2">
      <c r="U711" s="59"/>
    </row>
    <row r="712" spans="21:21" x14ac:dyDescent="0.2">
      <c r="U712" s="59"/>
    </row>
    <row r="713" spans="21:21" x14ac:dyDescent="0.2">
      <c r="U713" s="59"/>
    </row>
    <row r="714" spans="21:21" x14ac:dyDescent="0.2">
      <c r="U714" s="59"/>
    </row>
    <row r="715" spans="21:21" x14ac:dyDescent="0.2">
      <c r="U715" s="59"/>
    </row>
    <row r="716" spans="21:21" x14ac:dyDescent="0.2">
      <c r="U716" s="59"/>
    </row>
    <row r="717" spans="21:21" x14ac:dyDescent="0.2">
      <c r="U717" s="59"/>
    </row>
    <row r="718" spans="21:21" x14ac:dyDescent="0.2">
      <c r="U718" s="59"/>
    </row>
    <row r="719" spans="21:21" x14ac:dyDescent="0.2">
      <c r="U719" s="59"/>
    </row>
    <row r="720" spans="21:21" x14ac:dyDescent="0.2">
      <c r="U720" s="59"/>
    </row>
    <row r="721" spans="21:21" x14ac:dyDescent="0.2">
      <c r="U721" s="59"/>
    </row>
    <row r="722" spans="21:21" x14ac:dyDescent="0.2">
      <c r="U722" s="59"/>
    </row>
    <row r="723" spans="21:21" x14ac:dyDescent="0.2">
      <c r="U723" s="59"/>
    </row>
    <row r="724" spans="21:21" x14ac:dyDescent="0.2">
      <c r="U724" s="59"/>
    </row>
    <row r="725" spans="21:21" x14ac:dyDescent="0.2">
      <c r="U725" s="59"/>
    </row>
    <row r="726" spans="21:21" x14ac:dyDescent="0.2">
      <c r="U726" s="59"/>
    </row>
    <row r="727" spans="21:21" x14ac:dyDescent="0.2">
      <c r="U727" s="59"/>
    </row>
    <row r="728" spans="21:21" x14ac:dyDescent="0.2">
      <c r="U728" s="59"/>
    </row>
    <row r="729" spans="21:21" x14ac:dyDescent="0.2">
      <c r="U729" s="59"/>
    </row>
    <row r="730" spans="21:21" x14ac:dyDescent="0.2">
      <c r="U730" s="59"/>
    </row>
    <row r="731" spans="21:21" x14ac:dyDescent="0.2">
      <c r="U731" s="59"/>
    </row>
    <row r="732" spans="21:21" x14ac:dyDescent="0.2">
      <c r="U732" s="59"/>
    </row>
    <row r="733" spans="21:21" x14ac:dyDescent="0.2">
      <c r="U733" s="59"/>
    </row>
    <row r="734" spans="21:21" x14ac:dyDescent="0.2">
      <c r="U734" s="59"/>
    </row>
    <row r="735" spans="21:21" x14ac:dyDescent="0.2">
      <c r="U735" s="59"/>
    </row>
    <row r="736" spans="21:21" x14ac:dyDescent="0.2">
      <c r="U736" s="59"/>
    </row>
    <row r="737" spans="21:21" x14ac:dyDescent="0.2">
      <c r="U737" s="59"/>
    </row>
    <row r="738" spans="21:21" x14ac:dyDescent="0.2">
      <c r="U738" s="59"/>
    </row>
    <row r="739" spans="21:21" x14ac:dyDescent="0.2">
      <c r="U739" s="59"/>
    </row>
    <row r="740" spans="21:21" x14ac:dyDescent="0.2">
      <c r="U740" s="59"/>
    </row>
    <row r="741" spans="21:21" x14ac:dyDescent="0.2">
      <c r="U741" s="59"/>
    </row>
    <row r="742" spans="21:21" x14ac:dyDescent="0.2">
      <c r="U742" s="59"/>
    </row>
    <row r="743" spans="21:21" x14ac:dyDescent="0.2">
      <c r="U743" s="59"/>
    </row>
    <row r="744" spans="21:21" x14ac:dyDescent="0.2">
      <c r="U744" s="59"/>
    </row>
    <row r="745" spans="21:21" x14ac:dyDescent="0.2">
      <c r="U745" s="59"/>
    </row>
    <row r="746" spans="21:21" x14ac:dyDescent="0.2">
      <c r="U746" s="59"/>
    </row>
    <row r="747" spans="21:21" x14ac:dyDescent="0.2">
      <c r="U747" s="59"/>
    </row>
    <row r="748" spans="21:21" x14ac:dyDescent="0.2">
      <c r="U748" s="59"/>
    </row>
    <row r="749" spans="21:21" x14ac:dyDescent="0.2">
      <c r="U749" s="59"/>
    </row>
    <row r="750" spans="21:21" x14ac:dyDescent="0.2">
      <c r="U750" s="59"/>
    </row>
    <row r="751" spans="21:21" x14ac:dyDescent="0.2">
      <c r="U751" s="59"/>
    </row>
    <row r="752" spans="21:21" x14ac:dyDescent="0.2">
      <c r="U752" s="59"/>
    </row>
    <row r="753" spans="21:21" x14ac:dyDescent="0.2">
      <c r="U753" s="59"/>
    </row>
    <row r="754" spans="21:21" x14ac:dyDescent="0.2">
      <c r="U754" s="59"/>
    </row>
    <row r="755" spans="21:21" x14ac:dyDescent="0.2">
      <c r="U755" s="59"/>
    </row>
    <row r="756" spans="21:21" x14ac:dyDescent="0.2">
      <c r="U756" s="59"/>
    </row>
    <row r="757" spans="21:21" x14ac:dyDescent="0.2">
      <c r="U757" s="59"/>
    </row>
    <row r="758" spans="21:21" x14ac:dyDescent="0.2">
      <c r="U758" s="59"/>
    </row>
    <row r="759" spans="21:21" x14ac:dyDescent="0.2">
      <c r="U759" s="59"/>
    </row>
    <row r="760" spans="21:21" x14ac:dyDescent="0.2">
      <c r="U760" s="59"/>
    </row>
    <row r="761" spans="21:21" x14ac:dyDescent="0.2">
      <c r="U761" s="59"/>
    </row>
    <row r="762" spans="21:21" x14ac:dyDescent="0.2">
      <c r="U762" s="59"/>
    </row>
    <row r="763" spans="21:21" x14ac:dyDescent="0.2">
      <c r="U763" s="59"/>
    </row>
    <row r="764" spans="21:21" x14ac:dyDescent="0.2">
      <c r="U764" s="59"/>
    </row>
    <row r="765" spans="21:21" x14ac:dyDescent="0.2">
      <c r="U765" s="59"/>
    </row>
    <row r="766" spans="21:21" x14ac:dyDescent="0.2">
      <c r="U766" s="59"/>
    </row>
    <row r="767" spans="21:21" x14ac:dyDescent="0.2">
      <c r="U767" s="59"/>
    </row>
    <row r="768" spans="21:21" x14ac:dyDescent="0.2">
      <c r="U768" s="59"/>
    </row>
    <row r="769" spans="21:21" x14ac:dyDescent="0.2">
      <c r="U769" s="59"/>
    </row>
    <row r="770" spans="21:21" x14ac:dyDescent="0.2">
      <c r="U770" s="59"/>
    </row>
    <row r="771" spans="21:21" x14ac:dyDescent="0.2">
      <c r="U771" s="59"/>
    </row>
    <row r="772" spans="21:21" x14ac:dyDescent="0.2">
      <c r="U772" s="59"/>
    </row>
    <row r="773" spans="21:21" x14ac:dyDescent="0.2">
      <c r="U773" s="59"/>
    </row>
    <row r="774" spans="21:21" x14ac:dyDescent="0.2">
      <c r="U774" s="59"/>
    </row>
    <row r="775" spans="21:21" x14ac:dyDescent="0.2">
      <c r="U775" s="59"/>
    </row>
    <row r="776" spans="21:21" x14ac:dyDescent="0.2">
      <c r="U776" s="59"/>
    </row>
    <row r="777" spans="21:21" x14ac:dyDescent="0.2">
      <c r="U777" s="59"/>
    </row>
    <row r="778" spans="21:21" x14ac:dyDescent="0.2">
      <c r="U778" s="59"/>
    </row>
    <row r="779" spans="21:21" x14ac:dyDescent="0.2">
      <c r="U779" s="59"/>
    </row>
    <row r="780" spans="21:21" x14ac:dyDescent="0.2">
      <c r="U780" s="59"/>
    </row>
    <row r="781" spans="21:21" x14ac:dyDescent="0.2">
      <c r="U781" s="59"/>
    </row>
    <row r="782" spans="21:21" x14ac:dyDescent="0.2">
      <c r="U782" s="59"/>
    </row>
    <row r="783" spans="21:21" x14ac:dyDescent="0.2">
      <c r="U783" s="59"/>
    </row>
    <row r="784" spans="21:21" x14ac:dyDescent="0.2">
      <c r="U784" s="59"/>
    </row>
    <row r="785" spans="21:21" x14ac:dyDescent="0.2">
      <c r="U785" s="59"/>
    </row>
    <row r="786" spans="21:21" x14ac:dyDescent="0.2">
      <c r="U786" s="59"/>
    </row>
    <row r="787" spans="21:21" x14ac:dyDescent="0.2">
      <c r="U787" s="59"/>
    </row>
    <row r="788" spans="21:21" x14ac:dyDescent="0.2">
      <c r="U788" s="59"/>
    </row>
    <row r="789" spans="21:21" x14ac:dyDescent="0.2">
      <c r="U789" s="59"/>
    </row>
    <row r="790" spans="21:21" x14ac:dyDescent="0.2">
      <c r="U790" s="59"/>
    </row>
    <row r="791" spans="21:21" x14ac:dyDescent="0.2">
      <c r="U791" s="59"/>
    </row>
    <row r="792" spans="21:21" x14ac:dyDescent="0.2">
      <c r="U792" s="59"/>
    </row>
    <row r="793" spans="21:21" x14ac:dyDescent="0.2">
      <c r="U793" s="59"/>
    </row>
    <row r="794" spans="21:21" x14ac:dyDescent="0.2">
      <c r="U794" s="59"/>
    </row>
    <row r="795" spans="21:21" x14ac:dyDescent="0.2">
      <c r="U795" s="59"/>
    </row>
    <row r="796" spans="21:21" x14ac:dyDescent="0.2">
      <c r="U796" s="59"/>
    </row>
    <row r="797" spans="21:21" x14ac:dyDescent="0.2">
      <c r="U797" s="59"/>
    </row>
    <row r="798" spans="21:21" x14ac:dyDescent="0.2">
      <c r="U798" s="59"/>
    </row>
    <row r="799" spans="21:21" x14ac:dyDescent="0.2">
      <c r="U799" s="59"/>
    </row>
    <row r="800" spans="21:21" x14ac:dyDescent="0.2">
      <c r="U800" s="59"/>
    </row>
    <row r="801" spans="21:21" x14ac:dyDescent="0.2">
      <c r="U801" s="59"/>
    </row>
    <row r="802" spans="21:21" x14ac:dyDescent="0.2">
      <c r="U802" s="59"/>
    </row>
    <row r="803" spans="21:21" x14ac:dyDescent="0.2">
      <c r="U803" s="59"/>
    </row>
    <row r="804" spans="21:21" x14ac:dyDescent="0.2">
      <c r="U804" s="59"/>
    </row>
    <row r="805" spans="21:21" x14ac:dyDescent="0.2">
      <c r="U805" s="59"/>
    </row>
    <row r="806" spans="21:21" x14ac:dyDescent="0.2">
      <c r="U806" s="59"/>
    </row>
    <row r="807" spans="21:21" x14ac:dyDescent="0.2">
      <c r="U807" s="59"/>
    </row>
    <row r="808" spans="21:21" x14ac:dyDescent="0.2">
      <c r="U808" s="59"/>
    </row>
    <row r="809" spans="21:21" x14ac:dyDescent="0.2">
      <c r="U809" s="59"/>
    </row>
    <row r="810" spans="21:21" x14ac:dyDescent="0.2">
      <c r="U810" s="59"/>
    </row>
    <row r="811" spans="21:21" x14ac:dyDescent="0.2">
      <c r="U811" s="59"/>
    </row>
    <row r="812" spans="21:21" x14ac:dyDescent="0.2">
      <c r="U812" s="59"/>
    </row>
    <row r="813" spans="21:21" x14ac:dyDescent="0.2">
      <c r="U813" s="59"/>
    </row>
    <row r="814" spans="21:21" x14ac:dyDescent="0.2">
      <c r="U814" s="59"/>
    </row>
    <row r="815" spans="21:21" x14ac:dyDescent="0.2">
      <c r="U815" s="59"/>
    </row>
    <row r="816" spans="21:21" x14ac:dyDescent="0.2">
      <c r="U816" s="59"/>
    </row>
    <row r="817" spans="21:21" x14ac:dyDescent="0.2">
      <c r="U817" s="59"/>
    </row>
    <row r="818" spans="21:21" x14ac:dyDescent="0.2">
      <c r="U818" s="59"/>
    </row>
    <row r="819" spans="21:21" x14ac:dyDescent="0.2">
      <c r="U819" s="59"/>
    </row>
    <row r="820" spans="21:21" x14ac:dyDescent="0.2">
      <c r="U820" s="59"/>
    </row>
    <row r="821" spans="21:21" x14ac:dyDescent="0.2">
      <c r="U821" s="59"/>
    </row>
    <row r="822" spans="21:21" x14ac:dyDescent="0.2">
      <c r="U822" s="59"/>
    </row>
    <row r="823" spans="21:21" x14ac:dyDescent="0.2">
      <c r="U823" s="59"/>
    </row>
    <row r="824" spans="21:21" x14ac:dyDescent="0.2">
      <c r="U824" s="59"/>
    </row>
    <row r="825" spans="21:21" x14ac:dyDescent="0.2">
      <c r="U825" s="59"/>
    </row>
    <row r="826" spans="21:21" x14ac:dyDescent="0.2">
      <c r="U826" s="59"/>
    </row>
    <row r="827" spans="21:21" x14ac:dyDescent="0.2">
      <c r="U827" s="59"/>
    </row>
    <row r="828" spans="21:21" x14ac:dyDescent="0.2">
      <c r="U828" s="59"/>
    </row>
    <row r="829" spans="21:21" x14ac:dyDescent="0.2">
      <c r="U829" s="59"/>
    </row>
    <row r="830" spans="21:21" x14ac:dyDescent="0.2">
      <c r="U830" s="59"/>
    </row>
    <row r="831" spans="21:21" x14ac:dyDescent="0.2">
      <c r="U831" s="59"/>
    </row>
    <row r="832" spans="21:21" x14ac:dyDescent="0.2">
      <c r="U832" s="59"/>
    </row>
    <row r="833" spans="21:21" x14ac:dyDescent="0.2">
      <c r="U833" s="59"/>
    </row>
    <row r="834" spans="21:21" x14ac:dyDescent="0.2">
      <c r="U834" s="59"/>
    </row>
    <row r="835" spans="21:21" x14ac:dyDescent="0.2">
      <c r="U835" s="59"/>
    </row>
    <row r="836" spans="21:21" x14ac:dyDescent="0.2">
      <c r="U836" s="59"/>
    </row>
    <row r="837" spans="21:21" x14ac:dyDescent="0.2">
      <c r="U837" s="59"/>
    </row>
    <row r="838" spans="21:21" x14ac:dyDescent="0.2">
      <c r="U838" s="59"/>
    </row>
    <row r="839" spans="21:21" x14ac:dyDescent="0.2">
      <c r="U839" s="59"/>
    </row>
    <row r="840" spans="21:21" x14ac:dyDescent="0.2">
      <c r="U840" s="59"/>
    </row>
    <row r="841" spans="21:21" x14ac:dyDescent="0.2">
      <c r="U841" s="59"/>
    </row>
    <row r="842" spans="21:21" x14ac:dyDescent="0.2">
      <c r="U842" s="59"/>
    </row>
    <row r="843" spans="21:21" x14ac:dyDescent="0.2">
      <c r="U843" s="59"/>
    </row>
    <row r="844" spans="21:21" x14ac:dyDescent="0.2">
      <c r="U844" s="59"/>
    </row>
    <row r="845" spans="21:21" x14ac:dyDescent="0.2">
      <c r="U845" s="59"/>
    </row>
    <row r="846" spans="21:21" x14ac:dyDescent="0.2">
      <c r="U846" s="59"/>
    </row>
    <row r="847" spans="21:21" x14ac:dyDescent="0.2">
      <c r="U847" s="59"/>
    </row>
    <row r="848" spans="21:21" x14ac:dyDescent="0.2">
      <c r="U848" s="59"/>
    </row>
    <row r="849" spans="21:21" x14ac:dyDescent="0.2">
      <c r="U849" s="59"/>
    </row>
    <row r="850" spans="21:21" x14ac:dyDescent="0.2">
      <c r="U850" s="59"/>
    </row>
    <row r="851" spans="21:21" x14ac:dyDescent="0.2">
      <c r="U851" s="59"/>
    </row>
    <row r="852" spans="21:21" x14ac:dyDescent="0.2">
      <c r="U852" s="59"/>
    </row>
    <row r="853" spans="21:21" x14ac:dyDescent="0.2">
      <c r="U853" s="59"/>
    </row>
    <row r="854" spans="21:21" x14ac:dyDescent="0.2">
      <c r="U854" s="59"/>
    </row>
    <row r="855" spans="21:21" x14ac:dyDescent="0.2">
      <c r="U855" s="59"/>
    </row>
    <row r="856" spans="21:21" x14ac:dyDescent="0.2">
      <c r="U856" s="59"/>
    </row>
    <row r="857" spans="21:21" x14ac:dyDescent="0.2">
      <c r="U857" s="59"/>
    </row>
    <row r="858" spans="21:21" x14ac:dyDescent="0.2">
      <c r="U858" s="59"/>
    </row>
    <row r="859" spans="21:21" x14ac:dyDescent="0.2">
      <c r="U859" s="59"/>
    </row>
    <row r="860" spans="21:21" x14ac:dyDescent="0.2">
      <c r="U860" s="59"/>
    </row>
    <row r="861" spans="21:21" x14ac:dyDescent="0.2">
      <c r="U861" s="59"/>
    </row>
    <row r="862" spans="21:21" x14ac:dyDescent="0.2">
      <c r="U862" s="59"/>
    </row>
    <row r="863" spans="21:21" x14ac:dyDescent="0.2">
      <c r="U863" s="59"/>
    </row>
    <row r="864" spans="21:21" x14ac:dyDescent="0.2">
      <c r="U864" s="59"/>
    </row>
    <row r="865" spans="21:21" x14ac:dyDescent="0.2">
      <c r="U865" s="59"/>
    </row>
    <row r="866" spans="21:21" x14ac:dyDescent="0.2">
      <c r="U866" s="59"/>
    </row>
    <row r="867" spans="21:21" x14ac:dyDescent="0.2">
      <c r="U867" s="59"/>
    </row>
    <row r="868" spans="21:21" x14ac:dyDescent="0.2">
      <c r="U868" s="59"/>
    </row>
    <row r="869" spans="21:21" x14ac:dyDescent="0.2">
      <c r="U869" s="59"/>
    </row>
    <row r="870" spans="21:21" x14ac:dyDescent="0.2">
      <c r="U870" s="59"/>
    </row>
    <row r="871" spans="21:21" x14ac:dyDescent="0.2">
      <c r="U871" s="59"/>
    </row>
    <row r="872" spans="21:21" x14ac:dyDescent="0.2">
      <c r="U872" s="59"/>
    </row>
    <row r="873" spans="21:21" x14ac:dyDescent="0.2">
      <c r="U873" s="59"/>
    </row>
    <row r="874" spans="21:21" x14ac:dyDescent="0.2">
      <c r="U874" s="59"/>
    </row>
    <row r="875" spans="21:21" x14ac:dyDescent="0.2">
      <c r="U875" s="59"/>
    </row>
    <row r="876" spans="21:21" x14ac:dyDescent="0.2">
      <c r="U876" s="59"/>
    </row>
    <row r="877" spans="21:21" x14ac:dyDescent="0.2">
      <c r="U877" s="59"/>
    </row>
    <row r="878" spans="21:21" x14ac:dyDescent="0.2">
      <c r="U878" s="59"/>
    </row>
    <row r="879" spans="21:21" x14ac:dyDescent="0.2">
      <c r="U879" s="59"/>
    </row>
    <row r="880" spans="21:21" x14ac:dyDescent="0.2">
      <c r="U880" s="59"/>
    </row>
    <row r="881" spans="21:21" x14ac:dyDescent="0.2">
      <c r="U881" s="59"/>
    </row>
    <row r="882" spans="21:21" x14ac:dyDescent="0.2">
      <c r="U882" s="59"/>
    </row>
    <row r="883" spans="21:21" x14ac:dyDescent="0.2">
      <c r="U883" s="59"/>
    </row>
    <row r="884" spans="21:21" x14ac:dyDescent="0.2">
      <c r="U884" s="59"/>
    </row>
    <row r="885" spans="21:21" x14ac:dyDescent="0.2">
      <c r="U885" s="59"/>
    </row>
    <row r="886" spans="21:21" x14ac:dyDescent="0.2">
      <c r="U886" s="59"/>
    </row>
    <row r="887" spans="21:21" x14ac:dyDescent="0.2">
      <c r="U887" s="59"/>
    </row>
    <row r="888" spans="21:21" x14ac:dyDescent="0.2">
      <c r="U888" s="59"/>
    </row>
    <row r="889" spans="21:21" x14ac:dyDescent="0.2">
      <c r="U889" s="59"/>
    </row>
    <row r="890" spans="21:21" x14ac:dyDescent="0.2">
      <c r="U890" s="59"/>
    </row>
    <row r="891" spans="21:21" x14ac:dyDescent="0.2">
      <c r="U891" s="59"/>
    </row>
    <row r="892" spans="21:21" x14ac:dyDescent="0.2">
      <c r="U892" s="59"/>
    </row>
    <row r="893" spans="21:21" x14ac:dyDescent="0.2">
      <c r="U893" s="59"/>
    </row>
    <row r="894" spans="21:21" x14ac:dyDescent="0.2">
      <c r="U894" s="59"/>
    </row>
    <row r="895" spans="21:21" x14ac:dyDescent="0.2">
      <c r="U895" s="59"/>
    </row>
    <row r="896" spans="21:21" x14ac:dyDescent="0.2">
      <c r="U896" s="59"/>
    </row>
    <row r="897" spans="21:21" x14ac:dyDescent="0.2">
      <c r="U897" s="59"/>
    </row>
    <row r="898" spans="21:21" x14ac:dyDescent="0.2">
      <c r="U898" s="59"/>
    </row>
    <row r="899" spans="21:21" x14ac:dyDescent="0.2">
      <c r="U899" s="59"/>
    </row>
    <row r="900" spans="21:21" x14ac:dyDescent="0.2">
      <c r="U900" s="59"/>
    </row>
    <row r="901" spans="21:21" x14ac:dyDescent="0.2">
      <c r="U901" s="59"/>
    </row>
    <row r="902" spans="21:21" x14ac:dyDescent="0.2">
      <c r="U902" s="59"/>
    </row>
    <row r="903" spans="21:21" x14ac:dyDescent="0.2">
      <c r="U903" s="59"/>
    </row>
    <row r="904" spans="21:21" x14ac:dyDescent="0.2">
      <c r="U904" s="59"/>
    </row>
    <row r="905" spans="21:21" x14ac:dyDescent="0.2">
      <c r="U905" s="59"/>
    </row>
    <row r="906" spans="21:21" x14ac:dyDescent="0.2">
      <c r="U906" s="59"/>
    </row>
    <row r="907" spans="21:21" x14ac:dyDescent="0.2">
      <c r="U907" s="59"/>
    </row>
    <row r="908" spans="21:21" x14ac:dyDescent="0.2">
      <c r="U908" s="59"/>
    </row>
    <row r="909" spans="21:21" x14ac:dyDescent="0.2">
      <c r="U909" s="59"/>
    </row>
    <row r="910" spans="21:21" x14ac:dyDescent="0.2">
      <c r="U910" s="59"/>
    </row>
    <row r="911" spans="21:21" x14ac:dyDescent="0.2">
      <c r="U911" s="59"/>
    </row>
    <row r="912" spans="21:21" x14ac:dyDescent="0.2">
      <c r="U912" s="59"/>
    </row>
    <row r="913" spans="21:21" x14ac:dyDescent="0.2">
      <c r="U913" s="59"/>
    </row>
    <row r="914" spans="21:21" x14ac:dyDescent="0.2">
      <c r="U914" s="59"/>
    </row>
    <row r="915" spans="21:21" x14ac:dyDescent="0.2">
      <c r="U915" s="59"/>
    </row>
    <row r="916" spans="21:21" x14ac:dyDescent="0.2">
      <c r="U916" s="59"/>
    </row>
    <row r="917" spans="21:21" x14ac:dyDescent="0.2">
      <c r="U917" s="59"/>
    </row>
    <row r="918" spans="21:21" x14ac:dyDescent="0.2">
      <c r="U918" s="59"/>
    </row>
    <row r="919" spans="21:21" x14ac:dyDescent="0.2">
      <c r="U919" s="59"/>
    </row>
    <row r="920" spans="21:21" x14ac:dyDescent="0.2">
      <c r="U920" s="59"/>
    </row>
    <row r="921" spans="21:21" x14ac:dyDescent="0.2">
      <c r="U921" s="59"/>
    </row>
    <row r="922" spans="21:21" x14ac:dyDescent="0.2">
      <c r="U922" s="59"/>
    </row>
    <row r="923" spans="21:21" x14ac:dyDescent="0.2">
      <c r="U923" s="59"/>
    </row>
    <row r="924" spans="21:21" x14ac:dyDescent="0.2">
      <c r="U924" s="59"/>
    </row>
    <row r="925" spans="21:21" x14ac:dyDescent="0.2">
      <c r="U925" s="59"/>
    </row>
    <row r="926" spans="21:21" x14ac:dyDescent="0.2">
      <c r="U926" s="59"/>
    </row>
    <row r="927" spans="21:21" x14ac:dyDescent="0.2">
      <c r="U927" s="59"/>
    </row>
    <row r="928" spans="21:21" x14ac:dyDescent="0.2">
      <c r="U928" s="59"/>
    </row>
    <row r="929" spans="21:21" x14ac:dyDescent="0.2">
      <c r="U929" s="59"/>
    </row>
    <row r="930" spans="21:21" x14ac:dyDescent="0.2">
      <c r="U930" s="59"/>
    </row>
    <row r="931" spans="21:21" x14ac:dyDescent="0.2">
      <c r="U931" s="59"/>
    </row>
    <row r="932" spans="21:21" x14ac:dyDescent="0.2">
      <c r="U932" s="59"/>
    </row>
    <row r="933" spans="21:21" x14ac:dyDescent="0.2">
      <c r="U933" s="59"/>
    </row>
    <row r="934" spans="21:21" x14ac:dyDescent="0.2">
      <c r="U934" s="59"/>
    </row>
    <row r="935" spans="21:21" x14ac:dyDescent="0.2">
      <c r="U935" s="59"/>
    </row>
    <row r="936" spans="21:21" x14ac:dyDescent="0.2">
      <c r="U936" s="59"/>
    </row>
    <row r="937" spans="21:21" x14ac:dyDescent="0.2">
      <c r="U937" s="59"/>
    </row>
    <row r="938" spans="21:21" x14ac:dyDescent="0.2">
      <c r="U938" s="59"/>
    </row>
    <row r="939" spans="21:21" x14ac:dyDescent="0.2">
      <c r="U939" s="59"/>
    </row>
    <row r="940" spans="21:21" x14ac:dyDescent="0.2">
      <c r="U940" s="59"/>
    </row>
    <row r="941" spans="21:21" x14ac:dyDescent="0.2">
      <c r="U941" s="59"/>
    </row>
    <row r="942" spans="21:21" x14ac:dyDescent="0.2">
      <c r="U942" s="59"/>
    </row>
    <row r="943" spans="21:21" x14ac:dyDescent="0.2">
      <c r="U943" s="59"/>
    </row>
    <row r="944" spans="21:21" x14ac:dyDescent="0.2">
      <c r="U944" s="59"/>
    </row>
    <row r="945" spans="21:21" x14ac:dyDescent="0.2">
      <c r="U945" s="59"/>
    </row>
    <row r="946" spans="21:21" x14ac:dyDescent="0.2">
      <c r="U946" s="59"/>
    </row>
    <row r="947" spans="21:21" x14ac:dyDescent="0.2">
      <c r="U947" s="59"/>
    </row>
    <row r="948" spans="21:21" x14ac:dyDescent="0.2">
      <c r="U948" s="59"/>
    </row>
    <row r="949" spans="21:21" x14ac:dyDescent="0.2">
      <c r="U949" s="59"/>
    </row>
    <row r="950" spans="21:21" x14ac:dyDescent="0.2">
      <c r="U950" s="59"/>
    </row>
    <row r="951" spans="21:21" x14ac:dyDescent="0.2">
      <c r="U951" s="59"/>
    </row>
    <row r="952" spans="21:21" x14ac:dyDescent="0.2">
      <c r="U952" s="59"/>
    </row>
    <row r="953" spans="21:21" x14ac:dyDescent="0.2">
      <c r="U953" s="59"/>
    </row>
    <row r="954" spans="21:21" x14ac:dyDescent="0.2">
      <c r="U954" s="59"/>
    </row>
    <row r="955" spans="21:21" x14ac:dyDescent="0.2">
      <c r="U955" s="59"/>
    </row>
    <row r="956" spans="21:21" x14ac:dyDescent="0.2">
      <c r="U956" s="59"/>
    </row>
    <row r="957" spans="21:21" x14ac:dyDescent="0.2">
      <c r="U957" s="59"/>
    </row>
    <row r="958" spans="21:21" x14ac:dyDescent="0.2">
      <c r="U958" s="59"/>
    </row>
    <row r="959" spans="21:21" x14ac:dyDescent="0.2">
      <c r="U959" s="59"/>
    </row>
    <row r="960" spans="21:21" x14ac:dyDescent="0.2">
      <c r="U960" s="59"/>
    </row>
    <row r="961" spans="21:21" x14ac:dyDescent="0.2">
      <c r="U961" s="59"/>
    </row>
    <row r="962" spans="21:21" x14ac:dyDescent="0.2">
      <c r="U962" s="59"/>
    </row>
    <row r="963" spans="21:21" x14ac:dyDescent="0.2">
      <c r="U963" s="59"/>
    </row>
    <row r="964" spans="21:21" x14ac:dyDescent="0.2">
      <c r="U964" s="59"/>
    </row>
    <row r="965" spans="21:21" x14ac:dyDescent="0.2">
      <c r="U965" s="59"/>
    </row>
    <row r="966" spans="21:21" x14ac:dyDescent="0.2">
      <c r="U966" s="59"/>
    </row>
    <row r="967" spans="21:21" x14ac:dyDescent="0.2">
      <c r="U967" s="59"/>
    </row>
    <row r="968" spans="21:21" x14ac:dyDescent="0.2">
      <c r="U968" s="59"/>
    </row>
    <row r="969" spans="21:21" x14ac:dyDescent="0.2">
      <c r="U969" s="59"/>
    </row>
    <row r="970" spans="21:21" x14ac:dyDescent="0.2">
      <c r="U970" s="59"/>
    </row>
    <row r="971" spans="21:21" x14ac:dyDescent="0.2">
      <c r="U971" s="59"/>
    </row>
    <row r="972" spans="21:21" x14ac:dyDescent="0.2">
      <c r="U972" s="59"/>
    </row>
    <row r="973" spans="21:21" x14ac:dyDescent="0.2">
      <c r="U973" s="59"/>
    </row>
    <row r="974" spans="21:21" x14ac:dyDescent="0.2">
      <c r="U974" s="59"/>
    </row>
    <row r="975" spans="21:21" x14ac:dyDescent="0.2">
      <c r="U975" s="59"/>
    </row>
    <row r="976" spans="21:21" x14ac:dyDescent="0.2">
      <c r="U976" s="59"/>
    </row>
    <row r="977" spans="21:21" x14ac:dyDescent="0.2">
      <c r="U977" s="59"/>
    </row>
    <row r="978" spans="21:21" x14ac:dyDescent="0.2">
      <c r="U978" s="59"/>
    </row>
    <row r="979" spans="21:21" x14ac:dyDescent="0.2">
      <c r="U979" s="59"/>
    </row>
    <row r="980" spans="21:21" x14ac:dyDescent="0.2">
      <c r="U980" s="59"/>
    </row>
    <row r="981" spans="21:21" x14ac:dyDescent="0.2">
      <c r="U981" s="59"/>
    </row>
    <row r="982" spans="21:21" x14ac:dyDescent="0.2">
      <c r="U982" s="59"/>
    </row>
    <row r="983" spans="21:21" x14ac:dyDescent="0.2">
      <c r="U983" s="59"/>
    </row>
    <row r="984" spans="21:21" x14ac:dyDescent="0.2">
      <c r="U984" s="59"/>
    </row>
    <row r="985" spans="21:21" x14ac:dyDescent="0.2">
      <c r="U985" s="59"/>
    </row>
    <row r="986" spans="21:21" x14ac:dyDescent="0.2">
      <c r="U986" s="59"/>
    </row>
    <row r="987" spans="21:21" x14ac:dyDescent="0.2">
      <c r="U987" s="59"/>
    </row>
    <row r="988" spans="21:21" x14ac:dyDescent="0.2">
      <c r="U988" s="59"/>
    </row>
    <row r="989" spans="21:21" x14ac:dyDescent="0.2">
      <c r="U989" s="59"/>
    </row>
    <row r="990" spans="21:21" x14ac:dyDescent="0.2">
      <c r="U990" s="59"/>
    </row>
    <row r="991" spans="21:21" x14ac:dyDescent="0.2">
      <c r="U991" s="59"/>
    </row>
    <row r="992" spans="21:21" x14ac:dyDescent="0.2">
      <c r="U992" s="59"/>
    </row>
    <row r="993" spans="21:21" x14ac:dyDescent="0.2">
      <c r="U993" s="59"/>
    </row>
    <row r="994" spans="21:21" x14ac:dyDescent="0.2">
      <c r="U994" s="59"/>
    </row>
    <row r="995" spans="21:21" x14ac:dyDescent="0.2">
      <c r="U995" s="59"/>
    </row>
    <row r="996" spans="21:21" x14ac:dyDescent="0.2">
      <c r="U996" s="59"/>
    </row>
    <row r="997" spans="21:21" x14ac:dyDescent="0.2">
      <c r="U997" s="59"/>
    </row>
    <row r="998" spans="21:21" x14ac:dyDescent="0.2">
      <c r="U998" s="59"/>
    </row>
    <row r="999" spans="21:21" x14ac:dyDescent="0.2">
      <c r="U999" s="59"/>
    </row>
    <row r="1000" spans="21:21" x14ac:dyDescent="0.2">
      <c r="U1000" s="59"/>
    </row>
    <row r="1001" spans="21:21" x14ac:dyDescent="0.2">
      <c r="U1001" s="59"/>
    </row>
    <row r="1002" spans="21:21" x14ac:dyDescent="0.2">
      <c r="U1002" s="59"/>
    </row>
    <row r="1003" spans="21:21" x14ac:dyDescent="0.2">
      <c r="U1003" s="59"/>
    </row>
    <row r="1004" spans="21:21" x14ac:dyDescent="0.2">
      <c r="U1004" s="59"/>
    </row>
    <row r="1005" spans="21:21" x14ac:dyDescent="0.2">
      <c r="U1005" s="59"/>
    </row>
    <row r="1006" spans="21:21" x14ac:dyDescent="0.2">
      <c r="U1006" s="59"/>
    </row>
    <row r="1007" spans="21:21" x14ac:dyDescent="0.2">
      <c r="U1007" s="59"/>
    </row>
    <row r="1008" spans="21:21" x14ac:dyDescent="0.2">
      <c r="U1008" s="59"/>
    </row>
    <row r="1009" spans="21:21" x14ac:dyDescent="0.2">
      <c r="U1009" s="59"/>
    </row>
    <row r="1010" spans="21:21" x14ac:dyDescent="0.2">
      <c r="U1010" s="59"/>
    </row>
    <row r="1011" spans="21:21" x14ac:dyDescent="0.2">
      <c r="U1011" s="59"/>
    </row>
    <row r="1012" spans="21:21" x14ac:dyDescent="0.2">
      <c r="U1012" s="59"/>
    </row>
    <row r="1013" spans="21:21" x14ac:dyDescent="0.2">
      <c r="U1013" s="59"/>
    </row>
    <row r="1014" spans="21:21" x14ac:dyDescent="0.2">
      <c r="U1014" s="59"/>
    </row>
    <row r="1015" spans="21:21" x14ac:dyDescent="0.2">
      <c r="U1015" s="59"/>
    </row>
    <row r="1016" spans="21:21" x14ac:dyDescent="0.2">
      <c r="U1016" s="59"/>
    </row>
    <row r="1017" spans="21:21" x14ac:dyDescent="0.2">
      <c r="U1017" s="59"/>
    </row>
    <row r="1018" spans="21:21" x14ac:dyDescent="0.2">
      <c r="U1018" s="59"/>
    </row>
    <row r="1019" spans="21:21" x14ac:dyDescent="0.2">
      <c r="U1019" s="59"/>
    </row>
    <row r="1020" spans="21:21" x14ac:dyDescent="0.2">
      <c r="U1020" s="59"/>
    </row>
    <row r="1021" spans="21:21" x14ac:dyDescent="0.2">
      <c r="U1021" s="59"/>
    </row>
    <row r="1022" spans="21:21" x14ac:dyDescent="0.2">
      <c r="U1022" s="59"/>
    </row>
    <row r="1023" spans="21:21" x14ac:dyDescent="0.2">
      <c r="U1023" s="59"/>
    </row>
    <row r="1024" spans="21:21" x14ac:dyDescent="0.2">
      <c r="U1024" s="59"/>
    </row>
    <row r="1025" spans="21:21" x14ac:dyDescent="0.2">
      <c r="U1025" s="59"/>
    </row>
    <row r="1026" spans="21:21" x14ac:dyDescent="0.2">
      <c r="U1026" s="59"/>
    </row>
    <row r="1027" spans="21:21" x14ac:dyDescent="0.2">
      <c r="U1027" s="59"/>
    </row>
    <row r="1028" spans="21:21" x14ac:dyDescent="0.2">
      <c r="U1028" s="59"/>
    </row>
    <row r="1029" spans="21:21" x14ac:dyDescent="0.2">
      <c r="U1029" s="59"/>
    </row>
    <row r="1030" spans="21:21" x14ac:dyDescent="0.2">
      <c r="U1030" s="59"/>
    </row>
    <row r="1031" spans="21:21" x14ac:dyDescent="0.2">
      <c r="U1031" s="59"/>
    </row>
    <row r="1032" spans="21:21" x14ac:dyDescent="0.2">
      <c r="U1032" s="59"/>
    </row>
    <row r="1033" spans="21:21" x14ac:dyDescent="0.2">
      <c r="U1033" s="59"/>
    </row>
    <row r="1034" spans="21:21" x14ac:dyDescent="0.2">
      <c r="U1034" s="59"/>
    </row>
    <row r="1035" spans="21:21" x14ac:dyDescent="0.2">
      <c r="U1035" s="59"/>
    </row>
    <row r="1036" spans="21:21" x14ac:dyDescent="0.2">
      <c r="U1036" s="59"/>
    </row>
    <row r="1037" spans="21:21" x14ac:dyDescent="0.2">
      <c r="U1037" s="59"/>
    </row>
    <row r="1038" spans="21:21" x14ac:dyDescent="0.2">
      <c r="U1038" s="59"/>
    </row>
    <row r="1039" spans="21:21" x14ac:dyDescent="0.2">
      <c r="U1039" s="59"/>
    </row>
    <row r="1040" spans="21:21" x14ac:dyDescent="0.2">
      <c r="U1040" s="59"/>
    </row>
    <row r="1041" spans="21:21" x14ac:dyDescent="0.2">
      <c r="U1041" s="59"/>
    </row>
    <row r="1042" spans="21:21" x14ac:dyDescent="0.2">
      <c r="U1042" s="59"/>
    </row>
    <row r="1043" spans="21:21" x14ac:dyDescent="0.2">
      <c r="U1043" s="59"/>
    </row>
    <row r="1044" spans="21:21" x14ac:dyDescent="0.2">
      <c r="U1044" s="59"/>
    </row>
    <row r="1045" spans="21:21" x14ac:dyDescent="0.2">
      <c r="U1045" s="59"/>
    </row>
    <row r="1046" spans="21:21" x14ac:dyDescent="0.2">
      <c r="U1046" s="59"/>
    </row>
    <row r="1047" spans="21:21" x14ac:dyDescent="0.2">
      <c r="U1047" s="59"/>
    </row>
    <row r="1048" spans="21:21" x14ac:dyDescent="0.2">
      <c r="U1048" s="59"/>
    </row>
    <row r="1049" spans="21:21" x14ac:dyDescent="0.2">
      <c r="U1049" s="59"/>
    </row>
    <row r="1050" spans="21:21" x14ac:dyDescent="0.2">
      <c r="U1050" s="59"/>
    </row>
    <row r="1051" spans="21:21" x14ac:dyDescent="0.2">
      <c r="U1051" s="59"/>
    </row>
    <row r="1052" spans="21:21" x14ac:dyDescent="0.2">
      <c r="U1052" s="59"/>
    </row>
    <row r="1053" spans="21:21" x14ac:dyDescent="0.2">
      <c r="U1053" s="59"/>
    </row>
    <row r="1054" spans="21:21" x14ac:dyDescent="0.2">
      <c r="U1054" s="59"/>
    </row>
    <row r="1055" spans="21:21" x14ac:dyDescent="0.2">
      <c r="U1055" s="59"/>
    </row>
    <row r="1056" spans="21:21" x14ac:dyDescent="0.2">
      <c r="U1056" s="59"/>
    </row>
    <row r="1057" spans="21:21" x14ac:dyDescent="0.2">
      <c r="U1057" s="59"/>
    </row>
    <row r="1058" spans="21:21" x14ac:dyDescent="0.2">
      <c r="U1058" s="59"/>
    </row>
    <row r="1059" spans="21:21" x14ac:dyDescent="0.2">
      <c r="U1059" s="59"/>
    </row>
    <row r="1060" spans="21:21" x14ac:dyDescent="0.2">
      <c r="U1060" s="59"/>
    </row>
    <row r="1061" spans="21:21" x14ac:dyDescent="0.2">
      <c r="U1061" s="59"/>
    </row>
    <row r="1062" spans="21:21" x14ac:dyDescent="0.2">
      <c r="U1062" s="59"/>
    </row>
    <row r="1063" spans="21:21" x14ac:dyDescent="0.2">
      <c r="U1063" s="59"/>
    </row>
    <row r="1064" spans="21:21" x14ac:dyDescent="0.2">
      <c r="U1064" s="59"/>
    </row>
    <row r="1065" spans="21:21" x14ac:dyDescent="0.2">
      <c r="U1065" s="59"/>
    </row>
    <row r="1066" spans="21:21" x14ac:dyDescent="0.2">
      <c r="U1066" s="59"/>
    </row>
    <row r="1067" spans="21:21" x14ac:dyDescent="0.2">
      <c r="U1067" s="59"/>
    </row>
    <row r="1068" spans="21:21" x14ac:dyDescent="0.2">
      <c r="U1068" s="59"/>
    </row>
    <row r="1069" spans="21:21" x14ac:dyDescent="0.2">
      <c r="U1069" s="59"/>
    </row>
    <row r="1070" spans="21:21" x14ac:dyDescent="0.2">
      <c r="U1070" s="59"/>
    </row>
    <row r="1071" spans="21:21" x14ac:dyDescent="0.2">
      <c r="U1071" s="59"/>
    </row>
    <row r="1072" spans="21:21" x14ac:dyDescent="0.2">
      <c r="U1072" s="59"/>
    </row>
    <row r="1073" spans="21:21" x14ac:dyDescent="0.2">
      <c r="U1073" s="59"/>
    </row>
    <row r="1074" spans="21:21" x14ac:dyDescent="0.2">
      <c r="U1074" s="59"/>
    </row>
    <row r="1075" spans="21:21" x14ac:dyDescent="0.2">
      <c r="U1075" s="59"/>
    </row>
    <row r="1076" spans="21:21" x14ac:dyDescent="0.2">
      <c r="U1076" s="59"/>
    </row>
    <row r="1077" spans="21:21" x14ac:dyDescent="0.2">
      <c r="U1077" s="59"/>
    </row>
    <row r="1078" spans="21:21" x14ac:dyDescent="0.2">
      <c r="U1078" s="59"/>
    </row>
    <row r="1079" spans="21:21" x14ac:dyDescent="0.2">
      <c r="U1079" s="59"/>
    </row>
    <row r="1080" spans="21:21" x14ac:dyDescent="0.2">
      <c r="U1080" s="59"/>
    </row>
    <row r="1081" spans="21:21" x14ac:dyDescent="0.2">
      <c r="U1081" s="59"/>
    </row>
    <row r="1082" spans="21:21" x14ac:dyDescent="0.2">
      <c r="U1082" s="59"/>
    </row>
    <row r="1083" spans="21:21" x14ac:dyDescent="0.2">
      <c r="U1083" s="59"/>
    </row>
    <row r="1084" spans="21:21" x14ac:dyDescent="0.2">
      <c r="U1084" s="59"/>
    </row>
    <row r="1085" spans="21:21" x14ac:dyDescent="0.2">
      <c r="U1085" s="59"/>
    </row>
    <row r="1086" spans="21:21" x14ac:dyDescent="0.2">
      <c r="U1086" s="59"/>
    </row>
    <row r="1087" spans="21:21" x14ac:dyDescent="0.2">
      <c r="U1087" s="59"/>
    </row>
    <row r="1088" spans="21:21" x14ac:dyDescent="0.2">
      <c r="U1088" s="59"/>
    </row>
    <row r="1089" spans="21:21" x14ac:dyDescent="0.2">
      <c r="U1089" s="59"/>
    </row>
    <row r="1090" spans="21:21" x14ac:dyDescent="0.2">
      <c r="U1090" s="59"/>
    </row>
    <row r="1091" spans="21:21" x14ac:dyDescent="0.2">
      <c r="U1091" s="59"/>
    </row>
    <row r="1092" spans="21:21" x14ac:dyDescent="0.2">
      <c r="U1092" s="59"/>
    </row>
    <row r="1093" spans="21:21" x14ac:dyDescent="0.2">
      <c r="U1093" s="59"/>
    </row>
    <row r="1094" spans="21:21" x14ac:dyDescent="0.2">
      <c r="U1094" s="59"/>
    </row>
    <row r="1095" spans="21:21" x14ac:dyDescent="0.2">
      <c r="U1095" s="59"/>
    </row>
    <row r="1096" spans="21:21" x14ac:dyDescent="0.2">
      <c r="U1096" s="59"/>
    </row>
    <row r="1097" spans="21:21" x14ac:dyDescent="0.2">
      <c r="U1097" s="59"/>
    </row>
    <row r="1098" spans="21:21" x14ac:dyDescent="0.2">
      <c r="U1098" s="59"/>
    </row>
    <row r="1099" spans="21:21" x14ac:dyDescent="0.2">
      <c r="U1099" s="59"/>
    </row>
    <row r="1100" spans="21:21" x14ac:dyDescent="0.2">
      <c r="U1100" s="59"/>
    </row>
    <row r="1101" spans="21:21" x14ac:dyDescent="0.2">
      <c r="U1101" s="59"/>
    </row>
    <row r="1102" spans="21:21" x14ac:dyDescent="0.2">
      <c r="U1102" s="59"/>
    </row>
    <row r="1103" spans="21:21" x14ac:dyDescent="0.2">
      <c r="U1103" s="59"/>
    </row>
    <row r="1104" spans="21:21" x14ac:dyDescent="0.2">
      <c r="U1104" s="59"/>
    </row>
    <row r="1105" spans="21:21" x14ac:dyDescent="0.2">
      <c r="U1105" s="59"/>
    </row>
    <row r="1106" spans="21:21" x14ac:dyDescent="0.2">
      <c r="U1106" s="59"/>
    </row>
    <row r="1107" spans="21:21" x14ac:dyDescent="0.2">
      <c r="U1107" s="59"/>
    </row>
    <row r="1108" spans="21:21" x14ac:dyDescent="0.2">
      <c r="U1108" s="59"/>
    </row>
    <row r="1109" spans="21:21" x14ac:dyDescent="0.2">
      <c r="U1109" s="59"/>
    </row>
    <row r="1110" spans="21:21" x14ac:dyDescent="0.2">
      <c r="U1110" s="59"/>
    </row>
    <row r="1111" spans="21:21" x14ac:dyDescent="0.2">
      <c r="U1111" s="59"/>
    </row>
    <row r="1112" spans="21:21" x14ac:dyDescent="0.2">
      <c r="U1112" s="59"/>
    </row>
    <row r="1113" spans="21:21" x14ac:dyDescent="0.2">
      <c r="U1113" s="59"/>
    </row>
    <row r="1114" spans="21:21" x14ac:dyDescent="0.2">
      <c r="U1114" s="59"/>
    </row>
    <row r="1115" spans="21:21" x14ac:dyDescent="0.2">
      <c r="U1115" s="59"/>
    </row>
    <row r="1116" spans="21:21" x14ac:dyDescent="0.2">
      <c r="U1116" s="59"/>
    </row>
    <row r="1117" spans="21:21" x14ac:dyDescent="0.2">
      <c r="U1117" s="59"/>
    </row>
    <row r="1118" spans="21:21" x14ac:dyDescent="0.2">
      <c r="U1118" s="59"/>
    </row>
    <row r="1119" spans="21:21" x14ac:dyDescent="0.2">
      <c r="U1119" s="59"/>
    </row>
    <row r="1120" spans="21:21" x14ac:dyDescent="0.2">
      <c r="U1120" s="59"/>
    </row>
    <row r="1121" spans="21:21" x14ac:dyDescent="0.2">
      <c r="U1121" s="59"/>
    </row>
    <row r="1122" spans="21:21" x14ac:dyDescent="0.2">
      <c r="U1122" s="59"/>
    </row>
    <row r="1123" spans="21:21" x14ac:dyDescent="0.2">
      <c r="U1123" s="59"/>
    </row>
    <row r="1124" spans="21:21" x14ac:dyDescent="0.2">
      <c r="U1124" s="59"/>
    </row>
    <row r="1125" spans="21:21" x14ac:dyDescent="0.2">
      <c r="U1125" s="59"/>
    </row>
    <row r="1126" spans="21:21" x14ac:dyDescent="0.2">
      <c r="U1126" s="59"/>
    </row>
    <row r="1127" spans="21:21" x14ac:dyDescent="0.2">
      <c r="U1127" s="59"/>
    </row>
    <row r="1128" spans="21:21" x14ac:dyDescent="0.2">
      <c r="U1128" s="59"/>
    </row>
    <row r="1129" spans="21:21" x14ac:dyDescent="0.2">
      <c r="U1129" s="59"/>
    </row>
    <row r="1130" spans="21:21" x14ac:dyDescent="0.2">
      <c r="U1130" s="59"/>
    </row>
    <row r="1131" spans="21:21" x14ac:dyDescent="0.2">
      <c r="U1131" s="59"/>
    </row>
    <row r="1132" spans="21:21" x14ac:dyDescent="0.2">
      <c r="U1132" s="59"/>
    </row>
    <row r="1133" spans="21:21" x14ac:dyDescent="0.2">
      <c r="U1133" s="59"/>
    </row>
    <row r="1134" spans="21:21" x14ac:dyDescent="0.2">
      <c r="U1134" s="59"/>
    </row>
    <row r="1135" spans="21:21" x14ac:dyDescent="0.2">
      <c r="U1135" s="59"/>
    </row>
    <row r="1136" spans="21:21" x14ac:dyDescent="0.2">
      <c r="U1136" s="59"/>
    </row>
    <row r="1137" spans="21:21" x14ac:dyDescent="0.2">
      <c r="U1137" s="59"/>
    </row>
    <row r="1138" spans="21:21" x14ac:dyDescent="0.2">
      <c r="U1138" s="59"/>
    </row>
    <row r="1139" spans="21:21" x14ac:dyDescent="0.2">
      <c r="U1139" s="59"/>
    </row>
    <row r="1140" spans="21:21" x14ac:dyDescent="0.2">
      <c r="U1140" s="59"/>
    </row>
    <row r="1141" spans="21:21" x14ac:dyDescent="0.2">
      <c r="U1141" s="59"/>
    </row>
    <row r="1142" spans="21:21" x14ac:dyDescent="0.2">
      <c r="U1142" s="59"/>
    </row>
    <row r="1143" spans="21:21" x14ac:dyDescent="0.2">
      <c r="U1143" s="59"/>
    </row>
    <row r="1144" spans="21:21" x14ac:dyDescent="0.2">
      <c r="U1144" s="59"/>
    </row>
    <row r="1145" spans="21:21" x14ac:dyDescent="0.2">
      <c r="U1145" s="59"/>
    </row>
    <row r="1146" spans="21:21" x14ac:dyDescent="0.2">
      <c r="U1146" s="59"/>
    </row>
    <row r="1147" spans="21:21" x14ac:dyDescent="0.2">
      <c r="U1147" s="59"/>
    </row>
    <row r="1148" spans="21:21" x14ac:dyDescent="0.2">
      <c r="U1148" s="59"/>
    </row>
    <row r="1149" spans="21:21" x14ac:dyDescent="0.2">
      <c r="U1149" s="59"/>
    </row>
    <row r="1150" spans="21:21" x14ac:dyDescent="0.2">
      <c r="U1150" s="59"/>
    </row>
    <row r="1151" spans="21:21" x14ac:dyDescent="0.2">
      <c r="U1151" s="59"/>
    </row>
    <row r="1152" spans="21:21" x14ac:dyDescent="0.2">
      <c r="U1152" s="59"/>
    </row>
    <row r="1153" spans="21:21" x14ac:dyDescent="0.2">
      <c r="U1153" s="59"/>
    </row>
    <row r="1154" spans="21:21" x14ac:dyDescent="0.2">
      <c r="U1154" s="59"/>
    </row>
    <row r="1155" spans="21:21" x14ac:dyDescent="0.2">
      <c r="U1155" s="59"/>
    </row>
    <row r="1156" spans="21:21" x14ac:dyDescent="0.2">
      <c r="U1156" s="59"/>
    </row>
    <row r="1157" spans="21:21" x14ac:dyDescent="0.2">
      <c r="U1157" s="59"/>
    </row>
    <row r="1158" spans="21:21" x14ac:dyDescent="0.2">
      <c r="U1158" s="59"/>
    </row>
    <row r="1159" spans="21:21" x14ac:dyDescent="0.2">
      <c r="U1159" s="59"/>
    </row>
    <row r="1160" spans="21:21" x14ac:dyDescent="0.2">
      <c r="U1160" s="59"/>
    </row>
    <row r="1161" spans="21:21" x14ac:dyDescent="0.2">
      <c r="U1161" s="59"/>
    </row>
    <row r="1162" spans="21:21" x14ac:dyDescent="0.2">
      <c r="U1162" s="59"/>
    </row>
    <row r="1163" spans="21:21" x14ac:dyDescent="0.2">
      <c r="U1163" s="59"/>
    </row>
    <row r="1164" spans="21:21" x14ac:dyDescent="0.2">
      <c r="U1164" s="59"/>
    </row>
    <row r="1165" spans="21:21" x14ac:dyDescent="0.2">
      <c r="U1165" s="59"/>
    </row>
    <row r="1166" spans="21:21" x14ac:dyDescent="0.2">
      <c r="U1166" s="59"/>
    </row>
    <row r="1167" spans="21:21" x14ac:dyDescent="0.2">
      <c r="U1167" s="59"/>
    </row>
    <row r="1168" spans="21:21" x14ac:dyDescent="0.2">
      <c r="U1168" s="59"/>
    </row>
    <row r="1169" spans="21:21" x14ac:dyDescent="0.2">
      <c r="U1169" s="59"/>
    </row>
    <row r="1170" spans="21:21" x14ac:dyDescent="0.2">
      <c r="U1170" s="59"/>
    </row>
    <row r="1171" spans="21:21" x14ac:dyDescent="0.2">
      <c r="U1171" s="59"/>
    </row>
    <row r="1172" spans="21:21" x14ac:dyDescent="0.2">
      <c r="U1172" s="59"/>
    </row>
    <row r="1173" spans="21:21" x14ac:dyDescent="0.2">
      <c r="U1173" s="59"/>
    </row>
    <row r="1174" spans="21:21" x14ac:dyDescent="0.2">
      <c r="U1174" s="59"/>
    </row>
    <row r="1175" spans="21:21" x14ac:dyDescent="0.2">
      <c r="U1175" s="59"/>
    </row>
    <row r="1176" spans="21:21" x14ac:dyDescent="0.2">
      <c r="U1176" s="59"/>
    </row>
    <row r="1177" spans="21:21" x14ac:dyDescent="0.2">
      <c r="U1177" s="59"/>
    </row>
    <row r="1178" spans="21:21" x14ac:dyDescent="0.2">
      <c r="U1178" s="59"/>
    </row>
    <row r="1179" spans="21:21" x14ac:dyDescent="0.2">
      <c r="U1179" s="59"/>
    </row>
    <row r="1180" spans="21:21" x14ac:dyDescent="0.2">
      <c r="U1180" s="59"/>
    </row>
    <row r="1181" spans="21:21" x14ac:dyDescent="0.2">
      <c r="U1181" s="59"/>
    </row>
    <row r="1182" spans="21:21" x14ac:dyDescent="0.2">
      <c r="U1182" s="59"/>
    </row>
    <row r="1183" spans="21:21" x14ac:dyDescent="0.2">
      <c r="U1183" s="59"/>
    </row>
    <row r="1184" spans="21:21" x14ac:dyDescent="0.2">
      <c r="U1184" s="59"/>
    </row>
    <row r="1185" spans="21:21" x14ac:dyDescent="0.2">
      <c r="U1185" s="59"/>
    </row>
    <row r="1186" spans="21:21" x14ac:dyDescent="0.2">
      <c r="U1186" s="59"/>
    </row>
    <row r="1187" spans="21:21" x14ac:dyDescent="0.2">
      <c r="U1187" s="59"/>
    </row>
    <row r="1188" spans="21:21" x14ac:dyDescent="0.2">
      <c r="U1188" s="59"/>
    </row>
    <row r="1189" spans="21:21" x14ac:dyDescent="0.2">
      <c r="U1189" s="59"/>
    </row>
    <row r="1190" spans="21:21" x14ac:dyDescent="0.2">
      <c r="U1190" s="59"/>
    </row>
    <row r="1191" spans="21:21" x14ac:dyDescent="0.2">
      <c r="U1191" s="59"/>
    </row>
    <row r="1192" spans="21:21" x14ac:dyDescent="0.2">
      <c r="U1192" s="59"/>
    </row>
    <row r="1193" spans="21:21" x14ac:dyDescent="0.2">
      <c r="U1193" s="59"/>
    </row>
    <row r="1194" spans="21:21" x14ac:dyDescent="0.2">
      <c r="U1194" s="59"/>
    </row>
    <row r="1195" spans="21:21" x14ac:dyDescent="0.2">
      <c r="U1195" s="59"/>
    </row>
    <row r="1196" spans="21:21" x14ac:dyDescent="0.2">
      <c r="U1196" s="59"/>
    </row>
    <row r="1197" spans="21:21" x14ac:dyDescent="0.2">
      <c r="U1197" s="59"/>
    </row>
    <row r="1198" spans="21:21" x14ac:dyDescent="0.2">
      <c r="U1198" s="59"/>
    </row>
    <row r="1199" spans="21:21" x14ac:dyDescent="0.2">
      <c r="U1199" s="59"/>
    </row>
    <row r="1200" spans="21:21" x14ac:dyDescent="0.2">
      <c r="U1200" s="59"/>
    </row>
    <row r="1201" spans="21:21" x14ac:dyDescent="0.2">
      <c r="U1201" s="59"/>
    </row>
    <row r="1202" spans="21:21" x14ac:dyDescent="0.2">
      <c r="U1202" s="59"/>
    </row>
    <row r="1203" spans="21:21" x14ac:dyDescent="0.2">
      <c r="U1203" s="59"/>
    </row>
    <row r="1204" spans="21:21" x14ac:dyDescent="0.2">
      <c r="U1204" s="59"/>
    </row>
    <row r="1205" spans="21:21" x14ac:dyDescent="0.2">
      <c r="U1205" s="59"/>
    </row>
    <row r="1206" spans="21:21" x14ac:dyDescent="0.2">
      <c r="U1206" s="59"/>
    </row>
    <row r="1207" spans="21:21" x14ac:dyDescent="0.2">
      <c r="U1207" s="59"/>
    </row>
    <row r="1208" spans="21:21" x14ac:dyDescent="0.2">
      <c r="U1208" s="59"/>
    </row>
    <row r="1209" spans="21:21" x14ac:dyDescent="0.2">
      <c r="U1209" s="59"/>
    </row>
    <row r="1210" spans="21:21" x14ac:dyDescent="0.2">
      <c r="U1210" s="59"/>
    </row>
    <row r="1211" spans="21:21" x14ac:dyDescent="0.2">
      <c r="U1211" s="59"/>
    </row>
    <row r="1212" spans="21:21" x14ac:dyDescent="0.2">
      <c r="U1212" s="59"/>
    </row>
    <row r="1213" spans="21:21" x14ac:dyDescent="0.2">
      <c r="U1213" s="59"/>
    </row>
    <row r="1214" spans="21:21" x14ac:dyDescent="0.2">
      <c r="U1214" s="59"/>
    </row>
    <row r="1215" spans="21:21" x14ac:dyDescent="0.2">
      <c r="U1215" s="59"/>
    </row>
    <row r="1216" spans="21:21" x14ac:dyDescent="0.2">
      <c r="U1216" s="59"/>
    </row>
    <row r="1217" spans="21:21" x14ac:dyDescent="0.2">
      <c r="U1217" s="59"/>
    </row>
    <row r="1218" spans="21:21" x14ac:dyDescent="0.2">
      <c r="U1218" s="59"/>
    </row>
    <row r="1219" spans="21:21" x14ac:dyDescent="0.2">
      <c r="U1219" s="59"/>
    </row>
    <row r="1220" spans="21:21" x14ac:dyDescent="0.2">
      <c r="U1220" s="59"/>
    </row>
    <row r="1221" spans="21:21" x14ac:dyDescent="0.2">
      <c r="U1221" s="59"/>
    </row>
    <row r="1222" spans="21:21" x14ac:dyDescent="0.2">
      <c r="U1222" s="59"/>
    </row>
    <row r="1223" spans="21:21" x14ac:dyDescent="0.2">
      <c r="U1223" s="59"/>
    </row>
    <row r="1224" spans="21:21" x14ac:dyDescent="0.2">
      <c r="U1224" s="59"/>
    </row>
    <row r="1225" spans="21:21" x14ac:dyDescent="0.2">
      <c r="U1225" s="59"/>
    </row>
    <row r="1226" spans="21:21" x14ac:dyDescent="0.2">
      <c r="U1226" s="59"/>
    </row>
    <row r="1227" spans="21:21" x14ac:dyDescent="0.2">
      <c r="U1227" s="59"/>
    </row>
    <row r="1228" spans="21:21" x14ac:dyDescent="0.2">
      <c r="U1228" s="59"/>
    </row>
    <row r="1229" spans="21:21" x14ac:dyDescent="0.2">
      <c r="U1229" s="59"/>
    </row>
    <row r="1230" spans="21:21" x14ac:dyDescent="0.2">
      <c r="U1230" s="59"/>
    </row>
    <row r="1231" spans="21:21" x14ac:dyDescent="0.2">
      <c r="U1231" s="59"/>
    </row>
    <row r="1232" spans="21:21" x14ac:dyDescent="0.2">
      <c r="U1232" s="59"/>
    </row>
    <row r="1233" spans="21:21" x14ac:dyDescent="0.2">
      <c r="U1233" s="59"/>
    </row>
    <row r="1234" spans="21:21" x14ac:dyDescent="0.2">
      <c r="U1234" s="59"/>
    </row>
    <row r="1235" spans="21:21" x14ac:dyDescent="0.2">
      <c r="U1235" s="59"/>
    </row>
    <row r="1236" spans="21:21" x14ac:dyDescent="0.2">
      <c r="U1236" s="59"/>
    </row>
    <row r="1237" spans="21:21" x14ac:dyDescent="0.2">
      <c r="U1237" s="59"/>
    </row>
    <row r="1238" spans="21:21" x14ac:dyDescent="0.2">
      <c r="U1238" s="59"/>
    </row>
    <row r="1239" spans="21:21" x14ac:dyDescent="0.2">
      <c r="U1239" s="59"/>
    </row>
    <row r="1240" spans="21:21" x14ac:dyDescent="0.2">
      <c r="U1240" s="59"/>
    </row>
    <row r="1241" spans="21:21" x14ac:dyDescent="0.2">
      <c r="U1241" s="59"/>
    </row>
    <row r="1242" spans="21:21" x14ac:dyDescent="0.2">
      <c r="U1242" s="59"/>
    </row>
    <row r="1243" spans="21:21" x14ac:dyDescent="0.2">
      <c r="U1243" s="59"/>
    </row>
    <row r="1244" spans="21:21" x14ac:dyDescent="0.2">
      <c r="U1244" s="59"/>
    </row>
    <row r="1245" spans="21:21" x14ac:dyDescent="0.2">
      <c r="U1245" s="59"/>
    </row>
    <row r="1246" spans="21:21" x14ac:dyDescent="0.2">
      <c r="U1246" s="59"/>
    </row>
    <row r="1247" spans="21:21" x14ac:dyDescent="0.2">
      <c r="U1247" s="59"/>
    </row>
    <row r="1248" spans="21:21" x14ac:dyDescent="0.2">
      <c r="U1248" s="59"/>
    </row>
    <row r="1249" spans="21:21" x14ac:dyDescent="0.2">
      <c r="U1249" s="59"/>
    </row>
    <row r="1250" spans="21:21" x14ac:dyDescent="0.2">
      <c r="U1250" s="59"/>
    </row>
    <row r="1251" spans="21:21" x14ac:dyDescent="0.2">
      <c r="U1251" s="59"/>
    </row>
    <row r="1252" spans="21:21" x14ac:dyDescent="0.2">
      <c r="U1252" s="59"/>
    </row>
    <row r="1253" spans="21:21" x14ac:dyDescent="0.2">
      <c r="U1253" s="59"/>
    </row>
    <row r="1254" spans="21:21" x14ac:dyDescent="0.2">
      <c r="U1254" s="59"/>
    </row>
    <row r="1255" spans="21:21" x14ac:dyDescent="0.2">
      <c r="U1255" s="59"/>
    </row>
    <row r="1256" spans="21:21" x14ac:dyDescent="0.2">
      <c r="U1256" s="59"/>
    </row>
    <row r="1257" spans="21:21" x14ac:dyDescent="0.2">
      <c r="U1257" s="59"/>
    </row>
    <row r="1258" spans="21:21" x14ac:dyDescent="0.2">
      <c r="U1258" s="59"/>
    </row>
    <row r="1259" spans="21:21" x14ac:dyDescent="0.2">
      <c r="U1259" s="59"/>
    </row>
    <row r="1260" spans="21:21" x14ac:dyDescent="0.2">
      <c r="U1260" s="59"/>
    </row>
    <row r="1261" spans="21:21" x14ac:dyDescent="0.2">
      <c r="U1261" s="59"/>
    </row>
    <row r="1262" spans="21:21" x14ac:dyDescent="0.2">
      <c r="U1262" s="59"/>
    </row>
    <row r="1263" spans="21:21" x14ac:dyDescent="0.2">
      <c r="U1263" s="59"/>
    </row>
    <row r="1264" spans="21:21" x14ac:dyDescent="0.2">
      <c r="U1264" s="59"/>
    </row>
    <row r="1265" spans="21:21" x14ac:dyDescent="0.2">
      <c r="U1265" s="59"/>
    </row>
    <row r="1266" spans="21:21" x14ac:dyDescent="0.2">
      <c r="U1266" s="59"/>
    </row>
    <row r="1267" spans="21:21" x14ac:dyDescent="0.2">
      <c r="U1267" s="59"/>
    </row>
    <row r="1268" spans="21:21" x14ac:dyDescent="0.2">
      <c r="U1268" s="59"/>
    </row>
    <row r="1269" spans="21:21" x14ac:dyDescent="0.2">
      <c r="U1269" s="59"/>
    </row>
    <row r="1270" spans="21:21" x14ac:dyDescent="0.2">
      <c r="U1270" s="59"/>
    </row>
    <row r="1271" spans="21:21" x14ac:dyDescent="0.2">
      <c r="U1271" s="59"/>
    </row>
    <row r="1272" spans="21:21" x14ac:dyDescent="0.2">
      <c r="U1272" s="59"/>
    </row>
    <row r="1273" spans="21:21" x14ac:dyDescent="0.2">
      <c r="U1273" s="59"/>
    </row>
    <row r="1274" spans="21:21" x14ac:dyDescent="0.2">
      <c r="U1274" s="59"/>
    </row>
    <row r="1275" spans="21:21" x14ac:dyDescent="0.2">
      <c r="U1275" s="59"/>
    </row>
    <row r="1276" spans="21:21" x14ac:dyDescent="0.2">
      <c r="U1276" s="59"/>
    </row>
    <row r="1277" spans="21:21" x14ac:dyDescent="0.2">
      <c r="U1277" s="59"/>
    </row>
    <row r="1278" spans="21:21" x14ac:dyDescent="0.2">
      <c r="U1278" s="59"/>
    </row>
    <row r="1279" spans="21:21" x14ac:dyDescent="0.2">
      <c r="U1279" s="59"/>
    </row>
    <row r="1280" spans="21:21" x14ac:dyDescent="0.2">
      <c r="U1280" s="59"/>
    </row>
    <row r="1281" spans="21:21" x14ac:dyDescent="0.2">
      <c r="U1281" s="59"/>
    </row>
    <row r="1282" spans="21:21" x14ac:dyDescent="0.2">
      <c r="U1282" s="59"/>
    </row>
    <row r="1283" spans="21:21" x14ac:dyDescent="0.2">
      <c r="U1283" s="59"/>
    </row>
    <row r="1284" spans="21:21" x14ac:dyDescent="0.2">
      <c r="U1284" s="59"/>
    </row>
    <row r="1285" spans="21:21" x14ac:dyDescent="0.2">
      <c r="U1285" s="59"/>
    </row>
    <row r="1286" spans="21:21" x14ac:dyDescent="0.2">
      <c r="U1286" s="59"/>
    </row>
    <row r="1287" spans="21:21" x14ac:dyDescent="0.2">
      <c r="U1287" s="59"/>
    </row>
    <row r="1288" spans="21:21" x14ac:dyDescent="0.2">
      <c r="U1288" s="59"/>
    </row>
    <row r="1289" spans="21:21" x14ac:dyDescent="0.2">
      <c r="U1289" s="59"/>
    </row>
    <row r="1290" spans="21:21" x14ac:dyDescent="0.2">
      <c r="U1290" s="59"/>
    </row>
    <row r="1291" spans="21:21" x14ac:dyDescent="0.2">
      <c r="U1291" s="59"/>
    </row>
    <row r="1292" spans="21:21" x14ac:dyDescent="0.2">
      <c r="U1292" s="59"/>
    </row>
    <row r="1293" spans="21:21" x14ac:dyDescent="0.2">
      <c r="U1293" s="59"/>
    </row>
    <row r="1294" spans="21:21" x14ac:dyDescent="0.2">
      <c r="U1294" s="59"/>
    </row>
    <row r="1295" spans="21:21" x14ac:dyDescent="0.2">
      <c r="U1295" s="59"/>
    </row>
    <row r="1296" spans="21:21" x14ac:dyDescent="0.2">
      <c r="U1296" s="59"/>
    </row>
    <row r="1297" spans="21:21" x14ac:dyDescent="0.2">
      <c r="U1297" s="59"/>
    </row>
    <row r="1298" spans="21:21" x14ac:dyDescent="0.2">
      <c r="U1298" s="59"/>
    </row>
    <row r="1299" spans="21:21" x14ac:dyDescent="0.2">
      <c r="U1299" s="59"/>
    </row>
    <row r="1300" spans="21:21" x14ac:dyDescent="0.2">
      <c r="U1300" s="59"/>
    </row>
    <row r="1301" spans="21:21" x14ac:dyDescent="0.2">
      <c r="U1301" s="59"/>
    </row>
    <row r="1302" spans="21:21" x14ac:dyDescent="0.2">
      <c r="U1302" s="59"/>
    </row>
    <row r="1303" spans="21:21" x14ac:dyDescent="0.2">
      <c r="U1303" s="59"/>
    </row>
    <row r="1304" spans="21:21" x14ac:dyDescent="0.2">
      <c r="U1304" s="59"/>
    </row>
    <row r="1305" spans="21:21" x14ac:dyDescent="0.2">
      <c r="U1305" s="59"/>
    </row>
    <row r="1306" spans="21:21" x14ac:dyDescent="0.2">
      <c r="U1306" s="59"/>
    </row>
    <row r="1307" spans="21:21" x14ac:dyDescent="0.2">
      <c r="U1307" s="59"/>
    </row>
    <row r="1308" spans="21:21" x14ac:dyDescent="0.2">
      <c r="U1308" s="59"/>
    </row>
    <row r="1309" spans="21:21" x14ac:dyDescent="0.2">
      <c r="U1309" s="59"/>
    </row>
    <row r="1310" spans="21:21" x14ac:dyDescent="0.2">
      <c r="U1310" s="59"/>
    </row>
    <row r="1311" spans="21:21" x14ac:dyDescent="0.2">
      <c r="U1311" s="59"/>
    </row>
    <row r="1312" spans="21:21" x14ac:dyDescent="0.2">
      <c r="U1312" s="59"/>
    </row>
    <row r="1313" spans="21:21" x14ac:dyDescent="0.2">
      <c r="U1313" s="59"/>
    </row>
    <row r="1314" spans="21:21" x14ac:dyDescent="0.2">
      <c r="U1314" s="59"/>
    </row>
    <row r="1315" spans="21:21" x14ac:dyDescent="0.2">
      <c r="U1315" s="59"/>
    </row>
    <row r="1316" spans="21:21" x14ac:dyDescent="0.2">
      <c r="U1316" s="59"/>
    </row>
    <row r="1317" spans="21:21" x14ac:dyDescent="0.2">
      <c r="U1317" s="59"/>
    </row>
    <row r="1318" spans="21:21" x14ac:dyDescent="0.2">
      <c r="U1318" s="59"/>
    </row>
    <row r="1319" spans="21:21" x14ac:dyDescent="0.2">
      <c r="U1319" s="59"/>
    </row>
    <row r="1320" spans="21:21" x14ac:dyDescent="0.2">
      <c r="U1320" s="59"/>
    </row>
    <row r="1321" spans="21:21" x14ac:dyDescent="0.2">
      <c r="U1321" s="59"/>
    </row>
    <row r="1322" spans="21:21" x14ac:dyDescent="0.2">
      <c r="U1322" s="59"/>
    </row>
    <row r="1323" spans="21:21" x14ac:dyDescent="0.2">
      <c r="U1323" s="59"/>
    </row>
    <row r="1324" spans="21:21" x14ac:dyDescent="0.2">
      <c r="U1324" s="59"/>
    </row>
    <row r="1325" spans="21:21" x14ac:dyDescent="0.2">
      <c r="U1325" s="59"/>
    </row>
    <row r="1326" spans="21:21" x14ac:dyDescent="0.2">
      <c r="U1326" s="59"/>
    </row>
    <row r="1327" spans="21:21" x14ac:dyDescent="0.2">
      <c r="U1327" s="59"/>
    </row>
    <row r="1328" spans="21:21" x14ac:dyDescent="0.2">
      <c r="U1328" s="59"/>
    </row>
    <row r="1329" spans="21:21" x14ac:dyDescent="0.2">
      <c r="U1329" s="59"/>
    </row>
    <row r="1330" spans="21:21" x14ac:dyDescent="0.2">
      <c r="U1330" s="59"/>
    </row>
    <row r="1331" spans="21:21" x14ac:dyDescent="0.2">
      <c r="U1331" s="59"/>
    </row>
    <row r="1332" spans="21:21" x14ac:dyDescent="0.2">
      <c r="U1332" s="59"/>
    </row>
    <row r="1333" spans="21:21" x14ac:dyDescent="0.2">
      <c r="U1333" s="59"/>
    </row>
    <row r="1334" spans="21:21" x14ac:dyDescent="0.2">
      <c r="U1334" s="59"/>
    </row>
    <row r="1335" spans="21:21" x14ac:dyDescent="0.2">
      <c r="U1335" s="59"/>
    </row>
    <row r="1336" spans="21:21" x14ac:dyDescent="0.2">
      <c r="U1336" s="59"/>
    </row>
    <row r="1337" spans="21:21" x14ac:dyDescent="0.2">
      <c r="U1337" s="59"/>
    </row>
    <row r="1338" spans="21:21" x14ac:dyDescent="0.2">
      <c r="U1338" s="59"/>
    </row>
    <row r="1339" spans="21:21" x14ac:dyDescent="0.2">
      <c r="U1339" s="59"/>
    </row>
    <row r="1340" spans="21:21" x14ac:dyDescent="0.2">
      <c r="U1340" s="59"/>
    </row>
    <row r="1341" spans="21:21" x14ac:dyDescent="0.2">
      <c r="U1341" s="59"/>
    </row>
    <row r="1342" spans="21:21" x14ac:dyDescent="0.2">
      <c r="U1342" s="59"/>
    </row>
    <row r="1343" spans="21:21" x14ac:dyDescent="0.2">
      <c r="U1343" s="59"/>
    </row>
    <row r="1344" spans="21:21" x14ac:dyDescent="0.2">
      <c r="U1344" s="59"/>
    </row>
    <row r="1345" spans="21:21" x14ac:dyDescent="0.2">
      <c r="U1345" s="59"/>
    </row>
    <row r="1346" spans="21:21" x14ac:dyDescent="0.2">
      <c r="U1346" s="59"/>
    </row>
    <row r="1347" spans="21:21" x14ac:dyDescent="0.2">
      <c r="U1347" s="59"/>
    </row>
    <row r="1348" spans="21:21" x14ac:dyDescent="0.2">
      <c r="U1348" s="59"/>
    </row>
    <row r="1349" spans="21:21" x14ac:dyDescent="0.2">
      <c r="U1349" s="59"/>
    </row>
    <row r="1350" spans="21:21" x14ac:dyDescent="0.2">
      <c r="U1350" s="59"/>
    </row>
    <row r="1351" spans="21:21" x14ac:dyDescent="0.2">
      <c r="U1351" s="59"/>
    </row>
    <row r="1352" spans="21:21" x14ac:dyDescent="0.2">
      <c r="U1352" s="59"/>
    </row>
    <row r="1353" spans="21:21" x14ac:dyDescent="0.2">
      <c r="U1353" s="59"/>
    </row>
    <row r="1354" spans="21:21" x14ac:dyDescent="0.2">
      <c r="U1354" s="59"/>
    </row>
    <row r="1355" spans="21:21" x14ac:dyDescent="0.2">
      <c r="U1355" s="59"/>
    </row>
    <row r="1356" spans="21:21" x14ac:dyDescent="0.2">
      <c r="U1356" s="59"/>
    </row>
    <row r="1357" spans="21:21" x14ac:dyDescent="0.2">
      <c r="U1357" s="59"/>
    </row>
    <row r="1358" spans="21:21" x14ac:dyDescent="0.2">
      <c r="U1358" s="59"/>
    </row>
    <row r="1359" spans="21:21" x14ac:dyDescent="0.2">
      <c r="U1359" s="59"/>
    </row>
    <row r="1360" spans="21:21" x14ac:dyDescent="0.2">
      <c r="U1360" s="59"/>
    </row>
    <row r="1361" spans="21:21" x14ac:dyDescent="0.2">
      <c r="U1361" s="59"/>
    </row>
    <row r="1362" spans="21:21" x14ac:dyDescent="0.2">
      <c r="U1362" s="59"/>
    </row>
    <row r="1363" spans="21:21" x14ac:dyDescent="0.2">
      <c r="U1363" s="59"/>
    </row>
    <row r="1364" spans="21:21" x14ac:dyDescent="0.2">
      <c r="U1364" s="59"/>
    </row>
    <row r="1365" spans="21:21" x14ac:dyDescent="0.2">
      <c r="U1365" s="59"/>
    </row>
    <row r="1366" spans="21:21" x14ac:dyDescent="0.2">
      <c r="U1366" s="59"/>
    </row>
    <row r="1367" spans="21:21" x14ac:dyDescent="0.2">
      <c r="U1367" s="59"/>
    </row>
    <row r="1368" spans="21:21" x14ac:dyDescent="0.2">
      <c r="U1368" s="59"/>
    </row>
    <row r="1369" spans="21:21" x14ac:dyDescent="0.2">
      <c r="U1369" s="59"/>
    </row>
    <row r="1370" spans="21:21" x14ac:dyDescent="0.2">
      <c r="U1370" s="59"/>
    </row>
    <row r="1371" spans="21:21" x14ac:dyDescent="0.2">
      <c r="U1371" s="59"/>
    </row>
    <row r="1372" spans="21:21" x14ac:dyDescent="0.2">
      <c r="U1372" s="59"/>
    </row>
    <row r="1373" spans="21:21" x14ac:dyDescent="0.2">
      <c r="U1373" s="59"/>
    </row>
    <row r="1374" spans="21:21" x14ac:dyDescent="0.2">
      <c r="U1374" s="59"/>
    </row>
    <row r="1375" spans="21:21" x14ac:dyDescent="0.2">
      <c r="U1375" s="59"/>
    </row>
    <row r="1376" spans="21:21" x14ac:dyDescent="0.2">
      <c r="U1376" s="59"/>
    </row>
    <row r="1377" spans="21:21" x14ac:dyDescent="0.2">
      <c r="U1377" s="59"/>
    </row>
    <row r="1378" spans="21:21" x14ac:dyDescent="0.2">
      <c r="U1378" s="59"/>
    </row>
    <row r="1379" spans="21:21" x14ac:dyDescent="0.2">
      <c r="U1379" s="59"/>
    </row>
    <row r="1380" spans="21:21" x14ac:dyDescent="0.2">
      <c r="U1380" s="59"/>
    </row>
    <row r="1381" spans="21:21" x14ac:dyDescent="0.2">
      <c r="U1381" s="59"/>
    </row>
    <row r="1382" spans="21:21" x14ac:dyDescent="0.2">
      <c r="U1382" s="59"/>
    </row>
    <row r="1383" spans="21:21" x14ac:dyDescent="0.2">
      <c r="U1383" s="59"/>
    </row>
    <row r="1384" spans="21:21" x14ac:dyDescent="0.2">
      <c r="U1384" s="59"/>
    </row>
    <row r="1385" spans="21:21" x14ac:dyDescent="0.2">
      <c r="U1385" s="59"/>
    </row>
    <row r="1386" spans="21:21" x14ac:dyDescent="0.2">
      <c r="U1386" s="59"/>
    </row>
    <row r="1387" spans="21:21" x14ac:dyDescent="0.2">
      <c r="U1387" s="59"/>
    </row>
    <row r="1388" spans="21:21" x14ac:dyDescent="0.2">
      <c r="U1388" s="59"/>
    </row>
    <row r="1389" spans="21:21" x14ac:dyDescent="0.2">
      <c r="U1389" s="59"/>
    </row>
    <row r="1390" spans="21:21" x14ac:dyDescent="0.2">
      <c r="U1390" s="59"/>
    </row>
    <row r="1391" spans="21:21" x14ac:dyDescent="0.2">
      <c r="U1391" s="59"/>
    </row>
    <row r="1392" spans="21:21" x14ac:dyDescent="0.2">
      <c r="U1392" s="59"/>
    </row>
    <row r="1393" spans="21:21" x14ac:dyDescent="0.2">
      <c r="U1393" s="59"/>
    </row>
    <row r="1394" spans="21:21" x14ac:dyDescent="0.2">
      <c r="U1394" s="59"/>
    </row>
    <row r="1395" spans="21:21" x14ac:dyDescent="0.2">
      <c r="U1395" s="59"/>
    </row>
    <row r="1396" spans="21:21" x14ac:dyDescent="0.2">
      <c r="U1396" s="59"/>
    </row>
    <row r="1397" spans="21:21" x14ac:dyDescent="0.2">
      <c r="U1397" s="59"/>
    </row>
    <row r="1398" spans="21:21" x14ac:dyDescent="0.2">
      <c r="U1398" s="59"/>
    </row>
    <row r="1399" spans="21:21" x14ac:dyDescent="0.2">
      <c r="U1399" s="59"/>
    </row>
    <row r="1400" spans="21:21" x14ac:dyDescent="0.2">
      <c r="U1400" s="59"/>
    </row>
    <row r="1401" spans="21:21" x14ac:dyDescent="0.2">
      <c r="U1401" s="59"/>
    </row>
    <row r="1402" spans="21:21" x14ac:dyDescent="0.2">
      <c r="U1402" s="59"/>
    </row>
    <row r="1403" spans="21:21" x14ac:dyDescent="0.2">
      <c r="U1403" s="59"/>
    </row>
    <row r="1404" spans="21:21" x14ac:dyDescent="0.2">
      <c r="U1404" s="59"/>
    </row>
    <row r="1405" spans="21:21" x14ac:dyDescent="0.2">
      <c r="U1405" s="59"/>
    </row>
    <row r="1406" spans="21:21" x14ac:dyDescent="0.2">
      <c r="U1406" s="59"/>
    </row>
    <row r="1407" spans="21:21" x14ac:dyDescent="0.2">
      <c r="U1407" s="59"/>
    </row>
    <row r="1408" spans="21:21" x14ac:dyDescent="0.2">
      <c r="U1408" s="59"/>
    </row>
    <row r="1409" spans="21:21" x14ac:dyDescent="0.2">
      <c r="U1409" s="59"/>
    </row>
    <row r="1410" spans="21:21" x14ac:dyDescent="0.2">
      <c r="U1410" s="59"/>
    </row>
    <row r="1411" spans="21:21" x14ac:dyDescent="0.2">
      <c r="U1411" s="59"/>
    </row>
    <row r="1412" spans="21:21" x14ac:dyDescent="0.2">
      <c r="U1412" s="59"/>
    </row>
    <row r="1413" spans="21:21" x14ac:dyDescent="0.2">
      <c r="U1413" s="59"/>
    </row>
    <row r="1414" spans="21:21" x14ac:dyDescent="0.2">
      <c r="U1414" s="59"/>
    </row>
    <row r="1415" spans="21:21" x14ac:dyDescent="0.2">
      <c r="U1415" s="59"/>
    </row>
    <row r="1416" spans="21:21" x14ac:dyDescent="0.2">
      <c r="U1416" s="59"/>
    </row>
    <row r="1417" spans="21:21" x14ac:dyDescent="0.2">
      <c r="U1417" s="59"/>
    </row>
    <row r="1418" spans="21:21" x14ac:dyDescent="0.2">
      <c r="U1418" s="59"/>
    </row>
    <row r="1419" spans="21:21" x14ac:dyDescent="0.2">
      <c r="U1419" s="59"/>
    </row>
    <row r="1420" spans="21:21" x14ac:dyDescent="0.2">
      <c r="U1420" s="59"/>
    </row>
    <row r="1421" spans="21:21" x14ac:dyDescent="0.2">
      <c r="U1421" s="59"/>
    </row>
    <row r="1422" spans="21:21" x14ac:dyDescent="0.2">
      <c r="U1422" s="59"/>
    </row>
    <row r="1423" spans="21:21" x14ac:dyDescent="0.2">
      <c r="U1423" s="59"/>
    </row>
    <row r="1424" spans="21:21" x14ac:dyDescent="0.2">
      <c r="U1424" s="59"/>
    </row>
    <row r="1425" spans="21:21" x14ac:dyDescent="0.2">
      <c r="U1425" s="59"/>
    </row>
    <row r="1426" spans="21:21" x14ac:dyDescent="0.2">
      <c r="U1426" s="59"/>
    </row>
    <row r="1427" spans="21:21" x14ac:dyDescent="0.2">
      <c r="U1427" s="59"/>
    </row>
    <row r="1428" spans="21:21" x14ac:dyDescent="0.2">
      <c r="U1428" s="59"/>
    </row>
    <row r="1429" spans="21:21" x14ac:dyDescent="0.2">
      <c r="U1429" s="59"/>
    </row>
    <row r="1430" spans="21:21" x14ac:dyDescent="0.2">
      <c r="U1430" s="59"/>
    </row>
    <row r="1431" spans="21:21" x14ac:dyDescent="0.2">
      <c r="U1431" s="59"/>
    </row>
    <row r="1432" spans="21:21" x14ac:dyDescent="0.2">
      <c r="U1432" s="59"/>
    </row>
    <row r="1433" spans="21:21" x14ac:dyDescent="0.2">
      <c r="U1433" s="59"/>
    </row>
    <row r="1434" spans="21:21" x14ac:dyDescent="0.2">
      <c r="U1434" s="59"/>
    </row>
    <row r="1435" spans="21:21" x14ac:dyDescent="0.2">
      <c r="U1435" s="59"/>
    </row>
    <row r="1436" spans="21:21" x14ac:dyDescent="0.2">
      <c r="U1436" s="59"/>
    </row>
    <row r="1437" spans="21:21" x14ac:dyDescent="0.2">
      <c r="U1437" s="59"/>
    </row>
    <row r="1438" spans="21:21" x14ac:dyDescent="0.2">
      <c r="U1438" s="59"/>
    </row>
    <row r="1439" spans="21:21" x14ac:dyDescent="0.2">
      <c r="U1439" s="59"/>
    </row>
    <row r="1440" spans="21:21" x14ac:dyDescent="0.2">
      <c r="U1440" s="59"/>
    </row>
    <row r="1441" spans="21:21" x14ac:dyDescent="0.2">
      <c r="U1441" s="59"/>
    </row>
    <row r="1442" spans="21:21" x14ac:dyDescent="0.2">
      <c r="U1442" s="59"/>
    </row>
    <row r="1443" spans="21:21" x14ac:dyDescent="0.2">
      <c r="U1443" s="59"/>
    </row>
    <row r="1444" spans="21:21" x14ac:dyDescent="0.2">
      <c r="U1444" s="59"/>
    </row>
    <row r="1445" spans="21:21" x14ac:dyDescent="0.2">
      <c r="U1445" s="59"/>
    </row>
    <row r="1446" spans="21:21" x14ac:dyDescent="0.2">
      <c r="U1446" s="59"/>
    </row>
    <row r="1447" spans="21:21" x14ac:dyDescent="0.2">
      <c r="U1447" s="59"/>
    </row>
    <row r="1448" spans="21:21" x14ac:dyDescent="0.2">
      <c r="U1448" s="59"/>
    </row>
    <row r="1449" spans="21:21" x14ac:dyDescent="0.2">
      <c r="U1449" s="59"/>
    </row>
    <row r="1450" spans="21:21" x14ac:dyDescent="0.2">
      <c r="U1450" s="59"/>
    </row>
    <row r="1451" spans="21:21" x14ac:dyDescent="0.2">
      <c r="U1451" s="59"/>
    </row>
    <row r="1452" spans="21:21" x14ac:dyDescent="0.2">
      <c r="U1452" s="59"/>
    </row>
    <row r="1453" spans="21:21" x14ac:dyDescent="0.2">
      <c r="U1453" s="59"/>
    </row>
    <row r="1454" spans="21:21" x14ac:dyDescent="0.2">
      <c r="U1454" s="59"/>
    </row>
    <row r="1455" spans="21:21" x14ac:dyDescent="0.2">
      <c r="U1455" s="59"/>
    </row>
    <row r="1456" spans="21:21" x14ac:dyDescent="0.2">
      <c r="U1456" s="59"/>
    </row>
    <row r="1457" spans="21:21" x14ac:dyDescent="0.2">
      <c r="U1457" s="59"/>
    </row>
    <row r="1458" spans="21:21" x14ac:dyDescent="0.2">
      <c r="U1458" s="59"/>
    </row>
    <row r="1459" spans="21:21" x14ac:dyDescent="0.2">
      <c r="U1459" s="59"/>
    </row>
    <row r="1460" spans="21:21" x14ac:dyDescent="0.2">
      <c r="U1460" s="59"/>
    </row>
    <row r="1461" spans="21:21" x14ac:dyDescent="0.2">
      <c r="U1461" s="59"/>
    </row>
    <row r="1462" spans="21:21" x14ac:dyDescent="0.2">
      <c r="U1462" s="59"/>
    </row>
    <row r="1463" spans="21:21" x14ac:dyDescent="0.2">
      <c r="U1463" s="59"/>
    </row>
    <row r="1464" spans="21:21" x14ac:dyDescent="0.2">
      <c r="U1464" s="59"/>
    </row>
    <row r="1465" spans="21:21" x14ac:dyDescent="0.2">
      <c r="U1465" s="59"/>
    </row>
    <row r="1466" spans="21:21" x14ac:dyDescent="0.2">
      <c r="U1466" s="59"/>
    </row>
    <row r="1467" spans="21:21" x14ac:dyDescent="0.2">
      <c r="U1467" s="59"/>
    </row>
    <row r="1468" spans="21:21" x14ac:dyDescent="0.2">
      <c r="U1468" s="59"/>
    </row>
    <row r="1469" spans="21:21" x14ac:dyDescent="0.2">
      <c r="U1469" s="59"/>
    </row>
    <row r="1470" spans="21:21" x14ac:dyDescent="0.2">
      <c r="U1470" s="59"/>
    </row>
    <row r="1471" spans="21:21" x14ac:dyDescent="0.2">
      <c r="U1471" s="59"/>
    </row>
    <row r="1472" spans="21:21" x14ac:dyDescent="0.2">
      <c r="U1472" s="59"/>
    </row>
    <row r="1473" spans="21:21" x14ac:dyDescent="0.2">
      <c r="U1473" s="59"/>
    </row>
    <row r="1474" spans="21:21" x14ac:dyDescent="0.2">
      <c r="U1474" s="59"/>
    </row>
    <row r="1475" spans="21:21" x14ac:dyDescent="0.2">
      <c r="U1475" s="59"/>
    </row>
    <row r="1476" spans="21:21" x14ac:dyDescent="0.2">
      <c r="U1476" s="59"/>
    </row>
    <row r="1477" spans="21:21" x14ac:dyDescent="0.2">
      <c r="U1477" s="59"/>
    </row>
    <row r="1478" spans="21:21" x14ac:dyDescent="0.2">
      <c r="U1478" s="59"/>
    </row>
    <row r="1479" spans="21:21" x14ac:dyDescent="0.2">
      <c r="U1479" s="59"/>
    </row>
    <row r="1480" spans="21:21" x14ac:dyDescent="0.2">
      <c r="U1480" s="59"/>
    </row>
    <row r="1481" spans="21:21" x14ac:dyDescent="0.2">
      <c r="U1481" s="59"/>
    </row>
    <row r="1482" spans="21:21" x14ac:dyDescent="0.2">
      <c r="U1482" s="59"/>
    </row>
    <row r="1483" spans="21:21" x14ac:dyDescent="0.2">
      <c r="U1483" s="59"/>
    </row>
    <row r="1484" spans="21:21" x14ac:dyDescent="0.2">
      <c r="U1484" s="59"/>
    </row>
    <row r="1485" spans="21:21" x14ac:dyDescent="0.2">
      <c r="U1485" s="59"/>
    </row>
    <row r="1486" spans="21:21" x14ac:dyDescent="0.2">
      <c r="U1486" s="59"/>
    </row>
    <row r="1487" spans="21:21" x14ac:dyDescent="0.2">
      <c r="U1487" s="59"/>
    </row>
    <row r="1488" spans="21:21" x14ac:dyDescent="0.2">
      <c r="U1488" s="59"/>
    </row>
    <row r="1489" spans="21:21" x14ac:dyDescent="0.2">
      <c r="U1489" s="59"/>
    </row>
    <row r="1490" spans="21:21" x14ac:dyDescent="0.2">
      <c r="U1490" s="59"/>
    </row>
    <row r="1491" spans="21:21" x14ac:dyDescent="0.2">
      <c r="U1491" s="59"/>
    </row>
    <row r="1492" spans="21:21" x14ac:dyDescent="0.2">
      <c r="U1492" s="59"/>
    </row>
    <row r="1493" spans="21:21" x14ac:dyDescent="0.2">
      <c r="U1493" s="59"/>
    </row>
    <row r="1494" spans="21:21" x14ac:dyDescent="0.2">
      <c r="U1494" s="59"/>
    </row>
    <row r="1495" spans="21:21" x14ac:dyDescent="0.2">
      <c r="U1495" s="59"/>
    </row>
    <row r="1496" spans="21:21" x14ac:dyDescent="0.2">
      <c r="U1496" s="59"/>
    </row>
    <row r="1497" spans="21:21" x14ac:dyDescent="0.2">
      <c r="U1497" s="59"/>
    </row>
    <row r="1498" spans="21:21" x14ac:dyDescent="0.2">
      <c r="U1498" s="59"/>
    </row>
    <row r="1499" spans="21:21" x14ac:dyDescent="0.2">
      <c r="U1499" s="59"/>
    </row>
    <row r="1500" spans="21:21" x14ac:dyDescent="0.2">
      <c r="U1500" s="59"/>
    </row>
    <row r="1501" spans="21:21" x14ac:dyDescent="0.2">
      <c r="U1501" s="59"/>
    </row>
    <row r="1502" spans="21:21" x14ac:dyDescent="0.2">
      <c r="U1502" s="59"/>
    </row>
    <row r="1503" spans="21:21" x14ac:dyDescent="0.2">
      <c r="U1503" s="59"/>
    </row>
    <row r="1504" spans="21:21" x14ac:dyDescent="0.2">
      <c r="U1504" s="59"/>
    </row>
    <row r="1505" spans="21:21" x14ac:dyDescent="0.2">
      <c r="U1505" s="59"/>
    </row>
    <row r="1506" spans="21:21" x14ac:dyDescent="0.2">
      <c r="U1506" s="59"/>
    </row>
    <row r="1507" spans="21:21" x14ac:dyDescent="0.2">
      <c r="U1507" s="59"/>
    </row>
    <row r="1508" spans="21:21" x14ac:dyDescent="0.2">
      <c r="U1508" s="59"/>
    </row>
    <row r="1509" spans="21:21" x14ac:dyDescent="0.2">
      <c r="U1509" s="59"/>
    </row>
    <row r="1510" spans="21:21" x14ac:dyDescent="0.2">
      <c r="U1510" s="59"/>
    </row>
    <row r="1511" spans="21:21" x14ac:dyDescent="0.2">
      <c r="U1511" s="59"/>
    </row>
    <row r="1512" spans="21:21" x14ac:dyDescent="0.2">
      <c r="U1512" s="59"/>
    </row>
    <row r="1513" spans="21:21" x14ac:dyDescent="0.2">
      <c r="U1513" s="59"/>
    </row>
    <row r="1514" spans="21:21" x14ac:dyDescent="0.2">
      <c r="U1514" s="59"/>
    </row>
    <row r="1515" spans="21:21" x14ac:dyDescent="0.2">
      <c r="U1515" s="59"/>
    </row>
    <row r="1516" spans="21:21" x14ac:dyDescent="0.2">
      <c r="U1516" s="59"/>
    </row>
    <row r="1517" spans="21:21" x14ac:dyDescent="0.2">
      <c r="U1517" s="59"/>
    </row>
    <row r="1518" spans="21:21" x14ac:dyDescent="0.2">
      <c r="U1518" s="59"/>
    </row>
    <row r="1519" spans="21:21" x14ac:dyDescent="0.2">
      <c r="U1519" s="59"/>
    </row>
    <row r="1520" spans="21:21" x14ac:dyDescent="0.2">
      <c r="U1520" s="59"/>
    </row>
    <row r="1521" spans="21:21" x14ac:dyDescent="0.2">
      <c r="U1521" s="59"/>
    </row>
    <row r="1522" spans="21:21" x14ac:dyDescent="0.2">
      <c r="U1522" s="59"/>
    </row>
    <row r="1523" spans="21:21" x14ac:dyDescent="0.2">
      <c r="U1523" s="59"/>
    </row>
    <row r="1524" spans="21:21" x14ac:dyDescent="0.2">
      <c r="U1524" s="59"/>
    </row>
    <row r="1525" spans="21:21" x14ac:dyDescent="0.2">
      <c r="U1525" s="59"/>
    </row>
    <row r="1526" spans="21:21" x14ac:dyDescent="0.2">
      <c r="U1526" s="59"/>
    </row>
    <row r="1527" spans="21:21" x14ac:dyDescent="0.2">
      <c r="U1527" s="59"/>
    </row>
    <row r="1528" spans="21:21" x14ac:dyDescent="0.2">
      <c r="U1528" s="59"/>
    </row>
    <row r="1529" spans="21:21" x14ac:dyDescent="0.2">
      <c r="U1529" s="59"/>
    </row>
    <row r="1530" spans="21:21" x14ac:dyDescent="0.2">
      <c r="U1530" s="59"/>
    </row>
    <row r="1531" spans="21:21" x14ac:dyDescent="0.2">
      <c r="U1531" s="59"/>
    </row>
    <row r="1532" spans="21:21" x14ac:dyDescent="0.2">
      <c r="U1532" s="59"/>
    </row>
    <row r="1533" spans="21:21" x14ac:dyDescent="0.2">
      <c r="U1533" s="59"/>
    </row>
    <row r="1534" spans="21:21" x14ac:dyDescent="0.2">
      <c r="U1534" s="59"/>
    </row>
    <row r="1535" spans="21:21" x14ac:dyDescent="0.2">
      <c r="U1535" s="59"/>
    </row>
    <row r="1536" spans="21:21" x14ac:dyDescent="0.2">
      <c r="U1536" s="59"/>
    </row>
    <row r="1537" spans="21:21" x14ac:dyDescent="0.2">
      <c r="U1537" s="59"/>
    </row>
    <row r="1538" spans="21:21" x14ac:dyDescent="0.2">
      <c r="U1538" s="59"/>
    </row>
    <row r="1539" spans="21:21" x14ac:dyDescent="0.2">
      <c r="U1539" s="59"/>
    </row>
    <row r="1540" spans="21:21" x14ac:dyDescent="0.2">
      <c r="U1540" s="59"/>
    </row>
    <row r="1541" spans="21:21" x14ac:dyDescent="0.2">
      <c r="U1541" s="59"/>
    </row>
    <row r="1542" spans="21:21" x14ac:dyDescent="0.2">
      <c r="U1542" s="59"/>
    </row>
    <row r="1543" spans="21:21" x14ac:dyDescent="0.2">
      <c r="U1543" s="59"/>
    </row>
    <row r="1544" spans="21:21" x14ac:dyDescent="0.2">
      <c r="U1544" s="59"/>
    </row>
    <row r="1545" spans="21:21" x14ac:dyDescent="0.2">
      <c r="U1545" s="59"/>
    </row>
    <row r="1546" spans="21:21" x14ac:dyDescent="0.2">
      <c r="U1546" s="59"/>
    </row>
    <row r="1547" spans="21:21" x14ac:dyDescent="0.2">
      <c r="U1547" s="59"/>
    </row>
    <row r="1548" spans="21:21" x14ac:dyDescent="0.2">
      <c r="U1548" s="59"/>
    </row>
    <row r="1549" spans="21:21" x14ac:dyDescent="0.2">
      <c r="U1549" s="59"/>
    </row>
    <row r="1550" spans="21:21" x14ac:dyDescent="0.2">
      <c r="U1550" s="59"/>
    </row>
    <row r="1551" spans="21:21" x14ac:dyDescent="0.2">
      <c r="U1551" s="59"/>
    </row>
    <row r="1552" spans="21:21" x14ac:dyDescent="0.2">
      <c r="U1552" s="59"/>
    </row>
    <row r="1553" spans="21:21" x14ac:dyDescent="0.2">
      <c r="U1553" s="59"/>
    </row>
    <row r="1554" spans="21:21" x14ac:dyDescent="0.2">
      <c r="U1554" s="59"/>
    </row>
    <row r="1555" spans="21:21" x14ac:dyDescent="0.2">
      <c r="U1555" s="59"/>
    </row>
    <row r="1556" spans="21:21" x14ac:dyDescent="0.2">
      <c r="U1556" s="59"/>
    </row>
    <row r="1557" spans="21:21" x14ac:dyDescent="0.2">
      <c r="U1557" s="59"/>
    </row>
    <row r="1558" spans="21:21" x14ac:dyDescent="0.2">
      <c r="U1558" s="59"/>
    </row>
    <row r="1559" spans="21:21" x14ac:dyDescent="0.2">
      <c r="U1559" s="59"/>
    </row>
    <row r="1560" spans="21:21" x14ac:dyDescent="0.2">
      <c r="U1560" s="59"/>
    </row>
    <row r="1561" spans="21:21" x14ac:dyDescent="0.2">
      <c r="U1561" s="59"/>
    </row>
    <row r="1562" spans="21:21" x14ac:dyDescent="0.2">
      <c r="U1562" s="59"/>
    </row>
    <row r="1563" spans="21:21" x14ac:dyDescent="0.2">
      <c r="U1563" s="59"/>
    </row>
    <row r="1564" spans="21:21" x14ac:dyDescent="0.2">
      <c r="U1564" s="59"/>
    </row>
    <row r="1565" spans="21:21" x14ac:dyDescent="0.2">
      <c r="U1565" s="59"/>
    </row>
    <row r="1566" spans="21:21" x14ac:dyDescent="0.2">
      <c r="U1566" s="59"/>
    </row>
    <row r="1567" spans="21:21" x14ac:dyDescent="0.2">
      <c r="U1567" s="59"/>
    </row>
    <row r="1568" spans="21:21" x14ac:dyDescent="0.2">
      <c r="U1568" s="59"/>
    </row>
    <row r="1569" spans="21:21" x14ac:dyDescent="0.2">
      <c r="U1569" s="59"/>
    </row>
    <row r="1570" spans="21:21" x14ac:dyDescent="0.2">
      <c r="U1570" s="59"/>
    </row>
    <row r="1571" spans="21:21" x14ac:dyDescent="0.2">
      <c r="U1571" s="59"/>
    </row>
    <row r="1572" spans="21:21" x14ac:dyDescent="0.2">
      <c r="U1572" s="59"/>
    </row>
    <row r="1573" spans="21:21" x14ac:dyDescent="0.2">
      <c r="U1573" s="59"/>
    </row>
    <row r="1574" spans="21:21" x14ac:dyDescent="0.2">
      <c r="U1574" s="59"/>
    </row>
    <row r="1575" spans="21:21" x14ac:dyDescent="0.2">
      <c r="U1575" s="59"/>
    </row>
    <row r="1576" spans="21:21" x14ac:dyDescent="0.2">
      <c r="U1576" s="59"/>
    </row>
    <row r="1577" spans="21:21" x14ac:dyDescent="0.2">
      <c r="U1577" s="59"/>
    </row>
    <row r="1578" spans="21:21" x14ac:dyDescent="0.2">
      <c r="U1578" s="59"/>
    </row>
    <row r="1579" spans="21:21" x14ac:dyDescent="0.2">
      <c r="U1579" s="59"/>
    </row>
    <row r="1580" spans="21:21" x14ac:dyDescent="0.2">
      <c r="U1580" s="59"/>
    </row>
    <row r="1581" spans="21:21" x14ac:dyDescent="0.2">
      <c r="U1581" s="59"/>
    </row>
    <row r="1582" spans="21:21" x14ac:dyDescent="0.2">
      <c r="U1582" s="59"/>
    </row>
    <row r="1583" spans="21:21" x14ac:dyDescent="0.2">
      <c r="U1583" s="59"/>
    </row>
    <row r="1584" spans="21:21" x14ac:dyDescent="0.2">
      <c r="U1584" s="59"/>
    </row>
    <row r="1585" spans="21:21" x14ac:dyDescent="0.2">
      <c r="U1585" s="59"/>
    </row>
    <row r="1586" spans="21:21" x14ac:dyDescent="0.2">
      <c r="U1586" s="59"/>
    </row>
    <row r="1587" spans="21:21" x14ac:dyDescent="0.2">
      <c r="U1587" s="59"/>
    </row>
    <row r="1588" spans="21:21" x14ac:dyDescent="0.2">
      <c r="U1588" s="59"/>
    </row>
    <row r="1589" spans="21:21" x14ac:dyDescent="0.2">
      <c r="U1589" s="59"/>
    </row>
    <row r="1590" spans="21:21" x14ac:dyDescent="0.2">
      <c r="U1590" s="59"/>
    </row>
    <row r="1591" spans="21:21" x14ac:dyDescent="0.2">
      <c r="U1591" s="59"/>
    </row>
    <row r="1592" spans="21:21" x14ac:dyDescent="0.2">
      <c r="U1592" s="59"/>
    </row>
    <row r="1593" spans="21:21" x14ac:dyDescent="0.2">
      <c r="U1593" s="59"/>
    </row>
    <row r="1594" spans="21:21" x14ac:dyDescent="0.2">
      <c r="U1594" s="59"/>
    </row>
    <row r="1595" spans="21:21" x14ac:dyDescent="0.2">
      <c r="U1595" s="59"/>
    </row>
    <row r="1596" spans="21:21" x14ac:dyDescent="0.2">
      <c r="U1596" s="59"/>
    </row>
    <row r="1597" spans="21:21" x14ac:dyDescent="0.2">
      <c r="U1597" s="59"/>
    </row>
    <row r="1598" spans="21:21" x14ac:dyDescent="0.2">
      <c r="U1598" s="59"/>
    </row>
    <row r="1599" spans="21:21" x14ac:dyDescent="0.2">
      <c r="U1599" s="59"/>
    </row>
    <row r="1600" spans="21:21" x14ac:dyDescent="0.2">
      <c r="U1600" s="59"/>
    </row>
    <row r="1601" spans="21:21" x14ac:dyDescent="0.2">
      <c r="U1601" s="59"/>
    </row>
    <row r="1602" spans="21:21" x14ac:dyDescent="0.2">
      <c r="U1602" s="59"/>
    </row>
    <row r="1603" spans="21:21" x14ac:dyDescent="0.2">
      <c r="U1603" s="59"/>
    </row>
    <row r="1604" spans="21:21" x14ac:dyDescent="0.2">
      <c r="U1604" s="59"/>
    </row>
    <row r="1605" spans="21:21" x14ac:dyDescent="0.2">
      <c r="U1605" s="59"/>
    </row>
    <row r="1606" spans="21:21" x14ac:dyDescent="0.2">
      <c r="U1606" s="59"/>
    </row>
    <row r="1607" spans="21:21" x14ac:dyDescent="0.2">
      <c r="U1607" s="59"/>
    </row>
    <row r="1608" spans="21:21" x14ac:dyDescent="0.2">
      <c r="U1608" s="59"/>
    </row>
    <row r="1609" spans="21:21" x14ac:dyDescent="0.2">
      <c r="U1609" s="59"/>
    </row>
    <row r="1610" spans="21:21" x14ac:dyDescent="0.2">
      <c r="U1610" s="59"/>
    </row>
    <row r="1611" spans="21:21" x14ac:dyDescent="0.2">
      <c r="U1611" s="59"/>
    </row>
    <row r="1612" spans="21:21" x14ac:dyDescent="0.2">
      <c r="U1612" s="59"/>
    </row>
    <row r="1613" spans="21:21" x14ac:dyDescent="0.2">
      <c r="U1613" s="59"/>
    </row>
    <row r="1614" spans="21:21" x14ac:dyDescent="0.2">
      <c r="U1614" s="59"/>
    </row>
    <row r="1615" spans="21:21" x14ac:dyDescent="0.2">
      <c r="U1615" s="59"/>
    </row>
    <row r="1616" spans="21:21" x14ac:dyDescent="0.2">
      <c r="U1616" s="59"/>
    </row>
    <row r="1617" spans="21:21" x14ac:dyDescent="0.2">
      <c r="U1617" s="59"/>
    </row>
    <row r="1618" spans="21:21" x14ac:dyDescent="0.2">
      <c r="U1618" s="59"/>
    </row>
    <row r="1619" spans="21:21" x14ac:dyDescent="0.2">
      <c r="U1619" s="59"/>
    </row>
    <row r="1620" spans="21:21" x14ac:dyDescent="0.2">
      <c r="U1620" s="59"/>
    </row>
    <row r="1621" spans="21:21" x14ac:dyDescent="0.2">
      <c r="U1621" s="59"/>
    </row>
    <row r="1622" spans="21:21" x14ac:dyDescent="0.2">
      <c r="U1622" s="59"/>
    </row>
    <row r="1623" spans="21:21" x14ac:dyDescent="0.2">
      <c r="U1623" s="59"/>
    </row>
    <row r="1624" spans="21:21" x14ac:dyDescent="0.2">
      <c r="U1624" s="59"/>
    </row>
    <row r="1625" spans="21:21" x14ac:dyDescent="0.2">
      <c r="U1625" s="59"/>
    </row>
    <row r="1626" spans="21:21" x14ac:dyDescent="0.2">
      <c r="U1626" s="59"/>
    </row>
    <row r="1627" spans="21:21" x14ac:dyDescent="0.2">
      <c r="U1627" s="59"/>
    </row>
    <row r="1628" spans="21:21" x14ac:dyDescent="0.2">
      <c r="U1628" s="59"/>
    </row>
    <row r="1629" spans="21:21" x14ac:dyDescent="0.2">
      <c r="U1629" s="59"/>
    </row>
    <row r="1630" spans="21:21" x14ac:dyDescent="0.2">
      <c r="U1630" s="59"/>
    </row>
    <row r="1631" spans="21:21" x14ac:dyDescent="0.2">
      <c r="U1631" s="59"/>
    </row>
    <row r="1632" spans="21:21" x14ac:dyDescent="0.2">
      <c r="U1632" s="59"/>
    </row>
    <row r="1633" spans="21:21" x14ac:dyDescent="0.2">
      <c r="U1633" s="59"/>
    </row>
    <row r="1634" spans="21:21" x14ac:dyDescent="0.2">
      <c r="U1634" s="59"/>
    </row>
    <row r="1635" spans="21:21" x14ac:dyDescent="0.2">
      <c r="U1635" s="59"/>
    </row>
    <row r="1636" spans="21:21" x14ac:dyDescent="0.2">
      <c r="U1636" s="59"/>
    </row>
    <row r="1637" spans="21:21" x14ac:dyDescent="0.2">
      <c r="U1637" s="59"/>
    </row>
    <row r="1638" spans="21:21" x14ac:dyDescent="0.2">
      <c r="U1638" s="59"/>
    </row>
    <row r="1639" spans="21:21" x14ac:dyDescent="0.2">
      <c r="U1639" s="59"/>
    </row>
    <row r="1640" spans="21:21" x14ac:dyDescent="0.2">
      <c r="U1640" s="59"/>
    </row>
    <row r="1641" spans="21:21" x14ac:dyDescent="0.2">
      <c r="U1641" s="59"/>
    </row>
    <row r="1642" spans="21:21" x14ac:dyDescent="0.2">
      <c r="U1642" s="59"/>
    </row>
    <row r="1643" spans="21:21" x14ac:dyDescent="0.2">
      <c r="U1643" s="59"/>
    </row>
    <row r="1644" spans="21:21" x14ac:dyDescent="0.2">
      <c r="U1644" s="59"/>
    </row>
    <row r="1645" spans="21:21" x14ac:dyDescent="0.2">
      <c r="U1645" s="59"/>
    </row>
    <row r="1646" spans="21:21" x14ac:dyDescent="0.2">
      <c r="U1646" s="59"/>
    </row>
    <row r="1647" spans="21:21" x14ac:dyDescent="0.2">
      <c r="U1647" s="59"/>
    </row>
    <row r="1648" spans="21:21" x14ac:dyDescent="0.2">
      <c r="U1648" s="59"/>
    </row>
    <row r="1649" spans="21:21" x14ac:dyDescent="0.2">
      <c r="U1649" s="59"/>
    </row>
    <row r="1650" spans="21:21" x14ac:dyDescent="0.2">
      <c r="U1650" s="59"/>
    </row>
    <row r="1651" spans="21:21" x14ac:dyDescent="0.2">
      <c r="U1651" s="59"/>
    </row>
    <row r="1652" spans="21:21" x14ac:dyDescent="0.2">
      <c r="U1652" s="59"/>
    </row>
    <row r="1653" spans="21:21" x14ac:dyDescent="0.2">
      <c r="U1653" s="59"/>
    </row>
    <row r="1654" spans="21:21" x14ac:dyDescent="0.2">
      <c r="U1654" s="59"/>
    </row>
    <row r="1655" spans="21:21" x14ac:dyDescent="0.2">
      <c r="U1655" s="59"/>
    </row>
    <row r="1656" spans="21:21" x14ac:dyDescent="0.2">
      <c r="U1656" s="59"/>
    </row>
    <row r="1657" spans="21:21" x14ac:dyDescent="0.2">
      <c r="U1657" s="59"/>
    </row>
    <row r="1658" spans="21:21" x14ac:dyDescent="0.2">
      <c r="U1658" s="59"/>
    </row>
    <row r="1659" spans="21:21" x14ac:dyDescent="0.2">
      <c r="U1659" s="59"/>
    </row>
    <row r="1660" spans="21:21" x14ac:dyDescent="0.2">
      <c r="U1660" s="59"/>
    </row>
    <row r="1661" spans="21:21" x14ac:dyDescent="0.2">
      <c r="U1661" s="59"/>
    </row>
    <row r="1662" spans="21:21" x14ac:dyDescent="0.2">
      <c r="U1662" s="59"/>
    </row>
    <row r="1663" spans="21:21" x14ac:dyDescent="0.2">
      <c r="U1663" s="59"/>
    </row>
    <row r="1664" spans="21:21" x14ac:dyDescent="0.2">
      <c r="U1664" s="59"/>
    </row>
    <row r="1665" spans="21:21" x14ac:dyDescent="0.2">
      <c r="U1665" s="59"/>
    </row>
    <row r="1666" spans="21:21" x14ac:dyDescent="0.2">
      <c r="U1666" s="59"/>
    </row>
    <row r="1667" spans="21:21" x14ac:dyDescent="0.2">
      <c r="U1667" s="59"/>
    </row>
    <row r="1668" spans="21:21" x14ac:dyDescent="0.2">
      <c r="U1668" s="59"/>
    </row>
    <row r="1669" spans="21:21" x14ac:dyDescent="0.2">
      <c r="U1669" s="59"/>
    </row>
    <row r="1670" spans="21:21" x14ac:dyDescent="0.2">
      <c r="U1670" s="59"/>
    </row>
    <row r="1671" spans="21:21" x14ac:dyDescent="0.2">
      <c r="U1671" s="59"/>
    </row>
    <row r="1672" spans="21:21" x14ac:dyDescent="0.2">
      <c r="U1672" s="59"/>
    </row>
    <row r="1673" spans="21:21" x14ac:dyDescent="0.2">
      <c r="U1673" s="59"/>
    </row>
    <row r="1674" spans="21:21" x14ac:dyDescent="0.2">
      <c r="U1674" s="59"/>
    </row>
    <row r="1675" spans="21:21" x14ac:dyDescent="0.2">
      <c r="U1675" s="59"/>
    </row>
    <row r="1676" spans="21:21" x14ac:dyDescent="0.2">
      <c r="U1676" s="59"/>
    </row>
    <row r="1677" spans="21:21" x14ac:dyDescent="0.2">
      <c r="U1677" s="59"/>
    </row>
    <row r="1678" spans="21:21" x14ac:dyDescent="0.2">
      <c r="U1678" s="59"/>
    </row>
    <row r="1679" spans="21:21" x14ac:dyDescent="0.2">
      <c r="U1679" s="59"/>
    </row>
    <row r="1680" spans="21:21" x14ac:dyDescent="0.2">
      <c r="U1680" s="59"/>
    </row>
    <row r="1681" spans="21:21" x14ac:dyDescent="0.2">
      <c r="U1681" s="59"/>
    </row>
    <row r="1682" spans="21:21" x14ac:dyDescent="0.2">
      <c r="U1682" s="59"/>
    </row>
    <row r="1683" spans="21:21" x14ac:dyDescent="0.2">
      <c r="U1683" s="59"/>
    </row>
    <row r="1684" spans="21:21" x14ac:dyDescent="0.2">
      <c r="U1684" s="59"/>
    </row>
    <row r="1685" spans="21:21" x14ac:dyDescent="0.2">
      <c r="U1685" s="59"/>
    </row>
    <row r="1686" spans="21:21" x14ac:dyDescent="0.2">
      <c r="U1686" s="59"/>
    </row>
    <row r="1687" spans="21:21" x14ac:dyDescent="0.2">
      <c r="U1687" s="59"/>
    </row>
    <row r="1688" spans="21:21" x14ac:dyDescent="0.2">
      <c r="U1688" s="59"/>
    </row>
    <row r="1689" spans="21:21" x14ac:dyDescent="0.2">
      <c r="U1689" s="59"/>
    </row>
    <row r="1690" spans="21:21" x14ac:dyDescent="0.2">
      <c r="U1690" s="59"/>
    </row>
    <row r="1691" spans="21:21" x14ac:dyDescent="0.2">
      <c r="U1691" s="59"/>
    </row>
    <row r="1692" spans="21:21" x14ac:dyDescent="0.2">
      <c r="U1692" s="59"/>
    </row>
    <row r="1693" spans="21:21" x14ac:dyDescent="0.2">
      <c r="U1693" s="59"/>
    </row>
    <row r="1694" spans="21:21" x14ac:dyDescent="0.2">
      <c r="U1694" s="59"/>
    </row>
    <row r="1695" spans="21:21" x14ac:dyDescent="0.2">
      <c r="U1695" s="59"/>
    </row>
    <row r="1696" spans="21:21" x14ac:dyDescent="0.2">
      <c r="U1696" s="59"/>
    </row>
    <row r="1697" spans="21:21" x14ac:dyDescent="0.2">
      <c r="U1697" s="59"/>
    </row>
    <row r="1698" spans="21:21" x14ac:dyDescent="0.2">
      <c r="U1698" s="59"/>
    </row>
    <row r="1699" spans="21:21" x14ac:dyDescent="0.2">
      <c r="U1699" s="59"/>
    </row>
    <row r="1700" spans="21:21" x14ac:dyDescent="0.2">
      <c r="U1700" s="59"/>
    </row>
    <row r="1701" spans="21:21" x14ac:dyDescent="0.2">
      <c r="U1701" s="59"/>
    </row>
    <row r="1702" spans="21:21" x14ac:dyDescent="0.2">
      <c r="U1702" s="59"/>
    </row>
    <row r="1703" spans="21:21" x14ac:dyDescent="0.2">
      <c r="U1703" s="59"/>
    </row>
    <row r="1704" spans="21:21" x14ac:dyDescent="0.2">
      <c r="U1704" s="59"/>
    </row>
    <row r="1705" spans="21:21" x14ac:dyDescent="0.2">
      <c r="U1705" s="59"/>
    </row>
    <row r="1706" spans="21:21" x14ac:dyDescent="0.2">
      <c r="U1706" s="59"/>
    </row>
    <row r="1707" spans="21:21" x14ac:dyDescent="0.2">
      <c r="U1707" s="59"/>
    </row>
    <row r="1708" spans="21:21" x14ac:dyDescent="0.2">
      <c r="U1708" s="59"/>
    </row>
    <row r="1709" spans="21:21" x14ac:dyDescent="0.2">
      <c r="U1709" s="59"/>
    </row>
    <row r="1710" spans="21:21" x14ac:dyDescent="0.2">
      <c r="U1710" s="59"/>
    </row>
    <row r="1711" spans="21:21" x14ac:dyDescent="0.2">
      <c r="U1711" s="59"/>
    </row>
    <row r="1712" spans="21:21" x14ac:dyDescent="0.2">
      <c r="U1712" s="59"/>
    </row>
    <row r="1713" spans="21:21" x14ac:dyDescent="0.2">
      <c r="U1713" s="59"/>
    </row>
    <row r="1714" spans="21:21" x14ac:dyDescent="0.2">
      <c r="U1714" s="59"/>
    </row>
    <row r="1715" spans="21:21" x14ac:dyDescent="0.2">
      <c r="U1715" s="59"/>
    </row>
    <row r="1716" spans="21:21" x14ac:dyDescent="0.2">
      <c r="U1716" s="59"/>
    </row>
    <row r="1717" spans="21:21" x14ac:dyDescent="0.2">
      <c r="U1717" s="59"/>
    </row>
    <row r="1718" spans="21:21" x14ac:dyDescent="0.2">
      <c r="U1718" s="59"/>
    </row>
    <row r="1719" spans="21:21" x14ac:dyDescent="0.2">
      <c r="U1719" s="59"/>
    </row>
    <row r="1720" spans="21:21" x14ac:dyDescent="0.2">
      <c r="U1720" s="59"/>
    </row>
    <row r="1721" spans="21:21" x14ac:dyDescent="0.2">
      <c r="U1721" s="59"/>
    </row>
    <row r="1722" spans="21:21" x14ac:dyDescent="0.2">
      <c r="U1722" s="59"/>
    </row>
    <row r="1723" spans="21:21" x14ac:dyDescent="0.2">
      <c r="U1723" s="59"/>
    </row>
    <row r="1724" spans="21:21" x14ac:dyDescent="0.2">
      <c r="U1724" s="59"/>
    </row>
    <row r="1725" spans="21:21" x14ac:dyDescent="0.2">
      <c r="U1725" s="59"/>
    </row>
    <row r="1726" spans="21:21" x14ac:dyDescent="0.2">
      <c r="U1726" s="59"/>
    </row>
    <row r="1727" spans="21:21" x14ac:dyDescent="0.2">
      <c r="U1727" s="59"/>
    </row>
    <row r="1728" spans="21:21" x14ac:dyDescent="0.2">
      <c r="U1728" s="59"/>
    </row>
    <row r="1729" spans="21:21" x14ac:dyDescent="0.2">
      <c r="U1729" s="59"/>
    </row>
    <row r="1730" spans="21:21" x14ac:dyDescent="0.2">
      <c r="U1730" s="59"/>
    </row>
    <row r="1731" spans="21:21" x14ac:dyDescent="0.2">
      <c r="U1731" s="59"/>
    </row>
    <row r="1732" spans="21:21" x14ac:dyDescent="0.2">
      <c r="U1732" s="59"/>
    </row>
    <row r="1733" spans="21:21" x14ac:dyDescent="0.2">
      <c r="U1733" s="59"/>
    </row>
    <row r="1734" spans="21:21" x14ac:dyDescent="0.2">
      <c r="U1734" s="59"/>
    </row>
    <row r="1735" spans="21:21" x14ac:dyDescent="0.2">
      <c r="U1735" s="59"/>
    </row>
    <row r="1736" spans="21:21" x14ac:dyDescent="0.2">
      <c r="U1736" s="59"/>
    </row>
    <row r="1737" spans="21:21" x14ac:dyDescent="0.2">
      <c r="U1737" s="59"/>
    </row>
    <row r="1738" spans="21:21" x14ac:dyDescent="0.2">
      <c r="U1738" s="59"/>
    </row>
    <row r="1739" spans="21:21" x14ac:dyDescent="0.2">
      <c r="U1739" s="59"/>
    </row>
    <row r="1740" spans="21:21" x14ac:dyDescent="0.2">
      <c r="U1740" s="59"/>
    </row>
    <row r="1741" spans="21:21" x14ac:dyDescent="0.2">
      <c r="U1741" s="59"/>
    </row>
    <row r="1742" spans="21:21" x14ac:dyDescent="0.2">
      <c r="U1742" s="59"/>
    </row>
    <row r="1743" spans="21:21" x14ac:dyDescent="0.2">
      <c r="U1743" s="59"/>
    </row>
    <row r="1744" spans="21:21" x14ac:dyDescent="0.2">
      <c r="U1744" s="59"/>
    </row>
    <row r="1745" spans="21:21" x14ac:dyDescent="0.2">
      <c r="U1745" s="59"/>
    </row>
    <row r="1746" spans="21:21" x14ac:dyDescent="0.2">
      <c r="U1746" s="59"/>
    </row>
    <row r="1747" spans="21:21" x14ac:dyDescent="0.2">
      <c r="U1747" s="59"/>
    </row>
    <row r="1748" spans="21:21" x14ac:dyDescent="0.2">
      <c r="U1748" s="59"/>
    </row>
    <row r="1749" spans="21:21" x14ac:dyDescent="0.2">
      <c r="U1749" s="59"/>
    </row>
    <row r="1750" spans="21:21" x14ac:dyDescent="0.2">
      <c r="U1750" s="59"/>
    </row>
    <row r="1751" spans="21:21" x14ac:dyDescent="0.2">
      <c r="U1751" s="59"/>
    </row>
    <row r="1752" spans="21:21" x14ac:dyDescent="0.2">
      <c r="U1752" s="59"/>
    </row>
    <row r="1753" spans="21:21" x14ac:dyDescent="0.2">
      <c r="U1753" s="59"/>
    </row>
    <row r="1754" spans="21:21" x14ac:dyDescent="0.2">
      <c r="U1754" s="59"/>
    </row>
    <row r="1755" spans="21:21" x14ac:dyDescent="0.2">
      <c r="U1755" s="59"/>
    </row>
    <row r="1756" spans="21:21" x14ac:dyDescent="0.2">
      <c r="U1756" s="59"/>
    </row>
    <row r="1757" spans="21:21" x14ac:dyDescent="0.2">
      <c r="U1757" s="59"/>
    </row>
    <row r="1758" spans="21:21" x14ac:dyDescent="0.2">
      <c r="U1758" s="59"/>
    </row>
    <row r="1759" spans="21:21" x14ac:dyDescent="0.2">
      <c r="U1759" s="59"/>
    </row>
    <row r="1760" spans="21:21" x14ac:dyDescent="0.2">
      <c r="U1760" s="59"/>
    </row>
    <row r="1761" spans="21:21" x14ac:dyDescent="0.2">
      <c r="U1761" s="59"/>
    </row>
    <row r="1762" spans="21:21" x14ac:dyDescent="0.2">
      <c r="U1762" s="59"/>
    </row>
    <row r="1763" spans="21:21" x14ac:dyDescent="0.2">
      <c r="U1763" s="59"/>
    </row>
    <row r="1764" spans="21:21" x14ac:dyDescent="0.2">
      <c r="U1764" s="59"/>
    </row>
    <row r="1765" spans="21:21" x14ac:dyDescent="0.2">
      <c r="U1765" s="59"/>
    </row>
    <row r="1766" spans="21:21" x14ac:dyDescent="0.2">
      <c r="U1766" s="59"/>
    </row>
    <row r="1767" spans="21:21" x14ac:dyDescent="0.2">
      <c r="U1767" s="59"/>
    </row>
    <row r="1768" spans="21:21" x14ac:dyDescent="0.2">
      <c r="U1768" s="59"/>
    </row>
    <row r="1769" spans="21:21" x14ac:dyDescent="0.2">
      <c r="U1769" s="59"/>
    </row>
    <row r="1770" spans="21:21" x14ac:dyDescent="0.2">
      <c r="U1770" s="59"/>
    </row>
    <row r="1771" spans="21:21" x14ac:dyDescent="0.2">
      <c r="U1771" s="59"/>
    </row>
    <row r="1772" spans="21:21" x14ac:dyDescent="0.2">
      <c r="U1772" s="59"/>
    </row>
    <row r="1773" spans="21:21" x14ac:dyDescent="0.2">
      <c r="U1773" s="59"/>
    </row>
    <row r="1774" spans="21:21" x14ac:dyDescent="0.2">
      <c r="U1774" s="59"/>
    </row>
    <row r="1775" spans="21:21" x14ac:dyDescent="0.2">
      <c r="U1775" s="59"/>
    </row>
    <row r="1776" spans="21:21" x14ac:dyDescent="0.2">
      <c r="U1776" s="59"/>
    </row>
    <row r="1777" spans="21:21" x14ac:dyDescent="0.2">
      <c r="U1777" s="59"/>
    </row>
    <row r="1778" spans="21:21" x14ac:dyDescent="0.2">
      <c r="U1778" s="59"/>
    </row>
    <row r="1779" spans="21:21" x14ac:dyDescent="0.2">
      <c r="U1779" s="59"/>
    </row>
    <row r="1780" spans="21:21" x14ac:dyDescent="0.2">
      <c r="U1780" s="59"/>
    </row>
    <row r="1781" spans="21:21" x14ac:dyDescent="0.2">
      <c r="U1781" s="59"/>
    </row>
    <row r="1782" spans="21:21" x14ac:dyDescent="0.2">
      <c r="U1782" s="59"/>
    </row>
    <row r="1783" spans="21:21" x14ac:dyDescent="0.2">
      <c r="U1783" s="59"/>
    </row>
    <row r="1784" spans="21:21" x14ac:dyDescent="0.2">
      <c r="U1784" s="59"/>
    </row>
    <row r="1785" spans="21:21" x14ac:dyDescent="0.2">
      <c r="U1785" s="59"/>
    </row>
    <row r="1786" spans="21:21" x14ac:dyDescent="0.2">
      <c r="U1786" s="59"/>
    </row>
    <row r="1787" spans="21:21" x14ac:dyDescent="0.2">
      <c r="U1787" s="59"/>
    </row>
    <row r="1788" spans="21:21" x14ac:dyDescent="0.2">
      <c r="U1788" s="59"/>
    </row>
    <row r="1789" spans="21:21" x14ac:dyDescent="0.2">
      <c r="U1789" s="59"/>
    </row>
    <row r="1790" spans="21:21" x14ac:dyDescent="0.2">
      <c r="U1790" s="59"/>
    </row>
    <row r="1791" spans="21:21" x14ac:dyDescent="0.2">
      <c r="U1791" s="59"/>
    </row>
    <row r="1792" spans="21:21" x14ac:dyDescent="0.2">
      <c r="U1792" s="59"/>
    </row>
    <row r="1793" spans="21:21" x14ac:dyDescent="0.2">
      <c r="U1793" s="59"/>
    </row>
    <row r="1794" spans="21:21" x14ac:dyDescent="0.2">
      <c r="U1794" s="59"/>
    </row>
    <row r="1795" spans="21:21" x14ac:dyDescent="0.2">
      <c r="U1795" s="59"/>
    </row>
    <row r="1796" spans="21:21" x14ac:dyDescent="0.2">
      <c r="U1796" s="59"/>
    </row>
    <row r="1797" spans="21:21" x14ac:dyDescent="0.2">
      <c r="U1797" s="59"/>
    </row>
    <row r="1798" spans="21:21" x14ac:dyDescent="0.2">
      <c r="U1798" s="59"/>
    </row>
    <row r="1799" spans="21:21" x14ac:dyDescent="0.2">
      <c r="U1799" s="59"/>
    </row>
    <row r="1800" spans="21:21" x14ac:dyDescent="0.2">
      <c r="U1800" s="59"/>
    </row>
    <row r="1801" spans="21:21" x14ac:dyDescent="0.2">
      <c r="U1801" s="59"/>
    </row>
    <row r="1802" spans="21:21" x14ac:dyDescent="0.2">
      <c r="U1802" s="59"/>
    </row>
    <row r="1803" spans="21:21" x14ac:dyDescent="0.2">
      <c r="U1803" s="59"/>
    </row>
    <row r="1804" spans="21:21" x14ac:dyDescent="0.2">
      <c r="U1804" s="59"/>
    </row>
    <row r="1805" spans="21:21" x14ac:dyDescent="0.2">
      <c r="U1805" s="59"/>
    </row>
    <row r="1806" spans="21:21" x14ac:dyDescent="0.2">
      <c r="U1806" s="59"/>
    </row>
    <row r="1807" spans="21:21" x14ac:dyDescent="0.2">
      <c r="U1807" s="59"/>
    </row>
    <row r="1808" spans="21:21" x14ac:dyDescent="0.2">
      <c r="U1808" s="59"/>
    </row>
    <row r="1809" spans="21:21" x14ac:dyDescent="0.2">
      <c r="U1809" s="59"/>
    </row>
    <row r="1810" spans="21:21" x14ac:dyDescent="0.2">
      <c r="U1810" s="59"/>
    </row>
    <row r="1811" spans="21:21" x14ac:dyDescent="0.2">
      <c r="U1811" s="59"/>
    </row>
    <row r="1812" spans="21:21" x14ac:dyDescent="0.2">
      <c r="U1812" s="59"/>
    </row>
    <row r="1813" spans="21:21" x14ac:dyDescent="0.2">
      <c r="U1813" s="59"/>
    </row>
    <row r="1814" spans="21:21" x14ac:dyDescent="0.2">
      <c r="U1814" s="59"/>
    </row>
    <row r="1815" spans="21:21" x14ac:dyDescent="0.2">
      <c r="U1815" s="59"/>
    </row>
    <row r="1816" spans="21:21" x14ac:dyDescent="0.2">
      <c r="U1816" s="59"/>
    </row>
    <row r="1817" spans="21:21" x14ac:dyDescent="0.2">
      <c r="U1817" s="59"/>
    </row>
    <row r="1818" spans="21:21" x14ac:dyDescent="0.2">
      <c r="U1818" s="59"/>
    </row>
    <row r="1819" spans="21:21" x14ac:dyDescent="0.2">
      <c r="U1819" s="59"/>
    </row>
    <row r="1820" spans="21:21" x14ac:dyDescent="0.2">
      <c r="U1820" s="59"/>
    </row>
    <row r="1821" spans="21:21" x14ac:dyDescent="0.2">
      <c r="U1821" s="59"/>
    </row>
    <row r="1822" spans="21:21" x14ac:dyDescent="0.2">
      <c r="U1822" s="59"/>
    </row>
    <row r="1823" spans="21:21" x14ac:dyDescent="0.2">
      <c r="U1823" s="59"/>
    </row>
    <row r="1824" spans="21:21" x14ac:dyDescent="0.2">
      <c r="U1824" s="59"/>
    </row>
    <row r="1825" spans="21:21" x14ac:dyDescent="0.2">
      <c r="U1825" s="59"/>
    </row>
    <row r="1826" spans="21:21" x14ac:dyDescent="0.2">
      <c r="U1826" s="59"/>
    </row>
    <row r="1827" spans="21:21" x14ac:dyDescent="0.2">
      <c r="U1827" s="59"/>
    </row>
    <row r="1828" spans="21:21" x14ac:dyDescent="0.2">
      <c r="U1828" s="59"/>
    </row>
    <row r="1829" spans="21:21" x14ac:dyDescent="0.2">
      <c r="U1829" s="59"/>
    </row>
    <row r="1830" spans="21:21" x14ac:dyDescent="0.2">
      <c r="U1830" s="59"/>
    </row>
    <row r="1831" spans="21:21" x14ac:dyDescent="0.2">
      <c r="U1831" s="59"/>
    </row>
    <row r="1832" spans="21:21" x14ac:dyDescent="0.2">
      <c r="U1832" s="59"/>
    </row>
    <row r="1833" spans="21:21" x14ac:dyDescent="0.2">
      <c r="U1833" s="59"/>
    </row>
    <row r="1834" spans="21:21" x14ac:dyDescent="0.2">
      <c r="U1834" s="59"/>
    </row>
    <row r="1835" spans="21:21" x14ac:dyDescent="0.2">
      <c r="U1835" s="59"/>
    </row>
    <row r="1836" spans="21:21" x14ac:dyDescent="0.2">
      <c r="U1836" s="59"/>
    </row>
    <row r="1837" spans="21:21" x14ac:dyDescent="0.2">
      <c r="U1837" s="59"/>
    </row>
    <row r="1838" spans="21:21" x14ac:dyDescent="0.2">
      <c r="U1838" s="59"/>
    </row>
    <row r="1839" spans="21:21" x14ac:dyDescent="0.2">
      <c r="U1839" s="59"/>
    </row>
    <row r="1840" spans="21:21" x14ac:dyDescent="0.2">
      <c r="U1840" s="59"/>
    </row>
    <row r="1841" spans="21:21" x14ac:dyDescent="0.2">
      <c r="U1841" s="59"/>
    </row>
    <row r="1842" spans="21:21" x14ac:dyDescent="0.2">
      <c r="U1842" s="59"/>
    </row>
    <row r="1843" spans="21:21" x14ac:dyDescent="0.2">
      <c r="U1843" s="59"/>
    </row>
    <row r="1844" spans="21:21" x14ac:dyDescent="0.2">
      <c r="U1844" s="59"/>
    </row>
    <row r="1845" spans="21:21" x14ac:dyDescent="0.2">
      <c r="U1845" s="59"/>
    </row>
    <row r="1846" spans="21:21" x14ac:dyDescent="0.2">
      <c r="U1846" s="59"/>
    </row>
    <row r="1847" spans="21:21" x14ac:dyDescent="0.2">
      <c r="U1847" s="59"/>
    </row>
    <row r="1848" spans="21:21" x14ac:dyDescent="0.2">
      <c r="U1848" s="59"/>
    </row>
    <row r="1849" spans="21:21" x14ac:dyDescent="0.2">
      <c r="U1849" s="59"/>
    </row>
    <row r="1850" spans="21:21" x14ac:dyDescent="0.2">
      <c r="U1850" s="59"/>
    </row>
    <row r="1851" spans="21:21" x14ac:dyDescent="0.2">
      <c r="U1851" s="59"/>
    </row>
    <row r="1852" spans="21:21" x14ac:dyDescent="0.2">
      <c r="U1852" s="59"/>
    </row>
    <row r="1853" spans="21:21" x14ac:dyDescent="0.2">
      <c r="U1853" s="59"/>
    </row>
    <row r="1854" spans="21:21" x14ac:dyDescent="0.2">
      <c r="U1854" s="59"/>
    </row>
    <row r="1855" spans="21:21" x14ac:dyDescent="0.2">
      <c r="U1855" s="59"/>
    </row>
    <row r="1856" spans="21:21" x14ac:dyDescent="0.2">
      <c r="U1856" s="59"/>
    </row>
    <row r="1857" spans="21:21" x14ac:dyDescent="0.2">
      <c r="U1857" s="59"/>
    </row>
    <row r="1858" spans="21:21" x14ac:dyDescent="0.2">
      <c r="U1858" s="59"/>
    </row>
    <row r="1859" spans="21:21" x14ac:dyDescent="0.2">
      <c r="U1859" s="59"/>
    </row>
    <row r="1860" spans="21:21" x14ac:dyDescent="0.2">
      <c r="U1860" s="59"/>
    </row>
    <row r="1861" spans="21:21" x14ac:dyDescent="0.2">
      <c r="U1861" s="59"/>
    </row>
    <row r="1862" spans="21:21" x14ac:dyDescent="0.2">
      <c r="U1862" s="59"/>
    </row>
    <row r="1863" spans="21:21" x14ac:dyDescent="0.2">
      <c r="U1863" s="59"/>
    </row>
    <row r="1864" spans="21:21" x14ac:dyDescent="0.2">
      <c r="U1864" s="59"/>
    </row>
    <row r="1865" spans="21:21" x14ac:dyDescent="0.2">
      <c r="U1865" s="59"/>
    </row>
    <row r="1866" spans="21:21" x14ac:dyDescent="0.2">
      <c r="U1866" s="59"/>
    </row>
    <row r="1867" spans="21:21" x14ac:dyDescent="0.2">
      <c r="U1867" s="59"/>
    </row>
    <row r="1868" spans="21:21" x14ac:dyDescent="0.2">
      <c r="U1868" s="59"/>
    </row>
    <row r="1869" spans="21:21" x14ac:dyDescent="0.2">
      <c r="U1869" s="59"/>
    </row>
    <row r="1870" spans="21:21" x14ac:dyDescent="0.2">
      <c r="U1870" s="59"/>
    </row>
    <row r="1871" spans="21:21" x14ac:dyDescent="0.2">
      <c r="U1871" s="59"/>
    </row>
    <row r="1872" spans="21:21" x14ac:dyDescent="0.2">
      <c r="U1872" s="59"/>
    </row>
    <row r="1873" spans="21:21" x14ac:dyDescent="0.2">
      <c r="U1873" s="59"/>
    </row>
    <row r="1874" spans="21:21" x14ac:dyDescent="0.2">
      <c r="U1874" s="59"/>
    </row>
    <row r="1875" spans="21:21" x14ac:dyDescent="0.2">
      <c r="U1875" s="59"/>
    </row>
    <row r="1876" spans="21:21" x14ac:dyDescent="0.2">
      <c r="U1876" s="59"/>
    </row>
    <row r="1877" spans="21:21" x14ac:dyDescent="0.2">
      <c r="U1877" s="59"/>
    </row>
    <row r="1878" spans="21:21" x14ac:dyDescent="0.2">
      <c r="U1878" s="59"/>
    </row>
    <row r="1879" spans="21:21" x14ac:dyDescent="0.2">
      <c r="U1879" s="59"/>
    </row>
    <row r="1880" spans="21:21" x14ac:dyDescent="0.2">
      <c r="U1880" s="59"/>
    </row>
    <row r="1881" spans="21:21" x14ac:dyDescent="0.2">
      <c r="U1881" s="59"/>
    </row>
    <row r="1882" spans="21:21" x14ac:dyDescent="0.2">
      <c r="U1882" s="59"/>
    </row>
    <row r="1883" spans="21:21" x14ac:dyDescent="0.2">
      <c r="U1883" s="59"/>
    </row>
    <row r="1884" spans="21:21" x14ac:dyDescent="0.2">
      <c r="U1884" s="59"/>
    </row>
    <row r="1885" spans="21:21" x14ac:dyDescent="0.2">
      <c r="U1885" s="59"/>
    </row>
    <row r="1886" spans="21:21" x14ac:dyDescent="0.2">
      <c r="U1886" s="59"/>
    </row>
    <row r="1887" spans="21:21" x14ac:dyDescent="0.2">
      <c r="U1887" s="59"/>
    </row>
    <row r="1888" spans="21:21" x14ac:dyDescent="0.2">
      <c r="U1888" s="59"/>
    </row>
    <row r="1889" spans="21:21" x14ac:dyDescent="0.2">
      <c r="U1889" s="59"/>
    </row>
    <row r="1890" spans="21:21" x14ac:dyDescent="0.2">
      <c r="U1890" s="59"/>
    </row>
    <row r="1891" spans="21:21" x14ac:dyDescent="0.2">
      <c r="U1891" s="59"/>
    </row>
    <row r="1892" spans="21:21" x14ac:dyDescent="0.2">
      <c r="U1892" s="59"/>
    </row>
    <row r="1893" spans="21:21" x14ac:dyDescent="0.2">
      <c r="U1893" s="59"/>
    </row>
    <row r="1894" spans="21:21" x14ac:dyDescent="0.2">
      <c r="U1894" s="59"/>
    </row>
    <row r="1895" spans="21:21" x14ac:dyDescent="0.2">
      <c r="U1895" s="59"/>
    </row>
    <row r="1896" spans="21:21" x14ac:dyDescent="0.2">
      <c r="U1896" s="59"/>
    </row>
    <row r="1897" spans="21:21" x14ac:dyDescent="0.2">
      <c r="U1897" s="59"/>
    </row>
    <row r="1898" spans="21:21" x14ac:dyDescent="0.2">
      <c r="U1898" s="59"/>
    </row>
    <row r="1899" spans="21:21" x14ac:dyDescent="0.2">
      <c r="U1899" s="59"/>
    </row>
    <row r="1900" spans="21:21" x14ac:dyDescent="0.2">
      <c r="U1900" s="59"/>
    </row>
    <row r="1901" spans="21:21" x14ac:dyDescent="0.2">
      <c r="U1901" s="59"/>
    </row>
    <row r="1902" spans="21:21" x14ac:dyDescent="0.2">
      <c r="U1902" s="59"/>
    </row>
    <row r="1903" spans="21:21" x14ac:dyDescent="0.2">
      <c r="U1903" s="59"/>
    </row>
    <row r="1904" spans="21:21" x14ac:dyDescent="0.2">
      <c r="U1904" s="59"/>
    </row>
    <row r="1905" spans="21:21" x14ac:dyDescent="0.2">
      <c r="U1905" s="59"/>
    </row>
    <row r="1906" spans="21:21" x14ac:dyDescent="0.2">
      <c r="U1906" s="59"/>
    </row>
    <row r="1907" spans="21:21" x14ac:dyDescent="0.2">
      <c r="U1907" s="59"/>
    </row>
    <row r="1908" spans="21:21" x14ac:dyDescent="0.2">
      <c r="U1908" s="59"/>
    </row>
    <row r="1909" spans="21:21" x14ac:dyDescent="0.2">
      <c r="U1909" s="59"/>
    </row>
    <row r="1910" spans="21:21" x14ac:dyDescent="0.2">
      <c r="U1910" s="59"/>
    </row>
    <row r="1911" spans="21:21" x14ac:dyDescent="0.2">
      <c r="U1911" s="59"/>
    </row>
    <row r="1912" spans="21:21" x14ac:dyDescent="0.2">
      <c r="U1912" s="59"/>
    </row>
    <row r="1913" spans="21:21" x14ac:dyDescent="0.2">
      <c r="U1913" s="59"/>
    </row>
    <row r="1914" spans="21:21" x14ac:dyDescent="0.2">
      <c r="U1914" s="59"/>
    </row>
    <row r="1915" spans="21:21" x14ac:dyDescent="0.2">
      <c r="U1915" s="59"/>
    </row>
    <row r="1916" spans="21:21" x14ac:dyDescent="0.2">
      <c r="U1916" s="59"/>
    </row>
    <row r="1917" spans="21:21" x14ac:dyDescent="0.2">
      <c r="U1917" s="59"/>
    </row>
    <row r="1918" spans="21:21" x14ac:dyDescent="0.2">
      <c r="U1918" s="59"/>
    </row>
    <row r="1919" spans="21:21" x14ac:dyDescent="0.2">
      <c r="U1919" s="59"/>
    </row>
    <row r="1920" spans="21:21" x14ac:dyDescent="0.2">
      <c r="U1920" s="59"/>
    </row>
    <row r="1921" spans="21:21" x14ac:dyDescent="0.2">
      <c r="U1921" s="59"/>
    </row>
    <row r="1922" spans="21:21" x14ac:dyDescent="0.2">
      <c r="U1922" s="59"/>
    </row>
    <row r="1923" spans="21:21" x14ac:dyDescent="0.2">
      <c r="U1923" s="59"/>
    </row>
    <row r="1924" spans="21:21" x14ac:dyDescent="0.2">
      <c r="U1924" s="59"/>
    </row>
    <row r="1925" spans="21:21" x14ac:dyDescent="0.2">
      <c r="U1925" s="59"/>
    </row>
    <row r="1926" spans="21:21" x14ac:dyDescent="0.2">
      <c r="U1926" s="59"/>
    </row>
    <row r="1927" spans="21:21" x14ac:dyDescent="0.2">
      <c r="U1927" s="59"/>
    </row>
    <row r="1928" spans="21:21" x14ac:dyDescent="0.2">
      <c r="U1928" s="59"/>
    </row>
    <row r="1929" spans="21:21" x14ac:dyDescent="0.2">
      <c r="U1929" s="59"/>
    </row>
    <row r="1930" spans="21:21" x14ac:dyDescent="0.2">
      <c r="U1930" s="59"/>
    </row>
    <row r="1931" spans="21:21" x14ac:dyDescent="0.2">
      <c r="U1931" s="59"/>
    </row>
    <row r="1932" spans="21:21" x14ac:dyDescent="0.2">
      <c r="U1932" s="59"/>
    </row>
    <row r="1933" spans="21:21" x14ac:dyDescent="0.2">
      <c r="U1933" s="59"/>
    </row>
    <row r="1934" spans="21:21" x14ac:dyDescent="0.2">
      <c r="U1934" s="59"/>
    </row>
    <row r="1935" spans="21:21" x14ac:dyDescent="0.2">
      <c r="U1935" s="59"/>
    </row>
    <row r="1936" spans="21:21" x14ac:dyDescent="0.2">
      <c r="U1936" s="59"/>
    </row>
    <row r="1937" spans="21:21" x14ac:dyDescent="0.2">
      <c r="U1937" s="59"/>
    </row>
    <row r="1938" spans="21:21" x14ac:dyDescent="0.2">
      <c r="U1938" s="59"/>
    </row>
    <row r="1939" spans="21:21" x14ac:dyDescent="0.2">
      <c r="U1939" s="59"/>
    </row>
    <row r="1940" spans="21:21" x14ac:dyDescent="0.2">
      <c r="U1940" s="59"/>
    </row>
    <row r="1941" spans="21:21" x14ac:dyDescent="0.2">
      <c r="U1941" s="59"/>
    </row>
    <row r="1942" spans="21:21" x14ac:dyDescent="0.2">
      <c r="U1942" s="59"/>
    </row>
    <row r="1943" spans="21:21" x14ac:dyDescent="0.2">
      <c r="U1943" s="59"/>
    </row>
    <row r="1944" spans="21:21" x14ac:dyDescent="0.2">
      <c r="U1944" s="59"/>
    </row>
    <row r="1945" spans="21:21" x14ac:dyDescent="0.2">
      <c r="U1945" s="59"/>
    </row>
    <row r="1946" spans="21:21" x14ac:dyDescent="0.2">
      <c r="U1946" s="59"/>
    </row>
    <row r="1947" spans="21:21" x14ac:dyDescent="0.2">
      <c r="U1947" s="59"/>
    </row>
    <row r="1948" spans="21:21" x14ac:dyDescent="0.2">
      <c r="U1948" s="59"/>
    </row>
    <row r="1949" spans="21:21" x14ac:dyDescent="0.2">
      <c r="U1949" s="59"/>
    </row>
    <row r="1950" spans="21:21" x14ac:dyDescent="0.2">
      <c r="U1950" s="59"/>
    </row>
    <row r="1951" spans="21:21" x14ac:dyDescent="0.2">
      <c r="U1951" s="59"/>
    </row>
    <row r="1952" spans="21:21" x14ac:dyDescent="0.2">
      <c r="U1952" s="59"/>
    </row>
    <row r="1953" spans="21:21" x14ac:dyDescent="0.2">
      <c r="U1953" s="59"/>
    </row>
    <row r="1954" spans="21:21" x14ac:dyDescent="0.2">
      <c r="U1954" s="59"/>
    </row>
    <row r="1955" spans="21:21" x14ac:dyDescent="0.2">
      <c r="U1955" s="59"/>
    </row>
    <row r="1956" spans="21:21" x14ac:dyDescent="0.2">
      <c r="U1956" s="59"/>
    </row>
    <row r="1957" spans="21:21" x14ac:dyDescent="0.2">
      <c r="U1957" s="59"/>
    </row>
    <row r="1958" spans="21:21" x14ac:dyDescent="0.2">
      <c r="U1958" s="59"/>
    </row>
    <row r="1959" spans="21:21" x14ac:dyDescent="0.2">
      <c r="U1959" s="59"/>
    </row>
    <row r="1960" spans="21:21" x14ac:dyDescent="0.2">
      <c r="U1960" s="59"/>
    </row>
    <row r="1961" spans="21:21" x14ac:dyDescent="0.2">
      <c r="U1961" s="59"/>
    </row>
    <row r="1962" spans="21:21" x14ac:dyDescent="0.2">
      <c r="U1962" s="59"/>
    </row>
    <row r="1963" spans="21:21" x14ac:dyDescent="0.2">
      <c r="U1963" s="59"/>
    </row>
    <row r="1964" spans="21:21" x14ac:dyDescent="0.2">
      <c r="U1964" s="59"/>
    </row>
    <row r="1965" spans="21:21" x14ac:dyDescent="0.2">
      <c r="U1965" s="59"/>
    </row>
    <row r="1966" spans="21:21" x14ac:dyDescent="0.2">
      <c r="U1966" s="59"/>
    </row>
    <row r="1967" spans="21:21" x14ac:dyDescent="0.2">
      <c r="U1967" s="59"/>
    </row>
    <row r="1968" spans="21:21" x14ac:dyDescent="0.2">
      <c r="U1968" s="59"/>
    </row>
    <row r="1969" spans="21:21" x14ac:dyDescent="0.2">
      <c r="U1969" s="59"/>
    </row>
    <row r="1970" spans="21:21" x14ac:dyDescent="0.2">
      <c r="U1970" s="59"/>
    </row>
    <row r="1971" spans="21:21" x14ac:dyDescent="0.2">
      <c r="U1971" s="59"/>
    </row>
    <row r="1972" spans="21:21" x14ac:dyDescent="0.2">
      <c r="U1972" s="59"/>
    </row>
    <row r="1973" spans="21:21" x14ac:dyDescent="0.2">
      <c r="U1973" s="59"/>
    </row>
    <row r="1974" spans="21:21" x14ac:dyDescent="0.2">
      <c r="U1974" s="59"/>
    </row>
    <row r="1975" spans="21:21" x14ac:dyDescent="0.2">
      <c r="U1975" s="59"/>
    </row>
    <row r="1976" spans="21:21" x14ac:dyDescent="0.2">
      <c r="U1976" s="59"/>
    </row>
    <row r="1977" spans="21:21" x14ac:dyDescent="0.2">
      <c r="U1977" s="59"/>
    </row>
    <row r="1978" spans="21:21" x14ac:dyDescent="0.2">
      <c r="U1978" s="59"/>
    </row>
    <row r="1979" spans="21:21" x14ac:dyDescent="0.2">
      <c r="U1979" s="59"/>
    </row>
    <row r="1980" spans="21:21" x14ac:dyDescent="0.2">
      <c r="U1980" s="59"/>
    </row>
    <row r="1981" spans="21:21" x14ac:dyDescent="0.2">
      <c r="U1981" s="59"/>
    </row>
    <row r="1982" spans="21:21" x14ac:dyDescent="0.2">
      <c r="U1982" s="59"/>
    </row>
    <row r="1983" spans="21:21" x14ac:dyDescent="0.2">
      <c r="U1983" s="59"/>
    </row>
    <row r="1984" spans="21:21" x14ac:dyDescent="0.2">
      <c r="U1984" s="59"/>
    </row>
    <row r="1985" spans="21:21" x14ac:dyDescent="0.2">
      <c r="U1985" s="59"/>
    </row>
    <row r="1986" spans="21:21" x14ac:dyDescent="0.2">
      <c r="U1986" s="59"/>
    </row>
    <row r="1987" spans="21:21" x14ac:dyDescent="0.2">
      <c r="U1987" s="59"/>
    </row>
    <row r="1988" spans="21:21" x14ac:dyDescent="0.2">
      <c r="U1988" s="59"/>
    </row>
    <row r="1989" spans="21:21" x14ac:dyDescent="0.2">
      <c r="U1989" s="59"/>
    </row>
    <row r="1990" spans="21:21" x14ac:dyDescent="0.2">
      <c r="U1990" s="59"/>
    </row>
    <row r="1991" spans="21:21" x14ac:dyDescent="0.2">
      <c r="U1991" s="59"/>
    </row>
    <row r="1992" spans="21:21" x14ac:dyDescent="0.2">
      <c r="U1992" s="59"/>
    </row>
    <row r="1993" spans="21:21" x14ac:dyDescent="0.2">
      <c r="U1993" s="59"/>
    </row>
    <row r="1994" spans="21:21" x14ac:dyDescent="0.2">
      <c r="U1994" s="59"/>
    </row>
    <row r="1995" spans="21:21" x14ac:dyDescent="0.2">
      <c r="U1995" s="59"/>
    </row>
    <row r="1996" spans="21:21" x14ac:dyDescent="0.2">
      <c r="U1996" s="59"/>
    </row>
    <row r="1997" spans="21:21" x14ac:dyDescent="0.2">
      <c r="U1997" s="59"/>
    </row>
    <row r="1998" spans="21:21" x14ac:dyDescent="0.2">
      <c r="U1998" s="59"/>
    </row>
    <row r="1999" spans="21:21" x14ac:dyDescent="0.2">
      <c r="U1999" s="59"/>
    </row>
    <row r="2000" spans="21:21" x14ac:dyDescent="0.2">
      <c r="U2000" s="59"/>
    </row>
    <row r="2001" spans="21:21" x14ac:dyDescent="0.2">
      <c r="U2001" s="59"/>
    </row>
    <row r="2002" spans="21:21" x14ac:dyDescent="0.2">
      <c r="U2002" s="59"/>
    </row>
    <row r="2003" spans="21:21" x14ac:dyDescent="0.2">
      <c r="U2003" s="59"/>
    </row>
    <row r="2004" spans="21:21" x14ac:dyDescent="0.2">
      <c r="U2004" s="59"/>
    </row>
    <row r="2005" spans="21:21" x14ac:dyDescent="0.2">
      <c r="U2005" s="59"/>
    </row>
    <row r="2006" spans="21:21" x14ac:dyDescent="0.2">
      <c r="U2006" s="59"/>
    </row>
    <row r="2007" spans="21:21" x14ac:dyDescent="0.2">
      <c r="U2007" s="59"/>
    </row>
    <row r="2008" spans="21:21" x14ac:dyDescent="0.2">
      <c r="U2008" s="59"/>
    </row>
    <row r="2009" spans="21:21" x14ac:dyDescent="0.2">
      <c r="U2009" s="59"/>
    </row>
    <row r="2010" spans="21:21" x14ac:dyDescent="0.2">
      <c r="U2010" s="59"/>
    </row>
    <row r="2011" spans="21:21" x14ac:dyDescent="0.2">
      <c r="U2011" s="59"/>
    </row>
    <row r="2012" spans="21:21" x14ac:dyDescent="0.2">
      <c r="U2012" s="59"/>
    </row>
    <row r="2013" spans="21:21" x14ac:dyDescent="0.2">
      <c r="U2013" s="59"/>
    </row>
    <row r="2014" spans="21:21" x14ac:dyDescent="0.2">
      <c r="U2014" s="59"/>
    </row>
    <row r="2015" spans="21:21" x14ac:dyDescent="0.2">
      <c r="U2015" s="59"/>
    </row>
    <row r="2016" spans="21:21" x14ac:dyDescent="0.2">
      <c r="U2016" s="59"/>
    </row>
    <row r="2017" spans="21:21" x14ac:dyDescent="0.2">
      <c r="U2017" s="59"/>
    </row>
    <row r="2018" spans="21:21" x14ac:dyDescent="0.2">
      <c r="U2018" s="59"/>
    </row>
    <row r="2019" spans="21:21" x14ac:dyDescent="0.2">
      <c r="U2019" s="59"/>
    </row>
    <row r="2020" spans="21:21" x14ac:dyDescent="0.2">
      <c r="U2020" s="59"/>
    </row>
    <row r="2021" spans="21:21" x14ac:dyDescent="0.2">
      <c r="U2021" s="59"/>
    </row>
    <row r="2022" spans="21:21" x14ac:dyDescent="0.2">
      <c r="U2022" s="59"/>
    </row>
    <row r="2023" spans="21:21" x14ac:dyDescent="0.2">
      <c r="U2023" s="59"/>
    </row>
    <row r="2024" spans="21:21" x14ac:dyDescent="0.2">
      <c r="U2024" s="59"/>
    </row>
    <row r="2025" spans="21:21" x14ac:dyDescent="0.2">
      <c r="U2025" s="59"/>
    </row>
    <row r="2026" spans="21:21" x14ac:dyDescent="0.2">
      <c r="U2026" s="59"/>
    </row>
    <row r="2027" spans="21:21" x14ac:dyDescent="0.2">
      <c r="U2027" s="59"/>
    </row>
    <row r="2028" spans="21:21" x14ac:dyDescent="0.2">
      <c r="U2028" s="59"/>
    </row>
    <row r="2029" spans="21:21" x14ac:dyDescent="0.2">
      <c r="U2029" s="59"/>
    </row>
    <row r="2030" spans="21:21" x14ac:dyDescent="0.2">
      <c r="U2030" s="59"/>
    </row>
    <row r="2031" spans="21:21" x14ac:dyDescent="0.2">
      <c r="U2031" s="59"/>
    </row>
    <row r="2032" spans="21:21" x14ac:dyDescent="0.2">
      <c r="U2032" s="59"/>
    </row>
    <row r="2033" spans="21:21" x14ac:dyDescent="0.2">
      <c r="U2033" s="59"/>
    </row>
    <row r="2034" spans="21:21" x14ac:dyDescent="0.2">
      <c r="U2034" s="59"/>
    </row>
    <row r="2035" spans="21:21" x14ac:dyDescent="0.2">
      <c r="U2035" s="59"/>
    </row>
    <row r="2036" spans="21:21" x14ac:dyDescent="0.2">
      <c r="U2036" s="59"/>
    </row>
    <row r="2037" spans="21:21" x14ac:dyDescent="0.2">
      <c r="U2037" s="59"/>
    </row>
    <row r="2038" spans="21:21" x14ac:dyDescent="0.2">
      <c r="U2038" s="59"/>
    </row>
    <row r="2039" spans="21:21" x14ac:dyDescent="0.2">
      <c r="U2039" s="59"/>
    </row>
    <row r="2040" spans="21:21" x14ac:dyDescent="0.2">
      <c r="U2040" s="59"/>
    </row>
    <row r="2041" spans="21:21" x14ac:dyDescent="0.2">
      <c r="U2041" s="59"/>
    </row>
    <row r="2042" spans="21:21" x14ac:dyDescent="0.2">
      <c r="U2042" s="59"/>
    </row>
    <row r="2043" spans="21:21" x14ac:dyDescent="0.2">
      <c r="U2043" s="59"/>
    </row>
    <row r="2044" spans="21:21" x14ac:dyDescent="0.2">
      <c r="U2044" s="59"/>
    </row>
    <row r="2045" spans="21:21" x14ac:dyDescent="0.2">
      <c r="U2045" s="59"/>
    </row>
    <row r="2046" spans="21:21" x14ac:dyDescent="0.2">
      <c r="U2046" s="59"/>
    </row>
    <row r="2047" spans="21:21" x14ac:dyDescent="0.2">
      <c r="U2047" s="59"/>
    </row>
    <row r="2048" spans="21:21" x14ac:dyDescent="0.2">
      <c r="U2048" s="59"/>
    </row>
    <row r="2049" spans="21:21" x14ac:dyDescent="0.2">
      <c r="U2049" s="59"/>
    </row>
    <row r="2050" spans="21:21" x14ac:dyDescent="0.2">
      <c r="U2050" s="59"/>
    </row>
    <row r="2051" spans="21:21" x14ac:dyDescent="0.2">
      <c r="U2051" s="59"/>
    </row>
    <row r="2052" spans="21:21" x14ac:dyDescent="0.2">
      <c r="U2052" s="59"/>
    </row>
    <row r="2053" spans="21:21" x14ac:dyDescent="0.2">
      <c r="U2053" s="59"/>
    </row>
    <row r="2054" spans="21:21" x14ac:dyDescent="0.2">
      <c r="U2054" s="59"/>
    </row>
    <row r="2055" spans="21:21" x14ac:dyDescent="0.2">
      <c r="U2055" s="59"/>
    </row>
    <row r="2056" spans="21:21" x14ac:dyDescent="0.2">
      <c r="U2056" s="59"/>
    </row>
    <row r="2057" spans="21:21" x14ac:dyDescent="0.2">
      <c r="U2057" s="59"/>
    </row>
    <row r="2058" spans="21:21" x14ac:dyDescent="0.2">
      <c r="U2058" s="59"/>
    </row>
    <row r="2059" spans="21:21" x14ac:dyDescent="0.2">
      <c r="U2059" s="59"/>
    </row>
    <row r="2060" spans="21:21" x14ac:dyDescent="0.2">
      <c r="U2060" s="59"/>
    </row>
    <row r="2061" spans="21:21" x14ac:dyDescent="0.2">
      <c r="U2061" s="59"/>
    </row>
    <row r="2062" spans="21:21" x14ac:dyDescent="0.2">
      <c r="U2062" s="59"/>
    </row>
    <row r="2063" spans="21:21" x14ac:dyDescent="0.2">
      <c r="U2063" s="59"/>
    </row>
    <row r="2064" spans="21:21" x14ac:dyDescent="0.2">
      <c r="U2064" s="59"/>
    </row>
    <row r="2065" spans="21:21" x14ac:dyDescent="0.2">
      <c r="U2065" s="59"/>
    </row>
    <row r="2066" spans="21:21" x14ac:dyDescent="0.2">
      <c r="U2066" s="59"/>
    </row>
    <row r="2067" spans="21:21" x14ac:dyDescent="0.2">
      <c r="U2067" s="59"/>
    </row>
    <row r="2068" spans="21:21" x14ac:dyDescent="0.2">
      <c r="U2068" s="59"/>
    </row>
    <row r="2069" spans="21:21" x14ac:dyDescent="0.2">
      <c r="U2069" s="59"/>
    </row>
    <row r="2070" spans="21:21" x14ac:dyDescent="0.2">
      <c r="U2070" s="59"/>
    </row>
    <row r="2071" spans="21:21" x14ac:dyDescent="0.2">
      <c r="U2071" s="59"/>
    </row>
    <row r="2072" spans="21:21" x14ac:dyDescent="0.2">
      <c r="U2072" s="59"/>
    </row>
    <row r="2073" spans="21:21" x14ac:dyDescent="0.2">
      <c r="U2073" s="59"/>
    </row>
    <row r="2074" spans="21:21" x14ac:dyDescent="0.2">
      <c r="U2074" s="59"/>
    </row>
    <row r="2075" spans="21:21" x14ac:dyDescent="0.2">
      <c r="U2075" s="59"/>
    </row>
    <row r="2076" spans="21:21" x14ac:dyDescent="0.2">
      <c r="U2076" s="59"/>
    </row>
    <row r="2077" spans="21:21" x14ac:dyDescent="0.2">
      <c r="U2077" s="59"/>
    </row>
    <row r="2078" spans="21:21" x14ac:dyDescent="0.2">
      <c r="U2078" s="59"/>
    </row>
    <row r="2079" spans="21:21" x14ac:dyDescent="0.2">
      <c r="U2079" s="59"/>
    </row>
    <row r="2080" spans="21:21" x14ac:dyDescent="0.2">
      <c r="U2080" s="59"/>
    </row>
    <row r="2081" spans="21:21" x14ac:dyDescent="0.2">
      <c r="U2081" s="59"/>
    </row>
    <row r="2082" spans="21:21" x14ac:dyDescent="0.2">
      <c r="U2082" s="59"/>
    </row>
    <row r="2083" spans="21:21" x14ac:dyDescent="0.2">
      <c r="U2083" s="59"/>
    </row>
    <row r="2084" spans="21:21" x14ac:dyDescent="0.2">
      <c r="U2084" s="59"/>
    </row>
    <row r="2085" spans="21:21" x14ac:dyDescent="0.2">
      <c r="U2085" s="59"/>
    </row>
    <row r="2086" spans="21:21" x14ac:dyDescent="0.2">
      <c r="U2086" s="59"/>
    </row>
    <row r="2087" spans="21:21" x14ac:dyDescent="0.2">
      <c r="U2087" s="59"/>
    </row>
    <row r="2088" spans="21:21" x14ac:dyDescent="0.2">
      <c r="U2088" s="59"/>
    </row>
    <row r="2089" spans="21:21" x14ac:dyDescent="0.2">
      <c r="U2089" s="59"/>
    </row>
    <row r="2090" spans="21:21" x14ac:dyDescent="0.2">
      <c r="U2090" s="59"/>
    </row>
    <row r="2091" spans="21:21" x14ac:dyDescent="0.2">
      <c r="U2091" s="59"/>
    </row>
    <row r="2092" spans="21:21" x14ac:dyDescent="0.2">
      <c r="U2092" s="59"/>
    </row>
    <row r="2093" spans="21:21" x14ac:dyDescent="0.2">
      <c r="U2093" s="59"/>
    </row>
    <row r="2094" spans="21:21" x14ac:dyDescent="0.2">
      <c r="U2094" s="59"/>
    </row>
    <row r="2095" spans="21:21" x14ac:dyDescent="0.2">
      <c r="U2095" s="59"/>
    </row>
    <row r="2096" spans="21:21" x14ac:dyDescent="0.2">
      <c r="U2096" s="59"/>
    </row>
    <row r="2097" spans="21:21" x14ac:dyDescent="0.2">
      <c r="U2097" s="59"/>
    </row>
    <row r="2098" spans="21:21" x14ac:dyDescent="0.2">
      <c r="U2098" s="59"/>
    </row>
    <row r="2099" spans="21:21" x14ac:dyDescent="0.2">
      <c r="U2099" s="59"/>
    </row>
    <row r="2100" spans="21:21" x14ac:dyDescent="0.2">
      <c r="U2100" s="59"/>
    </row>
    <row r="2101" spans="21:21" x14ac:dyDescent="0.2">
      <c r="U2101" s="59"/>
    </row>
    <row r="2102" spans="21:21" x14ac:dyDescent="0.2">
      <c r="U2102" s="59"/>
    </row>
    <row r="2103" spans="21:21" x14ac:dyDescent="0.2">
      <c r="U2103" s="59"/>
    </row>
    <row r="2104" spans="21:21" x14ac:dyDescent="0.2">
      <c r="U2104" s="59"/>
    </row>
    <row r="2105" spans="21:21" x14ac:dyDescent="0.2">
      <c r="U2105" s="59"/>
    </row>
    <row r="2106" spans="21:21" x14ac:dyDescent="0.2">
      <c r="U2106" s="59"/>
    </row>
    <row r="2107" spans="21:21" x14ac:dyDescent="0.2">
      <c r="U2107" s="59"/>
    </row>
    <row r="2108" spans="21:21" x14ac:dyDescent="0.2">
      <c r="U2108" s="59"/>
    </row>
    <row r="2109" spans="21:21" x14ac:dyDescent="0.2">
      <c r="U2109" s="59"/>
    </row>
    <row r="2110" spans="21:21" x14ac:dyDescent="0.2">
      <c r="U2110" s="59"/>
    </row>
    <row r="2111" spans="21:21" x14ac:dyDescent="0.2">
      <c r="U2111" s="59"/>
    </row>
    <row r="2112" spans="21:21" x14ac:dyDescent="0.2">
      <c r="U2112" s="59"/>
    </row>
    <row r="2113" spans="21:21" x14ac:dyDescent="0.2">
      <c r="U2113" s="59"/>
    </row>
    <row r="2114" spans="21:21" x14ac:dyDescent="0.2">
      <c r="U2114" s="59"/>
    </row>
    <row r="2115" spans="21:21" x14ac:dyDescent="0.2">
      <c r="U2115" s="59"/>
    </row>
    <row r="2116" spans="21:21" x14ac:dyDescent="0.2">
      <c r="U2116" s="59"/>
    </row>
    <row r="2117" spans="21:21" x14ac:dyDescent="0.2">
      <c r="U2117" s="59"/>
    </row>
    <row r="2118" spans="21:21" x14ac:dyDescent="0.2">
      <c r="U2118" s="59"/>
    </row>
    <row r="2119" spans="21:21" x14ac:dyDescent="0.2">
      <c r="U2119" s="59"/>
    </row>
    <row r="2120" spans="21:21" x14ac:dyDescent="0.2">
      <c r="U2120" s="59"/>
    </row>
    <row r="2121" spans="21:21" x14ac:dyDescent="0.2">
      <c r="U2121" s="59"/>
    </row>
    <row r="2122" spans="21:21" x14ac:dyDescent="0.2">
      <c r="U2122" s="59"/>
    </row>
    <row r="2123" spans="21:21" x14ac:dyDescent="0.2">
      <c r="U2123" s="59"/>
    </row>
    <row r="2124" spans="21:21" x14ac:dyDescent="0.2">
      <c r="U2124" s="59"/>
    </row>
    <row r="2125" spans="21:21" x14ac:dyDescent="0.2">
      <c r="U2125" s="59"/>
    </row>
    <row r="2126" spans="21:21" x14ac:dyDescent="0.2">
      <c r="U2126" s="59"/>
    </row>
    <row r="2127" spans="21:21" x14ac:dyDescent="0.2">
      <c r="U2127" s="59"/>
    </row>
    <row r="2128" spans="21:21" x14ac:dyDescent="0.2">
      <c r="U2128" s="59"/>
    </row>
    <row r="2129" spans="21:21" x14ac:dyDescent="0.2">
      <c r="U2129" s="59"/>
    </row>
    <row r="2130" spans="21:21" x14ac:dyDescent="0.2">
      <c r="U2130" s="59"/>
    </row>
    <row r="2131" spans="21:21" x14ac:dyDescent="0.2">
      <c r="U2131" s="59"/>
    </row>
    <row r="2132" spans="21:21" x14ac:dyDescent="0.2">
      <c r="U2132" s="59"/>
    </row>
    <row r="2133" spans="21:21" x14ac:dyDescent="0.2">
      <c r="U2133" s="59"/>
    </row>
    <row r="2134" spans="21:21" x14ac:dyDescent="0.2">
      <c r="U2134" s="59"/>
    </row>
    <row r="2135" spans="21:21" x14ac:dyDescent="0.2">
      <c r="U2135" s="59"/>
    </row>
    <row r="2136" spans="21:21" x14ac:dyDescent="0.2">
      <c r="U2136" s="59"/>
    </row>
    <row r="2137" spans="21:21" x14ac:dyDescent="0.2">
      <c r="U2137" s="59"/>
    </row>
    <row r="2138" spans="21:21" x14ac:dyDescent="0.2">
      <c r="U2138" s="59"/>
    </row>
    <row r="2139" spans="21:21" x14ac:dyDescent="0.2">
      <c r="U2139" s="59"/>
    </row>
    <row r="2140" spans="21:21" x14ac:dyDescent="0.2">
      <c r="U2140" s="59"/>
    </row>
    <row r="2141" spans="21:21" x14ac:dyDescent="0.2">
      <c r="U2141" s="59"/>
    </row>
    <row r="2142" spans="21:21" x14ac:dyDescent="0.2">
      <c r="U2142" s="59"/>
    </row>
    <row r="2143" spans="21:21" x14ac:dyDescent="0.2">
      <c r="U2143" s="59"/>
    </row>
    <row r="2144" spans="21:21" x14ac:dyDescent="0.2">
      <c r="U2144" s="59"/>
    </row>
    <row r="2145" spans="21:21" x14ac:dyDescent="0.2">
      <c r="U2145" s="59"/>
    </row>
    <row r="2146" spans="21:21" x14ac:dyDescent="0.2">
      <c r="U2146" s="59"/>
    </row>
    <row r="2147" spans="21:21" x14ac:dyDescent="0.2">
      <c r="U2147" s="59"/>
    </row>
    <row r="2148" spans="21:21" x14ac:dyDescent="0.2">
      <c r="U2148" s="59"/>
    </row>
    <row r="2149" spans="21:21" x14ac:dyDescent="0.2">
      <c r="U2149" s="59"/>
    </row>
    <row r="2150" spans="21:21" x14ac:dyDescent="0.2">
      <c r="U2150" s="59"/>
    </row>
    <row r="2151" spans="21:21" x14ac:dyDescent="0.2">
      <c r="U2151" s="59"/>
    </row>
    <row r="2152" spans="21:21" x14ac:dyDescent="0.2">
      <c r="U2152" s="59"/>
    </row>
    <row r="2153" spans="21:21" x14ac:dyDescent="0.2">
      <c r="U2153" s="59"/>
    </row>
    <row r="2154" spans="21:21" x14ac:dyDescent="0.2">
      <c r="U2154" s="59"/>
    </row>
    <row r="2155" spans="21:21" x14ac:dyDescent="0.2">
      <c r="U2155" s="59"/>
    </row>
    <row r="2156" spans="21:21" x14ac:dyDescent="0.2">
      <c r="U2156" s="59"/>
    </row>
    <row r="2157" spans="21:21" x14ac:dyDescent="0.2">
      <c r="U2157" s="59"/>
    </row>
    <row r="2158" spans="21:21" x14ac:dyDescent="0.2">
      <c r="U2158" s="59"/>
    </row>
    <row r="2159" spans="21:21" x14ac:dyDescent="0.2">
      <c r="U2159" s="59"/>
    </row>
    <row r="2160" spans="21:21" x14ac:dyDescent="0.2">
      <c r="U2160" s="59"/>
    </row>
    <row r="2161" spans="21:21" x14ac:dyDescent="0.2">
      <c r="U2161" s="59"/>
    </row>
    <row r="2162" spans="21:21" x14ac:dyDescent="0.2">
      <c r="U2162" s="59"/>
    </row>
    <row r="2163" spans="21:21" x14ac:dyDescent="0.2">
      <c r="U2163" s="59"/>
    </row>
    <row r="2164" spans="21:21" x14ac:dyDescent="0.2">
      <c r="U2164" s="59"/>
    </row>
    <row r="2165" spans="21:21" x14ac:dyDescent="0.2">
      <c r="U2165" s="59"/>
    </row>
    <row r="2166" spans="21:21" x14ac:dyDescent="0.2">
      <c r="U2166" s="59"/>
    </row>
    <row r="2167" spans="21:21" x14ac:dyDescent="0.2">
      <c r="U2167" s="59"/>
    </row>
    <row r="2168" spans="21:21" x14ac:dyDescent="0.2">
      <c r="U2168" s="59"/>
    </row>
    <row r="2169" spans="21:21" x14ac:dyDescent="0.2">
      <c r="U2169" s="59"/>
    </row>
    <row r="2170" spans="21:21" x14ac:dyDescent="0.2">
      <c r="U2170" s="59"/>
    </row>
    <row r="2171" spans="21:21" x14ac:dyDescent="0.2">
      <c r="U2171" s="59"/>
    </row>
    <row r="2172" spans="21:21" x14ac:dyDescent="0.2">
      <c r="U2172" s="59"/>
    </row>
    <row r="2173" spans="21:21" x14ac:dyDescent="0.2">
      <c r="U2173" s="59"/>
    </row>
    <row r="2174" spans="21:21" x14ac:dyDescent="0.2">
      <c r="U2174" s="59"/>
    </row>
    <row r="2175" spans="21:21" x14ac:dyDescent="0.2">
      <c r="U2175" s="59"/>
    </row>
    <row r="2176" spans="21:21" x14ac:dyDescent="0.2">
      <c r="U2176" s="59"/>
    </row>
    <row r="2177" spans="21:21" x14ac:dyDescent="0.2">
      <c r="U2177" s="59"/>
    </row>
    <row r="2178" spans="21:21" x14ac:dyDescent="0.2">
      <c r="U2178" s="59"/>
    </row>
    <row r="2179" spans="21:21" x14ac:dyDescent="0.2">
      <c r="U2179" s="59"/>
    </row>
    <row r="2180" spans="21:21" x14ac:dyDescent="0.2">
      <c r="U2180" s="59"/>
    </row>
    <row r="2181" spans="21:21" x14ac:dyDescent="0.2">
      <c r="U2181" s="59"/>
    </row>
    <row r="2182" spans="21:21" x14ac:dyDescent="0.2">
      <c r="U2182" s="59"/>
    </row>
    <row r="2183" spans="21:21" x14ac:dyDescent="0.2">
      <c r="U2183" s="59"/>
    </row>
    <row r="2184" spans="21:21" x14ac:dyDescent="0.2">
      <c r="U2184" s="59"/>
    </row>
    <row r="2185" spans="21:21" x14ac:dyDescent="0.2">
      <c r="U2185" s="59"/>
    </row>
    <row r="2186" spans="21:21" x14ac:dyDescent="0.2">
      <c r="U2186" s="59"/>
    </row>
    <row r="2187" spans="21:21" x14ac:dyDescent="0.2">
      <c r="U2187" s="59"/>
    </row>
    <row r="2188" spans="21:21" x14ac:dyDescent="0.2">
      <c r="U2188" s="59"/>
    </row>
    <row r="2189" spans="21:21" x14ac:dyDescent="0.2">
      <c r="U2189" s="59"/>
    </row>
    <row r="2190" spans="21:21" x14ac:dyDescent="0.2">
      <c r="U2190" s="59"/>
    </row>
    <row r="2191" spans="21:21" x14ac:dyDescent="0.2">
      <c r="U2191" s="59"/>
    </row>
    <row r="2192" spans="21:21" x14ac:dyDescent="0.2">
      <c r="U2192" s="59"/>
    </row>
    <row r="2193" spans="21:21" x14ac:dyDescent="0.2">
      <c r="U2193" s="59"/>
    </row>
    <row r="2194" spans="21:21" x14ac:dyDescent="0.2">
      <c r="U2194" s="59"/>
    </row>
    <row r="2195" spans="21:21" x14ac:dyDescent="0.2">
      <c r="U2195" s="59"/>
    </row>
    <row r="2196" spans="21:21" x14ac:dyDescent="0.2">
      <c r="U2196" s="59"/>
    </row>
    <row r="2197" spans="21:21" x14ac:dyDescent="0.2">
      <c r="U2197" s="59"/>
    </row>
    <row r="2198" spans="21:21" x14ac:dyDescent="0.2">
      <c r="U2198" s="59"/>
    </row>
    <row r="2199" spans="21:21" x14ac:dyDescent="0.2">
      <c r="U2199" s="59"/>
    </row>
    <row r="2200" spans="21:21" x14ac:dyDescent="0.2">
      <c r="U2200" s="59"/>
    </row>
    <row r="2201" spans="21:21" x14ac:dyDescent="0.2">
      <c r="U2201" s="59"/>
    </row>
    <row r="2202" spans="21:21" x14ac:dyDescent="0.2">
      <c r="U2202" s="59"/>
    </row>
    <row r="2203" spans="21:21" x14ac:dyDescent="0.2">
      <c r="U2203" s="59"/>
    </row>
    <row r="2204" spans="21:21" x14ac:dyDescent="0.2">
      <c r="U2204" s="59"/>
    </row>
    <row r="2205" spans="21:21" x14ac:dyDescent="0.2">
      <c r="U2205" s="59"/>
    </row>
    <row r="2206" spans="21:21" x14ac:dyDescent="0.2">
      <c r="U2206" s="59"/>
    </row>
    <row r="2207" spans="21:21" x14ac:dyDescent="0.2">
      <c r="U2207" s="59"/>
    </row>
    <row r="2208" spans="21:21" x14ac:dyDescent="0.2">
      <c r="U2208" s="59"/>
    </row>
    <row r="2209" spans="21:21" x14ac:dyDescent="0.2">
      <c r="U2209" s="59"/>
    </row>
    <row r="2210" spans="21:21" x14ac:dyDescent="0.2">
      <c r="U2210" s="59"/>
    </row>
    <row r="2211" spans="21:21" x14ac:dyDescent="0.2">
      <c r="U2211" s="59"/>
    </row>
    <row r="2212" spans="21:21" x14ac:dyDescent="0.2">
      <c r="U2212" s="59"/>
    </row>
    <row r="2213" spans="21:21" x14ac:dyDescent="0.2">
      <c r="U2213" s="59"/>
    </row>
    <row r="2214" spans="21:21" x14ac:dyDescent="0.2">
      <c r="U2214" s="59"/>
    </row>
    <row r="2215" spans="21:21" x14ac:dyDescent="0.2">
      <c r="U2215" s="59"/>
    </row>
    <row r="2216" spans="21:21" x14ac:dyDescent="0.2">
      <c r="U2216" s="59"/>
    </row>
    <row r="2217" spans="21:21" x14ac:dyDescent="0.2">
      <c r="U2217" s="59"/>
    </row>
    <row r="2218" spans="21:21" x14ac:dyDescent="0.2">
      <c r="U2218" s="59"/>
    </row>
    <row r="2219" spans="21:21" x14ac:dyDescent="0.2">
      <c r="U2219" s="59"/>
    </row>
    <row r="2220" spans="21:21" x14ac:dyDescent="0.2">
      <c r="U2220" s="59"/>
    </row>
    <row r="2221" spans="21:21" x14ac:dyDescent="0.2">
      <c r="U2221" s="59"/>
    </row>
    <row r="2222" spans="21:21" x14ac:dyDescent="0.2">
      <c r="U2222" s="59"/>
    </row>
    <row r="2223" spans="21:21" x14ac:dyDescent="0.2">
      <c r="U2223" s="59"/>
    </row>
    <row r="2224" spans="21:21" x14ac:dyDescent="0.2">
      <c r="U2224" s="59"/>
    </row>
    <row r="2225" spans="21:21" x14ac:dyDescent="0.2">
      <c r="U2225" s="59"/>
    </row>
    <row r="2226" spans="21:21" x14ac:dyDescent="0.2">
      <c r="U2226" s="59"/>
    </row>
    <row r="2227" spans="21:21" x14ac:dyDescent="0.2">
      <c r="U2227" s="59"/>
    </row>
    <row r="2228" spans="21:21" x14ac:dyDescent="0.2">
      <c r="U2228" s="59"/>
    </row>
    <row r="2229" spans="21:21" x14ac:dyDescent="0.2">
      <c r="U2229" s="59"/>
    </row>
    <row r="2230" spans="21:21" x14ac:dyDescent="0.2">
      <c r="U2230" s="59"/>
    </row>
    <row r="2231" spans="21:21" x14ac:dyDescent="0.2">
      <c r="U2231" s="59"/>
    </row>
    <row r="2232" spans="21:21" x14ac:dyDescent="0.2">
      <c r="U2232" s="59"/>
    </row>
    <row r="2233" spans="21:21" x14ac:dyDescent="0.2">
      <c r="U2233" s="59"/>
    </row>
    <row r="2234" spans="21:21" x14ac:dyDescent="0.2">
      <c r="U2234" s="59"/>
    </row>
    <row r="2235" spans="21:21" x14ac:dyDescent="0.2">
      <c r="U2235" s="59"/>
    </row>
    <row r="2236" spans="21:21" x14ac:dyDescent="0.2">
      <c r="U2236" s="59"/>
    </row>
    <row r="2237" spans="21:21" x14ac:dyDescent="0.2">
      <c r="U2237" s="59"/>
    </row>
    <row r="2238" spans="21:21" x14ac:dyDescent="0.2">
      <c r="U2238" s="59"/>
    </row>
    <row r="2239" spans="21:21" x14ac:dyDescent="0.2">
      <c r="U2239" s="59"/>
    </row>
    <row r="2240" spans="21:21" x14ac:dyDescent="0.2">
      <c r="U2240" s="59"/>
    </row>
    <row r="2241" spans="21:21" x14ac:dyDescent="0.2">
      <c r="U2241" s="59"/>
    </row>
    <row r="2242" spans="21:21" x14ac:dyDescent="0.2">
      <c r="U2242" s="59"/>
    </row>
    <row r="2243" spans="21:21" x14ac:dyDescent="0.2">
      <c r="U2243" s="59"/>
    </row>
    <row r="2244" spans="21:21" x14ac:dyDescent="0.2">
      <c r="U2244" s="59"/>
    </row>
    <row r="2245" spans="21:21" x14ac:dyDescent="0.2">
      <c r="U2245" s="59"/>
    </row>
    <row r="2246" spans="21:21" x14ac:dyDescent="0.2">
      <c r="U2246" s="59"/>
    </row>
    <row r="2247" spans="21:21" x14ac:dyDescent="0.2">
      <c r="U2247" s="59"/>
    </row>
    <row r="2248" spans="21:21" x14ac:dyDescent="0.2">
      <c r="U2248" s="59"/>
    </row>
    <row r="2249" spans="21:21" x14ac:dyDescent="0.2">
      <c r="U2249" s="59"/>
    </row>
    <row r="2250" spans="21:21" x14ac:dyDescent="0.2">
      <c r="U2250" s="59"/>
    </row>
    <row r="2251" spans="21:21" x14ac:dyDescent="0.2">
      <c r="U2251" s="59"/>
    </row>
    <row r="2252" spans="21:21" x14ac:dyDescent="0.2">
      <c r="U2252" s="59"/>
    </row>
    <row r="2253" spans="21:21" x14ac:dyDescent="0.2">
      <c r="U2253" s="59"/>
    </row>
    <row r="2254" spans="21:21" x14ac:dyDescent="0.2">
      <c r="U2254" s="59"/>
    </row>
    <row r="2255" spans="21:21" x14ac:dyDescent="0.2">
      <c r="U2255" s="59"/>
    </row>
    <row r="2256" spans="21:21" x14ac:dyDescent="0.2">
      <c r="U2256" s="59"/>
    </row>
    <row r="2257" spans="21:21" x14ac:dyDescent="0.2">
      <c r="U2257" s="59"/>
    </row>
    <row r="2258" spans="21:21" x14ac:dyDescent="0.2">
      <c r="U2258" s="59"/>
    </row>
    <row r="2259" spans="21:21" x14ac:dyDescent="0.2">
      <c r="U2259" s="59"/>
    </row>
    <row r="2260" spans="21:21" x14ac:dyDescent="0.2">
      <c r="U2260" s="59"/>
    </row>
    <row r="2261" spans="21:21" x14ac:dyDescent="0.2">
      <c r="U2261" s="59"/>
    </row>
    <row r="2262" spans="21:21" x14ac:dyDescent="0.2">
      <c r="U2262" s="59"/>
    </row>
    <row r="2263" spans="21:21" x14ac:dyDescent="0.2">
      <c r="U2263" s="59"/>
    </row>
    <row r="2264" spans="21:21" x14ac:dyDescent="0.2">
      <c r="U2264" s="59"/>
    </row>
    <row r="2265" spans="21:21" x14ac:dyDescent="0.2">
      <c r="U2265" s="59"/>
    </row>
    <row r="2266" spans="21:21" x14ac:dyDescent="0.2">
      <c r="U2266" s="59"/>
    </row>
    <row r="2267" spans="21:21" x14ac:dyDescent="0.2">
      <c r="U2267" s="59"/>
    </row>
    <row r="2268" spans="21:21" x14ac:dyDescent="0.2">
      <c r="U2268" s="59"/>
    </row>
    <row r="2269" spans="21:21" x14ac:dyDescent="0.2">
      <c r="U2269" s="59"/>
    </row>
    <row r="2270" spans="21:21" x14ac:dyDescent="0.2">
      <c r="U2270" s="59"/>
    </row>
    <row r="2271" spans="21:21" x14ac:dyDescent="0.2">
      <c r="U2271" s="59"/>
    </row>
    <row r="2272" spans="21:21" x14ac:dyDescent="0.2">
      <c r="U2272" s="59"/>
    </row>
    <row r="2273" spans="21:21" x14ac:dyDescent="0.2">
      <c r="U2273" s="59"/>
    </row>
    <row r="2274" spans="21:21" x14ac:dyDescent="0.2">
      <c r="U2274" s="59"/>
    </row>
    <row r="2275" spans="21:21" x14ac:dyDescent="0.2">
      <c r="U2275" s="59"/>
    </row>
    <row r="2276" spans="21:21" x14ac:dyDescent="0.2">
      <c r="U2276" s="59"/>
    </row>
    <row r="2277" spans="21:21" x14ac:dyDescent="0.2">
      <c r="U2277" s="59"/>
    </row>
    <row r="2278" spans="21:21" x14ac:dyDescent="0.2">
      <c r="U2278" s="59"/>
    </row>
    <row r="2279" spans="21:21" x14ac:dyDescent="0.2">
      <c r="U2279" s="59"/>
    </row>
    <row r="2280" spans="21:21" x14ac:dyDescent="0.2">
      <c r="U2280" s="59"/>
    </row>
    <row r="2281" spans="21:21" x14ac:dyDescent="0.2">
      <c r="U2281" s="59"/>
    </row>
    <row r="2282" spans="21:21" x14ac:dyDescent="0.2">
      <c r="U2282" s="59"/>
    </row>
    <row r="2283" spans="21:21" x14ac:dyDescent="0.2">
      <c r="U2283" s="59"/>
    </row>
    <row r="2284" spans="21:21" x14ac:dyDescent="0.2">
      <c r="U2284" s="59"/>
    </row>
    <row r="2285" spans="21:21" x14ac:dyDescent="0.2">
      <c r="U2285" s="59"/>
    </row>
    <row r="2286" spans="21:21" x14ac:dyDescent="0.2">
      <c r="U2286" s="59"/>
    </row>
    <row r="2287" spans="21:21" x14ac:dyDescent="0.2">
      <c r="U2287" s="59"/>
    </row>
    <row r="2288" spans="21:21" x14ac:dyDescent="0.2">
      <c r="U2288" s="59"/>
    </row>
    <row r="2289" spans="21:21" x14ac:dyDescent="0.2">
      <c r="U2289" s="59"/>
    </row>
    <row r="2290" spans="21:21" x14ac:dyDescent="0.2">
      <c r="U2290" s="59"/>
    </row>
    <row r="2291" spans="21:21" x14ac:dyDescent="0.2">
      <c r="U2291" s="59"/>
    </row>
    <row r="2292" spans="21:21" x14ac:dyDescent="0.2">
      <c r="U2292" s="59"/>
    </row>
    <row r="2293" spans="21:21" x14ac:dyDescent="0.2">
      <c r="U2293" s="59"/>
    </row>
    <row r="2294" spans="21:21" x14ac:dyDescent="0.2">
      <c r="U2294" s="59"/>
    </row>
    <row r="2295" spans="21:21" x14ac:dyDescent="0.2">
      <c r="U2295" s="59"/>
    </row>
    <row r="2296" spans="21:21" x14ac:dyDescent="0.2">
      <c r="U2296" s="59"/>
    </row>
    <row r="2297" spans="21:21" x14ac:dyDescent="0.2">
      <c r="U2297" s="59"/>
    </row>
    <row r="2298" spans="21:21" x14ac:dyDescent="0.2">
      <c r="U2298" s="59"/>
    </row>
    <row r="2299" spans="21:21" x14ac:dyDescent="0.2">
      <c r="U2299" s="59"/>
    </row>
    <row r="2300" spans="21:21" x14ac:dyDescent="0.2">
      <c r="U2300" s="59"/>
    </row>
    <row r="2301" spans="21:21" x14ac:dyDescent="0.2">
      <c r="U2301" s="59"/>
    </row>
    <row r="2302" spans="21:21" x14ac:dyDescent="0.2">
      <c r="U2302" s="59"/>
    </row>
    <row r="2303" spans="21:21" x14ac:dyDescent="0.2">
      <c r="U2303" s="59"/>
    </row>
    <row r="2304" spans="21:21" x14ac:dyDescent="0.2">
      <c r="U2304" s="59"/>
    </row>
    <row r="2305" spans="21:21" x14ac:dyDescent="0.2">
      <c r="U2305" s="59"/>
    </row>
    <row r="2306" spans="21:21" x14ac:dyDescent="0.2">
      <c r="U2306" s="59"/>
    </row>
    <row r="2307" spans="21:21" x14ac:dyDescent="0.2">
      <c r="U2307" s="59"/>
    </row>
    <row r="2308" spans="21:21" x14ac:dyDescent="0.2">
      <c r="U2308" s="59"/>
    </row>
    <row r="2309" spans="21:21" x14ac:dyDescent="0.2">
      <c r="U2309" s="59"/>
    </row>
    <row r="2310" spans="21:21" x14ac:dyDescent="0.2">
      <c r="U2310" s="59"/>
    </row>
    <row r="2311" spans="21:21" x14ac:dyDescent="0.2">
      <c r="U2311" s="59"/>
    </row>
    <row r="2312" spans="21:21" x14ac:dyDescent="0.2">
      <c r="U2312" s="59"/>
    </row>
    <row r="2313" spans="21:21" x14ac:dyDescent="0.2">
      <c r="U2313" s="59"/>
    </row>
    <row r="2314" spans="21:21" x14ac:dyDescent="0.2">
      <c r="U2314" s="59"/>
    </row>
    <row r="2315" spans="21:21" x14ac:dyDescent="0.2">
      <c r="U2315" s="59"/>
    </row>
    <row r="2316" spans="21:21" x14ac:dyDescent="0.2">
      <c r="U2316" s="59"/>
    </row>
    <row r="2317" spans="21:21" x14ac:dyDescent="0.2">
      <c r="U2317" s="59"/>
    </row>
    <row r="2318" spans="21:21" x14ac:dyDescent="0.2">
      <c r="U2318" s="59"/>
    </row>
    <row r="2319" spans="21:21" x14ac:dyDescent="0.2">
      <c r="U2319" s="59"/>
    </row>
    <row r="2320" spans="21:21" x14ac:dyDescent="0.2">
      <c r="U2320" s="59"/>
    </row>
    <row r="2321" spans="21:21" x14ac:dyDescent="0.2">
      <c r="U2321" s="59"/>
    </row>
    <row r="2322" spans="21:21" x14ac:dyDescent="0.2">
      <c r="U2322" s="59"/>
    </row>
    <row r="2323" spans="21:21" x14ac:dyDescent="0.2">
      <c r="U2323" s="59"/>
    </row>
    <row r="2324" spans="21:21" x14ac:dyDescent="0.2">
      <c r="U2324" s="59"/>
    </row>
    <row r="2325" spans="21:21" x14ac:dyDescent="0.2">
      <c r="U2325" s="59"/>
    </row>
    <row r="2326" spans="21:21" x14ac:dyDescent="0.2">
      <c r="U2326" s="59"/>
    </row>
    <row r="2327" spans="21:21" x14ac:dyDescent="0.2">
      <c r="U2327" s="59"/>
    </row>
    <row r="2328" spans="21:21" x14ac:dyDescent="0.2">
      <c r="U2328" s="59"/>
    </row>
    <row r="2329" spans="21:21" x14ac:dyDescent="0.2">
      <c r="U2329" s="59"/>
    </row>
    <row r="2330" spans="21:21" x14ac:dyDescent="0.2">
      <c r="U2330" s="59"/>
    </row>
    <row r="2331" spans="21:21" x14ac:dyDescent="0.2">
      <c r="U2331" s="59"/>
    </row>
    <row r="2332" spans="21:21" x14ac:dyDescent="0.2">
      <c r="U2332" s="59"/>
    </row>
    <row r="2333" spans="21:21" x14ac:dyDescent="0.2">
      <c r="U2333" s="59"/>
    </row>
    <row r="2334" spans="21:21" x14ac:dyDescent="0.2">
      <c r="U2334" s="59"/>
    </row>
    <row r="2335" spans="21:21" x14ac:dyDescent="0.2">
      <c r="U2335" s="59"/>
    </row>
    <row r="2336" spans="21:21" x14ac:dyDescent="0.2">
      <c r="U2336" s="59"/>
    </row>
    <row r="2337" spans="21:21" x14ac:dyDescent="0.2">
      <c r="U2337" s="59"/>
    </row>
    <row r="2338" spans="21:21" x14ac:dyDescent="0.2">
      <c r="U2338" s="59"/>
    </row>
    <row r="2339" spans="21:21" x14ac:dyDescent="0.2">
      <c r="U2339" s="59"/>
    </row>
    <row r="2340" spans="21:21" x14ac:dyDescent="0.2">
      <c r="U2340" s="59"/>
    </row>
    <row r="2341" spans="21:21" x14ac:dyDescent="0.2">
      <c r="U2341" s="59"/>
    </row>
    <row r="2342" spans="21:21" x14ac:dyDescent="0.2">
      <c r="U2342" s="59"/>
    </row>
    <row r="2343" spans="21:21" x14ac:dyDescent="0.2">
      <c r="U2343" s="59"/>
    </row>
    <row r="2344" spans="21:21" x14ac:dyDescent="0.2">
      <c r="U2344" s="59"/>
    </row>
    <row r="2345" spans="21:21" x14ac:dyDescent="0.2">
      <c r="U2345" s="59"/>
    </row>
    <row r="2346" spans="21:21" x14ac:dyDescent="0.2">
      <c r="U2346" s="59"/>
    </row>
    <row r="2347" spans="21:21" x14ac:dyDescent="0.2">
      <c r="U2347" s="59"/>
    </row>
    <row r="2348" spans="21:21" x14ac:dyDescent="0.2">
      <c r="U2348" s="59"/>
    </row>
    <row r="2349" spans="21:21" x14ac:dyDescent="0.2">
      <c r="U2349" s="59"/>
    </row>
    <row r="2350" spans="21:21" x14ac:dyDescent="0.2">
      <c r="U2350" s="59"/>
    </row>
    <row r="2351" spans="21:21" x14ac:dyDescent="0.2">
      <c r="U2351" s="59"/>
    </row>
    <row r="2352" spans="21:21" x14ac:dyDescent="0.2">
      <c r="U2352" s="59"/>
    </row>
    <row r="2353" spans="21:21" x14ac:dyDescent="0.2">
      <c r="U2353" s="59"/>
    </row>
    <row r="2354" spans="21:21" x14ac:dyDescent="0.2">
      <c r="U2354" s="59"/>
    </row>
    <row r="2355" spans="21:21" x14ac:dyDescent="0.2">
      <c r="U2355" s="59"/>
    </row>
    <row r="2356" spans="21:21" x14ac:dyDescent="0.2">
      <c r="U2356" s="59"/>
    </row>
    <row r="2357" spans="21:21" x14ac:dyDescent="0.2">
      <c r="U2357" s="59"/>
    </row>
    <row r="2358" spans="21:21" x14ac:dyDescent="0.2">
      <c r="U2358" s="59"/>
    </row>
    <row r="2359" spans="21:21" x14ac:dyDescent="0.2">
      <c r="U2359" s="59"/>
    </row>
    <row r="2360" spans="21:21" x14ac:dyDescent="0.2">
      <c r="U2360" s="59"/>
    </row>
    <row r="2361" spans="21:21" x14ac:dyDescent="0.2">
      <c r="U2361" s="59"/>
    </row>
    <row r="2362" spans="21:21" x14ac:dyDescent="0.2">
      <c r="U2362" s="59"/>
    </row>
    <row r="2363" spans="21:21" x14ac:dyDescent="0.2">
      <c r="U2363" s="59"/>
    </row>
    <row r="2364" spans="21:21" x14ac:dyDescent="0.2">
      <c r="U2364" s="59"/>
    </row>
    <row r="2365" spans="21:21" x14ac:dyDescent="0.2">
      <c r="U2365" s="59"/>
    </row>
    <row r="2366" spans="21:21" x14ac:dyDescent="0.2">
      <c r="U2366" s="59"/>
    </row>
    <row r="2367" spans="21:21" x14ac:dyDescent="0.2">
      <c r="U2367" s="59"/>
    </row>
    <row r="2368" spans="21:21" x14ac:dyDescent="0.2">
      <c r="U2368" s="59"/>
    </row>
    <row r="2369" spans="21:21" x14ac:dyDescent="0.2">
      <c r="U2369" s="59"/>
    </row>
    <row r="2370" spans="21:21" x14ac:dyDescent="0.2">
      <c r="U2370" s="59"/>
    </row>
    <row r="2371" spans="21:21" x14ac:dyDescent="0.2">
      <c r="U2371" s="59"/>
    </row>
    <row r="2372" spans="21:21" x14ac:dyDescent="0.2">
      <c r="U2372" s="59"/>
    </row>
    <row r="2373" spans="21:21" x14ac:dyDescent="0.2">
      <c r="U2373" s="59"/>
    </row>
    <row r="2374" spans="21:21" x14ac:dyDescent="0.2">
      <c r="U2374" s="59"/>
    </row>
    <row r="2375" spans="21:21" x14ac:dyDescent="0.2">
      <c r="U2375" s="59"/>
    </row>
    <row r="2376" spans="21:21" x14ac:dyDescent="0.2">
      <c r="U2376" s="59"/>
    </row>
    <row r="2377" spans="21:21" x14ac:dyDescent="0.2">
      <c r="U2377" s="59"/>
    </row>
    <row r="2378" spans="21:21" x14ac:dyDescent="0.2">
      <c r="U2378" s="59"/>
    </row>
    <row r="2379" spans="21:21" x14ac:dyDescent="0.2">
      <c r="U2379" s="59"/>
    </row>
    <row r="2380" spans="21:21" x14ac:dyDescent="0.2">
      <c r="U2380" s="59"/>
    </row>
    <row r="2381" spans="21:21" x14ac:dyDescent="0.2">
      <c r="U2381" s="59"/>
    </row>
    <row r="2382" spans="21:21" x14ac:dyDescent="0.2">
      <c r="U2382" s="59"/>
    </row>
    <row r="2383" spans="21:21" x14ac:dyDescent="0.2">
      <c r="U2383" s="59"/>
    </row>
    <row r="2384" spans="21:21" x14ac:dyDescent="0.2">
      <c r="U2384" s="59"/>
    </row>
    <row r="2385" spans="21:21" x14ac:dyDescent="0.2">
      <c r="U2385" s="59"/>
    </row>
    <row r="2386" spans="21:21" x14ac:dyDescent="0.2">
      <c r="U2386" s="59"/>
    </row>
    <row r="2387" spans="21:21" x14ac:dyDescent="0.2">
      <c r="U2387" s="59"/>
    </row>
    <row r="2388" spans="21:21" x14ac:dyDescent="0.2">
      <c r="U2388" s="59"/>
    </row>
    <row r="2389" spans="21:21" x14ac:dyDescent="0.2">
      <c r="U2389" s="59"/>
    </row>
    <row r="2390" spans="21:21" x14ac:dyDescent="0.2">
      <c r="U2390" s="59"/>
    </row>
    <row r="2391" spans="21:21" x14ac:dyDescent="0.2">
      <c r="U2391" s="59"/>
    </row>
    <row r="2392" spans="21:21" x14ac:dyDescent="0.2">
      <c r="U2392" s="59"/>
    </row>
    <row r="2393" spans="21:21" x14ac:dyDescent="0.2">
      <c r="U2393" s="59"/>
    </row>
    <row r="2394" spans="21:21" x14ac:dyDescent="0.2">
      <c r="U2394" s="59"/>
    </row>
    <row r="2395" spans="21:21" x14ac:dyDescent="0.2">
      <c r="U2395" s="59"/>
    </row>
    <row r="2396" spans="21:21" x14ac:dyDescent="0.2">
      <c r="U2396" s="59"/>
    </row>
    <row r="2397" spans="21:21" x14ac:dyDescent="0.2">
      <c r="U2397" s="59"/>
    </row>
    <row r="2398" spans="21:21" x14ac:dyDescent="0.2">
      <c r="U2398" s="59"/>
    </row>
    <row r="2399" spans="21:21" x14ac:dyDescent="0.2">
      <c r="U2399" s="59"/>
    </row>
    <row r="2400" spans="21:21" x14ac:dyDescent="0.2">
      <c r="U2400" s="59"/>
    </row>
    <row r="2401" spans="21:21" x14ac:dyDescent="0.2">
      <c r="U2401" s="59"/>
    </row>
    <row r="2402" spans="21:21" x14ac:dyDescent="0.2">
      <c r="U2402" s="59"/>
    </row>
    <row r="2403" spans="21:21" x14ac:dyDescent="0.2">
      <c r="U2403" s="59"/>
    </row>
    <row r="2404" spans="21:21" x14ac:dyDescent="0.2">
      <c r="U2404" s="59"/>
    </row>
    <row r="2405" spans="21:21" x14ac:dyDescent="0.2">
      <c r="U2405" s="59"/>
    </row>
    <row r="2406" spans="21:21" x14ac:dyDescent="0.2">
      <c r="U2406" s="59"/>
    </row>
    <row r="2407" spans="21:21" x14ac:dyDescent="0.2">
      <c r="U2407" s="59"/>
    </row>
    <row r="2408" spans="21:21" x14ac:dyDescent="0.2">
      <c r="U2408" s="59"/>
    </row>
    <row r="2409" spans="21:21" x14ac:dyDescent="0.2">
      <c r="U2409" s="59"/>
    </row>
    <row r="2410" spans="21:21" x14ac:dyDescent="0.2">
      <c r="U2410" s="59"/>
    </row>
    <row r="2411" spans="21:21" x14ac:dyDescent="0.2">
      <c r="U2411" s="59"/>
    </row>
    <row r="2412" spans="21:21" x14ac:dyDescent="0.2">
      <c r="U2412" s="59"/>
    </row>
    <row r="2413" spans="21:21" x14ac:dyDescent="0.2">
      <c r="U2413" s="59"/>
    </row>
    <row r="2414" spans="21:21" x14ac:dyDescent="0.2">
      <c r="U2414" s="59"/>
    </row>
    <row r="2415" spans="21:21" x14ac:dyDescent="0.2">
      <c r="U2415" s="59"/>
    </row>
    <row r="2416" spans="21:21" x14ac:dyDescent="0.2">
      <c r="U2416" s="59"/>
    </row>
    <row r="2417" spans="21:21" x14ac:dyDescent="0.2">
      <c r="U2417" s="59"/>
    </row>
    <row r="2418" spans="21:21" x14ac:dyDescent="0.2">
      <c r="U2418" s="59"/>
    </row>
    <row r="2419" spans="21:21" x14ac:dyDescent="0.2">
      <c r="U2419" s="59"/>
    </row>
    <row r="2420" spans="21:21" x14ac:dyDescent="0.2">
      <c r="U2420" s="59"/>
    </row>
    <row r="2421" spans="21:21" x14ac:dyDescent="0.2">
      <c r="U2421" s="59"/>
    </row>
    <row r="2422" spans="21:21" x14ac:dyDescent="0.2">
      <c r="U2422" s="59"/>
    </row>
    <row r="2423" spans="21:21" x14ac:dyDescent="0.2">
      <c r="U2423" s="59"/>
    </row>
    <row r="2424" spans="21:21" x14ac:dyDescent="0.2">
      <c r="U2424" s="59"/>
    </row>
    <row r="2425" spans="21:21" x14ac:dyDescent="0.2">
      <c r="U2425" s="59"/>
    </row>
    <row r="2426" spans="21:21" x14ac:dyDescent="0.2">
      <c r="U2426" s="59"/>
    </row>
    <row r="2427" spans="21:21" x14ac:dyDescent="0.2">
      <c r="U2427" s="59"/>
    </row>
    <row r="2428" spans="21:21" x14ac:dyDescent="0.2">
      <c r="U2428" s="59"/>
    </row>
    <row r="2429" spans="21:21" x14ac:dyDescent="0.2">
      <c r="U2429" s="59"/>
    </row>
    <row r="2430" spans="21:21" x14ac:dyDescent="0.2">
      <c r="U2430" s="59"/>
    </row>
    <row r="2431" spans="21:21" x14ac:dyDescent="0.2">
      <c r="U2431" s="59"/>
    </row>
    <row r="2432" spans="21:21" x14ac:dyDescent="0.2">
      <c r="U2432" s="59"/>
    </row>
    <row r="2433" spans="21:21" x14ac:dyDescent="0.2">
      <c r="U2433" s="59"/>
    </row>
    <row r="2434" spans="21:21" x14ac:dyDescent="0.2">
      <c r="U2434" s="59"/>
    </row>
    <row r="2435" spans="21:21" x14ac:dyDescent="0.2">
      <c r="U2435" s="59"/>
    </row>
    <row r="2436" spans="21:21" x14ac:dyDescent="0.2">
      <c r="U2436" s="59"/>
    </row>
    <row r="2437" spans="21:21" x14ac:dyDescent="0.2">
      <c r="U2437" s="59"/>
    </row>
    <row r="2438" spans="21:21" x14ac:dyDescent="0.2">
      <c r="U2438" s="59"/>
    </row>
    <row r="2439" spans="21:21" x14ac:dyDescent="0.2">
      <c r="U2439" s="59"/>
    </row>
    <row r="2440" spans="21:21" x14ac:dyDescent="0.2">
      <c r="U2440" s="59"/>
    </row>
    <row r="2441" spans="21:21" x14ac:dyDescent="0.2">
      <c r="U2441" s="59"/>
    </row>
    <row r="2442" spans="21:21" x14ac:dyDescent="0.2">
      <c r="U2442" s="59"/>
    </row>
    <row r="2443" spans="21:21" x14ac:dyDescent="0.2">
      <c r="U2443" s="59"/>
    </row>
    <row r="2444" spans="21:21" x14ac:dyDescent="0.2">
      <c r="U2444" s="59"/>
    </row>
    <row r="2445" spans="21:21" x14ac:dyDescent="0.2">
      <c r="U2445" s="59"/>
    </row>
    <row r="2446" spans="21:21" x14ac:dyDescent="0.2">
      <c r="U2446" s="59"/>
    </row>
    <row r="2447" spans="21:21" x14ac:dyDescent="0.2">
      <c r="U2447" s="59"/>
    </row>
    <row r="2448" spans="21:21" x14ac:dyDescent="0.2">
      <c r="U2448" s="59"/>
    </row>
    <row r="2449" spans="21:21" x14ac:dyDescent="0.2">
      <c r="U2449" s="59"/>
    </row>
    <row r="2450" spans="21:21" x14ac:dyDescent="0.2">
      <c r="U2450" s="59"/>
    </row>
    <row r="2451" spans="21:21" x14ac:dyDescent="0.2">
      <c r="U2451" s="59"/>
    </row>
    <row r="2452" spans="21:21" x14ac:dyDescent="0.2">
      <c r="U2452" s="59"/>
    </row>
    <row r="2453" spans="21:21" x14ac:dyDescent="0.2">
      <c r="U2453" s="59"/>
    </row>
    <row r="2454" spans="21:21" x14ac:dyDescent="0.2">
      <c r="U2454" s="59"/>
    </row>
    <row r="2455" spans="21:21" x14ac:dyDescent="0.2">
      <c r="U2455" s="59"/>
    </row>
    <row r="2456" spans="21:21" x14ac:dyDescent="0.2">
      <c r="U2456" s="59"/>
    </row>
    <row r="2457" spans="21:21" x14ac:dyDescent="0.2">
      <c r="U2457" s="59"/>
    </row>
    <row r="2458" spans="21:21" x14ac:dyDescent="0.2">
      <c r="U2458" s="59"/>
    </row>
    <row r="2459" spans="21:21" x14ac:dyDescent="0.2">
      <c r="U2459" s="59"/>
    </row>
    <row r="2460" spans="21:21" x14ac:dyDescent="0.2">
      <c r="U2460" s="59"/>
    </row>
    <row r="2461" spans="21:21" x14ac:dyDescent="0.2">
      <c r="U2461" s="59"/>
    </row>
    <row r="2462" spans="21:21" x14ac:dyDescent="0.2">
      <c r="U2462" s="59"/>
    </row>
    <row r="2463" spans="21:21" x14ac:dyDescent="0.2">
      <c r="U2463" s="59"/>
    </row>
    <row r="2464" spans="21:21" x14ac:dyDescent="0.2">
      <c r="U2464" s="59"/>
    </row>
    <row r="2465" spans="21:21" x14ac:dyDescent="0.2">
      <c r="U2465" s="59"/>
    </row>
    <row r="2466" spans="21:21" x14ac:dyDescent="0.2">
      <c r="U2466" s="59"/>
    </row>
    <row r="2467" spans="21:21" x14ac:dyDescent="0.2">
      <c r="U2467" s="59"/>
    </row>
    <row r="2468" spans="21:21" x14ac:dyDescent="0.2">
      <c r="U2468" s="59"/>
    </row>
    <row r="2469" spans="21:21" x14ac:dyDescent="0.2">
      <c r="U2469" s="59"/>
    </row>
    <row r="2470" spans="21:21" x14ac:dyDescent="0.2">
      <c r="U2470" s="59"/>
    </row>
    <row r="2471" spans="21:21" x14ac:dyDescent="0.2">
      <c r="U2471" s="59"/>
    </row>
    <row r="2472" spans="21:21" x14ac:dyDescent="0.2">
      <c r="U2472" s="59"/>
    </row>
    <row r="2473" spans="21:21" x14ac:dyDescent="0.2">
      <c r="U2473" s="59"/>
    </row>
    <row r="2474" spans="21:21" x14ac:dyDescent="0.2">
      <c r="U2474" s="59"/>
    </row>
    <row r="2475" spans="21:21" x14ac:dyDescent="0.2">
      <c r="U2475" s="59"/>
    </row>
    <row r="2476" spans="21:21" x14ac:dyDescent="0.2">
      <c r="U2476" s="59"/>
    </row>
    <row r="2477" spans="21:21" x14ac:dyDescent="0.2">
      <c r="U2477" s="59"/>
    </row>
    <row r="2478" spans="21:21" x14ac:dyDescent="0.2">
      <c r="U2478" s="59"/>
    </row>
    <row r="2479" spans="21:21" x14ac:dyDescent="0.2">
      <c r="U2479" s="59"/>
    </row>
    <row r="2480" spans="21:21" x14ac:dyDescent="0.2">
      <c r="U2480" s="59"/>
    </row>
    <row r="2481" spans="21:21" x14ac:dyDescent="0.2">
      <c r="U2481" s="59"/>
    </row>
    <row r="2482" spans="21:21" x14ac:dyDescent="0.2">
      <c r="U2482" s="59"/>
    </row>
    <row r="2483" spans="21:21" x14ac:dyDescent="0.2">
      <c r="U2483" s="59"/>
    </row>
    <row r="2484" spans="21:21" x14ac:dyDescent="0.2">
      <c r="U2484" s="59"/>
    </row>
    <row r="2485" spans="21:21" x14ac:dyDescent="0.2">
      <c r="U2485" s="59"/>
    </row>
    <row r="2486" spans="21:21" x14ac:dyDescent="0.2">
      <c r="U2486" s="59"/>
    </row>
    <row r="2487" spans="21:21" x14ac:dyDescent="0.2">
      <c r="U2487" s="59"/>
    </row>
    <row r="2488" spans="21:21" x14ac:dyDescent="0.2">
      <c r="U2488" s="59"/>
    </row>
    <row r="2489" spans="21:21" x14ac:dyDescent="0.2">
      <c r="U2489" s="59"/>
    </row>
    <row r="2490" spans="21:21" x14ac:dyDescent="0.2">
      <c r="U2490" s="59"/>
    </row>
    <row r="2491" spans="21:21" x14ac:dyDescent="0.2">
      <c r="U2491" s="59"/>
    </row>
    <row r="2492" spans="21:21" x14ac:dyDescent="0.2">
      <c r="U2492" s="59"/>
    </row>
    <row r="2493" spans="21:21" x14ac:dyDescent="0.2">
      <c r="U2493" s="59"/>
    </row>
    <row r="2494" spans="21:21" x14ac:dyDescent="0.2">
      <c r="U2494" s="59"/>
    </row>
    <row r="2495" spans="21:21" x14ac:dyDescent="0.2">
      <c r="U2495" s="59"/>
    </row>
    <row r="2496" spans="21:21" x14ac:dyDescent="0.2">
      <c r="U2496" s="59"/>
    </row>
    <row r="2497" spans="21:21" x14ac:dyDescent="0.2">
      <c r="U2497" s="59"/>
    </row>
    <row r="2498" spans="21:21" x14ac:dyDescent="0.2">
      <c r="U2498" s="59"/>
    </row>
    <row r="2499" spans="21:21" x14ac:dyDescent="0.2">
      <c r="U2499" s="59"/>
    </row>
    <row r="2500" spans="21:21" x14ac:dyDescent="0.2">
      <c r="U2500" s="59"/>
    </row>
    <row r="2501" spans="21:21" x14ac:dyDescent="0.2">
      <c r="U2501" s="59"/>
    </row>
    <row r="2502" spans="21:21" x14ac:dyDescent="0.2">
      <c r="U2502" s="59"/>
    </row>
    <row r="2503" spans="21:21" x14ac:dyDescent="0.2">
      <c r="U2503" s="59"/>
    </row>
    <row r="2504" spans="21:21" x14ac:dyDescent="0.2">
      <c r="U2504" s="59"/>
    </row>
    <row r="2505" spans="21:21" x14ac:dyDescent="0.2">
      <c r="U2505" s="59"/>
    </row>
    <row r="2506" spans="21:21" x14ac:dyDescent="0.2">
      <c r="U2506" s="59"/>
    </row>
    <row r="2507" spans="21:21" x14ac:dyDescent="0.2">
      <c r="U2507" s="59"/>
    </row>
    <row r="2508" spans="21:21" x14ac:dyDescent="0.2">
      <c r="U2508" s="59"/>
    </row>
    <row r="2509" spans="21:21" x14ac:dyDescent="0.2">
      <c r="U2509" s="59"/>
    </row>
    <row r="2510" spans="21:21" x14ac:dyDescent="0.2">
      <c r="U2510" s="59"/>
    </row>
    <row r="2511" spans="21:21" x14ac:dyDescent="0.2">
      <c r="U2511" s="59"/>
    </row>
    <row r="2512" spans="21:21" x14ac:dyDescent="0.2">
      <c r="U2512" s="59"/>
    </row>
    <row r="2513" spans="21:21" x14ac:dyDescent="0.2">
      <c r="U2513" s="59"/>
    </row>
    <row r="2514" spans="21:21" x14ac:dyDescent="0.2">
      <c r="U2514" s="59"/>
    </row>
    <row r="2515" spans="21:21" x14ac:dyDescent="0.2">
      <c r="U2515" s="59"/>
    </row>
    <row r="2516" spans="21:21" x14ac:dyDescent="0.2">
      <c r="U2516" s="59"/>
    </row>
    <row r="2517" spans="21:21" x14ac:dyDescent="0.2">
      <c r="U2517" s="59"/>
    </row>
    <row r="2518" spans="21:21" x14ac:dyDescent="0.2">
      <c r="U2518" s="59"/>
    </row>
    <row r="2519" spans="21:21" x14ac:dyDescent="0.2">
      <c r="U2519" s="59"/>
    </row>
    <row r="2520" spans="21:21" x14ac:dyDescent="0.2">
      <c r="U2520" s="59"/>
    </row>
    <row r="2521" spans="21:21" x14ac:dyDescent="0.2">
      <c r="U2521" s="59"/>
    </row>
    <row r="2522" spans="21:21" x14ac:dyDescent="0.2">
      <c r="U2522" s="59"/>
    </row>
    <row r="2523" spans="21:21" x14ac:dyDescent="0.2">
      <c r="U2523" s="59"/>
    </row>
    <row r="2524" spans="21:21" x14ac:dyDescent="0.2">
      <c r="U2524" s="59"/>
    </row>
    <row r="2525" spans="21:21" x14ac:dyDescent="0.2">
      <c r="U2525" s="59"/>
    </row>
    <row r="2526" spans="21:21" x14ac:dyDescent="0.2">
      <c r="U2526" s="59"/>
    </row>
    <row r="2527" spans="21:21" x14ac:dyDescent="0.2">
      <c r="U2527" s="59"/>
    </row>
    <row r="2528" spans="21:21" x14ac:dyDescent="0.2">
      <c r="U2528" s="59"/>
    </row>
    <row r="2529" spans="21:21" x14ac:dyDescent="0.2">
      <c r="U2529" s="59"/>
    </row>
    <row r="2530" spans="21:21" x14ac:dyDescent="0.2">
      <c r="U2530" s="59"/>
    </row>
    <row r="2531" spans="21:21" x14ac:dyDescent="0.2">
      <c r="U2531" s="59"/>
    </row>
    <row r="2532" spans="21:21" x14ac:dyDescent="0.2">
      <c r="U2532" s="59"/>
    </row>
    <row r="2533" spans="21:21" x14ac:dyDescent="0.2">
      <c r="U2533" s="59"/>
    </row>
    <row r="2534" spans="21:21" x14ac:dyDescent="0.2">
      <c r="U2534" s="59"/>
    </row>
    <row r="2535" spans="21:21" x14ac:dyDescent="0.2">
      <c r="U2535" s="59"/>
    </row>
    <row r="2536" spans="21:21" x14ac:dyDescent="0.2">
      <c r="U2536" s="59"/>
    </row>
    <row r="2537" spans="21:21" x14ac:dyDescent="0.2">
      <c r="U2537" s="59"/>
    </row>
    <row r="2538" spans="21:21" x14ac:dyDescent="0.2">
      <c r="U2538" s="59"/>
    </row>
    <row r="2539" spans="21:21" x14ac:dyDescent="0.2">
      <c r="U2539" s="59"/>
    </row>
    <row r="2540" spans="21:21" x14ac:dyDescent="0.2">
      <c r="U2540" s="59"/>
    </row>
    <row r="2541" spans="21:21" x14ac:dyDescent="0.2">
      <c r="U2541" s="59"/>
    </row>
    <row r="2542" spans="21:21" x14ac:dyDescent="0.2">
      <c r="U2542" s="59"/>
    </row>
    <row r="2543" spans="21:21" x14ac:dyDescent="0.2">
      <c r="U2543" s="59"/>
    </row>
    <row r="2544" spans="21:21" x14ac:dyDescent="0.2">
      <c r="U2544" s="59"/>
    </row>
    <row r="2545" spans="21:21" x14ac:dyDescent="0.2">
      <c r="U2545" s="59"/>
    </row>
    <row r="2546" spans="21:21" x14ac:dyDescent="0.2">
      <c r="U2546" s="59"/>
    </row>
    <row r="2547" spans="21:21" x14ac:dyDescent="0.2">
      <c r="U2547" s="59"/>
    </row>
    <row r="2548" spans="21:21" x14ac:dyDescent="0.2">
      <c r="U2548" s="59"/>
    </row>
    <row r="2549" spans="21:21" x14ac:dyDescent="0.2">
      <c r="U2549" s="59"/>
    </row>
    <row r="2550" spans="21:21" x14ac:dyDescent="0.2">
      <c r="U2550" s="59"/>
    </row>
    <row r="2551" spans="21:21" x14ac:dyDescent="0.2">
      <c r="U2551" s="59"/>
    </row>
    <row r="2552" spans="21:21" x14ac:dyDescent="0.2">
      <c r="U2552" s="59"/>
    </row>
    <row r="2553" spans="21:21" x14ac:dyDescent="0.2">
      <c r="U2553" s="59"/>
    </row>
    <row r="2554" spans="21:21" x14ac:dyDescent="0.2">
      <c r="U2554" s="59"/>
    </row>
    <row r="2555" spans="21:21" x14ac:dyDescent="0.2">
      <c r="U2555" s="59"/>
    </row>
    <row r="2556" spans="21:21" x14ac:dyDescent="0.2">
      <c r="U2556" s="59"/>
    </row>
    <row r="2557" spans="21:21" x14ac:dyDescent="0.2">
      <c r="U2557" s="59"/>
    </row>
    <row r="2558" spans="21:21" x14ac:dyDescent="0.2">
      <c r="U2558" s="59"/>
    </row>
    <row r="2559" spans="21:21" x14ac:dyDescent="0.2">
      <c r="U2559" s="59"/>
    </row>
    <row r="2560" spans="21:21" x14ac:dyDescent="0.2">
      <c r="U2560" s="59"/>
    </row>
    <row r="2561" spans="21:21" x14ac:dyDescent="0.2">
      <c r="U2561" s="59"/>
    </row>
    <row r="2562" spans="21:21" x14ac:dyDescent="0.2">
      <c r="U2562" s="59"/>
    </row>
    <row r="2563" spans="21:21" x14ac:dyDescent="0.2">
      <c r="U2563" s="59"/>
    </row>
    <row r="2564" spans="21:21" x14ac:dyDescent="0.2">
      <c r="U2564" s="59"/>
    </row>
    <row r="2565" spans="21:21" x14ac:dyDescent="0.2">
      <c r="U2565" s="59"/>
    </row>
    <row r="2566" spans="21:21" x14ac:dyDescent="0.2">
      <c r="U2566" s="59"/>
    </row>
    <row r="2567" spans="21:21" x14ac:dyDescent="0.2">
      <c r="U2567" s="59"/>
    </row>
    <row r="2568" spans="21:21" x14ac:dyDescent="0.2">
      <c r="U2568" s="59"/>
    </row>
    <row r="2569" spans="21:21" x14ac:dyDescent="0.2">
      <c r="U2569" s="59"/>
    </row>
    <row r="2570" spans="21:21" x14ac:dyDescent="0.2">
      <c r="U2570" s="59"/>
    </row>
    <row r="2571" spans="21:21" x14ac:dyDescent="0.2">
      <c r="U2571" s="59"/>
    </row>
    <row r="2572" spans="21:21" x14ac:dyDescent="0.2">
      <c r="U2572" s="59"/>
    </row>
    <row r="2573" spans="21:21" x14ac:dyDescent="0.2">
      <c r="U2573" s="59"/>
    </row>
    <row r="2574" spans="21:21" x14ac:dyDescent="0.2">
      <c r="U2574" s="59"/>
    </row>
    <row r="2575" spans="21:21" x14ac:dyDescent="0.2">
      <c r="U2575" s="59"/>
    </row>
    <row r="2576" spans="21:21" x14ac:dyDescent="0.2">
      <c r="U2576" s="59"/>
    </row>
    <row r="2577" spans="21:21" x14ac:dyDescent="0.2">
      <c r="U2577" s="59"/>
    </row>
    <row r="2578" spans="21:21" x14ac:dyDescent="0.2">
      <c r="U2578" s="59"/>
    </row>
    <row r="2579" spans="21:21" x14ac:dyDescent="0.2">
      <c r="U2579" s="59"/>
    </row>
    <row r="2580" spans="21:21" x14ac:dyDescent="0.2">
      <c r="U2580" s="59"/>
    </row>
    <row r="2581" spans="21:21" x14ac:dyDescent="0.2">
      <c r="U2581" s="59"/>
    </row>
    <row r="2582" spans="21:21" x14ac:dyDescent="0.2">
      <c r="U2582" s="59"/>
    </row>
    <row r="2583" spans="21:21" x14ac:dyDescent="0.2">
      <c r="U2583" s="59"/>
    </row>
    <row r="2584" spans="21:21" x14ac:dyDescent="0.2">
      <c r="U2584" s="59"/>
    </row>
    <row r="2585" spans="21:21" x14ac:dyDescent="0.2">
      <c r="U2585" s="59"/>
    </row>
    <row r="2586" spans="21:21" x14ac:dyDescent="0.2">
      <c r="U2586" s="59"/>
    </row>
    <row r="2587" spans="21:21" x14ac:dyDescent="0.2">
      <c r="U2587" s="59"/>
    </row>
    <row r="2588" spans="21:21" x14ac:dyDescent="0.2">
      <c r="U2588" s="59"/>
    </row>
    <row r="2589" spans="21:21" x14ac:dyDescent="0.2">
      <c r="U2589" s="59"/>
    </row>
    <row r="2590" spans="21:21" x14ac:dyDescent="0.2">
      <c r="U2590" s="59"/>
    </row>
    <row r="2591" spans="21:21" x14ac:dyDescent="0.2">
      <c r="U2591" s="59"/>
    </row>
    <row r="2592" spans="21:21" x14ac:dyDescent="0.2">
      <c r="U2592" s="59"/>
    </row>
    <row r="2593" spans="21:21" x14ac:dyDescent="0.2">
      <c r="U2593" s="59"/>
    </row>
    <row r="2594" spans="21:21" x14ac:dyDescent="0.2">
      <c r="U2594" s="59"/>
    </row>
    <row r="2595" spans="21:21" x14ac:dyDescent="0.2">
      <c r="U2595" s="59"/>
    </row>
    <row r="2596" spans="21:21" x14ac:dyDescent="0.2">
      <c r="U2596" s="59"/>
    </row>
    <row r="2597" spans="21:21" x14ac:dyDescent="0.2">
      <c r="U2597" s="59"/>
    </row>
    <row r="2598" spans="21:21" x14ac:dyDescent="0.2">
      <c r="U2598" s="59"/>
    </row>
    <row r="2599" spans="21:21" x14ac:dyDescent="0.2">
      <c r="U2599" s="59"/>
    </row>
    <row r="2600" spans="21:21" x14ac:dyDescent="0.2">
      <c r="U2600" s="59"/>
    </row>
    <row r="2601" spans="21:21" x14ac:dyDescent="0.2">
      <c r="U2601" s="59"/>
    </row>
    <row r="2602" spans="21:21" x14ac:dyDescent="0.2">
      <c r="U2602" s="59"/>
    </row>
    <row r="2603" spans="21:21" x14ac:dyDescent="0.2">
      <c r="U2603" s="59"/>
    </row>
    <row r="2604" spans="21:21" x14ac:dyDescent="0.2">
      <c r="U2604" s="59"/>
    </row>
    <row r="2605" spans="21:21" x14ac:dyDescent="0.2">
      <c r="U2605" s="59"/>
    </row>
    <row r="2606" spans="21:21" x14ac:dyDescent="0.2">
      <c r="U2606" s="59"/>
    </row>
    <row r="2607" spans="21:21" x14ac:dyDescent="0.2">
      <c r="U2607" s="59"/>
    </row>
    <row r="2608" spans="21:21" x14ac:dyDescent="0.2">
      <c r="U2608" s="59"/>
    </row>
    <row r="2609" spans="21:21" x14ac:dyDescent="0.2">
      <c r="U2609" s="59"/>
    </row>
    <row r="2610" spans="21:21" x14ac:dyDescent="0.2">
      <c r="U2610" s="59"/>
    </row>
    <row r="2611" spans="21:21" x14ac:dyDescent="0.2">
      <c r="U2611" s="59"/>
    </row>
    <row r="2612" spans="21:21" x14ac:dyDescent="0.2">
      <c r="U2612" s="59"/>
    </row>
    <row r="2613" spans="21:21" x14ac:dyDescent="0.2">
      <c r="U2613" s="59"/>
    </row>
    <row r="2614" spans="21:21" x14ac:dyDescent="0.2">
      <c r="U2614" s="59"/>
    </row>
    <row r="2615" spans="21:21" x14ac:dyDescent="0.2">
      <c r="U2615" s="59"/>
    </row>
    <row r="2616" spans="21:21" x14ac:dyDescent="0.2">
      <c r="U2616" s="59"/>
    </row>
    <row r="2617" spans="21:21" x14ac:dyDescent="0.2">
      <c r="U2617" s="59"/>
    </row>
    <row r="2618" spans="21:21" x14ac:dyDescent="0.2">
      <c r="U2618" s="59"/>
    </row>
    <row r="2619" spans="21:21" x14ac:dyDescent="0.2">
      <c r="U2619" s="59"/>
    </row>
    <row r="2620" spans="21:21" x14ac:dyDescent="0.2">
      <c r="U2620" s="59"/>
    </row>
    <row r="2621" spans="21:21" x14ac:dyDescent="0.2">
      <c r="U2621" s="59"/>
    </row>
    <row r="2622" spans="21:21" x14ac:dyDescent="0.2">
      <c r="U2622" s="59"/>
    </row>
    <row r="2623" spans="21:21" x14ac:dyDescent="0.2">
      <c r="U2623" s="59"/>
    </row>
    <row r="2624" spans="21:21" x14ac:dyDescent="0.2">
      <c r="U2624" s="59"/>
    </row>
    <row r="2625" spans="21:21" x14ac:dyDescent="0.2">
      <c r="U2625" s="59"/>
    </row>
    <row r="2626" spans="21:21" x14ac:dyDescent="0.2">
      <c r="U2626" s="59"/>
    </row>
    <row r="2627" spans="21:21" x14ac:dyDescent="0.2">
      <c r="U2627" s="59"/>
    </row>
    <row r="2628" spans="21:21" x14ac:dyDescent="0.2">
      <c r="U2628" s="59"/>
    </row>
    <row r="2629" spans="21:21" x14ac:dyDescent="0.2">
      <c r="U2629" s="59"/>
    </row>
    <row r="2630" spans="21:21" x14ac:dyDescent="0.2">
      <c r="U2630" s="59"/>
    </row>
    <row r="2631" spans="21:21" x14ac:dyDescent="0.2">
      <c r="U2631" s="59"/>
    </row>
    <row r="2632" spans="21:21" x14ac:dyDescent="0.2">
      <c r="U2632" s="59"/>
    </row>
    <row r="2633" spans="21:21" x14ac:dyDescent="0.2">
      <c r="U2633" s="59"/>
    </row>
    <row r="2634" spans="21:21" x14ac:dyDescent="0.2">
      <c r="U2634" s="59"/>
    </row>
    <row r="2635" spans="21:21" x14ac:dyDescent="0.2">
      <c r="U2635" s="59"/>
    </row>
    <row r="2636" spans="21:21" x14ac:dyDescent="0.2">
      <c r="U2636" s="59"/>
    </row>
    <row r="2637" spans="21:21" x14ac:dyDescent="0.2">
      <c r="U2637" s="59"/>
    </row>
    <row r="2638" spans="21:21" x14ac:dyDescent="0.2">
      <c r="U2638" s="59"/>
    </row>
    <row r="2639" spans="21:21" x14ac:dyDescent="0.2">
      <c r="U2639" s="59"/>
    </row>
    <row r="2640" spans="21:21" x14ac:dyDescent="0.2">
      <c r="U2640" s="59"/>
    </row>
    <row r="2641" spans="21:21" x14ac:dyDescent="0.2">
      <c r="U2641" s="59"/>
    </row>
    <row r="2642" spans="21:21" x14ac:dyDescent="0.2">
      <c r="U2642" s="59"/>
    </row>
    <row r="2643" spans="21:21" x14ac:dyDescent="0.2">
      <c r="U2643" s="59"/>
    </row>
    <row r="2644" spans="21:21" x14ac:dyDescent="0.2">
      <c r="U2644" s="59"/>
    </row>
    <row r="2645" spans="21:21" x14ac:dyDescent="0.2">
      <c r="U2645" s="59"/>
    </row>
    <row r="2646" spans="21:21" x14ac:dyDescent="0.2">
      <c r="U2646" s="59"/>
    </row>
    <row r="2647" spans="21:21" x14ac:dyDescent="0.2">
      <c r="U2647" s="59"/>
    </row>
    <row r="2648" spans="21:21" x14ac:dyDescent="0.2">
      <c r="U2648" s="59"/>
    </row>
    <row r="2649" spans="21:21" x14ac:dyDescent="0.2">
      <c r="U2649" s="59"/>
    </row>
    <row r="2650" spans="21:21" x14ac:dyDescent="0.2">
      <c r="U2650" s="59"/>
    </row>
    <row r="2651" spans="21:21" x14ac:dyDescent="0.2">
      <c r="U2651" s="59"/>
    </row>
    <row r="2652" spans="21:21" x14ac:dyDescent="0.2">
      <c r="U2652" s="59"/>
    </row>
    <row r="2653" spans="21:21" x14ac:dyDescent="0.2">
      <c r="U2653" s="59"/>
    </row>
    <row r="2654" spans="21:21" x14ac:dyDescent="0.2">
      <c r="U2654" s="59"/>
    </row>
    <row r="2655" spans="21:21" x14ac:dyDescent="0.2">
      <c r="U2655" s="59"/>
    </row>
    <row r="2656" spans="21:21" x14ac:dyDescent="0.2">
      <c r="U2656" s="59"/>
    </row>
    <row r="2657" spans="21:21" x14ac:dyDescent="0.2">
      <c r="U2657" s="59"/>
    </row>
    <row r="2658" spans="21:21" x14ac:dyDescent="0.2">
      <c r="U2658" s="59"/>
    </row>
    <row r="2659" spans="21:21" x14ac:dyDescent="0.2">
      <c r="U2659" s="59"/>
    </row>
    <row r="2660" spans="21:21" x14ac:dyDescent="0.2">
      <c r="U2660" s="59"/>
    </row>
    <row r="2661" spans="21:21" x14ac:dyDescent="0.2">
      <c r="U2661" s="59"/>
    </row>
    <row r="2662" spans="21:21" x14ac:dyDescent="0.2">
      <c r="U2662" s="59"/>
    </row>
    <row r="2663" spans="21:21" x14ac:dyDescent="0.2">
      <c r="U2663" s="59"/>
    </row>
    <row r="2664" spans="21:21" x14ac:dyDescent="0.2">
      <c r="U2664" s="59"/>
    </row>
    <row r="2665" spans="21:21" x14ac:dyDescent="0.2">
      <c r="U2665" s="59"/>
    </row>
    <row r="2666" spans="21:21" x14ac:dyDescent="0.2">
      <c r="U2666" s="59"/>
    </row>
    <row r="2667" spans="21:21" x14ac:dyDescent="0.2">
      <c r="U2667" s="59"/>
    </row>
    <row r="2668" spans="21:21" x14ac:dyDescent="0.2">
      <c r="U2668" s="59"/>
    </row>
    <row r="2669" spans="21:21" x14ac:dyDescent="0.2">
      <c r="U2669" s="59"/>
    </row>
    <row r="2670" spans="21:21" x14ac:dyDescent="0.2">
      <c r="U2670" s="59"/>
    </row>
    <row r="2671" spans="21:21" x14ac:dyDescent="0.2">
      <c r="U2671" s="59"/>
    </row>
    <row r="2672" spans="21:21" x14ac:dyDescent="0.2">
      <c r="U2672" s="59"/>
    </row>
    <row r="2673" spans="21:21" x14ac:dyDescent="0.2">
      <c r="U2673" s="59"/>
    </row>
    <row r="2674" spans="21:21" x14ac:dyDescent="0.2">
      <c r="U2674" s="59"/>
    </row>
    <row r="2675" spans="21:21" x14ac:dyDescent="0.2">
      <c r="U2675" s="59"/>
    </row>
    <row r="2676" spans="21:21" x14ac:dyDescent="0.2">
      <c r="U2676" s="59"/>
    </row>
    <row r="2677" spans="21:21" x14ac:dyDescent="0.2">
      <c r="U2677" s="59"/>
    </row>
    <row r="2678" spans="21:21" x14ac:dyDescent="0.2">
      <c r="U2678" s="59"/>
    </row>
    <row r="2679" spans="21:21" x14ac:dyDescent="0.2">
      <c r="U2679" s="59"/>
    </row>
    <row r="2680" spans="21:21" x14ac:dyDescent="0.2">
      <c r="U2680" s="59"/>
    </row>
    <row r="2681" spans="21:21" x14ac:dyDescent="0.2">
      <c r="U2681" s="59"/>
    </row>
    <row r="2682" spans="21:21" x14ac:dyDescent="0.2">
      <c r="U2682" s="59"/>
    </row>
    <row r="2683" spans="21:21" x14ac:dyDescent="0.2">
      <c r="U2683" s="59"/>
    </row>
    <row r="2684" spans="21:21" x14ac:dyDescent="0.2">
      <c r="U2684" s="59"/>
    </row>
    <row r="2685" spans="21:21" x14ac:dyDescent="0.2">
      <c r="U2685" s="59"/>
    </row>
    <row r="2686" spans="21:21" x14ac:dyDescent="0.2">
      <c r="U2686" s="59"/>
    </row>
    <row r="2687" spans="21:21" x14ac:dyDescent="0.2">
      <c r="U2687" s="59"/>
    </row>
    <row r="2688" spans="21:21" x14ac:dyDescent="0.2">
      <c r="U2688" s="59"/>
    </row>
    <row r="2689" spans="21:21" x14ac:dyDescent="0.2">
      <c r="U2689" s="59"/>
    </row>
    <row r="2690" spans="21:21" x14ac:dyDescent="0.2">
      <c r="U2690" s="59"/>
    </row>
    <row r="2691" spans="21:21" x14ac:dyDescent="0.2">
      <c r="U2691" s="59"/>
    </row>
    <row r="2692" spans="21:21" x14ac:dyDescent="0.2">
      <c r="U2692" s="59"/>
    </row>
    <row r="2693" spans="21:21" x14ac:dyDescent="0.2">
      <c r="U2693" s="59"/>
    </row>
    <row r="2694" spans="21:21" x14ac:dyDescent="0.2">
      <c r="U2694" s="59"/>
    </row>
    <row r="2695" spans="21:21" x14ac:dyDescent="0.2">
      <c r="U2695" s="59"/>
    </row>
    <row r="2696" spans="21:21" x14ac:dyDescent="0.2">
      <c r="U2696" s="59"/>
    </row>
    <row r="2697" spans="21:21" x14ac:dyDescent="0.2">
      <c r="U2697" s="59"/>
    </row>
    <row r="2698" spans="21:21" x14ac:dyDescent="0.2">
      <c r="U2698" s="59"/>
    </row>
    <row r="2699" spans="21:21" x14ac:dyDescent="0.2">
      <c r="U2699" s="59"/>
    </row>
    <row r="2700" spans="21:21" x14ac:dyDescent="0.2">
      <c r="U2700" s="59"/>
    </row>
    <row r="2701" spans="21:21" x14ac:dyDescent="0.2">
      <c r="U2701" s="59"/>
    </row>
    <row r="2702" spans="21:21" x14ac:dyDescent="0.2">
      <c r="U2702" s="59"/>
    </row>
    <row r="2703" spans="21:21" x14ac:dyDescent="0.2">
      <c r="U2703" s="59"/>
    </row>
    <row r="2704" spans="21:21" x14ac:dyDescent="0.2">
      <c r="U2704" s="59"/>
    </row>
    <row r="2705" spans="21:21" x14ac:dyDescent="0.2">
      <c r="U2705" s="59"/>
    </row>
    <row r="2706" spans="21:21" x14ac:dyDescent="0.2">
      <c r="U2706" s="59"/>
    </row>
    <row r="2707" spans="21:21" x14ac:dyDescent="0.2">
      <c r="U2707" s="59"/>
    </row>
    <row r="2708" spans="21:21" x14ac:dyDescent="0.2">
      <c r="U2708" s="59"/>
    </row>
    <row r="2709" spans="21:21" x14ac:dyDescent="0.2">
      <c r="U2709" s="59"/>
    </row>
    <row r="2710" spans="21:21" x14ac:dyDescent="0.2">
      <c r="U2710" s="59"/>
    </row>
    <row r="2711" spans="21:21" x14ac:dyDescent="0.2">
      <c r="U2711" s="59"/>
    </row>
    <row r="2712" spans="21:21" x14ac:dyDescent="0.2">
      <c r="U2712" s="59"/>
    </row>
    <row r="2713" spans="21:21" x14ac:dyDescent="0.2">
      <c r="U2713" s="59"/>
    </row>
    <row r="2714" spans="21:21" x14ac:dyDescent="0.2">
      <c r="U2714" s="59"/>
    </row>
    <row r="2715" spans="21:21" x14ac:dyDescent="0.2">
      <c r="U2715" s="59"/>
    </row>
    <row r="2716" spans="21:21" x14ac:dyDescent="0.2">
      <c r="U2716" s="59"/>
    </row>
    <row r="2717" spans="21:21" x14ac:dyDescent="0.2">
      <c r="U2717" s="59"/>
    </row>
    <row r="2718" spans="21:21" x14ac:dyDescent="0.2">
      <c r="U2718" s="59"/>
    </row>
    <row r="2719" spans="21:21" x14ac:dyDescent="0.2">
      <c r="U2719" s="59"/>
    </row>
    <row r="2720" spans="21:21" x14ac:dyDescent="0.2">
      <c r="U2720" s="59"/>
    </row>
    <row r="2721" spans="21:21" x14ac:dyDescent="0.2">
      <c r="U2721" s="59"/>
    </row>
    <row r="2722" spans="21:21" x14ac:dyDescent="0.2">
      <c r="U2722" s="59"/>
    </row>
    <row r="2723" spans="21:21" x14ac:dyDescent="0.2">
      <c r="U2723" s="59"/>
    </row>
    <row r="2724" spans="21:21" x14ac:dyDescent="0.2">
      <c r="U2724" s="59"/>
    </row>
    <row r="2725" spans="21:21" x14ac:dyDescent="0.2">
      <c r="U2725" s="59"/>
    </row>
    <row r="2726" spans="21:21" x14ac:dyDescent="0.2">
      <c r="U2726" s="59"/>
    </row>
    <row r="2727" spans="21:21" x14ac:dyDescent="0.2">
      <c r="U2727" s="59"/>
    </row>
    <row r="2728" spans="21:21" x14ac:dyDescent="0.2">
      <c r="U2728" s="59"/>
    </row>
    <row r="2729" spans="21:21" x14ac:dyDescent="0.2">
      <c r="U2729" s="59"/>
    </row>
    <row r="2730" spans="21:21" x14ac:dyDescent="0.2">
      <c r="U2730" s="59"/>
    </row>
    <row r="2731" spans="21:21" x14ac:dyDescent="0.2">
      <c r="U2731" s="59"/>
    </row>
    <row r="2732" spans="21:21" x14ac:dyDescent="0.2">
      <c r="U2732" s="59"/>
    </row>
    <row r="2733" spans="21:21" x14ac:dyDescent="0.2">
      <c r="U2733" s="59"/>
    </row>
    <row r="2734" spans="21:21" x14ac:dyDescent="0.2">
      <c r="U2734" s="59"/>
    </row>
    <row r="2735" spans="21:21" x14ac:dyDescent="0.2">
      <c r="U2735" s="59"/>
    </row>
    <row r="2736" spans="21:21" x14ac:dyDescent="0.2">
      <c r="U2736" s="59"/>
    </row>
    <row r="2737" spans="21:21" x14ac:dyDescent="0.2">
      <c r="U2737" s="59"/>
    </row>
    <row r="2738" spans="21:21" x14ac:dyDescent="0.2">
      <c r="U2738" s="59"/>
    </row>
    <row r="2739" spans="21:21" x14ac:dyDescent="0.2">
      <c r="U2739" s="59"/>
    </row>
    <row r="2740" spans="21:21" x14ac:dyDescent="0.2">
      <c r="U2740" s="59"/>
    </row>
    <row r="2741" spans="21:21" x14ac:dyDescent="0.2">
      <c r="U2741" s="59"/>
    </row>
    <row r="2742" spans="21:21" x14ac:dyDescent="0.2">
      <c r="U2742" s="59"/>
    </row>
    <row r="2743" spans="21:21" x14ac:dyDescent="0.2">
      <c r="U2743" s="59"/>
    </row>
    <row r="2744" spans="21:21" x14ac:dyDescent="0.2">
      <c r="U2744" s="59"/>
    </row>
    <row r="2745" spans="21:21" x14ac:dyDescent="0.2">
      <c r="U2745" s="59"/>
    </row>
    <row r="2746" spans="21:21" x14ac:dyDescent="0.2">
      <c r="U2746" s="59"/>
    </row>
    <row r="2747" spans="21:21" x14ac:dyDescent="0.2">
      <c r="U2747" s="59"/>
    </row>
    <row r="2748" spans="21:21" x14ac:dyDescent="0.2">
      <c r="U2748" s="59"/>
    </row>
    <row r="2749" spans="21:21" x14ac:dyDescent="0.2">
      <c r="U2749" s="59"/>
    </row>
    <row r="2750" spans="21:21" x14ac:dyDescent="0.2">
      <c r="U2750" s="59"/>
    </row>
    <row r="2751" spans="21:21" x14ac:dyDescent="0.2">
      <c r="U2751" s="59"/>
    </row>
    <row r="2752" spans="21:21" x14ac:dyDescent="0.2">
      <c r="U2752" s="59"/>
    </row>
    <row r="2753" spans="21:21" x14ac:dyDescent="0.2">
      <c r="U2753" s="59"/>
    </row>
    <row r="2754" spans="21:21" x14ac:dyDescent="0.2">
      <c r="U2754" s="59"/>
    </row>
    <row r="2755" spans="21:21" x14ac:dyDescent="0.2">
      <c r="U2755" s="59"/>
    </row>
    <row r="2756" spans="21:21" x14ac:dyDescent="0.2">
      <c r="U2756" s="59"/>
    </row>
    <row r="2757" spans="21:21" x14ac:dyDescent="0.2">
      <c r="U2757" s="59"/>
    </row>
    <row r="2758" spans="21:21" x14ac:dyDescent="0.2">
      <c r="U2758" s="59"/>
    </row>
    <row r="2759" spans="21:21" x14ac:dyDescent="0.2">
      <c r="U2759" s="59"/>
    </row>
    <row r="2760" spans="21:21" x14ac:dyDescent="0.2">
      <c r="U2760" s="59"/>
    </row>
    <row r="2761" spans="21:21" x14ac:dyDescent="0.2">
      <c r="U2761" s="59"/>
    </row>
    <row r="2762" spans="21:21" x14ac:dyDescent="0.2">
      <c r="U2762" s="59"/>
    </row>
    <row r="2763" spans="21:21" x14ac:dyDescent="0.2">
      <c r="U2763" s="59"/>
    </row>
    <row r="2764" spans="21:21" x14ac:dyDescent="0.2">
      <c r="U2764" s="59"/>
    </row>
    <row r="2765" spans="21:21" x14ac:dyDescent="0.2">
      <c r="U2765" s="59"/>
    </row>
    <row r="2766" spans="21:21" x14ac:dyDescent="0.2">
      <c r="U2766" s="59"/>
    </row>
    <row r="2767" spans="21:21" x14ac:dyDescent="0.2">
      <c r="U2767" s="59"/>
    </row>
    <row r="2768" spans="21:21" x14ac:dyDescent="0.2">
      <c r="U2768" s="59"/>
    </row>
    <row r="2769" spans="21:21" x14ac:dyDescent="0.2">
      <c r="U2769" s="59"/>
    </row>
    <row r="2770" spans="21:21" x14ac:dyDescent="0.2">
      <c r="U2770" s="59"/>
    </row>
    <row r="2771" spans="21:21" x14ac:dyDescent="0.2">
      <c r="U2771" s="59"/>
    </row>
    <row r="2772" spans="21:21" x14ac:dyDescent="0.2">
      <c r="U2772" s="59"/>
    </row>
    <row r="2773" spans="21:21" x14ac:dyDescent="0.2">
      <c r="U2773" s="59"/>
    </row>
    <row r="2774" spans="21:21" x14ac:dyDescent="0.2">
      <c r="U2774" s="59"/>
    </row>
    <row r="2775" spans="21:21" x14ac:dyDescent="0.2">
      <c r="U2775" s="59"/>
    </row>
    <row r="2776" spans="21:21" x14ac:dyDescent="0.2">
      <c r="U2776" s="59"/>
    </row>
    <row r="2777" spans="21:21" x14ac:dyDescent="0.2">
      <c r="U2777" s="59"/>
    </row>
    <row r="2778" spans="21:21" x14ac:dyDescent="0.2">
      <c r="U2778" s="59"/>
    </row>
    <row r="2779" spans="21:21" x14ac:dyDescent="0.2">
      <c r="U2779" s="59"/>
    </row>
    <row r="2780" spans="21:21" x14ac:dyDescent="0.2">
      <c r="U2780" s="59"/>
    </row>
    <row r="2781" spans="21:21" x14ac:dyDescent="0.2">
      <c r="U2781" s="59"/>
    </row>
    <row r="2782" spans="21:21" x14ac:dyDescent="0.2">
      <c r="U2782" s="59"/>
    </row>
    <row r="2783" spans="21:21" x14ac:dyDescent="0.2">
      <c r="U2783" s="59"/>
    </row>
    <row r="2784" spans="21:21" x14ac:dyDescent="0.2">
      <c r="U2784" s="59"/>
    </row>
    <row r="2785" spans="21:21" x14ac:dyDescent="0.2">
      <c r="U2785" s="59"/>
    </row>
    <row r="2786" spans="21:21" x14ac:dyDescent="0.2">
      <c r="U2786" s="59"/>
    </row>
    <row r="2787" spans="21:21" x14ac:dyDescent="0.2">
      <c r="U2787" s="59"/>
    </row>
    <row r="2788" spans="21:21" x14ac:dyDescent="0.2">
      <c r="U2788" s="59"/>
    </row>
    <row r="2789" spans="21:21" x14ac:dyDescent="0.2">
      <c r="U2789" s="59"/>
    </row>
    <row r="2790" spans="21:21" x14ac:dyDescent="0.2">
      <c r="U2790" s="59"/>
    </row>
    <row r="2791" spans="21:21" x14ac:dyDescent="0.2">
      <c r="U2791" s="59"/>
    </row>
    <row r="2792" spans="21:21" x14ac:dyDescent="0.2">
      <c r="U2792" s="59"/>
    </row>
    <row r="2793" spans="21:21" x14ac:dyDescent="0.2">
      <c r="U2793" s="59"/>
    </row>
    <row r="2794" spans="21:21" x14ac:dyDescent="0.2">
      <c r="U2794" s="59"/>
    </row>
    <row r="2795" spans="21:21" x14ac:dyDescent="0.2">
      <c r="U2795" s="59"/>
    </row>
    <row r="2796" spans="21:21" x14ac:dyDescent="0.2">
      <c r="U2796" s="59"/>
    </row>
    <row r="2797" spans="21:21" x14ac:dyDescent="0.2">
      <c r="U2797" s="59"/>
    </row>
    <row r="2798" spans="21:21" x14ac:dyDescent="0.2">
      <c r="U2798" s="59"/>
    </row>
    <row r="2799" spans="21:21" x14ac:dyDescent="0.2">
      <c r="U2799" s="59"/>
    </row>
    <row r="2800" spans="21:21" x14ac:dyDescent="0.2">
      <c r="U2800" s="59"/>
    </row>
    <row r="2801" spans="21:21" x14ac:dyDescent="0.2">
      <c r="U2801" s="59"/>
    </row>
    <row r="2802" spans="21:21" x14ac:dyDescent="0.2">
      <c r="U2802" s="59"/>
    </row>
    <row r="2803" spans="21:21" x14ac:dyDescent="0.2">
      <c r="U2803" s="59"/>
    </row>
    <row r="2804" spans="21:21" x14ac:dyDescent="0.2">
      <c r="U2804" s="59"/>
    </row>
    <row r="2805" spans="21:21" x14ac:dyDescent="0.2">
      <c r="U2805" s="59"/>
    </row>
    <row r="2806" spans="21:21" x14ac:dyDescent="0.2">
      <c r="U2806" s="59"/>
    </row>
    <row r="2807" spans="21:21" x14ac:dyDescent="0.2">
      <c r="U2807" s="59"/>
    </row>
    <row r="2808" spans="21:21" x14ac:dyDescent="0.2">
      <c r="U2808" s="59"/>
    </row>
    <row r="2809" spans="21:21" x14ac:dyDescent="0.2">
      <c r="U2809" s="59"/>
    </row>
    <row r="2810" spans="21:21" x14ac:dyDescent="0.2">
      <c r="U2810" s="59"/>
    </row>
    <row r="2811" spans="21:21" x14ac:dyDescent="0.2">
      <c r="U2811" s="59"/>
    </row>
    <row r="2812" spans="21:21" x14ac:dyDescent="0.2">
      <c r="U2812" s="59"/>
    </row>
    <row r="2813" spans="21:21" x14ac:dyDescent="0.2">
      <c r="U2813" s="59"/>
    </row>
    <row r="2814" spans="21:21" x14ac:dyDescent="0.2">
      <c r="U2814" s="59"/>
    </row>
    <row r="2815" spans="21:21" x14ac:dyDescent="0.2">
      <c r="U2815" s="59"/>
    </row>
    <row r="2816" spans="21:21" x14ac:dyDescent="0.2">
      <c r="U2816" s="59"/>
    </row>
    <row r="2817" spans="21:21" x14ac:dyDescent="0.2">
      <c r="U2817" s="59"/>
    </row>
    <row r="2818" spans="21:21" x14ac:dyDescent="0.2">
      <c r="U2818" s="59"/>
    </row>
    <row r="2819" spans="21:21" x14ac:dyDescent="0.2">
      <c r="U2819" s="59"/>
    </row>
    <row r="2820" spans="21:21" x14ac:dyDescent="0.2">
      <c r="U2820" s="59"/>
    </row>
    <row r="2821" spans="21:21" x14ac:dyDescent="0.2">
      <c r="U2821" s="59"/>
    </row>
    <row r="2822" spans="21:21" x14ac:dyDescent="0.2">
      <c r="U2822" s="59"/>
    </row>
    <row r="2823" spans="21:21" x14ac:dyDescent="0.2">
      <c r="U2823" s="59"/>
    </row>
    <row r="2824" spans="21:21" x14ac:dyDescent="0.2">
      <c r="U2824" s="59"/>
    </row>
    <row r="2825" spans="21:21" x14ac:dyDescent="0.2">
      <c r="U2825" s="59"/>
    </row>
    <row r="2826" spans="21:21" x14ac:dyDescent="0.2">
      <c r="U2826" s="59"/>
    </row>
    <row r="2827" spans="21:21" x14ac:dyDescent="0.2">
      <c r="U2827" s="59"/>
    </row>
    <row r="2828" spans="21:21" x14ac:dyDescent="0.2">
      <c r="U2828" s="59"/>
    </row>
    <row r="2829" spans="21:21" x14ac:dyDescent="0.2">
      <c r="U2829" s="59"/>
    </row>
    <row r="2830" spans="21:21" x14ac:dyDescent="0.2">
      <c r="U2830" s="59"/>
    </row>
    <row r="2831" spans="21:21" x14ac:dyDescent="0.2">
      <c r="U2831" s="59"/>
    </row>
    <row r="2832" spans="21:21" x14ac:dyDescent="0.2">
      <c r="U2832" s="59"/>
    </row>
    <row r="2833" spans="21:21" x14ac:dyDescent="0.2">
      <c r="U2833" s="59"/>
    </row>
    <row r="2834" spans="21:21" x14ac:dyDescent="0.2">
      <c r="U2834" s="59"/>
    </row>
    <row r="2835" spans="21:21" x14ac:dyDescent="0.2">
      <c r="U2835" s="59"/>
    </row>
    <row r="2836" spans="21:21" x14ac:dyDescent="0.2">
      <c r="U2836" s="59"/>
    </row>
    <row r="2837" spans="21:21" x14ac:dyDescent="0.2">
      <c r="U2837" s="59"/>
    </row>
    <row r="2838" spans="21:21" x14ac:dyDescent="0.2">
      <c r="U2838" s="59"/>
    </row>
    <row r="2839" spans="21:21" x14ac:dyDescent="0.2">
      <c r="U2839" s="59"/>
    </row>
    <row r="2840" spans="21:21" x14ac:dyDescent="0.2">
      <c r="U2840" s="59"/>
    </row>
    <row r="2841" spans="21:21" x14ac:dyDescent="0.2">
      <c r="U2841" s="59"/>
    </row>
    <row r="2842" spans="21:21" x14ac:dyDescent="0.2">
      <c r="U2842" s="59"/>
    </row>
    <row r="2843" spans="21:21" x14ac:dyDescent="0.2">
      <c r="U2843" s="59"/>
    </row>
    <row r="2844" spans="21:21" x14ac:dyDescent="0.2">
      <c r="U2844" s="59"/>
    </row>
    <row r="2845" spans="21:21" x14ac:dyDescent="0.2">
      <c r="U2845" s="59"/>
    </row>
    <row r="2846" spans="21:21" x14ac:dyDescent="0.2">
      <c r="U2846" s="59"/>
    </row>
    <row r="2847" spans="21:21" x14ac:dyDescent="0.2">
      <c r="U2847" s="59"/>
    </row>
    <row r="2848" spans="21:21" x14ac:dyDescent="0.2">
      <c r="U2848" s="59"/>
    </row>
    <row r="2849" spans="21:21" x14ac:dyDescent="0.2">
      <c r="U2849" s="59"/>
    </row>
    <row r="2850" spans="21:21" x14ac:dyDescent="0.2">
      <c r="U2850" s="59"/>
    </row>
    <row r="2851" spans="21:21" x14ac:dyDescent="0.2">
      <c r="U2851" s="59"/>
    </row>
    <row r="2852" spans="21:21" x14ac:dyDescent="0.2">
      <c r="U2852" s="59"/>
    </row>
    <row r="2853" spans="21:21" x14ac:dyDescent="0.2">
      <c r="U2853" s="59"/>
    </row>
    <row r="2854" spans="21:21" x14ac:dyDescent="0.2">
      <c r="U2854" s="59"/>
    </row>
    <row r="2855" spans="21:21" x14ac:dyDescent="0.2">
      <c r="U2855" s="59"/>
    </row>
    <row r="2856" spans="21:21" x14ac:dyDescent="0.2">
      <c r="U2856" s="59"/>
    </row>
    <row r="2857" spans="21:21" x14ac:dyDescent="0.2">
      <c r="U2857" s="59"/>
    </row>
    <row r="2858" spans="21:21" x14ac:dyDescent="0.2">
      <c r="U2858" s="59"/>
    </row>
    <row r="2859" spans="21:21" x14ac:dyDescent="0.2">
      <c r="U2859" s="59"/>
    </row>
    <row r="2860" spans="21:21" x14ac:dyDescent="0.2">
      <c r="U2860" s="59"/>
    </row>
    <row r="2861" spans="21:21" x14ac:dyDescent="0.2">
      <c r="U2861" s="59"/>
    </row>
    <row r="2862" spans="21:21" x14ac:dyDescent="0.2">
      <c r="U2862" s="59"/>
    </row>
    <row r="2863" spans="21:21" x14ac:dyDescent="0.2">
      <c r="U2863" s="59"/>
    </row>
    <row r="2864" spans="21:21" x14ac:dyDescent="0.2">
      <c r="U2864" s="59"/>
    </row>
    <row r="2865" spans="21:21" x14ac:dyDescent="0.2">
      <c r="U2865" s="59"/>
    </row>
    <row r="2866" spans="21:21" x14ac:dyDescent="0.2">
      <c r="U2866" s="59"/>
    </row>
    <row r="2867" spans="21:21" x14ac:dyDescent="0.2">
      <c r="U2867" s="59"/>
    </row>
    <row r="2868" spans="21:21" x14ac:dyDescent="0.2">
      <c r="U2868" s="59"/>
    </row>
    <row r="2869" spans="21:21" x14ac:dyDescent="0.2">
      <c r="U2869" s="59"/>
    </row>
    <row r="2870" spans="21:21" x14ac:dyDescent="0.2">
      <c r="U2870" s="59"/>
    </row>
    <row r="2871" spans="21:21" x14ac:dyDescent="0.2">
      <c r="U2871" s="59"/>
    </row>
    <row r="2872" spans="21:21" x14ac:dyDescent="0.2">
      <c r="U2872" s="59"/>
    </row>
    <row r="2873" spans="21:21" x14ac:dyDescent="0.2">
      <c r="U2873" s="59"/>
    </row>
    <row r="2874" spans="21:21" x14ac:dyDescent="0.2">
      <c r="U2874" s="59"/>
    </row>
    <row r="2875" spans="21:21" x14ac:dyDescent="0.2">
      <c r="U2875" s="59"/>
    </row>
    <row r="2876" spans="21:21" x14ac:dyDescent="0.2">
      <c r="U2876" s="59"/>
    </row>
    <row r="2877" spans="21:21" x14ac:dyDescent="0.2">
      <c r="U2877" s="59"/>
    </row>
    <row r="2878" spans="21:21" x14ac:dyDescent="0.2">
      <c r="U2878" s="59"/>
    </row>
    <row r="2879" spans="21:21" x14ac:dyDescent="0.2">
      <c r="U2879" s="59"/>
    </row>
    <row r="2880" spans="21:21" x14ac:dyDescent="0.2">
      <c r="U2880" s="59"/>
    </row>
    <row r="2881" spans="21:21" x14ac:dyDescent="0.2">
      <c r="U2881" s="59"/>
    </row>
    <row r="2882" spans="21:21" x14ac:dyDescent="0.2">
      <c r="U2882" s="59"/>
    </row>
    <row r="2883" spans="21:21" x14ac:dyDescent="0.2">
      <c r="U2883" s="59"/>
    </row>
    <row r="2884" spans="21:21" x14ac:dyDescent="0.2">
      <c r="U2884" s="59"/>
    </row>
    <row r="2885" spans="21:21" x14ac:dyDescent="0.2">
      <c r="U2885" s="59"/>
    </row>
    <row r="2886" spans="21:21" x14ac:dyDescent="0.2">
      <c r="U2886" s="59"/>
    </row>
    <row r="2887" spans="21:21" x14ac:dyDescent="0.2">
      <c r="U2887" s="59"/>
    </row>
    <row r="2888" spans="21:21" x14ac:dyDescent="0.2">
      <c r="U2888" s="59"/>
    </row>
    <row r="2889" spans="21:21" x14ac:dyDescent="0.2">
      <c r="U2889" s="59"/>
    </row>
    <row r="2890" spans="21:21" x14ac:dyDescent="0.2">
      <c r="U2890" s="59"/>
    </row>
    <row r="2891" spans="21:21" x14ac:dyDescent="0.2">
      <c r="U2891" s="59"/>
    </row>
    <row r="2892" spans="21:21" x14ac:dyDescent="0.2">
      <c r="U2892" s="59"/>
    </row>
    <row r="2893" spans="21:21" x14ac:dyDescent="0.2">
      <c r="U2893" s="59"/>
    </row>
    <row r="2894" spans="21:21" x14ac:dyDescent="0.2">
      <c r="U2894" s="59"/>
    </row>
    <row r="2895" spans="21:21" x14ac:dyDescent="0.2">
      <c r="U2895" s="59"/>
    </row>
    <row r="2896" spans="21:21" x14ac:dyDescent="0.2">
      <c r="U2896" s="59"/>
    </row>
    <row r="2897" spans="21:21" x14ac:dyDescent="0.2">
      <c r="U2897" s="59"/>
    </row>
    <row r="2898" spans="21:21" x14ac:dyDescent="0.2">
      <c r="U2898" s="59"/>
    </row>
    <row r="2899" spans="21:21" x14ac:dyDescent="0.2">
      <c r="U2899" s="59"/>
    </row>
    <row r="2900" spans="21:21" x14ac:dyDescent="0.2">
      <c r="U2900" s="59"/>
    </row>
    <row r="2901" spans="21:21" x14ac:dyDescent="0.2">
      <c r="U2901" s="59"/>
    </row>
    <row r="2902" spans="21:21" x14ac:dyDescent="0.2">
      <c r="U2902" s="59"/>
    </row>
    <row r="2903" spans="21:21" x14ac:dyDescent="0.2">
      <c r="U2903" s="59"/>
    </row>
    <row r="2904" spans="21:21" x14ac:dyDescent="0.2">
      <c r="U2904" s="59"/>
    </row>
    <row r="2905" spans="21:21" x14ac:dyDescent="0.2">
      <c r="U2905" s="59"/>
    </row>
    <row r="2906" spans="21:21" x14ac:dyDescent="0.2">
      <c r="U2906" s="59"/>
    </row>
    <row r="2907" spans="21:21" x14ac:dyDescent="0.2">
      <c r="U2907" s="59"/>
    </row>
    <row r="2908" spans="21:21" x14ac:dyDescent="0.2">
      <c r="U2908" s="59"/>
    </row>
    <row r="2909" spans="21:21" x14ac:dyDescent="0.2">
      <c r="U2909" s="59"/>
    </row>
    <row r="2910" spans="21:21" x14ac:dyDescent="0.2">
      <c r="U2910" s="59"/>
    </row>
    <row r="2911" spans="21:21" x14ac:dyDescent="0.2">
      <c r="U2911" s="59"/>
    </row>
    <row r="2912" spans="21:21" x14ac:dyDescent="0.2">
      <c r="U2912" s="59"/>
    </row>
    <row r="2913" spans="21:21" x14ac:dyDescent="0.2">
      <c r="U2913" s="59"/>
    </row>
    <row r="2914" spans="21:21" x14ac:dyDescent="0.2">
      <c r="U2914" s="59"/>
    </row>
    <row r="2915" spans="21:21" x14ac:dyDescent="0.2">
      <c r="U2915" s="59"/>
    </row>
    <row r="2916" spans="21:21" x14ac:dyDescent="0.2">
      <c r="U2916" s="59"/>
    </row>
    <row r="2917" spans="21:21" x14ac:dyDescent="0.2">
      <c r="U2917" s="59"/>
    </row>
    <row r="2918" spans="21:21" x14ac:dyDescent="0.2">
      <c r="U2918" s="59"/>
    </row>
    <row r="2919" spans="21:21" x14ac:dyDescent="0.2">
      <c r="U2919" s="59"/>
    </row>
    <row r="2920" spans="21:21" x14ac:dyDescent="0.2">
      <c r="U2920" s="59"/>
    </row>
    <row r="2921" spans="21:21" x14ac:dyDescent="0.2">
      <c r="U2921" s="59"/>
    </row>
    <row r="2922" spans="21:21" x14ac:dyDescent="0.2">
      <c r="U2922" s="59"/>
    </row>
    <row r="2923" spans="21:21" x14ac:dyDescent="0.2">
      <c r="U2923" s="59"/>
    </row>
    <row r="2924" spans="21:21" x14ac:dyDescent="0.2">
      <c r="U2924" s="59"/>
    </row>
    <row r="2925" spans="21:21" x14ac:dyDescent="0.2">
      <c r="U2925" s="59"/>
    </row>
    <row r="2926" spans="21:21" x14ac:dyDescent="0.2">
      <c r="U2926" s="59"/>
    </row>
    <row r="2927" spans="21:21" x14ac:dyDescent="0.2">
      <c r="U2927" s="59"/>
    </row>
    <row r="2928" spans="21:21" x14ac:dyDescent="0.2">
      <c r="U2928" s="59"/>
    </row>
    <row r="2929" spans="21:21" x14ac:dyDescent="0.2">
      <c r="U2929" s="59"/>
    </row>
    <row r="2930" spans="21:21" x14ac:dyDescent="0.2">
      <c r="U2930" s="59"/>
    </row>
    <row r="2931" spans="21:21" x14ac:dyDescent="0.2">
      <c r="U2931" s="59"/>
    </row>
    <row r="2932" spans="21:21" x14ac:dyDescent="0.2">
      <c r="U2932" s="59"/>
    </row>
    <row r="2933" spans="21:21" x14ac:dyDescent="0.2">
      <c r="U2933" s="59"/>
    </row>
    <row r="2934" spans="21:21" x14ac:dyDescent="0.2">
      <c r="U2934" s="59"/>
    </row>
    <row r="2935" spans="21:21" x14ac:dyDescent="0.2">
      <c r="U2935" s="59"/>
    </row>
    <row r="2936" spans="21:21" x14ac:dyDescent="0.2">
      <c r="U2936" s="59"/>
    </row>
    <row r="2937" spans="21:21" x14ac:dyDescent="0.2">
      <c r="U2937" s="59"/>
    </row>
    <row r="2938" spans="21:21" x14ac:dyDescent="0.2">
      <c r="U2938" s="59"/>
    </row>
    <row r="2939" spans="21:21" x14ac:dyDescent="0.2">
      <c r="U2939" s="59"/>
    </row>
    <row r="2940" spans="21:21" x14ac:dyDescent="0.2">
      <c r="U2940" s="59"/>
    </row>
    <row r="2941" spans="21:21" x14ac:dyDescent="0.2">
      <c r="U2941" s="59"/>
    </row>
    <row r="2942" spans="21:21" x14ac:dyDescent="0.2">
      <c r="U2942" s="59"/>
    </row>
    <row r="2943" spans="21:21" x14ac:dyDescent="0.2">
      <c r="U2943" s="59"/>
    </row>
    <row r="2944" spans="21:21" x14ac:dyDescent="0.2">
      <c r="U2944" s="59"/>
    </row>
    <row r="2945" spans="21:21" x14ac:dyDescent="0.2">
      <c r="U2945" s="59"/>
    </row>
    <row r="2946" spans="21:21" x14ac:dyDescent="0.2">
      <c r="U2946" s="59"/>
    </row>
    <row r="2947" spans="21:21" x14ac:dyDescent="0.2">
      <c r="U2947" s="59"/>
    </row>
    <row r="2948" spans="21:21" x14ac:dyDescent="0.2">
      <c r="U2948" s="59"/>
    </row>
    <row r="2949" spans="21:21" x14ac:dyDescent="0.2">
      <c r="U2949" s="59"/>
    </row>
    <row r="2950" spans="21:21" x14ac:dyDescent="0.2">
      <c r="U2950" s="59"/>
    </row>
    <row r="2951" spans="21:21" x14ac:dyDescent="0.2">
      <c r="U2951" s="59"/>
    </row>
    <row r="2952" spans="21:21" x14ac:dyDescent="0.2">
      <c r="U2952" s="59"/>
    </row>
    <row r="2953" spans="21:21" x14ac:dyDescent="0.2">
      <c r="U2953" s="59"/>
    </row>
    <row r="2954" spans="21:21" x14ac:dyDescent="0.2">
      <c r="U2954" s="59"/>
    </row>
    <row r="2955" spans="21:21" x14ac:dyDescent="0.2">
      <c r="U2955" s="59"/>
    </row>
    <row r="2956" spans="21:21" x14ac:dyDescent="0.2">
      <c r="U2956" s="59"/>
    </row>
    <row r="2957" spans="21:21" x14ac:dyDescent="0.2">
      <c r="U2957" s="59"/>
    </row>
    <row r="2958" spans="21:21" x14ac:dyDescent="0.2">
      <c r="U2958" s="59"/>
    </row>
    <row r="2959" spans="21:21" x14ac:dyDescent="0.2">
      <c r="U2959" s="59"/>
    </row>
    <row r="2960" spans="21:21" x14ac:dyDescent="0.2">
      <c r="U2960" s="59"/>
    </row>
    <row r="2961" spans="21:21" x14ac:dyDescent="0.2">
      <c r="U2961" s="59"/>
    </row>
    <row r="2962" spans="21:21" x14ac:dyDescent="0.2">
      <c r="U2962" s="59"/>
    </row>
    <row r="2963" spans="21:21" x14ac:dyDescent="0.2">
      <c r="U2963" s="59"/>
    </row>
    <row r="2964" spans="21:21" x14ac:dyDescent="0.2">
      <c r="U2964" s="59"/>
    </row>
    <row r="2965" spans="21:21" x14ac:dyDescent="0.2">
      <c r="U2965" s="59"/>
    </row>
    <row r="2966" spans="21:21" x14ac:dyDescent="0.2">
      <c r="U2966" s="59"/>
    </row>
    <row r="2967" spans="21:21" x14ac:dyDescent="0.2">
      <c r="U2967" s="59"/>
    </row>
    <row r="2968" spans="21:21" x14ac:dyDescent="0.2">
      <c r="U2968" s="59"/>
    </row>
    <row r="2969" spans="21:21" x14ac:dyDescent="0.2">
      <c r="U2969" s="59"/>
    </row>
    <row r="2970" spans="21:21" x14ac:dyDescent="0.2">
      <c r="U2970" s="59"/>
    </row>
    <row r="2971" spans="21:21" x14ac:dyDescent="0.2">
      <c r="U2971" s="59"/>
    </row>
    <row r="2972" spans="21:21" x14ac:dyDescent="0.2">
      <c r="U2972" s="59"/>
    </row>
    <row r="2973" spans="21:21" x14ac:dyDescent="0.2">
      <c r="U2973" s="59"/>
    </row>
    <row r="2974" spans="21:21" x14ac:dyDescent="0.2">
      <c r="U2974" s="59"/>
    </row>
    <row r="2975" spans="21:21" x14ac:dyDescent="0.2">
      <c r="U2975" s="59"/>
    </row>
    <row r="2976" spans="21:21" x14ac:dyDescent="0.2">
      <c r="U2976" s="59"/>
    </row>
    <row r="2977" spans="21:21" x14ac:dyDescent="0.2">
      <c r="U2977" s="59"/>
    </row>
    <row r="2978" spans="21:21" x14ac:dyDescent="0.2">
      <c r="U2978" s="59"/>
    </row>
    <row r="2979" spans="21:21" x14ac:dyDescent="0.2">
      <c r="U2979" s="59"/>
    </row>
    <row r="2980" spans="21:21" x14ac:dyDescent="0.2">
      <c r="U2980" s="59"/>
    </row>
    <row r="2981" spans="21:21" x14ac:dyDescent="0.2">
      <c r="U2981" s="59"/>
    </row>
    <row r="2982" spans="21:21" x14ac:dyDescent="0.2">
      <c r="U2982" s="59"/>
    </row>
    <row r="2983" spans="21:21" x14ac:dyDescent="0.2">
      <c r="U2983" s="59"/>
    </row>
    <row r="2984" spans="21:21" x14ac:dyDescent="0.2">
      <c r="U2984" s="59"/>
    </row>
    <row r="2985" spans="21:21" x14ac:dyDescent="0.2">
      <c r="U2985" s="59"/>
    </row>
    <row r="2986" spans="21:21" x14ac:dyDescent="0.2">
      <c r="U2986" s="59"/>
    </row>
    <row r="2987" spans="21:21" x14ac:dyDescent="0.2">
      <c r="U2987" s="59"/>
    </row>
    <row r="2988" spans="21:21" x14ac:dyDescent="0.2">
      <c r="U2988" s="59"/>
    </row>
    <row r="2989" spans="21:21" x14ac:dyDescent="0.2">
      <c r="U2989" s="59"/>
    </row>
    <row r="2990" spans="21:21" x14ac:dyDescent="0.2">
      <c r="U2990" s="59"/>
    </row>
    <row r="2991" spans="21:21" x14ac:dyDescent="0.2">
      <c r="U2991" s="59"/>
    </row>
    <row r="2992" spans="21:21" x14ac:dyDescent="0.2">
      <c r="U2992" s="59"/>
    </row>
    <row r="2993" spans="21:21" x14ac:dyDescent="0.2">
      <c r="U2993" s="59"/>
    </row>
    <row r="2994" spans="21:21" x14ac:dyDescent="0.2">
      <c r="U2994" s="59"/>
    </row>
    <row r="2995" spans="21:21" x14ac:dyDescent="0.2">
      <c r="U2995" s="59"/>
    </row>
    <row r="2996" spans="21:21" x14ac:dyDescent="0.2">
      <c r="U2996" s="59"/>
    </row>
    <row r="2997" spans="21:21" x14ac:dyDescent="0.2">
      <c r="U2997" s="59"/>
    </row>
    <row r="2998" spans="21:21" x14ac:dyDescent="0.2">
      <c r="U2998" s="59"/>
    </row>
    <row r="2999" spans="21:21" x14ac:dyDescent="0.2">
      <c r="U2999" s="59"/>
    </row>
    <row r="3000" spans="21:21" x14ac:dyDescent="0.2">
      <c r="U3000" s="59"/>
    </row>
    <row r="3001" spans="21:21" x14ac:dyDescent="0.2">
      <c r="U3001" s="59"/>
    </row>
    <row r="3002" spans="21:21" x14ac:dyDescent="0.2">
      <c r="U3002" s="59"/>
    </row>
    <row r="3003" spans="21:21" x14ac:dyDescent="0.2">
      <c r="U3003" s="59"/>
    </row>
    <row r="3004" spans="21:21" x14ac:dyDescent="0.2">
      <c r="U3004" s="59"/>
    </row>
    <row r="3005" spans="21:21" x14ac:dyDescent="0.2">
      <c r="U3005" s="59"/>
    </row>
    <row r="3006" spans="21:21" x14ac:dyDescent="0.2">
      <c r="U3006" s="59"/>
    </row>
    <row r="3007" spans="21:21" x14ac:dyDescent="0.2">
      <c r="U3007" s="59"/>
    </row>
    <row r="3008" spans="21:21" x14ac:dyDescent="0.2">
      <c r="U3008" s="59"/>
    </row>
    <row r="3009" spans="21:21" x14ac:dyDescent="0.2">
      <c r="U3009" s="59"/>
    </row>
    <row r="3010" spans="21:21" x14ac:dyDescent="0.2">
      <c r="U3010" s="59"/>
    </row>
    <row r="3011" spans="21:21" x14ac:dyDescent="0.2">
      <c r="U3011" s="59"/>
    </row>
    <row r="3012" spans="21:21" x14ac:dyDescent="0.2">
      <c r="U3012" s="59"/>
    </row>
    <row r="3013" spans="21:21" x14ac:dyDescent="0.2">
      <c r="U3013" s="59"/>
    </row>
    <row r="3014" spans="21:21" x14ac:dyDescent="0.2">
      <c r="U3014" s="59"/>
    </row>
    <row r="3015" spans="21:21" x14ac:dyDescent="0.2">
      <c r="U3015" s="59"/>
    </row>
    <row r="3016" spans="21:21" x14ac:dyDescent="0.2">
      <c r="U3016" s="59"/>
    </row>
    <row r="3017" spans="21:21" x14ac:dyDescent="0.2">
      <c r="U3017" s="59"/>
    </row>
    <row r="3018" spans="21:21" x14ac:dyDescent="0.2">
      <c r="U3018" s="59"/>
    </row>
    <row r="3019" spans="21:21" x14ac:dyDescent="0.2">
      <c r="U3019" s="59"/>
    </row>
    <row r="3020" spans="21:21" x14ac:dyDescent="0.2">
      <c r="U3020" s="59"/>
    </row>
    <row r="3021" spans="21:21" x14ac:dyDescent="0.2">
      <c r="U3021" s="59"/>
    </row>
    <row r="3022" spans="21:21" x14ac:dyDescent="0.2">
      <c r="U3022" s="59"/>
    </row>
    <row r="3023" spans="21:21" x14ac:dyDescent="0.2">
      <c r="U3023" s="59"/>
    </row>
    <row r="3024" spans="21:21" x14ac:dyDescent="0.2">
      <c r="U3024" s="59"/>
    </row>
    <row r="3025" spans="21:21" x14ac:dyDescent="0.2">
      <c r="U3025" s="59"/>
    </row>
    <row r="3026" spans="21:21" x14ac:dyDescent="0.2">
      <c r="U3026" s="59"/>
    </row>
    <row r="3027" spans="21:21" x14ac:dyDescent="0.2">
      <c r="U3027" s="59"/>
    </row>
    <row r="3028" spans="21:21" x14ac:dyDescent="0.2">
      <c r="U3028" s="59"/>
    </row>
    <row r="3029" spans="21:21" x14ac:dyDescent="0.2">
      <c r="U3029" s="59"/>
    </row>
    <row r="3030" spans="21:21" x14ac:dyDescent="0.2">
      <c r="U3030" s="59"/>
    </row>
    <row r="3031" spans="21:21" x14ac:dyDescent="0.2">
      <c r="U3031" s="59"/>
    </row>
    <row r="3032" spans="21:21" x14ac:dyDescent="0.2">
      <c r="U3032" s="59"/>
    </row>
    <row r="3033" spans="21:21" x14ac:dyDescent="0.2">
      <c r="U3033" s="59"/>
    </row>
    <row r="3034" spans="21:21" x14ac:dyDescent="0.2">
      <c r="U3034" s="59"/>
    </row>
    <row r="3035" spans="21:21" x14ac:dyDescent="0.2">
      <c r="U3035" s="59"/>
    </row>
    <row r="3036" spans="21:21" x14ac:dyDescent="0.2">
      <c r="U3036" s="59"/>
    </row>
    <row r="3037" spans="21:21" x14ac:dyDescent="0.2">
      <c r="U3037" s="59"/>
    </row>
    <row r="3038" spans="21:21" x14ac:dyDescent="0.2">
      <c r="U3038" s="59"/>
    </row>
    <row r="3039" spans="21:21" x14ac:dyDescent="0.2">
      <c r="U3039" s="59"/>
    </row>
    <row r="3040" spans="21:21" x14ac:dyDescent="0.2">
      <c r="U3040" s="59"/>
    </row>
    <row r="3041" spans="21:21" x14ac:dyDescent="0.2">
      <c r="U3041" s="59"/>
    </row>
    <row r="3042" spans="21:21" x14ac:dyDescent="0.2">
      <c r="U3042" s="59"/>
    </row>
    <row r="3043" spans="21:21" x14ac:dyDescent="0.2">
      <c r="U3043" s="59"/>
    </row>
    <row r="3044" spans="21:21" x14ac:dyDescent="0.2">
      <c r="U3044" s="59"/>
    </row>
    <row r="3045" spans="21:21" x14ac:dyDescent="0.2">
      <c r="U3045" s="59"/>
    </row>
    <row r="3046" spans="21:21" x14ac:dyDescent="0.2">
      <c r="U3046" s="59"/>
    </row>
    <row r="3047" spans="21:21" x14ac:dyDescent="0.2">
      <c r="U3047" s="59"/>
    </row>
    <row r="3048" spans="21:21" x14ac:dyDescent="0.2">
      <c r="U3048" s="59"/>
    </row>
    <row r="3049" spans="21:21" x14ac:dyDescent="0.2">
      <c r="U3049" s="59"/>
    </row>
    <row r="3050" spans="21:21" x14ac:dyDescent="0.2">
      <c r="U3050" s="59"/>
    </row>
    <row r="3051" spans="21:21" x14ac:dyDescent="0.2">
      <c r="U3051" s="59"/>
    </row>
    <row r="3052" spans="21:21" x14ac:dyDescent="0.2">
      <c r="U3052" s="59"/>
    </row>
    <row r="3053" spans="21:21" x14ac:dyDescent="0.2">
      <c r="U3053" s="59"/>
    </row>
    <row r="3054" spans="21:21" x14ac:dyDescent="0.2">
      <c r="U3054" s="59"/>
    </row>
    <row r="3055" spans="21:21" x14ac:dyDescent="0.2">
      <c r="U3055" s="59"/>
    </row>
    <row r="3056" spans="21:21" x14ac:dyDescent="0.2">
      <c r="U3056" s="59"/>
    </row>
    <row r="3057" spans="21:21" x14ac:dyDescent="0.2">
      <c r="U3057" s="59"/>
    </row>
    <row r="3058" spans="21:21" x14ac:dyDescent="0.2">
      <c r="U3058" s="59"/>
    </row>
    <row r="3059" spans="21:21" x14ac:dyDescent="0.2">
      <c r="U3059" s="59"/>
    </row>
    <row r="3060" spans="21:21" x14ac:dyDescent="0.2">
      <c r="U3060" s="59"/>
    </row>
    <row r="3061" spans="21:21" x14ac:dyDescent="0.2">
      <c r="U3061" s="59"/>
    </row>
    <row r="3062" spans="21:21" x14ac:dyDescent="0.2">
      <c r="U3062" s="59"/>
    </row>
    <row r="3063" spans="21:21" x14ac:dyDescent="0.2">
      <c r="U3063" s="59"/>
    </row>
    <row r="3064" spans="21:21" x14ac:dyDescent="0.2">
      <c r="U3064" s="59"/>
    </row>
    <row r="3065" spans="21:21" x14ac:dyDescent="0.2">
      <c r="U3065" s="59"/>
    </row>
    <row r="3066" spans="21:21" x14ac:dyDescent="0.2">
      <c r="U3066" s="59"/>
    </row>
    <row r="3067" spans="21:21" x14ac:dyDescent="0.2">
      <c r="U3067" s="59"/>
    </row>
    <row r="3068" spans="21:21" x14ac:dyDescent="0.2">
      <c r="U3068" s="59"/>
    </row>
    <row r="3069" spans="21:21" x14ac:dyDescent="0.2">
      <c r="U3069" s="59"/>
    </row>
    <row r="3070" spans="21:21" x14ac:dyDescent="0.2">
      <c r="U3070" s="59"/>
    </row>
    <row r="3071" spans="21:21" x14ac:dyDescent="0.2">
      <c r="U3071" s="59"/>
    </row>
    <row r="3072" spans="21:21" x14ac:dyDescent="0.2">
      <c r="U3072" s="59"/>
    </row>
    <row r="3073" spans="21:21" x14ac:dyDescent="0.2">
      <c r="U3073" s="59"/>
    </row>
    <row r="3074" spans="21:21" x14ac:dyDescent="0.2">
      <c r="U3074" s="59"/>
    </row>
    <row r="3075" spans="21:21" x14ac:dyDescent="0.2">
      <c r="U3075" s="59"/>
    </row>
    <row r="3076" spans="21:21" x14ac:dyDescent="0.2">
      <c r="U3076" s="59"/>
    </row>
    <row r="3077" spans="21:21" x14ac:dyDescent="0.2">
      <c r="U3077" s="59"/>
    </row>
    <row r="3078" spans="21:21" x14ac:dyDescent="0.2">
      <c r="U3078" s="59"/>
    </row>
    <row r="3079" spans="21:21" x14ac:dyDescent="0.2">
      <c r="U3079" s="59"/>
    </row>
    <row r="3080" spans="21:21" x14ac:dyDescent="0.2">
      <c r="U3080" s="59"/>
    </row>
    <row r="3081" spans="21:21" x14ac:dyDescent="0.2">
      <c r="U3081" s="59"/>
    </row>
    <row r="3082" spans="21:21" x14ac:dyDescent="0.2">
      <c r="U3082" s="59"/>
    </row>
    <row r="3083" spans="21:21" x14ac:dyDescent="0.2">
      <c r="U3083" s="59"/>
    </row>
    <row r="3084" spans="21:21" x14ac:dyDescent="0.2">
      <c r="U3084" s="59"/>
    </row>
    <row r="3085" spans="21:21" x14ac:dyDescent="0.2">
      <c r="U3085" s="59"/>
    </row>
    <row r="3086" spans="21:21" x14ac:dyDescent="0.2">
      <c r="U3086" s="59"/>
    </row>
    <row r="3087" spans="21:21" x14ac:dyDescent="0.2">
      <c r="U3087" s="59"/>
    </row>
    <row r="3088" spans="21:21" x14ac:dyDescent="0.2">
      <c r="U3088" s="59"/>
    </row>
    <row r="3089" spans="21:21" x14ac:dyDescent="0.2">
      <c r="U3089" s="59"/>
    </row>
    <row r="3090" spans="21:21" x14ac:dyDescent="0.2">
      <c r="U3090" s="59"/>
    </row>
    <row r="3091" spans="21:21" x14ac:dyDescent="0.2">
      <c r="U3091" s="59"/>
    </row>
    <row r="3092" spans="21:21" x14ac:dyDescent="0.2">
      <c r="U3092" s="59"/>
    </row>
    <row r="3093" spans="21:21" x14ac:dyDescent="0.2">
      <c r="U3093" s="59"/>
    </row>
    <row r="3094" spans="21:21" x14ac:dyDescent="0.2">
      <c r="U3094" s="59"/>
    </row>
    <row r="3095" spans="21:21" x14ac:dyDescent="0.2">
      <c r="U3095" s="59"/>
    </row>
    <row r="3096" spans="21:21" x14ac:dyDescent="0.2">
      <c r="U3096" s="59"/>
    </row>
    <row r="3097" spans="21:21" x14ac:dyDescent="0.2">
      <c r="U3097" s="59"/>
    </row>
    <row r="3098" spans="21:21" x14ac:dyDescent="0.2">
      <c r="U3098" s="59"/>
    </row>
    <row r="3099" spans="21:21" x14ac:dyDescent="0.2">
      <c r="U3099" s="59"/>
    </row>
    <row r="3100" spans="21:21" x14ac:dyDescent="0.2">
      <c r="U3100" s="59"/>
    </row>
    <row r="3101" spans="21:21" x14ac:dyDescent="0.2">
      <c r="U3101" s="59"/>
    </row>
    <row r="3102" spans="21:21" x14ac:dyDescent="0.2">
      <c r="U3102" s="59"/>
    </row>
    <row r="3103" spans="21:21" x14ac:dyDescent="0.2">
      <c r="U3103" s="59"/>
    </row>
    <row r="3104" spans="21:21" x14ac:dyDescent="0.2">
      <c r="U3104" s="59"/>
    </row>
    <row r="3105" spans="21:21" x14ac:dyDescent="0.2">
      <c r="U3105" s="59"/>
    </row>
    <row r="3106" spans="21:21" x14ac:dyDescent="0.2">
      <c r="U3106" s="59"/>
    </row>
    <row r="3107" spans="21:21" x14ac:dyDescent="0.2">
      <c r="U3107" s="59"/>
    </row>
    <row r="3108" spans="21:21" x14ac:dyDescent="0.2">
      <c r="U3108" s="59"/>
    </row>
    <row r="3109" spans="21:21" x14ac:dyDescent="0.2">
      <c r="U3109" s="59"/>
    </row>
    <row r="3110" spans="21:21" x14ac:dyDescent="0.2">
      <c r="U3110" s="59"/>
    </row>
    <row r="3111" spans="21:21" x14ac:dyDescent="0.2">
      <c r="U3111" s="59"/>
    </row>
    <row r="3112" spans="21:21" x14ac:dyDescent="0.2">
      <c r="U3112" s="59"/>
    </row>
    <row r="3113" spans="21:21" x14ac:dyDescent="0.2">
      <c r="U3113" s="59"/>
    </row>
    <row r="3114" spans="21:21" x14ac:dyDescent="0.2">
      <c r="U3114" s="59"/>
    </row>
    <row r="3115" spans="21:21" x14ac:dyDescent="0.2">
      <c r="U3115" s="59"/>
    </row>
    <row r="3116" spans="21:21" x14ac:dyDescent="0.2">
      <c r="U3116" s="59"/>
    </row>
    <row r="3117" spans="21:21" x14ac:dyDescent="0.2">
      <c r="U3117" s="59"/>
    </row>
    <row r="3118" spans="21:21" x14ac:dyDescent="0.2">
      <c r="U3118" s="59"/>
    </row>
    <row r="3119" spans="21:21" x14ac:dyDescent="0.2">
      <c r="U3119" s="59"/>
    </row>
    <row r="3120" spans="21:21" x14ac:dyDescent="0.2">
      <c r="U3120" s="59"/>
    </row>
    <row r="3121" spans="21:21" x14ac:dyDescent="0.2">
      <c r="U3121" s="59"/>
    </row>
    <row r="3122" spans="21:21" x14ac:dyDescent="0.2">
      <c r="U3122" s="59"/>
    </row>
    <row r="3123" spans="21:21" x14ac:dyDescent="0.2">
      <c r="U3123" s="59"/>
    </row>
    <row r="3124" spans="21:21" x14ac:dyDescent="0.2">
      <c r="U3124" s="59"/>
    </row>
    <row r="3125" spans="21:21" x14ac:dyDescent="0.2">
      <c r="U3125" s="59"/>
    </row>
    <row r="3126" spans="21:21" x14ac:dyDescent="0.2">
      <c r="U3126" s="59"/>
    </row>
    <row r="3127" spans="21:21" x14ac:dyDescent="0.2">
      <c r="U3127" s="59"/>
    </row>
    <row r="3128" spans="21:21" x14ac:dyDescent="0.2">
      <c r="U3128" s="59"/>
    </row>
    <row r="3129" spans="21:21" x14ac:dyDescent="0.2">
      <c r="U3129" s="59"/>
    </row>
    <row r="3130" spans="21:21" x14ac:dyDescent="0.2">
      <c r="U3130" s="59"/>
    </row>
    <row r="3131" spans="21:21" x14ac:dyDescent="0.2">
      <c r="U3131" s="59"/>
    </row>
    <row r="3132" spans="21:21" x14ac:dyDescent="0.2">
      <c r="U3132" s="59"/>
    </row>
    <row r="3133" spans="21:21" x14ac:dyDescent="0.2">
      <c r="U3133" s="59"/>
    </row>
    <row r="3134" spans="21:21" x14ac:dyDescent="0.2">
      <c r="U3134" s="59"/>
    </row>
    <row r="3135" spans="21:21" x14ac:dyDescent="0.2">
      <c r="U3135" s="59"/>
    </row>
    <row r="3136" spans="21:21" x14ac:dyDescent="0.2">
      <c r="U3136" s="59"/>
    </row>
    <row r="3137" spans="21:21" x14ac:dyDescent="0.2">
      <c r="U3137" s="59"/>
    </row>
    <row r="3138" spans="21:21" x14ac:dyDescent="0.2">
      <c r="U3138" s="59"/>
    </row>
    <row r="3139" spans="21:21" x14ac:dyDescent="0.2">
      <c r="U3139" s="59"/>
    </row>
    <row r="3140" spans="21:21" x14ac:dyDescent="0.2">
      <c r="U3140" s="59"/>
    </row>
    <row r="3141" spans="21:21" x14ac:dyDescent="0.2">
      <c r="U3141" s="59"/>
    </row>
    <row r="3142" spans="21:21" x14ac:dyDescent="0.2">
      <c r="U3142" s="59"/>
    </row>
    <row r="3143" spans="21:21" x14ac:dyDescent="0.2">
      <c r="U3143" s="59"/>
    </row>
    <row r="3144" spans="21:21" x14ac:dyDescent="0.2">
      <c r="U3144" s="59"/>
    </row>
    <row r="3145" spans="21:21" x14ac:dyDescent="0.2">
      <c r="U3145" s="59"/>
    </row>
    <row r="3146" spans="21:21" x14ac:dyDescent="0.2">
      <c r="U3146" s="59"/>
    </row>
    <row r="3147" spans="21:21" x14ac:dyDescent="0.2">
      <c r="U3147" s="59"/>
    </row>
    <row r="3148" spans="21:21" x14ac:dyDescent="0.2">
      <c r="U3148" s="59"/>
    </row>
    <row r="3149" spans="21:21" x14ac:dyDescent="0.2">
      <c r="U3149" s="59"/>
    </row>
    <row r="3150" spans="21:21" x14ac:dyDescent="0.2">
      <c r="U3150" s="59"/>
    </row>
    <row r="3151" spans="21:21" x14ac:dyDescent="0.2">
      <c r="U3151" s="59"/>
    </row>
    <row r="3152" spans="21:21" x14ac:dyDescent="0.2">
      <c r="U3152" s="59"/>
    </row>
    <row r="3153" spans="21:21" x14ac:dyDescent="0.2">
      <c r="U3153" s="59"/>
    </row>
    <row r="3154" spans="21:21" x14ac:dyDescent="0.2">
      <c r="U3154" s="59"/>
    </row>
    <row r="3155" spans="21:21" x14ac:dyDescent="0.2">
      <c r="U3155" s="59"/>
    </row>
    <row r="3156" spans="21:21" x14ac:dyDescent="0.2">
      <c r="U3156" s="59"/>
    </row>
    <row r="3157" spans="21:21" x14ac:dyDescent="0.2">
      <c r="U3157" s="59"/>
    </row>
    <row r="3158" spans="21:21" x14ac:dyDescent="0.2">
      <c r="U3158" s="59"/>
    </row>
    <row r="3159" spans="21:21" x14ac:dyDescent="0.2">
      <c r="U3159" s="59"/>
    </row>
    <row r="3160" spans="21:21" x14ac:dyDescent="0.2">
      <c r="U3160" s="59"/>
    </row>
    <row r="3161" spans="21:21" x14ac:dyDescent="0.2">
      <c r="U3161" s="59"/>
    </row>
    <row r="3162" spans="21:21" x14ac:dyDescent="0.2">
      <c r="U3162" s="59"/>
    </row>
    <row r="3163" spans="21:21" x14ac:dyDescent="0.2">
      <c r="U3163" s="59"/>
    </row>
    <row r="3164" spans="21:21" x14ac:dyDescent="0.2">
      <c r="U3164" s="59"/>
    </row>
    <row r="3165" spans="21:21" x14ac:dyDescent="0.2">
      <c r="U3165" s="59"/>
    </row>
    <row r="3166" spans="21:21" x14ac:dyDescent="0.2">
      <c r="U3166" s="59"/>
    </row>
    <row r="3167" spans="21:21" x14ac:dyDescent="0.2">
      <c r="U3167" s="59"/>
    </row>
    <row r="3168" spans="21:21" x14ac:dyDescent="0.2">
      <c r="U3168" s="59"/>
    </row>
    <row r="3169" spans="21:21" x14ac:dyDescent="0.2">
      <c r="U3169" s="59"/>
    </row>
    <row r="3170" spans="21:21" x14ac:dyDescent="0.2">
      <c r="U3170" s="59"/>
    </row>
    <row r="3171" spans="21:21" x14ac:dyDescent="0.2">
      <c r="U3171" s="59"/>
    </row>
    <row r="3172" spans="21:21" x14ac:dyDescent="0.2">
      <c r="U3172" s="59"/>
    </row>
    <row r="3173" spans="21:21" x14ac:dyDescent="0.2">
      <c r="U3173" s="59"/>
    </row>
    <row r="3174" spans="21:21" x14ac:dyDescent="0.2">
      <c r="U3174" s="59"/>
    </row>
    <row r="3175" spans="21:21" x14ac:dyDescent="0.2">
      <c r="U3175" s="59"/>
    </row>
    <row r="3176" spans="21:21" x14ac:dyDescent="0.2">
      <c r="U3176" s="59"/>
    </row>
    <row r="3177" spans="21:21" x14ac:dyDescent="0.2">
      <c r="U3177" s="59"/>
    </row>
    <row r="3178" spans="21:21" x14ac:dyDescent="0.2">
      <c r="U3178" s="59"/>
    </row>
    <row r="3179" spans="21:21" x14ac:dyDescent="0.2">
      <c r="U3179" s="59"/>
    </row>
    <row r="3180" spans="21:21" x14ac:dyDescent="0.2">
      <c r="U3180" s="59"/>
    </row>
    <row r="3181" spans="21:21" x14ac:dyDescent="0.2">
      <c r="U3181" s="59"/>
    </row>
    <row r="3182" spans="21:21" x14ac:dyDescent="0.2">
      <c r="U3182" s="59"/>
    </row>
    <row r="3183" spans="21:21" x14ac:dyDescent="0.2">
      <c r="U3183" s="59"/>
    </row>
    <row r="3184" spans="21:21" x14ac:dyDescent="0.2">
      <c r="U3184" s="59"/>
    </row>
    <row r="3185" spans="21:21" x14ac:dyDescent="0.2">
      <c r="U3185" s="59"/>
    </row>
    <row r="3186" spans="21:21" x14ac:dyDescent="0.2">
      <c r="U3186" s="59"/>
    </row>
    <row r="3187" spans="21:21" x14ac:dyDescent="0.2">
      <c r="U3187" s="59"/>
    </row>
    <row r="3188" spans="21:21" x14ac:dyDescent="0.2">
      <c r="U3188" s="59"/>
    </row>
    <row r="3189" spans="21:21" x14ac:dyDescent="0.2">
      <c r="U3189" s="59"/>
    </row>
    <row r="3190" spans="21:21" x14ac:dyDescent="0.2">
      <c r="U3190" s="59"/>
    </row>
    <row r="3191" spans="21:21" x14ac:dyDescent="0.2">
      <c r="U3191" s="59"/>
    </row>
    <row r="3192" spans="21:21" x14ac:dyDescent="0.2">
      <c r="U3192" s="59"/>
    </row>
    <row r="3193" spans="21:21" x14ac:dyDescent="0.2">
      <c r="U3193" s="59"/>
    </row>
    <row r="3194" spans="21:21" x14ac:dyDescent="0.2">
      <c r="U3194" s="59"/>
    </row>
    <row r="3195" spans="21:21" x14ac:dyDescent="0.2">
      <c r="U3195" s="59"/>
    </row>
    <row r="3196" spans="21:21" x14ac:dyDescent="0.2">
      <c r="U3196" s="59"/>
    </row>
    <row r="3197" spans="21:21" x14ac:dyDescent="0.2">
      <c r="U3197" s="59"/>
    </row>
    <row r="3198" spans="21:21" x14ac:dyDescent="0.2">
      <c r="U3198" s="59"/>
    </row>
    <row r="3199" spans="21:21" x14ac:dyDescent="0.2">
      <c r="U3199" s="59"/>
    </row>
    <row r="3200" spans="21:21" x14ac:dyDescent="0.2">
      <c r="U3200" s="59"/>
    </row>
    <row r="3201" spans="21:21" x14ac:dyDescent="0.2">
      <c r="U3201" s="59"/>
    </row>
    <row r="3202" spans="21:21" x14ac:dyDescent="0.2">
      <c r="U3202" s="59"/>
    </row>
    <row r="3203" spans="21:21" x14ac:dyDescent="0.2">
      <c r="U3203" s="59"/>
    </row>
    <row r="3204" spans="21:21" x14ac:dyDescent="0.2">
      <c r="U3204" s="59"/>
    </row>
    <row r="3205" spans="21:21" x14ac:dyDescent="0.2">
      <c r="U3205" s="59"/>
    </row>
    <row r="3206" spans="21:21" x14ac:dyDescent="0.2">
      <c r="U3206" s="59"/>
    </row>
    <row r="3207" spans="21:21" x14ac:dyDescent="0.2">
      <c r="U3207" s="59"/>
    </row>
    <row r="3208" spans="21:21" x14ac:dyDescent="0.2">
      <c r="U3208" s="59"/>
    </row>
    <row r="3209" spans="21:21" x14ac:dyDescent="0.2">
      <c r="U3209" s="59"/>
    </row>
    <row r="3210" spans="21:21" x14ac:dyDescent="0.2">
      <c r="U3210" s="59"/>
    </row>
    <row r="3211" spans="21:21" x14ac:dyDescent="0.2">
      <c r="U3211" s="59"/>
    </row>
    <row r="3212" spans="21:21" x14ac:dyDescent="0.2">
      <c r="U3212" s="59"/>
    </row>
    <row r="3213" spans="21:21" x14ac:dyDescent="0.2">
      <c r="U3213" s="59"/>
    </row>
    <row r="3214" spans="21:21" x14ac:dyDescent="0.2">
      <c r="U3214" s="59"/>
    </row>
    <row r="3215" spans="21:21" x14ac:dyDescent="0.2">
      <c r="U3215" s="59"/>
    </row>
    <row r="3216" spans="21:21" x14ac:dyDescent="0.2">
      <c r="U3216" s="59"/>
    </row>
    <row r="3217" spans="21:21" x14ac:dyDescent="0.2">
      <c r="U3217" s="59"/>
    </row>
    <row r="3218" spans="21:21" x14ac:dyDescent="0.2">
      <c r="U3218" s="59"/>
    </row>
    <row r="3219" spans="21:21" x14ac:dyDescent="0.2">
      <c r="U3219" s="59"/>
    </row>
    <row r="3220" spans="21:21" x14ac:dyDescent="0.2">
      <c r="U3220" s="59"/>
    </row>
    <row r="3221" spans="21:21" x14ac:dyDescent="0.2">
      <c r="U3221" s="59"/>
    </row>
    <row r="3222" spans="21:21" x14ac:dyDescent="0.2">
      <c r="U3222" s="59"/>
    </row>
    <row r="3223" spans="21:21" x14ac:dyDescent="0.2">
      <c r="U3223" s="59"/>
    </row>
    <row r="3224" spans="21:21" x14ac:dyDescent="0.2">
      <c r="U3224" s="59"/>
    </row>
    <row r="3225" spans="21:21" x14ac:dyDescent="0.2">
      <c r="U3225" s="59"/>
    </row>
    <row r="3226" spans="21:21" x14ac:dyDescent="0.2">
      <c r="U3226" s="59"/>
    </row>
    <row r="3227" spans="21:21" x14ac:dyDescent="0.2">
      <c r="U3227" s="59"/>
    </row>
    <row r="3228" spans="21:21" x14ac:dyDescent="0.2">
      <c r="U3228" s="59"/>
    </row>
    <row r="3229" spans="21:21" x14ac:dyDescent="0.2">
      <c r="U3229" s="59"/>
    </row>
    <row r="3230" spans="21:21" x14ac:dyDescent="0.2">
      <c r="U3230" s="59"/>
    </row>
    <row r="3231" spans="21:21" x14ac:dyDescent="0.2">
      <c r="U3231" s="59"/>
    </row>
    <row r="3232" spans="21:21" x14ac:dyDescent="0.2">
      <c r="U3232" s="59"/>
    </row>
    <row r="3233" spans="21:21" x14ac:dyDescent="0.2">
      <c r="U3233" s="59"/>
    </row>
    <row r="3234" spans="21:21" x14ac:dyDescent="0.2">
      <c r="U3234" s="59"/>
    </row>
    <row r="3235" spans="21:21" x14ac:dyDescent="0.2">
      <c r="U3235" s="59"/>
    </row>
    <row r="3236" spans="21:21" x14ac:dyDescent="0.2">
      <c r="U3236" s="59"/>
    </row>
    <row r="3237" spans="21:21" x14ac:dyDescent="0.2">
      <c r="U3237" s="59"/>
    </row>
    <row r="3238" spans="21:21" x14ac:dyDescent="0.2">
      <c r="U3238" s="59"/>
    </row>
    <row r="3239" spans="21:21" x14ac:dyDescent="0.2">
      <c r="U3239" s="59"/>
    </row>
    <row r="3240" spans="21:21" x14ac:dyDescent="0.2">
      <c r="U3240" s="59"/>
    </row>
    <row r="3241" spans="21:21" x14ac:dyDescent="0.2">
      <c r="U3241" s="59"/>
    </row>
    <row r="3242" spans="21:21" x14ac:dyDescent="0.2">
      <c r="U3242" s="59"/>
    </row>
    <row r="3243" spans="21:21" x14ac:dyDescent="0.2">
      <c r="U3243" s="59"/>
    </row>
    <row r="3244" spans="21:21" x14ac:dyDescent="0.2">
      <c r="U3244" s="59"/>
    </row>
    <row r="3245" spans="21:21" x14ac:dyDescent="0.2">
      <c r="U3245" s="59"/>
    </row>
    <row r="3246" spans="21:21" x14ac:dyDescent="0.2">
      <c r="U3246" s="59"/>
    </row>
    <row r="3247" spans="21:21" x14ac:dyDescent="0.2">
      <c r="U3247" s="59"/>
    </row>
    <row r="3248" spans="21:21" x14ac:dyDescent="0.2">
      <c r="U3248" s="59"/>
    </row>
    <row r="3249" spans="21:21" x14ac:dyDescent="0.2">
      <c r="U3249" s="59"/>
    </row>
    <row r="3250" spans="21:21" x14ac:dyDescent="0.2">
      <c r="U3250" s="59"/>
    </row>
    <row r="3251" spans="21:21" x14ac:dyDescent="0.2">
      <c r="U3251" s="59"/>
    </row>
    <row r="3252" spans="21:21" x14ac:dyDescent="0.2">
      <c r="U3252" s="59"/>
    </row>
    <row r="3253" spans="21:21" x14ac:dyDescent="0.2">
      <c r="U3253" s="59"/>
    </row>
    <row r="3254" spans="21:21" x14ac:dyDescent="0.2">
      <c r="U3254" s="59"/>
    </row>
    <row r="3255" spans="21:21" x14ac:dyDescent="0.2">
      <c r="U3255" s="59"/>
    </row>
    <row r="3256" spans="21:21" x14ac:dyDescent="0.2">
      <c r="U3256" s="59"/>
    </row>
    <row r="3257" spans="21:21" x14ac:dyDescent="0.2">
      <c r="U3257" s="59"/>
    </row>
    <row r="3258" spans="21:21" x14ac:dyDescent="0.2">
      <c r="U3258" s="59"/>
    </row>
    <row r="3259" spans="21:21" x14ac:dyDescent="0.2">
      <c r="U3259" s="59"/>
    </row>
    <row r="3260" spans="21:21" x14ac:dyDescent="0.2">
      <c r="U3260" s="59"/>
    </row>
    <row r="3261" spans="21:21" x14ac:dyDescent="0.2">
      <c r="U3261" s="59"/>
    </row>
    <row r="3262" spans="21:21" x14ac:dyDescent="0.2">
      <c r="U3262" s="59"/>
    </row>
    <row r="3263" spans="21:21" x14ac:dyDescent="0.2">
      <c r="U3263" s="59"/>
    </row>
    <row r="3264" spans="21:21" x14ac:dyDescent="0.2">
      <c r="U3264" s="59"/>
    </row>
    <row r="3265" spans="21:21" x14ac:dyDescent="0.2">
      <c r="U3265" s="59"/>
    </row>
    <row r="3266" spans="21:21" x14ac:dyDescent="0.2">
      <c r="U3266" s="59"/>
    </row>
    <row r="3267" spans="21:21" x14ac:dyDescent="0.2">
      <c r="U3267" s="59"/>
    </row>
    <row r="3268" spans="21:21" x14ac:dyDescent="0.2">
      <c r="U3268" s="59"/>
    </row>
    <row r="3269" spans="21:21" x14ac:dyDescent="0.2">
      <c r="U3269" s="59"/>
    </row>
    <row r="3270" spans="21:21" x14ac:dyDescent="0.2">
      <c r="U3270" s="59"/>
    </row>
    <row r="3271" spans="21:21" x14ac:dyDescent="0.2">
      <c r="U3271" s="59"/>
    </row>
    <row r="3272" spans="21:21" x14ac:dyDescent="0.2">
      <c r="U3272" s="59"/>
    </row>
    <row r="3273" spans="21:21" x14ac:dyDescent="0.2">
      <c r="U3273" s="59"/>
    </row>
    <row r="3274" spans="21:21" x14ac:dyDescent="0.2">
      <c r="U3274" s="59"/>
    </row>
    <row r="3275" spans="21:21" x14ac:dyDescent="0.2">
      <c r="U3275" s="59"/>
    </row>
    <row r="3276" spans="21:21" x14ac:dyDescent="0.2">
      <c r="U3276" s="59"/>
    </row>
    <row r="3277" spans="21:21" x14ac:dyDescent="0.2">
      <c r="U3277" s="59"/>
    </row>
    <row r="3278" spans="21:21" x14ac:dyDescent="0.2">
      <c r="U3278" s="59"/>
    </row>
    <row r="3279" spans="21:21" x14ac:dyDescent="0.2">
      <c r="U3279" s="59"/>
    </row>
    <row r="3280" spans="21:21" x14ac:dyDescent="0.2">
      <c r="U3280" s="59"/>
    </row>
    <row r="3281" spans="21:21" x14ac:dyDescent="0.2">
      <c r="U3281" s="59"/>
    </row>
    <row r="3282" spans="21:21" x14ac:dyDescent="0.2">
      <c r="U3282" s="59"/>
    </row>
    <row r="3283" spans="21:21" x14ac:dyDescent="0.2">
      <c r="U3283" s="59"/>
    </row>
    <row r="3284" spans="21:21" x14ac:dyDescent="0.2">
      <c r="U3284" s="59"/>
    </row>
    <row r="3285" spans="21:21" x14ac:dyDescent="0.2">
      <c r="U3285" s="59"/>
    </row>
    <row r="3286" spans="21:21" x14ac:dyDescent="0.2">
      <c r="U3286" s="59"/>
    </row>
    <row r="3287" spans="21:21" x14ac:dyDescent="0.2">
      <c r="U3287" s="59"/>
    </row>
    <row r="3288" spans="21:21" x14ac:dyDescent="0.2">
      <c r="U3288" s="59"/>
    </row>
    <row r="3289" spans="21:21" x14ac:dyDescent="0.2">
      <c r="U3289" s="59"/>
    </row>
    <row r="3290" spans="21:21" x14ac:dyDescent="0.2">
      <c r="U3290" s="59"/>
    </row>
    <row r="3291" spans="21:21" x14ac:dyDescent="0.2">
      <c r="U3291" s="59"/>
    </row>
    <row r="3292" spans="21:21" x14ac:dyDescent="0.2">
      <c r="U3292" s="59"/>
    </row>
    <row r="3293" spans="21:21" x14ac:dyDescent="0.2">
      <c r="U3293" s="59"/>
    </row>
    <row r="3294" spans="21:21" x14ac:dyDescent="0.2">
      <c r="U3294" s="59"/>
    </row>
    <row r="3295" spans="21:21" x14ac:dyDescent="0.2">
      <c r="U3295" s="59"/>
    </row>
    <row r="3296" spans="21:21" x14ac:dyDescent="0.2">
      <c r="U3296" s="59"/>
    </row>
    <row r="3297" spans="21:21" x14ac:dyDescent="0.2">
      <c r="U3297" s="59"/>
    </row>
    <row r="3298" spans="21:21" x14ac:dyDescent="0.2">
      <c r="U3298" s="59"/>
    </row>
    <row r="3299" spans="21:21" x14ac:dyDescent="0.2">
      <c r="U3299" s="59"/>
    </row>
    <row r="3300" spans="21:21" x14ac:dyDescent="0.2">
      <c r="U3300" s="59"/>
    </row>
    <row r="3301" spans="21:21" x14ac:dyDescent="0.2">
      <c r="U3301" s="59"/>
    </row>
    <row r="3302" spans="21:21" x14ac:dyDescent="0.2">
      <c r="U3302" s="59"/>
    </row>
    <row r="3303" spans="21:21" x14ac:dyDescent="0.2">
      <c r="U3303" s="59"/>
    </row>
    <row r="3304" spans="21:21" x14ac:dyDescent="0.2">
      <c r="U3304" s="59"/>
    </row>
    <row r="3305" spans="21:21" x14ac:dyDescent="0.2">
      <c r="U3305" s="59"/>
    </row>
    <row r="3306" spans="21:21" x14ac:dyDescent="0.2">
      <c r="U3306" s="59"/>
    </row>
    <row r="3307" spans="21:21" x14ac:dyDescent="0.2">
      <c r="U3307" s="59"/>
    </row>
    <row r="3308" spans="21:21" x14ac:dyDescent="0.2">
      <c r="U3308" s="59"/>
    </row>
    <row r="3309" spans="21:21" x14ac:dyDescent="0.2">
      <c r="U3309" s="59"/>
    </row>
    <row r="3310" spans="21:21" x14ac:dyDescent="0.2">
      <c r="U3310" s="59"/>
    </row>
    <row r="3311" spans="21:21" x14ac:dyDescent="0.2">
      <c r="U3311" s="59"/>
    </row>
    <row r="3312" spans="21:21" x14ac:dyDescent="0.2">
      <c r="U3312" s="59"/>
    </row>
    <row r="3313" spans="21:21" x14ac:dyDescent="0.2">
      <c r="U3313" s="59"/>
    </row>
    <row r="3314" spans="21:21" x14ac:dyDescent="0.2">
      <c r="U3314" s="59"/>
    </row>
    <row r="3315" spans="21:21" x14ac:dyDescent="0.2">
      <c r="U3315" s="59"/>
    </row>
    <row r="3316" spans="21:21" x14ac:dyDescent="0.2">
      <c r="U3316" s="59"/>
    </row>
    <row r="3317" spans="21:21" x14ac:dyDescent="0.2">
      <c r="U3317" s="59"/>
    </row>
    <row r="3318" spans="21:21" x14ac:dyDescent="0.2">
      <c r="U3318" s="59"/>
    </row>
    <row r="3319" spans="21:21" x14ac:dyDescent="0.2">
      <c r="U3319" s="59"/>
    </row>
    <row r="3320" spans="21:21" x14ac:dyDescent="0.2">
      <c r="U3320" s="59"/>
    </row>
    <row r="3321" spans="21:21" x14ac:dyDescent="0.2">
      <c r="U3321" s="59"/>
    </row>
    <row r="3322" spans="21:21" x14ac:dyDescent="0.2">
      <c r="U3322" s="59"/>
    </row>
    <row r="3323" spans="21:21" x14ac:dyDescent="0.2">
      <c r="U3323" s="59"/>
    </row>
    <row r="3324" spans="21:21" x14ac:dyDescent="0.2">
      <c r="U3324" s="59"/>
    </row>
    <row r="3325" spans="21:21" x14ac:dyDescent="0.2">
      <c r="U3325" s="59"/>
    </row>
    <row r="3326" spans="21:21" x14ac:dyDescent="0.2">
      <c r="U3326" s="59"/>
    </row>
    <row r="3327" spans="21:21" x14ac:dyDescent="0.2">
      <c r="U3327" s="59"/>
    </row>
    <row r="3328" spans="21:21" x14ac:dyDescent="0.2">
      <c r="U3328" s="59"/>
    </row>
    <row r="3329" spans="21:21" x14ac:dyDescent="0.2">
      <c r="U3329" s="59"/>
    </row>
    <row r="3330" spans="21:21" x14ac:dyDescent="0.2">
      <c r="U3330" s="59"/>
    </row>
    <row r="3331" spans="21:21" x14ac:dyDescent="0.2">
      <c r="U3331" s="59"/>
    </row>
    <row r="3332" spans="21:21" x14ac:dyDescent="0.2">
      <c r="U3332" s="59"/>
    </row>
    <row r="3333" spans="21:21" x14ac:dyDescent="0.2">
      <c r="U3333" s="59"/>
    </row>
    <row r="3334" spans="21:21" x14ac:dyDescent="0.2">
      <c r="U3334" s="59"/>
    </row>
    <row r="3335" spans="21:21" x14ac:dyDescent="0.2">
      <c r="U3335" s="59"/>
    </row>
    <row r="3336" spans="21:21" x14ac:dyDescent="0.2">
      <c r="U3336" s="59"/>
    </row>
    <row r="3337" spans="21:21" x14ac:dyDescent="0.2">
      <c r="U3337" s="59"/>
    </row>
    <row r="3338" spans="21:21" x14ac:dyDescent="0.2">
      <c r="U3338" s="59"/>
    </row>
    <row r="3339" spans="21:21" x14ac:dyDescent="0.2">
      <c r="U3339" s="59"/>
    </row>
    <row r="3340" spans="21:21" x14ac:dyDescent="0.2">
      <c r="U3340" s="59"/>
    </row>
    <row r="3341" spans="21:21" x14ac:dyDescent="0.2">
      <c r="U3341" s="59"/>
    </row>
    <row r="3342" spans="21:21" x14ac:dyDescent="0.2">
      <c r="U3342" s="59"/>
    </row>
    <row r="3343" spans="21:21" x14ac:dyDescent="0.2">
      <c r="U3343" s="59"/>
    </row>
    <row r="3344" spans="21:21" x14ac:dyDescent="0.2">
      <c r="U3344" s="59"/>
    </row>
    <row r="3345" spans="21:21" x14ac:dyDescent="0.2">
      <c r="U3345" s="59"/>
    </row>
    <row r="3346" spans="21:21" x14ac:dyDescent="0.2">
      <c r="U3346" s="59"/>
    </row>
    <row r="3347" spans="21:21" x14ac:dyDescent="0.2">
      <c r="U3347" s="59"/>
    </row>
    <row r="3348" spans="21:21" x14ac:dyDescent="0.2">
      <c r="U3348" s="59"/>
    </row>
    <row r="3349" spans="21:21" x14ac:dyDescent="0.2">
      <c r="U3349" s="59"/>
    </row>
    <row r="3350" spans="21:21" x14ac:dyDescent="0.2">
      <c r="U3350" s="59"/>
    </row>
    <row r="3351" spans="21:21" x14ac:dyDescent="0.2">
      <c r="U3351" s="59"/>
    </row>
    <row r="3352" spans="21:21" x14ac:dyDescent="0.2">
      <c r="U3352" s="59"/>
    </row>
    <row r="3353" spans="21:21" x14ac:dyDescent="0.2">
      <c r="U3353" s="59"/>
    </row>
    <row r="3354" spans="21:21" x14ac:dyDescent="0.2">
      <c r="U3354" s="59"/>
    </row>
    <row r="3355" spans="21:21" x14ac:dyDescent="0.2">
      <c r="U3355" s="59"/>
    </row>
    <row r="3356" spans="21:21" x14ac:dyDescent="0.2">
      <c r="U3356" s="59"/>
    </row>
    <row r="3357" spans="21:21" x14ac:dyDescent="0.2">
      <c r="U3357" s="59"/>
    </row>
    <row r="3358" spans="21:21" x14ac:dyDescent="0.2">
      <c r="U3358" s="59"/>
    </row>
    <row r="3359" spans="21:21" x14ac:dyDescent="0.2">
      <c r="U3359" s="59"/>
    </row>
    <row r="3360" spans="21:21" x14ac:dyDescent="0.2">
      <c r="U3360" s="59"/>
    </row>
    <row r="3361" spans="21:21" x14ac:dyDescent="0.2">
      <c r="U3361" s="59"/>
    </row>
    <row r="3362" spans="21:21" x14ac:dyDescent="0.2">
      <c r="U3362" s="59"/>
    </row>
    <row r="3363" spans="21:21" x14ac:dyDescent="0.2">
      <c r="U3363" s="59"/>
    </row>
    <row r="3364" spans="21:21" x14ac:dyDescent="0.2">
      <c r="U3364" s="59"/>
    </row>
    <row r="3365" spans="21:21" x14ac:dyDescent="0.2">
      <c r="U3365" s="59"/>
    </row>
    <row r="3366" spans="21:21" x14ac:dyDescent="0.2">
      <c r="U3366" s="59"/>
    </row>
    <row r="3367" spans="21:21" x14ac:dyDescent="0.2">
      <c r="U3367" s="59"/>
    </row>
    <row r="3368" spans="21:21" x14ac:dyDescent="0.2">
      <c r="U3368" s="59"/>
    </row>
    <row r="3369" spans="21:21" x14ac:dyDescent="0.2">
      <c r="U3369" s="59"/>
    </row>
    <row r="3370" spans="21:21" x14ac:dyDescent="0.2">
      <c r="U3370" s="59"/>
    </row>
    <row r="3371" spans="21:21" x14ac:dyDescent="0.2">
      <c r="U3371" s="59"/>
    </row>
    <row r="3372" spans="21:21" x14ac:dyDescent="0.2">
      <c r="U3372" s="59"/>
    </row>
    <row r="3373" spans="21:21" x14ac:dyDescent="0.2">
      <c r="U3373" s="59"/>
    </row>
    <row r="3374" spans="21:21" x14ac:dyDescent="0.2">
      <c r="U3374" s="59"/>
    </row>
    <row r="3375" spans="21:21" x14ac:dyDescent="0.2">
      <c r="U3375" s="59"/>
    </row>
    <row r="3376" spans="21:21" x14ac:dyDescent="0.2">
      <c r="U3376" s="59"/>
    </row>
    <row r="3377" spans="21:21" x14ac:dyDescent="0.2">
      <c r="U3377" s="59"/>
    </row>
    <row r="3378" spans="21:21" x14ac:dyDescent="0.2">
      <c r="U3378" s="59"/>
    </row>
    <row r="3379" spans="21:21" x14ac:dyDescent="0.2">
      <c r="U3379" s="59"/>
    </row>
    <row r="3380" spans="21:21" x14ac:dyDescent="0.2">
      <c r="U3380" s="59"/>
    </row>
    <row r="3381" spans="21:21" x14ac:dyDescent="0.2">
      <c r="U3381" s="59"/>
    </row>
    <row r="3382" spans="21:21" x14ac:dyDescent="0.2">
      <c r="U3382" s="59"/>
    </row>
    <row r="3383" spans="21:21" x14ac:dyDescent="0.2">
      <c r="U3383" s="59"/>
    </row>
    <row r="3384" spans="21:21" x14ac:dyDescent="0.2">
      <c r="U3384" s="59"/>
    </row>
    <row r="3385" spans="21:21" x14ac:dyDescent="0.2">
      <c r="U3385" s="59"/>
    </row>
    <row r="3386" spans="21:21" x14ac:dyDescent="0.2">
      <c r="U3386" s="59"/>
    </row>
    <row r="3387" spans="21:21" x14ac:dyDescent="0.2">
      <c r="U3387" s="59"/>
    </row>
    <row r="3388" spans="21:21" x14ac:dyDescent="0.2">
      <c r="U3388" s="59"/>
    </row>
    <row r="3389" spans="21:21" x14ac:dyDescent="0.2">
      <c r="U3389" s="59"/>
    </row>
    <row r="3390" spans="21:21" x14ac:dyDescent="0.2">
      <c r="U3390" s="59"/>
    </row>
    <row r="3391" spans="21:21" x14ac:dyDescent="0.2">
      <c r="U3391" s="59"/>
    </row>
    <row r="3392" spans="21:21" x14ac:dyDescent="0.2">
      <c r="U3392" s="59"/>
    </row>
    <row r="3393" spans="21:21" x14ac:dyDescent="0.2">
      <c r="U3393" s="59"/>
    </row>
    <row r="3394" spans="21:21" x14ac:dyDescent="0.2">
      <c r="U3394" s="59"/>
    </row>
    <row r="3395" spans="21:21" x14ac:dyDescent="0.2">
      <c r="U3395" s="59"/>
    </row>
    <row r="3396" spans="21:21" x14ac:dyDescent="0.2">
      <c r="U3396" s="59"/>
    </row>
    <row r="3397" spans="21:21" x14ac:dyDescent="0.2">
      <c r="U3397" s="59"/>
    </row>
    <row r="3398" spans="21:21" x14ac:dyDescent="0.2">
      <c r="U3398" s="59"/>
    </row>
    <row r="3399" spans="21:21" x14ac:dyDescent="0.2">
      <c r="U3399" s="59"/>
    </row>
    <row r="3400" spans="21:21" x14ac:dyDescent="0.2">
      <c r="U3400" s="59"/>
    </row>
    <row r="3401" spans="21:21" x14ac:dyDescent="0.2">
      <c r="U3401" s="59"/>
    </row>
    <row r="3402" spans="21:21" x14ac:dyDescent="0.2">
      <c r="U3402" s="59"/>
    </row>
    <row r="3403" spans="21:21" x14ac:dyDescent="0.2">
      <c r="U3403" s="59"/>
    </row>
    <row r="3404" spans="21:21" x14ac:dyDescent="0.2">
      <c r="U3404" s="59"/>
    </row>
    <row r="3405" spans="21:21" x14ac:dyDescent="0.2">
      <c r="U3405" s="59"/>
    </row>
    <row r="3406" spans="21:21" x14ac:dyDescent="0.2">
      <c r="U3406" s="59"/>
    </row>
    <row r="3407" spans="21:21" x14ac:dyDescent="0.2">
      <c r="U3407" s="59"/>
    </row>
    <row r="3408" spans="21:21" x14ac:dyDescent="0.2">
      <c r="U3408" s="59"/>
    </row>
    <row r="3409" spans="21:21" x14ac:dyDescent="0.2">
      <c r="U3409" s="59"/>
    </row>
    <row r="3410" spans="21:21" x14ac:dyDescent="0.2">
      <c r="U3410" s="59"/>
    </row>
    <row r="3411" spans="21:21" x14ac:dyDescent="0.2">
      <c r="U3411" s="59"/>
    </row>
    <row r="3412" spans="21:21" x14ac:dyDescent="0.2">
      <c r="U3412" s="59"/>
    </row>
    <row r="3413" spans="21:21" x14ac:dyDescent="0.2">
      <c r="U3413" s="59"/>
    </row>
    <row r="3414" spans="21:21" x14ac:dyDescent="0.2">
      <c r="U3414" s="59"/>
    </row>
    <row r="3415" spans="21:21" x14ac:dyDescent="0.2">
      <c r="U3415" s="59"/>
    </row>
    <row r="3416" spans="21:21" x14ac:dyDescent="0.2">
      <c r="U3416" s="59"/>
    </row>
    <row r="3417" spans="21:21" x14ac:dyDescent="0.2">
      <c r="U3417" s="59"/>
    </row>
    <row r="3418" spans="21:21" x14ac:dyDescent="0.2">
      <c r="U3418" s="59"/>
    </row>
    <row r="3419" spans="21:21" x14ac:dyDescent="0.2">
      <c r="U3419" s="59"/>
    </row>
    <row r="3420" spans="21:21" x14ac:dyDescent="0.2">
      <c r="U3420" s="59"/>
    </row>
    <row r="3421" spans="21:21" x14ac:dyDescent="0.2">
      <c r="U3421" s="59"/>
    </row>
    <row r="3422" spans="21:21" x14ac:dyDescent="0.2">
      <c r="U3422" s="59"/>
    </row>
    <row r="3423" spans="21:21" x14ac:dyDescent="0.2">
      <c r="U3423" s="59"/>
    </row>
    <row r="3424" spans="21:21" x14ac:dyDescent="0.2">
      <c r="U3424" s="59"/>
    </row>
    <row r="3425" spans="21:21" x14ac:dyDescent="0.2">
      <c r="U3425" s="59"/>
    </row>
    <row r="3426" spans="21:21" x14ac:dyDescent="0.2">
      <c r="U3426" s="59"/>
    </row>
    <row r="3427" spans="21:21" x14ac:dyDescent="0.2">
      <c r="U3427" s="59"/>
    </row>
    <row r="3428" spans="21:21" x14ac:dyDescent="0.2">
      <c r="U3428" s="59"/>
    </row>
    <row r="3429" spans="21:21" x14ac:dyDescent="0.2">
      <c r="U3429" s="59"/>
    </row>
    <row r="3430" spans="21:21" x14ac:dyDescent="0.2">
      <c r="U3430" s="59"/>
    </row>
    <row r="3431" spans="21:21" x14ac:dyDescent="0.2">
      <c r="U3431" s="59"/>
    </row>
    <row r="3432" spans="21:21" x14ac:dyDescent="0.2">
      <c r="U3432" s="59"/>
    </row>
    <row r="3433" spans="21:21" x14ac:dyDescent="0.2">
      <c r="U3433" s="59"/>
    </row>
    <row r="3434" spans="21:21" x14ac:dyDescent="0.2">
      <c r="U3434" s="59"/>
    </row>
    <row r="3435" spans="21:21" x14ac:dyDescent="0.2">
      <c r="U3435" s="59"/>
    </row>
    <row r="3436" spans="21:21" x14ac:dyDescent="0.2">
      <c r="U3436" s="59"/>
    </row>
    <row r="3437" spans="21:21" x14ac:dyDescent="0.2">
      <c r="U3437" s="59"/>
    </row>
    <row r="3438" spans="21:21" x14ac:dyDescent="0.2">
      <c r="U3438" s="59"/>
    </row>
    <row r="3439" spans="21:21" x14ac:dyDescent="0.2">
      <c r="U3439" s="59"/>
    </row>
    <row r="3440" spans="21:21" x14ac:dyDescent="0.2">
      <c r="U3440" s="59"/>
    </row>
    <row r="3441" spans="21:21" x14ac:dyDescent="0.2">
      <c r="U3441" s="59"/>
    </row>
    <row r="3442" spans="21:21" x14ac:dyDescent="0.2">
      <c r="U3442" s="59"/>
    </row>
    <row r="3443" spans="21:21" x14ac:dyDescent="0.2">
      <c r="U3443" s="59"/>
    </row>
    <row r="3444" spans="21:21" x14ac:dyDescent="0.2">
      <c r="U3444" s="59"/>
    </row>
    <row r="3445" spans="21:21" x14ac:dyDescent="0.2">
      <c r="U3445" s="59"/>
    </row>
    <row r="3446" spans="21:21" x14ac:dyDescent="0.2">
      <c r="U3446" s="59"/>
    </row>
    <row r="3447" spans="21:21" x14ac:dyDescent="0.2">
      <c r="U3447" s="59"/>
    </row>
    <row r="3448" spans="21:21" x14ac:dyDescent="0.2">
      <c r="U3448" s="59"/>
    </row>
    <row r="3449" spans="21:21" x14ac:dyDescent="0.2">
      <c r="U3449" s="59"/>
    </row>
    <row r="3450" spans="21:21" x14ac:dyDescent="0.2">
      <c r="U3450" s="59"/>
    </row>
    <row r="3451" spans="21:21" x14ac:dyDescent="0.2">
      <c r="U3451" s="59"/>
    </row>
    <row r="3452" spans="21:21" x14ac:dyDescent="0.2">
      <c r="U3452" s="59"/>
    </row>
    <row r="3453" spans="21:21" x14ac:dyDescent="0.2">
      <c r="U3453" s="59"/>
    </row>
    <row r="3454" spans="21:21" x14ac:dyDescent="0.2">
      <c r="U3454" s="59"/>
    </row>
    <row r="3455" spans="21:21" x14ac:dyDescent="0.2">
      <c r="U3455" s="59"/>
    </row>
    <row r="3456" spans="21:21" x14ac:dyDescent="0.2">
      <c r="U3456" s="59"/>
    </row>
    <row r="3457" spans="21:21" x14ac:dyDescent="0.2">
      <c r="U3457" s="59"/>
    </row>
    <row r="3458" spans="21:21" x14ac:dyDescent="0.2">
      <c r="U3458" s="59"/>
    </row>
    <row r="3459" spans="21:21" x14ac:dyDescent="0.2">
      <c r="U3459" s="59"/>
    </row>
    <row r="3460" spans="21:21" x14ac:dyDescent="0.2">
      <c r="U3460" s="59"/>
    </row>
    <row r="3461" spans="21:21" x14ac:dyDescent="0.2">
      <c r="U3461" s="59"/>
    </row>
    <row r="3462" spans="21:21" x14ac:dyDescent="0.2">
      <c r="U3462" s="59"/>
    </row>
    <row r="3463" spans="21:21" x14ac:dyDescent="0.2">
      <c r="U3463" s="59"/>
    </row>
    <row r="3464" spans="21:21" x14ac:dyDescent="0.2">
      <c r="U3464" s="59"/>
    </row>
    <row r="3465" spans="21:21" x14ac:dyDescent="0.2">
      <c r="U3465" s="59"/>
    </row>
    <row r="3466" spans="21:21" x14ac:dyDescent="0.2">
      <c r="U3466" s="59"/>
    </row>
    <row r="3467" spans="21:21" x14ac:dyDescent="0.2">
      <c r="U3467" s="59"/>
    </row>
    <row r="3468" spans="21:21" x14ac:dyDescent="0.2">
      <c r="U3468" s="59"/>
    </row>
    <row r="3469" spans="21:21" x14ac:dyDescent="0.2">
      <c r="U3469" s="59"/>
    </row>
    <row r="3470" spans="21:21" x14ac:dyDescent="0.2">
      <c r="U3470" s="59"/>
    </row>
    <row r="3471" spans="21:21" x14ac:dyDescent="0.2">
      <c r="U3471" s="59"/>
    </row>
    <row r="3472" spans="21:21" x14ac:dyDescent="0.2">
      <c r="U3472" s="59"/>
    </row>
    <row r="3473" spans="21:21" x14ac:dyDescent="0.2">
      <c r="U3473" s="59"/>
    </row>
    <row r="3474" spans="21:21" x14ac:dyDescent="0.2">
      <c r="U3474" s="59"/>
    </row>
    <row r="3475" spans="21:21" x14ac:dyDescent="0.2">
      <c r="U3475" s="59"/>
    </row>
    <row r="3476" spans="21:21" x14ac:dyDescent="0.2">
      <c r="U3476" s="59"/>
    </row>
    <row r="3477" spans="21:21" x14ac:dyDescent="0.2">
      <c r="U3477" s="59"/>
    </row>
    <row r="3478" spans="21:21" x14ac:dyDescent="0.2">
      <c r="U3478" s="59"/>
    </row>
    <row r="3479" spans="21:21" x14ac:dyDescent="0.2">
      <c r="U3479" s="59"/>
    </row>
    <row r="3480" spans="21:21" x14ac:dyDescent="0.2">
      <c r="U3480" s="59"/>
    </row>
    <row r="3481" spans="21:21" x14ac:dyDescent="0.2">
      <c r="U3481" s="59"/>
    </row>
    <row r="3482" spans="21:21" x14ac:dyDescent="0.2">
      <c r="U3482" s="59"/>
    </row>
    <row r="3483" spans="21:21" x14ac:dyDescent="0.2">
      <c r="U3483" s="59"/>
    </row>
    <row r="3484" spans="21:21" x14ac:dyDescent="0.2">
      <c r="U3484" s="59"/>
    </row>
    <row r="3485" spans="21:21" x14ac:dyDescent="0.2">
      <c r="U3485" s="59"/>
    </row>
    <row r="3486" spans="21:21" x14ac:dyDescent="0.2">
      <c r="U3486" s="59"/>
    </row>
    <row r="3487" spans="21:21" x14ac:dyDescent="0.2">
      <c r="U3487" s="59"/>
    </row>
    <row r="3488" spans="21:21" x14ac:dyDescent="0.2">
      <c r="U3488" s="59"/>
    </row>
    <row r="3489" spans="21:21" x14ac:dyDescent="0.2">
      <c r="U3489" s="59"/>
    </row>
    <row r="3490" spans="21:21" x14ac:dyDescent="0.2">
      <c r="U3490" s="59"/>
    </row>
    <row r="3491" spans="21:21" x14ac:dyDescent="0.2">
      <c r="U3491" s="59"/>
    </row>
    <row r="3492" spans="21:21" x14ac:dyDescent="0.2">
      <c r="U3492" s="59"/>
    </row>
    <row r="3493" spans="21:21" x14ac:dyDescent="0.2">
      <c r="U3493" s="59"/>
    </row>
    <row r="3494" spans="21:21" x14ac:dyDescent="0.2">
      <c r="U3494" s="59"/>
    </row>
    <row r="3495" spans="21:21" x14ac:dyDescent="0.2">
      <c r="U3495" s="59"/>
    </row>
    <row r="3496" spans="21:21" x14ac:dyDescent="0.2">
      <c r="U3496" s="59"/>
    </row>
    <row r="3497" spans="21:21" x14ac:dyDescent="0.2">
      <c r="U3497" s="59"/>
    </row>
    <row r="3498" spans="21:21" x14ac:dyDescent="0.2">
      <c r="U3498" s="59"/>
    </row>
    <row r="3499" spans="21:21" x14ac:dyDescent="0.2">
      <c r="U3499" s="59"/>
    </row>
    <row r="3500" spans="21:21" x14ac:dyDescent="0.2">
      <c r="U3500" s="59"/>
    </row>
    <row r="3501" spans="21:21" x14ac:dyDescent="0.2">
      <c r="U3501" s="59"/>
    </row>
    <row r="3502" spans="21:21" x14ac:dyDescent="0.2">
      <c r="U3502" s="59"/>
    </row>
    <row r="3503" spans="21:21" x14ac:dyDescent="0.2">
      <c r="U3503" s="59"/>
    </row>
    <row r="3504" spans="21:21" x14ac:dyDescent="0.2">
      <c r="U3504" s="59"/>
    </row>
    <row r="3505" spans="21:21" x14ac:dyDescent="0.2">
      <c r="U3505" s="59"/>
    </row>
    <row r="3506" spans="21:21" x14ac:dyDescent="0.2">
      <c r="U3506" s="59"/>
    </row>
    <row r="3507" spans="21:21" x14ac:dyDescent="0.2">
      <c r="U3507" s="59"/>
    </row>
    <row r="3508" spans="21:21" x14ac:dyDescent="0.2">
      <c r="U3508" s="59"/>
    </row>
    <row r="3509" spans="21:21" x14ac:dyDescent="0.2">
      <c r="U3509" s="59"/>
    </row>
    <row r="3510" spans="21:21" x14ac:dyDescent="0.2">
      <c r="U3510" s="59"/>
    </row>
    <row r="3511" spans="21:21" x14ac:dyDescent="0.2">
      <c r="U3511" s="59"/>
    </row>
    <row r="3512" spans="21:21" x14ac:dyDescent="0.2">
      <c r="U3512" s="59"/>
    </row>
    <row r="3513" spans="21:21" x14ac:dyDescent="0.2">
      <c r="U3513" s="59"/>
    </row>
    <row r="3514" spans="21:21" x14ac:dyDescent="0.2">
      <c r="U3514" s="59"/>
    </row>
    <row r="3515" spans="21:21" x14ac:dyDescent="0.2">
      <c r="U3515" s="59"/>
    </row>
    <row r="3516" spans="21:21" x14ac:dyDescent="0.2">
      <c r="U3516" s="59"/>
    </row>
    <row r="3517" spans="21:21" x14ac:dyDescent="0.2">
      <c r="U3517" s="59"/>
    </row>
    <row r="3518" spans="21:21" x14ac:dyDescent="0.2">
      <c r="U3518" s="59"/>
    </row>
    <row r="3519" spans="21:21" x14ac:dyDescent="0.2">
      <c r="U3519" s="59"/>
    </row>
    <row r="3520" spans="21:21" x14ac:dyDescent="0.2">
      <c r="U3520" s="59"/>
    </row>
    <row r="3521" spans="21:21" x14ac:dyDescent="0.2">
      <c r="U3521" s="59"/>
    </row>
    <row r="3522" spans="21:21" x14ac:dyDescent="0.2">
      <c r="U3522" s="59"/>
    </row>
    <row r="3523" spans="21:21" x14ac:dyDescent="0.2">
      <c r="U3523" s="59"/>
    </row>
    <row r="3524" spans="21:21" x14ac:dyDescent="0.2">
      <c r="U3524" s="59"/>
    </row>
    <row r="3525" spans="21:21" x14ac:dyDescent="0.2">
      <c r="U3525" s="59"/>
    </row>
    <row r="3526" spans="21:21" x14ac:dyDescent="0.2">
      <c r="U3526" s="59"/>
    </row>
    <row r="3527" spans="21:21" x14ac:dyDescent="0.2">
      <c r="U3527" s="59"/>
    </row>
    <row r="3528" spans="21:21" x14ac:dyDescent="0.2">
      <c r="U3528" s="59"/>
    </row>
    <row r="3529" spans="21:21" x14ac:dyDescent="0.2">
      <c r="U3529" s="59"/>
    </row>
    <row r="3530" spans="21:21" x14ac:dyDescent="0.2">
      <c r="U3530" s="59"/>
    </row>
    <row r="3531" spans="21:21" x14ac:dyDescent="0.2">
      <c r="U3531" s="59"/>
    </row>
    <row r="3532" spans="21:21" x14ac:dyDescent="0.2">
      <c r="U3532" s="59"/>
    </row>
    <row r="3533" spans="21:21" x14ac:dyDescent="0.2">
      <c r="U3533" s="59"/>
    </row>
    <row r="3534" spans="21:21" x14ac:dyDescent="0.2">
      <c r="U3534" s="59"/>
    </row>
    <row r="3535" spans="21:21" x14ac:dyDescent="0.2">
      <c r="U3535" s="59"/>
    </row>
    <row r="3536" spans="21:21" x14ac:dyDescent="0.2">
      <c r="U3536" s="59"/>
    </row>
    <row r="3537" spans="21:21" x14ac:dyDescent="0.2">
      <c r="U3537" s="59"/>
    </row>
    <row r="3538" spans="21:21" x14ac:dyDescent="0.2">
      <c r="U3538" s="59"/>
    </row>
    <row r="3539" spans="21:21" x14ac:dyDescent="0.2">
      <c r="U3539" s="59"/>
    </row>
    <row r="3540" spans="21:21" x14ac:dyDescent="0.2">
      <c r="U3540" s="59"/>
    </row>
    <row r="3541" spans="21:21" x14ac:dyDescent="0.2">
      <c r="U3541" s="59"/>
    </row>
    <row r="3542" spans="21:21" x14ac:dyDescent="0.2">
      <c r="U3542" s="59"/>
    </row>
    <row r="3543" spans="21:21" x14ac:dyDescent="0.2">
      <c r="U3543" s="59"/>
    </row>
    <row r="3544" spans="21:21" x14ac:dyDescent="0.2">
      <c r="U3544" s="59"/>
    </row>
    <row r="3545" spans="21:21" x14ac:dyDescent="0.2">
      <c r="U3545" s="59"/>
    </row>
    <row r="3546" spans="21:21" x14ac:dyDescent="0.2">
      <c r="U3546" s="59"/>
    </row>
    <row r="3547" spans="21:21" x14ac:dyDescent="0.2">
      <c r="U3547" s="59"/>
    </row>
    <row r="3548" spans="21:21" x14ac:dyDescent="0.2">
      <c r="U3548" s="59"/>
    </row>
    <row r="3549" spans="21:21" x14ac:dyDescent="0.2">
      <c r="U3549" s="59"/>
    </row>
    <row r="3550" spans="21:21" x14ac:dyDescent="0.2">
      <c r="U3550" s="59"/>
    </row>
    <row r="3551" spans="21:21" x14ac:dyDescent="0.2">
      <c r="U3551" s="59"/>
    </row>
    <row r="3552" spans="21:21" x14ac:dyDescent="0.2">
      <c r="U3552" s="59"/>
    </row>
    <row r="3553" spans="21:21" x14ac:dyDescent="0.2">
      <c r="U3553" s="59"/>
    </row>
    <row r="3554" spans="21:21" x14ac:dyDescent="0.2">
      <c r="U3554" s="59"/>
    </row>
    <row r="3555" spans="21:21" x14ac:dyDescent="0.2">
      <c r="U3555" s="59"/>
    </row>
    <row r="3556" spans="21:21" x14ac:dyDescent="0.2">
      <c r="U3556" s="59"/>
    </row>
    <row r="3557" spans="21:21" x14ac:dyDescent="0.2">
      <c r="U3557" s="59"/>
    </row>
    <row r="3558" spans="21:21" x14ac:dyDescent="0.2">
      <c r="U3558" s="59"/>
    </row>
    <row r="3559" spans="21:21" x14ac:dyDescent="0.2">
      <c r="U3559" s="59"/>
    </row>
    <row r="3560" spans="21:21" x14ac:dyDescent="0.2">
      <c r="U3560" s="59"/>
    </row>
    <row r="3561" spans="21:21" x14ac:dyDescent="0.2">
      <c r="U3561" s="59"/>
    </row>
    <row r="3562" spans="21:21" x14ac:dyDescent="0.2">
      <c r="U3562" s="59"/>
    </row>
    <row r="3563" spans="21:21" x14ac:dyDescent="0.2">
      <c r="U3563" s="59"/>
    </row>
    <row r="3564" spans="21:21" x14ac:dyDescent="0.2">
      <c r="U3564" s="59"/>
    </row>
    <row r="3565" spans="21:21" x14ac:dyDescent="0.2">
      <c r="U3565" s="59"/>
    </row>
    <row r="3566" spans="21:21" x14ac:dyDescent="0.2">
      <c r="U3566" s="59"/>
    </row>
    <row r="3567" spans="21:21" x14ac:dyDescent="0.2">
      <c r="U3567" s="59"/>
    </row>
    <row r="3568" spans="21:21" x14ac:dyDescent="0.2">
      <c r="U3568" s="59"/>
    </row>
    <row r="3569" spans="21:21" x14ac:dyDescent="0.2">
      <c r="U3569" s="59"/>
    </row>
    <row r="3570" spans="21:21" x14ac:dyDescent="0.2">
      <c r="U3570" s="59"/>
    </row>
    <row r="3571" spans="21:21" x14ac:dyDescent="0.2">
      <c r="U3571" s="59"/>
    </row>
    <row r="3572" spans="21:21" x14ac:dyDescent="0.2">
      <c r="U3572" s="59"/>
    </row>
    <row r="3573" spans="21:21" x14ac:dyDescent="0.2">
      <c r="U3573" s="59"/>
    </row>
    <row r="3574" spans="21:21" x14ac:dyDescent="0.2">
      <c r="U3574" s="59"/>
    </row>
    <row r="3575" spans="21:21" x14ac:dyDescent="0.2">
      <c r="U3575" s="59"/>
    </row>
    <row r="3576" spans="21:21" x14ac:dyDescent="0.2">
      <c r="U3576" s="59"/>
    </row>
    <row r="3577" spans="21:21" x14ac:dyDescent="0.2">
      <c r="U3577" s="59"/>
    </row>
    <row r="3578" spans="21:21" x14ac:dyDescent="0.2">
      <c r="U3578" s="59"/>
    </row>
    <row r="3579" spans="21:21" x14ac:dyDescent="0.2">
      <c r="U3579" s="59"/>
    </row>
    <row r="3580" spans="21:21" x14ac:dyDescent="0.2">
      <c r="U3580" s="59"/>
    </row>
    <row r="3581" spans="21:21" x14ac:dyDescent="0.2">
      <c r="U3581" s="59"/>
    </row>
    <row r="3582" spans="21:21" x14ac:dyDescent="0.2">
      <c r="U3582" s="59"/>
    </row>
    <row r="3583" spans="21:21" x14ac:dyDescent="0.2">
      <c r="U3583" s="59"/>
    </row>
    <row r="3584" spans="21:21" x14ac:dyDescent="0.2">
      <c r="U3584" s="59"/>
    </row>
    <row r="3585" spans="21:21" x14ac:dyDescent="0.2">
      <c r="U3585" s="59"/>
    </row>
    <row r="3586" spans="21:21" x14ac:dyDescent="0.2">
      <c r="U3586" s="59"/>
    </row>
    <row r="3587" spans="21:21" x14ac:dyDescent="0.2">
      <c r="U3587" s="59"/>
    </row>
    <row r="3588" spans="21:21" x14ac:dyDescent="0.2">
      <c r="U3588" s="59"/>
    </row>
    <row r="3589" spans="21:21" x14ac:dyDescent="0.2">
      <c r="U3589" s="59"/>
    </row>
    <row r="3590" spans="21:21" x14ac:dyDescent="0.2">
      <c r="U3590" s="59"/>
    </row>
    <row r="3591" spans="21:21" x14ac:dyDescent="0.2">
      <c r="U3591" s="59"/>
    </row>
    <row r="3592" spans="21:21" x14ac:dyDescent="0.2">
      <c r="U3592" s="59"/>
    </row>
    <row r="3593" spans="21:21" x14ac:dyDescent="0.2">
      <c r="U3593" s="59"/>
    </row>
    <row r="3594" spans="21:21" x14ac:dyDescent="0.2">
      <c r="U3594" s="59"/>
    </row>
    <row r="3595" spans="21:21" x14ac:dyDescent="0.2">
      <c r="U3595" s="59"/>
    </row>
    <row r="3596" spans="21:21" x14ac:dyDescent="0.2">
      <c r="U3596" s="59"/>
    </row>
    <row r="3597" spans="21:21" x14ac:dyDescent="0.2">
      <c r="U3597" s="59"/>
    </row>
    <row r="3598" spans="21:21" x14ac:dyDescent="0.2">
      <c r="U3598" s="59"/>
    </row>
    <row r="3599" spans="21:21" x14ac:dyDescent="0.2">
      <c r="U3599" s="59"/>
    </row>
    <row r="3600" spans="21:21" x14ac:dyDescent="0.2">
      <c r="U3600" s="59"/>
    </row>
    <row r="3601" spans="21:21" x14ac:dyDescent="0.2">
      <c r="U3601" s="59"/>
    </row>
    <row r="3602" spans="21:21" x14ac:dyDescent="0.2">
      <c r="U3602" s="59"/>
    </row>
    <row r="3603" spans="21:21" x14ac:dyDescent="0.2">
      <c r="U3603" s="59"/>
    </row>
    <row r="3604" spans="21:21" x14ac:dyDescent="0.2">
      <c r="U3604" s="59"/>
    </row>
    <row r="3605" spans="21:21" x14ac:dyDescent="0.2">
      <c r="U3605" s="59"/>
    </row>
    <row r="3606" spans="21:21" x14ac:dyDescent="0.2">
      <c r="U3606" s="59"/>
    </row>
    <row r="3607" spans="21:21" x14ac:dyDescent="0.2">
      <c r="U3607" s="59"/>
    </row>
    <row r="3608" spans="21:21" x14ac:dyDescent="0.2">
      <c r="U3608" s="59"/>
    </row>
    <row r="3609" spans="21:21" x14ac:dyDescent="0.2">
      <c r="U3609" s="59"/>
    </row>
    <row r="3610" spans="21:21" x14ac:dyDescent="0.2">
      <c r="U3610" s="59"/>
    </row>
    <row r="3611" spans="21:21" x14ac:dyDescent="0.2">
      <c r="U3611" s="59"/>
    </row>
    <row r="3612" spans="21:21" x14ac:dyDescent="0.2">
      <c r="U3612" s="59"/>
    </row>
    <row r="3613" spans="21:21" x14ac:dyDescent="0.2">
      <c r="U3613" s="59"/>
    </row>
    <row r="3614" spans="21:21" x14ac:dyDescent="0.2">
      <c r="U3614" s="59"/>
    </row>
    <row r="3615" spans="21:21" x14ac:dyDescent="0.2">
      <c r="U3615" s="59"/>
    </row>
    <row r="3616" spans="21:21" x14ac:dyDescent="0.2">
      <c r="U3616" s="59"/>
    </row>
    <row r="3617" spans="21:21" x14ac:dyDescent="0.2">
      <c r="U3617" s="59"/>
    </row>
    <row r="3618" spans="21:21" x14ac:dyDescent="0.2">
      <c r="U3618" s="59"/>
    </row>
    <row r="3619" spans="21:21" x14ac:dyDescent="0.2">
      <c r="U3619" s="59"/>
    </row>
    <row r="3620" spans="21:21" x14ac:dyDescent="0.2">
      <c r="U3620" s="59"/>
    </row>
    <row r="3621" spans="21:21" x14ac:dyDescent="0.2">
      <c r="U3621" s="59"/>
    </row>
    <row r="3622" spans="21:21" x14ac:dyDescent="0.2">
      <c r="U3622" s="59"/>
    </row>
    <row r="3623" spans="21:21" x14ac:dyDescent="0.2">
      <c r="U3623" s="59"/>
    </row>
    <row r="3624" spans="21:21" x14ac:dyDescent="0.2">
      <c r="U3624" s="59"/>
    </row>
    <row r="3625" spans="21:21" x14ac:dyDescent="0.2">
      <c r="U3625" s="59"/>
    </row>
    <row r="3626" spans="21:21" x14ac:dyDescent="0.2">
      <c r="U3626" s="59"/>
    </row>
    <row r="3627" spans="21:21" x14ac:dyDescent="0.2">
      <c r="U3627" s="59"/>
    </row>
    <row r="3628" spans="21:21" x14ac:dyDescent="0.2">
      <c r="U3628" s="59"/>
    </row>
    <row r="3629" spans="21:21" x14ac:dyDescent="0.2">
      <c r="U3629" s="59"/>
    </row>
    <row r="3630" spans="21:21" x14ac:dyDescent="0.2">
      <c r="U3630" s="59"/>
    </row>
    <row r="3631" spans="21:21" x14ac:dyDescent="0.2">
      <c r="U3631" s="59"/>
    </row>
    <row r="3632" spans="21:21" x14ac:dyDescent="0.2">
      <c r="U3632" s="59"/>
    </row>
    <row r="3633" spans="21:21" x14ac:dyDescent="0.2">
      <c r="U3633" s="59"/>
    </row>
    <row r="3634" spans="21:21" x14ac:dyDescent="0.2">
      <c r="U3634" s="59"/>
    </row>
    <row r="3635" spans="21:21" x14ac:dyDescent="0.2">
      <c r="U3635" s="59"/>
    </row>
    <row r="3636" spans="21:21" x14ac:dyDescent="0.2">
      <c r="U3636" s="59"/>
    </row>
    <row r="3637" spans="21:21" x14ac:dyDescent="0.2">
      <c r="U3637" s="59"/>
    </row>
    <row r="3638" spans="21:21" x14ac:dyDescent="0.2">
      <c r="U3638" s="59"/>
    </row>
    <row r="3639" spans="21:21" x14ac:dyDescent="0.2">
      <c r="U3639" s="59"/>
    </row>
    <row r="3640" spans="21:21" x14ac:dyDescent="0.2">
      <c r="U3640" s="59"/>
    </row>
    <row r="3641" spans="21:21" x14ac:dyDescent="0.2">
      <c r="U3641" s="59"/>
    </row>
    <row r="3642" spans="21:21" x14ac:dyDescent="0.2">
      <c r="U3642" s="59"/>
    </row>
    <row r="3643" spans="21:21" x14ac:dyDescent="0.2">
      <c r="U3643" s="59"/>
    </row>
    <row r="3644" spans="21:21" x14ac:dyDescent="0.2">
      <c r="U3644" s="59"/>
    </row>
    <row r="3645" spans="21:21" x14ac:dyDescent="0.2">
      <c r="U3645" s="59"/>
    </row>
    <row r="3646" spans="21:21" x14ac:dyDescent="0.2">
      <c r="U3646" s="59"/>
    </row>
    <row r="3647" spans="21:21" x14ac:dyDescent="0.2">
      <c r="U3647" s="59"/>
    </row>
    <row r="3648" spans="21:21" x14ac:dyDescent="0.2">
      <c r="U3648" s="59"/>
    </row>
    <row r="3649" spans="21:21" x14ac:dyDescent="0.2">
      <c r="U3649" s="59"/>
    </row>
    <row r="3650" spans="21:21" x14ac:dyDescent="0.2">
      <c r="U3650" s="59"/>
    </row>
    <row r="3651" spans="21:21" x14ac:dyDescent="0.2">
      <c r="U3651" s="59"/>
    </row>
    <row r="3652" spans="21:21" x14ac:dyDescent="0.2">
      <c r="U3652" s="59"/>
    </row>
    <row r="3653" spans="21:21" x14ac:dyDescent="0.2">
      <c r="U3653" s="59"/>
    </row>
    <row r="3654" spans="21:21" x14ac:dyDescent="0.2">
      <c r="U3654" s="59"/>
    </row>
    <row r="3655" spans="21:21" x14ac:dyDescent="0.2">
      <c r="U3655" s="59"/>
    </row>
    <row r="3656" spans="21:21" x14ac:dyDescent="0.2">
      <c r="U3656" s="59"/>
    </row>
    <row r="3657" spans="21:21" x14ac:dyDescent="0.2">
      <c r="U3657" s="59"/>
    </row>
    <row r="3658" spans="21:21" x14ac:dyDescent="0.2">
      <c r="U3658" s="59"/>
    </row>
    <row r="3659" spans="21:21" x14ac:dyDescent="0.2">
      <c r="U3659" s="59"/>
    </row>
    <row r="3660" spans="21:21" x14ac:dyDescent="0.2">
      <c r="U3660" s="59"/>
    </row>
    <row r="3661" spans="21:21" x14ac:dyDescent="0.2">
      <c r="U3661" s="59"/>
    </row>
    <row r="3662" spans="21:21" x14ac:dyDescent="0.2">
      <c r="U3662" s="59"/>
    </row>
    <row r="3663" spans="21:21" x14ac:dyDescent="0.2">
      <c r="U3663" s="59"/>
    </row>
    <row r="3664" spans="21:21" x14ac:dyDescent="0.2">
      <c r="U3664" s="59"/>
    </row>
    <row r="3665" spans="21:21" x14ac:dyDescent="0.2">
      <c r="U3665" s="59"/>
    </row>
    <row r="3666" spans="21:21" x14ac:dyDescent="0.2">
      <c r="U3666" s="59"/>
    </row>
    <row r="3667" spans="21:21" x14ac:dyDescent="0.2">
      <c r="U3667" s="59"/>
    </row>
    <row r="3668" spans="21:21" x14ac:dyDescent="0.2">
      <c r="U3668" s="59"/>
    </row>
    <row r="3669" spans="21:21" x14ac:dyDescent="0.2">
      <c r="U3669" s="59"/>
    </row>
    <row r="3670" spans="21:21" x14ac:dyDescent="0.2">
      <c r="U3670" s="59"/>
    </row>
    <row r="3671" spans="21:21" x14ac:dyDescent="0.2">
      <c r="U3671" s="59"/>
    </row>
    <row r="3672" spans="21:21" x14ac:dyDescent="0.2">
      <c r="U3672" s="59"/>
    </row>
    <row r="3673" spans="21:21" x14ac:dyDescent="0.2">
      <c r="U3673" s="59"/>
    </row>
    <row r="3674" spans="21:21" x14ac:dyDescent="0.2">
      <c r="U3674" s="59"/>
    </row>
    <row r="3675" spans="21:21" x14ac:dyDescent="0.2">
      <c r="U3675" s="59"/>
    </row>
    <row r="3676" spans="21:21" x14ac:dyDescent="0.2">
      <c r="U3676" s="59"/>
    </row>
    <row r="3677" spans="21:21" x14ac:dyDescent="0.2">
      <c r="U3677" s="59"/>
    </row>
    <row r="3678" spans="21:21" x14ac:dyDescent="0.2">
      <c r="U3678" s="59"/>
    </row>
    <row r="3679" spans="21:21" x14ac:dyDescent="0.2">
      <c r="U3679" s="59"/>
    </row>
    <row r="3680" spans="21:21" x14ac:dyDescent="0.2">
      <c r="U3680" s="59"/>
    </row>
    <row r="3681" spans="21:21" x14ac:dyDescent="0.2">
      <c r="U3681" s="59"/>
    </row>
    <row r="3682" spans="21:21" x14ac:dyDescent="0.2">
      <c r="U3682" s="59"/>
    </row>
    <row r="3683" spans="21:21" x14ac:dyDescent="0.2">
      <c r="U3683" s="59"/>
    </row>
    <row r="3684" spans="21:21" x14ac:dyDescent="0.2">
      <c r="U3684" s="59"/>
    </row>
    <row r="3685" spans="21:21" x14ac:dyDescent="0.2">
      <c r="U3685" s="59"/>
    </row>
    <row r="3686" spans="21:21" x14ac:dyDescent="0.2">
      <c r="U3686" s="59"/>
    </row>
    <row r="3687" spans="21:21" x14ac:dyDescent="0.2">
      <c r="U3687" s="59"/>
    </row>
    <row r="3688" spans="21:21" x14ac:dyDescent="0.2">
      <c r="U3688" s="59"/>
    </row>
    <row r="3689" spans="21:21" x14ac:dyDescent="0.2">
      <c r="U3689" s="59"/>
    </row>
    <row r="3690" spans="21:21" x14ac:dyDescent="0.2">
      <c r="U3690" s="59"/>
    </row>
    <row r="3691" spans="21:21" x14ac:dyDescent="0.2">
      <c r="U3691" s="59"/>
    </row>
    <row r="3692" spans="21:21" x14ac:dyDescent="0.2">
      <c r="U3692" s="59"/>
    </row>
    <row r="3693" spans="21:21" x14ac:dyDescent="0.2">
      <c r="U3693" s="59"/>
    </row>
    <row r="3694" spans="21:21" x14ac:dyDescent="0.2">
      <c r="U3694" s="59"/>
    </row>
    <row r="3695" spans="21:21" x14ac:dyDescent="0.2">
      <c r="U3695" s="59"/>
    </row>
    <row r="3696" spans="21:21" x14ac:dyDescent="0.2">
      <c r="U3696" s="59"/>
    </row>
    <row r="3697" spans="21:21" x14ac:dyDescent="0.2">
      <c r="U3697" s="59"/>
    </row>
    <row r="3698" spans="21:21" x14ac:dyDescent="0.2">
      <c r="U3698" s="59"/>
    </row>
    <row r="3699" spans="21:21" x14ac:dyDescent="0.2">
      <c r="U3699" s="59"/>
    </row>
    <row r="3700" spans="21:21" x14ac:dyDescent="0.2">
      <c r="U3700" s="59"/>
    </row>
    <row r="3701" spans="21:21" x14ac:dyDescent="0.2">
      <c r="U3701" s="59"/>
    </row>
    <row r="3702" spans="21:21" x14ac:dyDescent="0.2">
      <c r="U3702" s="59"/>
    </row>
    <row r="3703" spans="21:21" x14ac:dyDescent="0.2">
      <c r="U3703" s="59"/>
    </row>
    <row r="3704" spans="21:21" x14ac:dyDescent="0.2">
      <c r="U3704" s="59"/>
    </row>
    <row r="3705" spans="21:21" x14ac:dyDescent="0.2">
      <c r="U3705" s="59"/>
    </row>
    <row r="3706" spans="21:21" x14ac:dyDescent="0.2">
      <c r="U3706" s="59"/>
    </row>
    <row r="3707" spans="21:21" x14ac:dyDescent="0.2">
      <c r="U3707" s="59"/>
    </row>
    <row r="3708" spans="21:21" x14ac:dyDescent="0.2">
      <c r="U3708" s="59"/>
    </row>
    <row r="3709" spans="21:21" x14ac:dyDescent="0.2">
      <c r="U3709" s="59"/>
    </row>
    <row r="3710" spans="21:21" x14ac:dyDescent="0.2">
      <c r="U3710" s="59"/>
    </row>
    <row r="3711" spans="21:21" x14ac:dyDescent="0.2">
      <c r="U3711" s="59"/>
    </row>
    <row r="3712" spans="21:21" x14ac:dyDescent="0.2">
      <c r="U3712" s="59"/>
    </row>
    <row r="3713" spans="21:21" x14ac:dyDescent="0.2">
      <c r="U3713" s="59"/>
    </row>
    <row r="3714" spans="21:21" x14ac:dyDescent="0.2">
      <c r="U3714" s="59"/>
    </row>
    <row r="3715" spans="21:21" x14ac:dyDescent="0.2">
      <c r="U3715" s="59"/>
    </row>
    <row r="3716" spans="21:21" x14ac:dyDescent="0.2">
      <c r="U3716" s="59"/>
    </row>
    <row r="3717" spans="21:21" x14ac:dyDescent="0.2">
      <c r="U3717" s="59"/>
    </row>
    <row r="3718" spans="21:21" x14ac:dyDescent="0.2">
      <c r="U3718" s="59"/>
    </row>
    <row r="3719" spans="21:21" x14ac:dyDescent="0.2">
      <c r="U3719" s="59"/>
    </row>
    <row r="3720" spans="21:21" x14ac:dyDescent="0.2">
      <c r="U3720" s="59"/>
    </row>
    <row r="3721" spans="21:21" x14ac:dyDescent="0.2">
      <c r="U3721" s="59"/>
    </row>
    <row r="3722" spans="21:21" x14ac:dyDescent="0.2">
      <c r="U3722" s="59"/>
    </row>
    <row r="3723" spans="21:21" x14ac:dyDescent="0.2">
      <c r="U3723" s="59"/>
    </row>
    <row r="3724" spans="21:21" x14ac:dyDescent="0.2">
      <c r="U3724" s="59"/>
    </row>
    <row r="3725" spans="21:21" x14ac:dyDescent="0.2">
      <c r="U3725" s="59"/>
    </row>
    <row r="3726" spans="21:21" x14ac:dyDescent="0.2">
      <c r="U3726" s="59"/>
    </row>
    <row r="3727" spans="21:21" x14ac:dyDescent="0.2">
      <c r="U3727" s="59"/>
    </row>
    <row r="3728" spans="21:21" x14ac:dyDescent="0.2">
      <c r="U3728" s="59"/>
    </row>
    <row r="3729" spans="21:21" x14ac:dyDescent="0.2">
      <c r="U3729" s="59"/>
    </row>
    <row r="3730" spans="21:21" x14ac:dyDescent="0.2">
      <c r="U3730" s="59"/>
    </row>
    <row r="3731" spans="21:21" x14ac:dyDescent="0.2">
      <c r="U3731" s="59"/>
    </row>
    <row r="3732" spans="21:21" x14ac:dyDescent="0.2">
      <c r="U3732" s="59"/>
    </row>
    <row r="3733" spans="21:21" x14ac:dyDescent="0.2">
      <c r="U3733" s="59"/>
    </row>
    <row r="3734" spans="21:21" x14ac:dyDescent="0.2">
      <c r="U3734" s="59"/>
    </row>
    <row r="3735" spans="21:21" x14ac:dyDescent="0.2">
      <c r="U3735" s="59"/>
    </row>
    <row r="3736" spans="21:21" x14ac:dyDescent="0.2">
      <c r="U3736" s="59"/>
    </row>
    <row r="3737" spans="21:21" x14ac:dyDescent="0.2">
      <c r="U3737" s="59"/>
    </row>
    <row r="3738" spans="21:21" x14ac:dyDescent="0.2">
      <c r="U3738" s="59"/>
    </row>
    <row r="3739" spans="21:21" x14ac:dyDescent="0.2">
      <c r="U3739" s="59"/>
    </row>
    <row r="3740" spans="21:21" x14ac:dyDescent="0.2">
      <c r="U3740" s="59"/>
    </row>
    <row r="3741" spans="21:21" x14ac:dyDescent="0.2">
      <c r="U3741" s="59"/>
    </row>
    <row r="3742" spans="21:21" x14ac:dyDescent="0.2">
      <c r="U3742" s="59"/>
    </row>
    <row r="3743" spans="21:21" x14ac:dyDescent="0.2">
      <c r="U3743" s="59"/>
    </row>
    <row r="3744" spans="21:21" x14ac:dyDescent="0.2">
      <c r="U3744" s="59"/>
    </row>
    <row r="3745" spans="21:21" x14ac:dyDescent="0.2">
      <c r="U3745" s="59"/>
    </row>
    <row r="3746" spans="21:21" x14ac:dyDescent="0.2">
      <c r="U3746" s="59"/>
    </row>
    <row r="3747" spans="21:21" x14ac:dyDescent="0.2">
      <c r="U3747" s="59"/>
    </row>
    <row r="3748" spans="21:21" x14ac:dyDescent="0.2">
      <c r="U3748" s="59"/>
    </row>
    <row r="3749" spans="21:21" x14ac:dyDescent="0.2">
      <c r="U3749" s="59"/>
    </row>
    <row r="3750" spans="21:21" x14ac:dyDescent="0.2">
      <c r="U3750" s="59"/>
    </row>
    <row r="3751" spans="21:21" x14ac:dyDescent="0.2">
      <c r="U3751" s="59"/>
    </row>
    <row r="3752" spans="21:21" x14ac:dyDescent="0.2">
      <c r="U3752" s="59"/>
    </row>
    <row r="3753" spans="21:21" x14ac:dyDescent="0.2">
      <c r="U3753" s="59"/>
    </row>
    <row r="3754" spans="21:21" x14ac:dyDescent="0.2">
      <c r="U3754" s="59"/>
    </row>
    <row r="3755" spans="21:21" x14ac:dyDescent="0.2">
      <c r="U3755" s="59"/>
    </row>
    <row r="3756" spans="21:21" x14ac:dyDescent="0.2">
      <c r="U3756" s="59"/>
    </row>
    <row r="3757" spans="21:21" x14ac:dyDescent="0.2">
      <c r="U3757" s="59"/>
    </row>
    <row r="3758" spans="21:21" x14ac:dyDescent="0.2">
      <c r="U3758" s="59"/>
    </row>
    <row r="3759" spans="21:21" x14ac:dyDescent="0.2">
      <c r="U3759" s="59"/>
    </row>
    <row r="3760" spans="21:21" x14ac:dyDescent="0.2">
      <c r="U3760" s="59"/>
    </row>
    <row r="3761" spans="21:21" x14ac:dyDescent="0.2">
      <c r="U3761" s="59"/>
    </row>
    <row r="3762" spans="21:21" x14ac:dyDescent="0.2">
      <c r="U3762" s="59"/>
    </row>
    <row r="3763" spans="21:21" x14ac:dyDescent="0.2">
      <c r="U3763" s="59"/>
    </row>
    <row r="3764" spans="21:21" x14ac:dyDescent="0.2">
      <c r="U3764" s="59"/>
    </row>
    <row r="3765" spans="21:21" x14ac:dyDescent="0.2">
      <c r="U3765" s="59"/>
    </row>
    <row r="3766" spans="21:21" x14ac:dyDescent="0.2">
      <c r="U3766" s="59"/>
    </row>
    <row r="3767" spans="21:21" x14ac:dyDescent="0.2">
      <c r="U3767" s="59"/>
    </row>
    <row r="3768" spans="21:21" x14ac:dyDescent="0.2">
      <c r="U3768" s="59"/>
    </row>
    <row r="3769" spans="21:21" x14ac:dyDescent="0.2">
      <c r="U3769" s="59"/>
    </row>
    <row r="3770" spans="21:21" x14ac:dyDescent="0.2">
      <c r="U3770" s="59"/>
    </row>
    <row r="3771" spans="21:21" x14ac:dyDescent="0.2">
      <c r="U3771" s="59"/>
    </row>
    <row r="3772" spans="21:21" x14ac:dyDescent="0.2">
      <c r="U3772" s="59"/>
    </row>
    <row r="3773" spans="21:21" x14ac:dyDescent="0.2">
      <c r="U3773" s="59"/>
    </row>
    <row r="3774" spans="21:21" x14ac:dyDescent="0.2">
      <c r="U3774" s="59"/>
    </row>
    <row r="3775" spans="21:21" x14ac:dyDescent="0.2">
      <c r="U3775" s="59"/>
    </row>
    <row r="3776" spans="21:21" x14ac:dyDescent="0.2">
      <c r="U3776" s="59"/>
    </row>
    <row r="3777" spans="21:21" x14ac:dyDescent="0.2">
      <c r="U3777" s="59"/>
    </row>
    <row r="3778" spans="21:21" x14ac:dyDescent="0.2">
      <c r="U3778" s="59"/>
    </row>
    <row r="3779" spans="21:21" x14ac:dyDescent="0.2">
      <c r="U3779" s="59"/>
    </row>
    <row r="3780" spans="21:21" x14ac:dyDescent="0.2">
      <c r="U3780" s="59"/>
    </row>
    <row r="3781" spans="21:21" x14ac:dyDescent="0.2">
      <c r="U3781" s="59"/>
    </row>
    <row r="3782" spans="21:21" x14ac:dyDescent="0.2">
      <c r="U3782" s="59"/>
    </row>
    <row r="3783" spans="21:21" x14ac:dyDescent="0.2">
      <c r="U3783" s="59"/>
    </row>
    <row r="3784" spans="21:21" x14ac:dyDescent="0.2">
      <c r="U3784" s="59"/>
    </row>
    <row r="3785" spans="21:21" x14ac:dyDescent="0.2">
      <c r="U3785" s="59"/>
    </row>
    <row r="3786" spans="21:21" x14ac:dyDescent="0.2">
      <c r="U3786" s="59"/>
    </row>
    <row r="3787" spans="21:21" x14ac:dyDescent="0.2">
      <c r="U3787" s="59"/>
    </row>
    <row r="3788" spans="21:21" x14ac:dyDescent="0.2">
      <c r="U3788" s="59"/>
    </row>
    <row r="3789" spans="21:21" x14ac:dyDescent="0.2">
      <c r="U3789" s="59"/>
    </row>
    <row r="3790" spans="21:21" x14ac:dyDescent="0.2">
      <c r="U3790" s="59"/>
    </row>
    <row r="3791" spans="21:21" x14ac:dyDescent="0.2">
      <c r="U3791" s="59"/>
    </row>
    <row r="3792" spans="21:21" x14ac:dyDescent="0.2">
      <c r="U3792" s="59"/>
    </row>
    <row r="3793" spans="21:21" x14ac:dyDescent="0.2">
      <c r="U3793" s="59"/>
    </row>
    <row r="3794" spans="21:21" x14ac:dyDescent="0.2">
      <c r="U3794" s="59"/>
    </row>
    <row r="3795" spans="21:21" x14ac:dyDescent="0.2">
      <c r="U3795" s="59"/>
    </row>
    <row r="3796" spans="21:21" x14ac:dyDescent="0.2">
      <c r="U3796" s="59"/>
    </row>
    <row r="3797" spans="21:21" x14ac:dyDescent="0.2">
      <c r="U3797" s="59"/>
    </row>
    <row r="3798" spans="21:21" x14ac:dyDescent="0.2">
      <c r="U3798" s="59"/>
    </row>
    <row r="3799" spans="21:21" x14ac:dyDescent="0.2">
      <c r="U3799" s="59"/>
    </row>
    <row r="3800" spans="21:21" x14ac:dyDescent="0.2">
      <c r="U3800" s="59"/>
    </row>
    <row r="3801" spans="21:21" x14ac:dyDescent="0.2">
      <c r="U3801" s="59"/>
    </row>
    <row r="3802" spans="21:21" x14ac:dyDescent="0.2">
      <c r="U3802" s="59"/>
    </row>
    <row r="3803" spans="21:21" x14ac:dyDescent="0.2">
      <c r="U3803" s="59"/>
    </row>
    <row r="3804" spans="21:21" x14ac:dyDescent="0.2">
      <c r="U3804" s="59"/>
    </row>
    <row r="3805" spans="21:21" x14ac:dyDescent="0.2">
      <c r="U3805" s="59"/>
    </row>
    <row r="3806" spans="21:21" x14ac:dyDescent="0.2">
      <c r="U3806" s="59"/>
    </row>
    <row r="3807" spans="21:21" x14ac:dyDescent="0.2">
      <c r="U3807" s="59"/>
    </row>
    <row r="3808" spans="21:21" x14ac:dyDescent="0.2">
      <c r="U3808" s="59"/>
    </row>
    <row r="3809" spans="21:21" x14ac:dyDescent="0.2">
      <c r="U3809" s="59"/>
    </row>
    <row r="3810" spans="21:21" x14ac:dyDescent="0.2">
      <c r="U3810" s="59"/>
    </row>
    <row r="3811" spans="21:21" x14ac:dyDescent="0.2">
      <c r="U3811" s="59"/>
    </row>
    <row r="3812" spans="21:21" x14ac:dyDescent="0.2">
      <c r="U3812" s="59"/>
    </row>
    <row r="3813" spans="21:21" x14ac:dyDescent="0.2">
      <c r="U3813" s="59"/>
    </row>
    <row r="3814" spans="21:21" x14ac:dyDescent="0.2">
      <c r="U3814" s="59"/>
    </row>
    <row r="3815" spans="21:21" x14ac:dyDescent="0.2">
      <c r="U3815" s="59"/>
    </row>
    <row r="3816" spans="21:21" x14ac:dyDescent="0.2">
      <c r="U3816" s="59"/>
    </row>
    <row r="3817" spans="21:21" x14ac:dyDescent="0.2">
      <c r="U3817" s="59"/>
    </row>
    <row r="3818" spans="21:21" x14ac:dyDescent="0.2">
      <c r="U3818" s="59"/>
    </row>
    <row r="3819" spans="21:21" x14ac:dyDescent="0.2">
      <c r="U3819" s="59"/>
    </row>
    <row r="3820" spans="21:21" x14ac:dyDescent="0.2">
      <c r="U3820" s="59"/>
    </row>
    <row r="3821" spans="21:21" x14ac:dyDescent="0.2">
      <c r="U3821" s="59"/>
    </row>
    <row r="3822" spans="21:21" x14ac:dyDescent="0.2">
      <c r="U3822" s="59"/>
    </row>
    <row r="3823" spans="21:21" x14ac:dyDescent="0.2">
      <c r="U3823" s="59"/>
    </row>
    <row r="3824" spans="21:21" x14ac:dyDescent="0.2">
      <c r="U3824" s="59"/>
    </row>
    <row r="3825" spans="21:21" x14ac:dyDescent="0.2">
      <c r="U3825" s="59"/>
    </row>
    <row r="3826" spans="21:21" x14ac:dyDescent="0.2">
      <c r="U3826" s="59"/>
    </row>
    <row r="3827" spans="21:21" x14ac:dyDescent="0.2">
      <c r="U3827" s="59"/>
    </row>
    <row r="3828" spans="21:21" x14ac:dyDescent="0.2">
      <c r="U3828" s="59"/>
    </row>
    <row r="3829" spans="21:21" x14ac:dyDescent="0.2">
      <c r="U3829" s="59"/>
    </row>
    <row r="3830" spans="21:21" x14ac:dyDescent="0.2">
      <c r="U3830" s="59"/>
    </row>
    <row r="3831" spans="21:21" x14ac:dyDescent="0.2">
      <c r="U3831" s="59"/>
    </row>
    <row r="3832" spans="21:21" x14ac:dyDescent="0.2">
      <c r="U3832" s="59"/>
    </row>
    <row r="3833" spans="21:21" x14ac:dyDescent="0.2">
      <c r="U3833" s="59"/>
    </row>
    <row r="3834" spans="21:21" x14ac:dyDescent="0.2">
      <c r="U3834" s="59"/>
    </row>
    <row r="3835" spans="21:21" x14ac:dyDescent="0.2">
      <c r="U3835" s="59"/>
    </row>
    <row r="3836" spans="21:21" x14ac:dyDescent="0.2">
      <c r="U3836" s="59"/>
    </row>
    <row r="3837" spans="21:21" x14ac:dyDescent="0.2">
      <c r="U3837" s="59"/>
    </row>
    <row r="3838" spans="21:21" x14ac:dyDescent="0.2">
      <c r="U3838" s="59"/>
    </row>
    <row r="3839" spans="21:21" x14ac:dyDescent="0.2">
      <c r="U3839" s="59"/>
    </row>
    <row r="3840" spans="21:21" x14ac:dyDescent="0.2">
      <c r="U3840" s="59"/>
    </row>
    <row r="3841" spans="21:21" x14ac:dyDescent="0.2">
      <c r="U3841" s="59"/>
    </row>
    <row r="3842" spans="21:21" x14ac:dyDescent="0.2">
      <c r="U3842" s="59"/>
    </row>
    <row r="3843" spans="21:21" x14ac:dyDescent="0.2">
      <c r="U3843" s="59"/>
    </row>
    <row r="3844" spans="21:21" x14ac:dyDescent="0.2">
      <c r="U3844" s="59"/>
    </row>
    <row r="3845" spans="21:21" x14ac:dyDescent="0.2">
      <c r="U3845" s="59"/>
    </row>
    <row r="3846" spans="21:21" x14ac:dyDescent="0.2">
      <c r="U3846" s="59"/>
    </row>
    <row r="3847" spans="21:21" x14ac:dyDescent="0.2">
      <c r="U3847" s="59"/>
    </row>
    <row r="3848" spans="21:21" x14ac:dyDescent="0.2">
      <c r="U3848" s="59"/>
    </row>
    <row r="3849" spans="21:21" x14ac:dyDescent="0.2">
      <c r="U3849" s="59"/>
    </row>
    <row r="3850" spans="21:21" x14ac:dyDescent="0.2">
      <c r="U3850" s="59"/>
    </row>
    <row r="3851" spans="21:21" x14ac:dyDescent="0.2">
      <c r="U3851" s="59"/>
    </row>
    <row r="3852" spans="21:21" x14ac:dyDescent="0.2">
      <c r="U3852" s="59"/>
    </row>
    <row r="3853" spans="21:21" x14ac:dyDescent="0.2">
      <c r="U3853" s="59"/>
    </row>
    <row r="3854" spans="21:21" x14ac:dyDescent="0.2">
      <c r="U3854" s="59"/>
    </row>
    <row r="3855" spans="21:21" x14ac:dyDescent="0.2">
      <c r="U3855" s="59"/>
    </row>
    <row r="3856" spans="21:21" x14ac:dyDescent="0.2">
      <c r="U3856" s="59"/>
    </row>
    <row r="3857" spans="21:21" x14ac:dyDescent="0.2">
      <c r="U3857" s="59"/>
    </row>
    <row r="3858" spans="21:21" x14ac:dyDescent="0.2">
      <c r="U3858" s="59"/>
    </row>
    <row r="3859" spans="21:21" x14ac:dyDescent="0.2">
      <c r="U3859" s="59"/>
    </row>
    <row r="3860" spans="21:21" x14ac:dyDescent="0.2">
      <c r="U3860" s="59"/>
    </row>
    <row r="3861" spans="21:21" x14ac:dyDescent="0.2">
      <c r="U3861" s="59"/>
    </row>
    <row r="3862" spans="21:21" x14ac:dyDescent="0.2">
      <c r="U3862" s="59"/>
    </row>
    <row r="3863" spans="21:21" x14ac:dyDescent="0.2">
      <c r="U3863" s="59"/>
    </row>
    <row r="3864" spans="21:21" x14ac:dyDescent="0.2">
      <c r="U3864" s="59"/>
    </row>
    <row r="3865" spans="21:21" x14ac:dyDescent="0.2">
      <c r="U3865" s="59"/>
    </row>
    <row r="3866" spans="21:21" x14ac:dyDescent="0.2">
      <c r="U3866" s="59"/>
    </row>
    <row r="3867" spans="21:21" x14ac:dyDescent="0.2">
      <c r="U3867" s="59"/>
    </row>
    <row r="3868" spans="21:21" x14ac:dyDescent="0.2">
      <c r="U3868" s="59"/>
    </row>
    <row r="3869" spans="21:21" x14ac:dyDescent="0.2">
      <c r="U3869" s="59"/>
    </row>
    <row r="3870" spans="21:21" x14ac:dyDescent="0.2">
      <c r="U3870" s="59"/>
    </row>
    <row r="3871" spans="21:21" x14ac:dyDescent="0.2">
      <c r="U3871" s="59"/>
    </row>
    <row r="3872" spans="21:21" x14ac:dyDescent="0.2">
      <c r="U3872" s="59"/>
    </row>
    <row r="3873" spans="21:21" x14ac:dyDescent="0.2">
      <c r="U3873" s="59"/>
    </row>
    <row r="3874" spans="21:21" x14ac:dyDescent="0.2">
      <c r="U3874" s="59"/>
    </row>
    <row r="3875" spans="21:21" x14ac:dyDescent="0.2">
      <c r="U3875" s="59"/>
    </row>
    <row r="3876" spans="21:21" x14ac:dyDescent="0.2">
      <c r="U3876" s="59"/>
    </row>
    <row r="3877" spans="21:21" x14ac:dyDescent="0.2">
      <c r="U3877" s="59"/>
    </row>
    <row r="3878" spans="21:21" x14ac:dyDescent="0.2">
      <c r="U3878" s="59"/>
    </row>
    <row r="3879" spans="21:21" x14ac:dyDescent="0.2">
      <c r="U3879" s="59"/>
    </row>
    <row r="3880" spans="21:21" x14ac:dyDescent="0.2">
      <c r="U3880" s="59"/>
    </row>
    <row r="3881" spans="21:21" x14ac:dyDescent="0.2">
      <c r="U3881" s="59"/>
    </row>
    <row r="3882" spans="21:21" x14ac:dyDescent="0.2">
      <c r="U3882" s="59"/>
    </row>
    <row r="3883" spans="21:21" x14ac:dyDescent="0.2">
      <c r="U3883" s="59"/>
    </row>
    <row r="3884" spans="21:21" x14ac:dyDescent="0.2">
      <c r="U3884" s="59"/>
    </row>
    <row r="3885" spans="21:21" x14ac:dyDescent="0.2">
      <c r="U3885" s="59"/>
    </row>
    <row r="3886" spans="21:21" x14ac:dyDescent="0.2">
      <c r="U3886" s="59"/>
    </row>
    <row r="3887" spans="21:21" x14ac:dyDescent="0.2">
      <c r="U3887" s="59"/>
    </row>
    <row r="3888" spans="21:21" x14ac:dyDescent="0.2">
      <c r="U3888" s="59"/>
    </row>
    <row r="3889" spans="21:21" x14ac:dyDescent="0.2">
      <c r="U3889" s="59"/>
    </row>
    <row r="3890" spans="21:21" x14ac:dyDescent="0.2">
      <c r="U3890" s="59"/>
    </row>
    <row r="3891" spans="21:21" x14ac:dyDescent="0.2">
      <c r="U3891" s="59"/>
    </row>
    <row r="3892" spans="21:21" x14ac:dyDescent="0.2">
      <c r="U3892" s="59"/>
    </row>
    <row r="3893" spans="21:21" x14ac:dyDescent="0.2">
      <c r="U3893" s="59"/>
    </row>
    <row r="3894" spans="21:21" x14ac:dyDescent="0.2">
      <c r="U3894" s="59"/>
    </row>
    <row r="3895" spans="21:21" x14ac:dyDescent="0.2">
      <c r="U3895" s="59"/>
    </row>
    <row r="3896" spans="21:21" x14ac:dyDescent="0.2">
      <c r="U3896" s="59"/>
    </row>
    <row r="3897" spans="21:21" x14ac:dyDescent="0.2">
      <c r="U3897" s="59"/>
    </row>
    <row r="3898" spans="21:21" x14ac:dyDescent="0.2">
      <c r="U3898" s="59"/>
    </row>
    <row r="3899" spans="21:21" x14ac:dyDescent="0.2">
      <c r="U3899" s="59"/>
    </row>
    <row r="3900" spans="21:21" x14ac:dyDescent="0.2">
      <c r="U3900" s="59"/>
    </row>
    <row r="3901" spans="21:21" x14ac:dyDescent="0.2">
      <c r="U3901" s="59"/>
    </row>
    <row r="3902" spans="21:21" x14ac:dyDescent="0.2">
      <c r="U3902" s="59"/>
    </row>
    <row r="3903" spans="21:21" x14ac:dyDescent="0.2">
      <c r="U3903" s="59"/>
    </row>
    <row r="3904" spans="21:21" x14ac:dyDescent="0.2">
      <c r="U3904" s="59"/>
    </row>
    <row r="3905" spans="21:21" x14ac:dyDescent="0.2">
      <c r="U3905" s="59"/>
    </row>
    <row r="3906" spans="21:21" x14ac:dyDescent="0.2">
      <c r="U3906" s="59"/>
    </row>
    <row r="3907" spans="21:21" x14ac:dyDescent="0.2">
      <c r="U3907" s="59"/>
    </row>
    <row r="3908" spans="21:21" x14ac:dyDescent="0.2">
      <c r="U3908" s="59"/>
    </row>
    <row r="3909" spans="21:21" x14ac:dyDescent="0.2">
      <c r="U3909" s="59"/>
    </row>
    <row r="3910" spans="21:21" x14ac:dyDescent="0.2">
      <c r="U3910" s="59"/>
    </row>
    <row r="3911" spans="21:21" x14ac:dyDescent="0.2">
      <c r="U3911" s="59"/>
    </row>
    <row r="3912" spans="21:21" x14ac:dyDescent="0.2">
      <c r="U3912" s="59"/>
    </row>
    <row r="3913" spans="21:21" x14ac:dyDescent="0.2">
      <c r="U3913" s="59"/>
    </row>
    <row r="3914" spans="21:21" x14ac:dyDescent="0.2">
      <c r="U3914" s="59"/>
    </row>
    <row r="3915" spans="21:21" x14ac:dyDescent="0.2">
      <c r="U3915" s="59"/>
    </row>
    <row r="3916" spans="21:21" x14ac:dyDescent="0.2">
      <c r="U3916" s="59"/>
    </row>
    <row r="3917" spans="21:21" x14ac:dyDescent="0.2">
      <c r="U3917" s="59"/>
    </row>
    <row r="3918" spans="21:21" x14ac:dyDescent="0.2">
      <c r="U3918" s="59"/>
    </row>
    <row r="3919" spans="21:21" x14ac:dyDescent="0.2">
      <c r="U3919" s="59"/>
    </row>
    <row r="3920" spans="21:21" x14ac:dyDescent="0.2">
      <c r="U3920" s="59"/>
    </row>
    <row r="3921" spans="21:21" x14ac:dyDescent="0.2">
      <c r="U3921" s="59"/>
    </row>
    <row r="3922" spans="21:21" x14ac:dyDescent="0.2">
      <c r="U3922" s="59"/>
    </row>
    <row r="3923" spans="21:21" x14ac:dyDescent="0.2">
      <c r="U3923" s="59"/>
    </row>
    <row r="3924" spans="21:21" x14ac:dyDescent="0.2">
      <c r="U3924" s="59"/>
    </row>
    <row r="3925" spans="21:21" x14ac:dyDescent="0.2">
      <c r="U3925" s="59"/>
    </row>
    <row r="3926" spans="21:21" x14ac:dyDescent="0.2">
      <c r="U3926" s="59"/>
    </row>
    <row r="3927" spans="21:21" x14ac:dyDescent="0.2">
      <c r="U3927" s="59"/>
    </row>
    <row r="3928" spans="21:21" x14ac:dyDescent="0.2">
      <c r="U3928" s="59"/>
    </row>
    <row r="3929" spans="21:21" x14ac:dyDescent="0.2">
      <c r="U3929" s="59"/>
    </row>
    <row r="3930" spans="21:21" x14ac:dyDescent="0.2">
      <c r="U3930" s="59"/>
    </row>
    <row r="3931" spans="21:21" x14ac:dyDescent="0.2">
      <c r="U3931" s="59"/>
    </row>
    <row r="3932" spans="21:21" x14ac:dyDescent="0.2">
      <c r="U3932" s="59"/>
    </row>
    <row r="3933" spans="21:21" x14ac:dyDescent="0.2">
      <c r="U3933" s="59"/>
    </row>
    <row r="3934" spans="21:21" x14ac:dyDescent="0.2">
      <c r="U3934" s="59"/>
    </row>
    <row r="3935" spans="21:21" x14ac:dyDescent="0.2">
      <c r="U3935" s="59"/>
    </row>
    <row r="3936" spans="21:21" x14ac:dyDescent="0.2">
      <c r="U3936" s="59"/>
    </row>
    <row r="3937" spans="21:21" x14ac:dyDescent="0.2">
      <c r="U3937" s="59"/>
    </row>
    <row r="3938" spans="21:21" x14ac:dyDescent="0.2">
      <c r="U3938" s="59"/>
    </row>
    <row r="3939" spans="21:21" x14ac:dyDescent="0.2">
      <c r="U3939" s="59"/>
    </row>
    <row r="3940" spans="21:21" x14ac:dyDescent="0.2">
      <c r="U3940" s="59"/>
    </row>
    <row r="3941" spans="21:21" x14ac:dyDescent="0.2">
      <c r="U3941" s="59"/>
    </row>
    <row r="3942" spans="21:21" x14ac:dyDescent="0.2">
      <c r="U3942" s="59"/>
    </row>
    <row r="3943" spans="21:21" x14ac:dyDescent="0.2">
      <c r="U3943" s="59"/>
    </row>
    <row r="3944" spans="21:21" x14ac:dyDescent="0.2">
      <c r="U3944" s="59"/>
    </row>
    <row r="3945" spans="21:21" x14ac:dyDescent="0.2">
      <c r="U3945" s="59"/>
    </row>
    <row r="3946" spans="21:21" x14ac:dyDescent="0.2">
      <c r="U3946" s="59"/>
    </row>
    <row r="3947" spans="21:21" x14ac:dyDescent="0.2">
      <c r="U3947" s="59"/>
    </row>
    <row r="3948" spans="21:21" x14ac:dyDescent="0.2">
      <c r="U3948" s="59"/>
    </row>
    <row r="3949" spans="21:21" x14ac:dyDescent="0.2">
      <c r="U3949" s="59"/>
    </row>
    <row r="3950" spans="21:21" x14ac:dyDescent="0.2">
      <c r="U3950" s="59"/>
    </row>
    <row r="3951" spans="21:21" x14ac:dyDescent="0.2">
      <c r="U3951" s="59"/>
    </row>
    <row r="3952" spans="21:21" x14ac:dyDescent="0.2">
      <c r="U3952" s="59"/>
    </row>
    <row r="3953" spans="21:21" x14ac:dyDescent="0.2">
      <c r="U3953" s="59"/>
    </row>
    <row r="3954" spans="21:21" x14ac:dyDescent="0.2">
      <c r="U3954" s="59"/>
    </row>
    <row r="3955" spans="21:21" x14ac:dyDescent="0.2">
      <c r="U3955" s="59"/>
    </row>
    <row r="3956" spans="21:21" x14ac:dyDescent="0.2">
      <c r="U3956" s="59"/>
    </row>
    <row r="3957" spans="21:21" x14ac:dyDescent="0.2">
      <c r="U3957" s="59"/>
    </row>
    <row r="3958" spans="21:21" x14ac:dyDescent="0.2">
      <c r="U3958" s="59"/>
    </row>
    <row r="3959" spans="21:21" x14ac:dyDescent="0.2">
      <c r="U3959" s="59"/>
    </row>
    <row r="3960" spans="21:21" x14ac:dyDescent="0.2">
      <c r="U3960" s="59"/>
    </row>
    <row r="3961" spans="21:21" x14ac:dyDescent="0.2">
      <c r="U3961" s="59"/>
    </row>
    <row r="3962" spans="21:21" x14ac:dyDescent="0.2">
      <c r="U3962" s="59"/>
    </row>
    <row r="3963" spans="21:21" x14ac:dyDescent="0.2">
      <c r="U3963" s="59"/>
    </row>
    <row r="3964" spans="21:21" x14ac:dyDescent="0.2">
      <c r="U3964" s="59"/>
    </row>
    <row r="3965" spans="21:21" x14ac:dyDescent="0.2">
      <c r="U3965" s="59"/>
    </row>
    <row r="3966" spans="21:21" x14ac:dyDescent="0.2">
      <c r="U3966" s="59"/>
    </row>
    <row r="3967" spans="21:21" x14ac:dyDescent="0.2">
      <c r="U3967" s="59"/>
    </row>
    <row r="3968" spans="21:21" x14ac:dyDescent="0.2">
      <c r="U3968" s="59"/>
    </row>
    <row r="3969" spans="21:21" x14ac:dyDescent="0.2">
      <c r="U3969" s="59"/>
    </row>
    <row r="3970" spans="21:21" x14ac:dyDescent="0.2">
      <c r="U3970" s="59"/>
    </row>
    <row r="3971" spans="21:21" x14ac:dyDescent="0.2">
      <c r="U3971" s="59"/>
    </row>
    <row r="3972" spans="21:21" x14ac:dyDescent="0.2">
      <c r="U3972" s="59"/>
    </row>
    <row r="3973" spans="21:21" x14ac:dyDescent="0.2">
      <c r="U3973" s="59"/>
    </row>
    <row r="3974" spans="21:21" x14ac:dyDescent="0.2">
      <c r="U3974" s="59"/>
    </row>
    <row r="3975" spans="21:21" x14ac:dyDescent="0.2">
      <c r="U3975" s="59"/>
    </row>
    <row r="3976" spans="21:21" x14ac:dyDescent="0.2">
      <c r="U3976" s="59"/>
    </row>
    <row r="3977" spans="21:21" x14ac:dyDescent="0.2">
      <c r="U3977" s="59"/>
    </row>
    <row r="3978" spans="21:21" x14ac:dyDescent="0.2">
      <c r="U3978" s="59"/>
    </row>
    <row r="3979" spans="21:21" x14ac:dyDescent="0.2">
      <c r="U3979" s="59"/>
    </row>
    <row r="3980" spans="21:21" x14ac:dyDescent="0.2">
      <c r="U3980" s="59"/>
    </row>
    <row r="3981" spans="21:21" x14ac:dyDescent="0.2">
      <c r="U3981" s="59"/>
    </row>
    <row r="3982" spans="21:21" x14ac:dyDescent="0.2">
      <c r="U3982" s="59"/>
    </row>
    <row r="3983" spans="21:21" x14ac:dyDescent="0.2">
      <c r="U3983" s="59"/>
    </row>
    <row r="3984" spans="21:21" x14ac:dyDescent="0.2">
      <c r="U3984" s="59"/>
    </row>
    <row r="3985" spans="21:21" x14ac:dyDescent="0.2">
      <c r="U3985" s="59"/>
    </row>
    <row r="3986" spans="21:21" x14ac:dyDescent="0.2">
      <c r="U3986" s="59"/>
    </row>
    <row r="3987" spans="21:21" x14ac:dyDescent="0.2">
      <c r="U3987" s="59"/>
    </row>
    <row r="3988" spans="21:21" x14ac:dyDescent="0.2">
      <c r="U3988" s="59"/>
    </row>
    <row r="3989" spans="21:21" x14ac:dyDescent="0.2">
      <c r="U3989" s="59"/>
    </row>
    <row r="3990" spans="21:21" x14ac:dyDescent="0.2">
      <c r="U3990" s="59"/>
    </row>
    <row r="3991" spans="21:21" x14ac:dyDescent="0.2">
      <c r="U3991" s="59"/>
    </row>
    <row r="3992" spans="21:21" x14ac:dyDescent="0.2">
      <c r="U3992" s="59"/>
    </row>
    <row r="3993" spans="21:21" x14ac:dyDescent="0.2">
      <c r="U3993" s="59"/>
    </row>
    <row r="3994" spans="21:21" x14ac:dyDescent="0.2">
      <c r="U3994" s="59"/>
    </row>
    <row r="3995" spans="21:21" x14ac:dyDescent="0.2">
      <c r="U3995" s="59"/>
    </row>
    <row r="3996" spans="21:21" x14ac:dyDescent="0.2">
      <c r="U3996" s="59"/>
    </row>
    <row r="3997" spans="21:21" x14ac:dyDescent="0.2">
      <c r="U3997" s="59"/>
    </row>
    <row r="3998" spans="21:21" x14ac:dyDescent="0.2">
      <c r="U3998" s="59"/>
    </row>
    <row r="3999" spans="21:21" x14ac:dyDescent="0.2">
      <c r="U3999" s="59"/>
    </row>
    <row r="4000" spans="21:21" x14ac:dyDescent="0.2">
      <c r="U4000" s="59"/>
    </row>
    <row r="4001" spans="21:21" x14ac:dyDescent="0.2">
      <c r="U4001" s="59"/>
    </row>
    <row r="4002" spans="21:21" x14ac:dyDescent="0.2">
      <c r="U4002" s="59"/>
    </row>
    <row r="4003" spans="21:21" x14ac:dyDescent="0.2">
      <c r="U4003" s="59"/>
    </row>
    <row r="4004" spans="21:21" x14ac:dyDescent="0.2">
      <c r="U4004" s="59"/>
    </row>
    <row r="4005" spans="21:21" x14ac:dyDescent="0.2">
      <c r="U4005" s="59"/>
    </row>
    <row r="4006" spans="21:21" x14ac:dyDescent="0.2">
      <c r="U4006" s="59"/>
    </row>
    <row r="4007" spans="21:21" x14ac:dyDescent="0.2">
      <c r="U4007" s="59"/>
    </row>
    <row r="4008" spans="21:21" x14ac:dyDescent="0.2">
      <c r="U4008" s="59"/>
    </row>
    <row r="4009" spans="21:21" x14ac:dyDescent="0.2">
      <c r="U4009" s="59"/>
    </row>
    <row r="4010" spans="21:21" x14ac:dyDescent="0.2">
      <c r="U4010" s="59"/>
    </row>
    <row r="4011" spans="21:21" x14ac:dyDescent="0.2">
      <c r="U4011" s="59"/>
    </row>
    <row r="4012" spans="21:21" x14ac:dyDescent="0.2">
      <c r="U4012" s="59"/>
    </row>
    <row r="4013" spans="21:21" x14ac:dyDescent="0.2">
      <c r="U4013" s="59"/>
    </row>
    <row r="4014" spans="21:21" x14ac:dyDescent="0.2">
      <c r="U4014" s="59"/>
    </row>
    <row r="4015" spans="21:21" x14ac:dyDescent="0.2">
      <c r="U4015" s="59"/>
    </row>
    <row r="4016" spans="21:21" x14ac:dyDescent="0.2">
      <c r="U4016" s="59"/>
    </row>
    <row r="4017" spans="21:21" x14ac:dyDescent="0.2">
      <c r="U4017" s="59"/>
    </row>
    <row r="4018" spans="21:21" x14ac:dyDescent="0.2">
      <c r="U4018" s="59"/>
    </row>
    <row r="4019" spans="21:21" x14ac:dyDescent="0.2">
      <c r="U4019" s="59"/>
    </row>
    <row r="4020" spans="21:21" x14ac:dyDescent="0.2">
      <c r="U4020" s="59"/>
    </row>
    <row r="4021" spans="21:21" x14ac:dyDescent="0.2">
      <c r="U4021" s="59"/>
    </row>
    <row r="4022" spans="21:21" x14ac:dyDescent="0.2">
      <c r="U4022" s="59"/>
    </row>
    <row r="4023" spans="21:21" x14ac:dyDescent="0.2">
      <c r="U4023" s="59"/>
    </row>
    <row r="4024" spans="21:21" x14ac:dyDescent="0.2">
      <c r="U4024" s="59"/>
    </row>
    <row r="4025" spans="21:21" x14ac:dyDescent="0.2">
      <c r="U4025" s="59"/>
    </row>
    <row r="4026" spans="21:21" x14ac:dyDescent="0.2">
      <c r="U4026" s="59"/>
    </row>
    <row r="4027" spans="21:21" x14ac:dyDescent="0.2">
      <c r="U4027" s="59"/>
    </row>
    <row r="4028" spans="21:21" x14ac:dyDescent="0.2">
      <c r="U4028" s="59"/>
    </row>
    <row r="4029" spans="21:21" x14ac:dyDescent="0.2">
      <c r="U4029" s="59"/>
    </row>
    <row r="4030" spans="21:21" x14ac:dyDescent="0.2">
      <c r="U4030" s="59"/>
    </row>
    <row r="4031" spans="21:21" x14ac:dyDescent="0.2">
      <c r="U4031" s="59"/>
    </row>
    <row r="4032" spans="21:21" x14ac:dyDescent="0.2">
      <c r="U4032" s="59"/>
    </row>
    <row r="4033" spans="21:21" x14ac:dyDescent="0.2">
      <c r="U4033" s="59"/>
    </row>
    <row r="4034" spans="21:21" x14ac:dyDescent="0.2">
      <c r="U4034" s="59"/>
    </row>
    <row r="4035" spans="21:21" x14ac:dyDescent="0.2">
      <c r="U4035" s="59"/>
    </row>
    <row r="4036" spans="21:21" x14ac:dyDescent="0.2">
      <c r="U4036" s="59"/>
    </row>
    <row r="4037" spans="21:21" x14ac:dyDescent="0.2">
      <c r="U4037" s="59"/>
    </row>
    <row r="4038" spans="21:21" x14ac:dyDescent="0.2">
      <c r="U4038" s="59"/>
    </row>
    <row r="4039" spans="21:21" x14ac:dyDescent="0.2">
      <c r="U4039" s="59"/>
    </row>
    <row r="4040" spans="21:21" x14ac:dyDescent="0.2">
      <c r="U4040" s="59"/>
    </row>
    <row r="4041" spans="21:21" x14ac:dyDescent="0.2">
      <c r="U4041" s="59"/>
    </row>
    <row r="4042" spans="21:21" x14ac:dyDescent="0.2">
      <c r="U4042" s="59"/>
    </row>
    <row r="4043" spans="21:21" x14ac:dyDescent="0.2">
      <c r="U4043" s="59"/>
    </row>
    <row r="4044" spans="21:21" x14ac:dyDescent="0.2">
      <c r="U4044" s="59"/>
    </row>
    <row r="4045" spans="21:21" x14ac:dyDescent="0.2">
      <c r="U4045" s="59"/>
    </row>
    <row r="4046" spans="21:21" x14ac:dyDescent="0.2">
      <c r="U4046" s="59"/>
    </row>
    <row r="4047" spans="21:21" x14ac:dyDescent="0.2">
      <c r="U4047" s="59"/>
    </row>
    <row r="4048" spans="21:21" x14ac:dyDescent="0.2">
      <c r="U4048" s="59"/>
    </row>
    <row r="4049" spans="21:21" x14ac:dyDescent="0.2">
      <c r="U4049" s="59"/>
    </row>
    <row r="4050" spans="21:21" x14ac:dyDescent="0.2">
      <c r="U4050" s="59"/>
    </row>
    <row r="4051" spans="21:21" x14ac:dyDescent="0.2">
      <c r="U4051" s="59"/>
    </row>
    <row r="4052" spans="21:21" x14ac:dyDescent="0.2">
      <c r="U4052" s="59"/>
    </row>
    <row r="4053" spans="21:21" x14ac:dyDescent="0.2">
      <c r="U4053" s="59"/>
    </row>
    <row r="4054" spans="21:21" x14ac:dyDescent="0.2">
      <c r="U4054" s="59"/>
    </row>
    <row r="4055" spans="21:21" x14ac:dyDescent="0.2">
      <c r="U4055" s="59"/>
    </row>
    <row r="4056" spans="21:21" x14ac:dyDescent="0.2">
      <c r="U4056" s="59"/>
    </row>
    <row r="4057" spans="21:21" x14ac:dyDescent="0.2">
      <c r="U4057" s="59"/>
    </row>
    <row r="4058" spans="21:21" x14ac:dyDescent="0.2">
      <c r="U4058" s="59"/>
    </row>
    <row r="4059" spans="21:21" x14ac:dyDescent="0.2">
      <c r="U4059" s="59"/>
    </row>
    <row r="4060" spans="21:21" x14ac:dyDescent="0.2">
      <c r="U4060" s="59"/>
    </row>
    <row r="4061" spans="21:21" x14ac:dyDescent="0.2">
      <c r="U4061" s="59"/>
    </row>
    <row r="4062" spans="21:21" x14ac:dyDescent="0.2">
      <c r="U4062" s="59"/>
    </row>
    <row r="4063" spans="21:21" x14ac:dyDescent="0.2">
      <c r="U4063" s="59"/>
    </row>
    <row r="4064" spans="21:21" x14ac:dyDescent="0.2">
      <c r="U4064" s="59"/>
    </row>
    <row r="4065" spans="21:21" x14ac:dyDescent="0.2">
      <c r="U4065" s="59"/>
    </row>
    <row r="4066" spans="21:21" x14ac:dyDescent="0.2">
      <c r="U4066" s="59"/>
    </row>
    <row r="4067" spans="21:21" x14ac:dyDescent="0.2">
      <c r="U4067" s="59"/>
    </row>
    <row r="4068" spans="21:21" x14ac:dyDescent="0.2">
      <c r="U4068" s="59"/>
    </row>
    <row r="4069" spans="21:21" x14ac:dyDescent="0.2">
      <c r="U4069" s="59"/>
    </row>
    <row r="4070" spans="21:21" x14ac:dyDescent="0.2">
      <c r="U4070" s="59"/>
    </row>
    <row r="4071" spans="21:21" x14ac:dyDescent="0.2">
      <c r="U4071" s="59"/>
    </row>
    <row r="4072" spans="21:21" x14ac:dyDescent="0.2">
      <c r="U4072" s="59"/>
    </row>
    <row r="4073" spans="21:21" x14ac:dyDescent="0.2">
      <c r="U4073" s="59"/>
    </row>
    <row r="4074" spans="21:21" x14ac:dyDescent="0.2">
      <c r="U4074" s="59"/>
    </row>
    <row r="4075" spans="21:21" x14ac:dyDescent="0.2">
      <c r="U4075" s="59"/>
    </row>
    <row r="4076" spans="21:21" x14ac:dyDescent="0.2">
      <c r="U4076" s="59"/>
    </row>
    <row r="4077" spans="21:21" x14ac:dyDescent="0.2">
      <c r="U4077" s="59"/>
    </row>
    <row r="4078" spans="21:21" x14ac:dyDescent="0.2">
      <c r="U4078" s="59"/>
    </row>
    <row r="4079" spans="21:21" x14ac:dyDescent="0.2">
      <c r="U4079" s="59"/>
    </row>
    <row r="4080" spans="21:21" x14ac:dyDescent="0.2">
      <c r="U4080" s="59"/>
    </row>
    <row r="4081" spans="21:21" x14ac:dyDescent="0.2">
      <c r="U4081" s="59"/>
    </row>
    <row r="4082" spans="21:21" x14ac:dyDescent="0.2">
      <c r="U4082" s="59"/>
    </row>
    <row r="4083" spans="21:21" x14ac:dyDescent="0.2">
      <c r="U4083" s="59"/>
    </row>
    <row r="4084" spans="21:21" x14ac:dyDescent="0.2">
      <c r="U4084" s="59"/>
    </row>
    <row r="4085" spans="21:21" x14ac:dyDescent="0.2">
      <c r="U4085" s="59"/>
    </row>
    <row r="4086" spans="21:21" x14ac:dyDescent="0.2">
      <c r="U4086" s="59"/>
    </row>
    <row r="4087" spans="21:21" x14ac:dyDescent="0.2">
      <c r="U4087" s="59"/>
    </row>
    <row r="4088" spans="21:21" x14ac:dyDescent="0.2">
      <c r="U4088" s="59"/>
    </row>
    <row r="4089" spans="21:21" x14ac:dyDescent="0.2">
      <c r="U4089" s="59"/>
    </row>
    <row r="4090" spans="21:21" x14ac:dyDescent="0.2">
      <c r="U4090" s="59"/>
    </row>
    <row r="4091" spans="21:21" x14ac:dyDescent="0.2">
      <c r="U4091" s="59"/>
    </row>
    <row r="4092" spans="21:21" x14ac:dyDescent="0.2">
      <c r="U4092" s="59"/>
    </row>
    <row r="4093" spans="21:21" x14ac:dyDescent="0.2">
      <c r="U4093" s="59"/>
    </row>
    <row r="4094" spans="21:21" x14ac:dyDescent="0.2">
      <c r="U4094" s="59"/>
    </row>
    <row r="4095" spans="21:21" x14ac:dyDescent="0.2">
      <c r="U4095" s="59"/>
    </row>
    <row r="4096" spans="21:21" x14ac:dyDescent="0.2">
      <c r="U4096" s="59"/>
    </row>
    <row r="4097" spans="21:21" x14ac:dyDescent="0.2">
      <c r="U4097" s="59"/>
    </row>
    <row r="4098" spans="21:21" x14ac:dyDescent="0.2">
      <c r="U4098" s="59"/>
    </row>
    <row r="4099" spans="21:21" x14ac:dyDescent="0.2">
      <c r="U4099" s="59"/>
    </row>
    <row r="4100" spans="21:21" x14ac:dyDescent="0.2">
      <c r="U4100" s="59"/>
    </row>
    <row r="4101" spans="21:21" x14ac:dyDescent="0.2">
      <c r="U4101" s="59"/>
    </row>
    <row r="4102" spans="21:21" x14ac:dyDescent="0.2">
      <c r="U4102" s="59"/>
    </row>
    <row r="4103" spans="21:21" x14ac:dyDescent="0.2">
      <c r="U4103" s="59"/>
    </row>
    <row r="4104" spans="21:21" x14ac:dyDescent="0.2">
      <c r="U4104" s="59"/>
    </row>
    <row r="4105" spans="21:21" x14ac:dyDescent="0.2">
      <c r="U4105" s="59"/>
    </row>
    <row r="4106" spans="21:21" x14ac:dyDescent="0.2">
      <c r="U4106" s="59"/>
    </row>
    <row r="4107" spans="21:21" x14ac:dyDescent="0.2">
      <c r="U4107" s="59"/>
    </row>
    <row r="4108" spans="21:21" x14ac:dyDescent="0.2">
      <c r="U4108" s="59"/>
    </row>
    <row r="4109" spans="21:21" x14ac:dyDescent="0.2">
      <c r="U4109" s="59"/>
    </row>
    <row r="4110" spans="21:21" x14ac:dyDescent="0.2">
      <c r="U4110" s="59"/>
    </row>
    <row r="4111" spans="21:21" x14ac:dyDescent="0.2">
      <c r="U4111" s="59"/>
    </row>
    <row r="4112" spans="21:21" x14ac:dyDescent="0.2">
      <c r="U4112" s="59"/>
    </row>
    <row r="4113" spans="21:21" x14ac:dyDescent="0.2">
      <c r="U4113" s="59"/>
    </row>
    <row r="4114" spans="21:21" x14ac:dyDescent="0.2">
      <c r="U4114" s="59"/>
    </row>
    <row r="4115" spans="21:21" x14ac:dyDescent="0.2">
      <c r="U4115" s="59"/>
    </row>
    <row r="4116" spans="21:21" x14ac:dyDescent="0.2">
      <c r="U4116" s="59"/>
    </row>
    <row r="4117" spans="21:21" x14ac:dyDescent="0.2">
      <c r="U4117" s="59"/>
    </row>
    <row r="4118" spans="21:21" x14ac:dyDescent="0.2">
      <c r="U4118" s="59"/>
    </row>
    <row r="4119" spans="21:21" x14ac:dyDescent="0.2">
      <c r="U4119" s="59"/>
    </row>
    <row r="4120" spans="21:21" x14ac:dyDescent="0.2">
      <c r="U4120" s="59"/>
    </row>
    <row r="4121" spans="21:21" x14ac:dyDescent="0.2">
      <c r="U4121" s="59"/>
    </row>
    <row r="4122" spans="21:21" x14ac:dyDescent="0.2">
      <c r="U4122" s="59"/>
    </row>
    <row r="4123" spans="21:21" x14ac:dyDescent="0.2">
      <c r="U4123" s="59"/>
    </row>
    <row r="4124" spans="21:21" x14ac:dyDescent="0.2">
      <c r="U4124" s="59"/>
    </row>
    <row r="4125" spans="21:21" x14ac:dyDescent="0.2">
      <c r="U4125" s="59"/>
    </row>
    <row r="4126" spans="21:21" x14ac:dyDescent="0.2">
      <c r="U4126" s="59"/>
    </row>
    <row r="4127" spans="21:21" x14ac:dyDescent="0.2">
      <c r="U4127" s="59"/>
    </row>
    <row r="4128" spans="21:21" x14ac:dyDescent="0.2">
      <c r="U4128" s="59"/>
    </row>
    <row r="4129" spans="21:21" x14ac:dyDescent="0.2">
      <c r="U4129" s="59"/>
    </row>
    <row r="4130" spans="21:21" x14ac:dyDescent="0.2">
      <c r="U4130" s="59"/>
    </row>
    <row r="4131" spans="21:21" x14ac:dyDescent="0.2">
      <c r="U4131" s="59"/>
    </row>
    <row r="4132" spans="21:21" x14ac:dyDescent="0.2">
      <c r="U4132" s="59"/>
    </row>
    <row r="4133" spans="21:21" x14ac:dyDescent="0.2">
      <c r="U4133" s="59"/>
    </row>
    <row r="4134" spans="21:21" x14ac:dyDescent="0.2">
      <c r="U4134" s="59"/>
    </row>
    <row r="4135" spans="21:21" x14ac:dyDescent="0.2">
      <c r="U4135" s="59"/>
    </row>
    <row r="4136" spans="21:21" x14ac:dyDescent="0.2">
      <c r="U4136" s="59"/>
    </row>
    <row r="4137" spans="21:21" x14ac:dyDescent="0.2">
      <c r="U4137" s="59"/>
    </row>
    <row r="4138" spans="21:21" x14ac:dyDescent="0.2">
      <c r="U4138" s="59"/>
    </row>
    <row r="4139" spans="21:21" x14ac:dyDescent="0.2">
      <c r="U4139" s="59"/>
    </row>
    <row r="4140" spans="21:21" x14ac:dyDescent="0.2">
      <c r="U4140" s="59"/>
    </row>
    <row r="4141" spans="21:21" x14ac:dyDescent="0.2">
      <c r="U4141" s="59"/>
    </row>
    <row r="4142" spans="21:21" x14ac:dyDescent="0.2">
      <c r="U4142" s="59"/>
    </row>
    <row r="4143" spans="21:21" x14ac:dyDescent="0.2">
      <c r="U4143" s="59"/>
    </row>
    <row r="4144" spans="21:21" x14ac:dyDescent="0.2">
      <c r="U4144" s="59"/>
    </row>
    <row r="4145" spans="21:21" x14ac:dyDescent="0.2">
      <c r="U4145" s="59"/>
    </row>
    <row r="4146" spans="21:21" x14ac:dyDescent="0.2">
      <c r="U4146" s="59"/>
    </row>
    <row r="4147" spans="21:21" x14ac:dyDescent="0.2">
      <c r="U4147" s="59"/>
    </row>
    <row r="4148" spans="21:21" x14ac:dyDescent="0.2">
      <c r="U4148" s="59"/>
    </row>
    <row r="4149" spans="21:21" x14ac:dyDescent="0.2">
      <c r="U4149" s="59"/>
    </row>
    <row r="4150" spans="21:21" x14ac:dyDescent="0.2">
      <c r="U4150" s="59"/>
    </row>
    <row r="4151" spans="21:21" x14ac:dyDescent="0.2">
      <c r="U4151" s="59"/>
    </row>
    <row r="4152" spans="21:21" x14ac:dyDescent="0.2">
      <c r="U4152" s="59"/>
    </row>
    <row r="4153" spans="21:21" x14ac:dyDescent="0.2">
      <c r="U4153" s="59"/>
    </row>
    <row r="4154" spans="21:21" x14ac:dyDescent="0.2">
      <c r="U4154" s="59"/>
    </row>
    <row r="4155" spans="21:21" x14ac:dyDescent="0.2">
      <c r="U4155" s="59"/>
    </row>
    <row r="4156" spans="21:21" x14ac:dyDescent="0.2">
      <c r="U4156" s="59"/>
    </row>
    <row r="4157" spans="21:21" x14ac:dyDescent="0.2">
      <c r="U4157" s="59"/>
    </row>
    <row r="4158" spans="21:21" x14ac:dyDescent="0.2">
      <c r="U4158" s="59"/>
    </row>
    <row r="4159" spans="21:21" x14ac:dyDescent="0.2">
      <c r="U4159" s="59"/>
    </row>
    <row r="4160" spans="21:21" x14ac:dyDescent="0.2">
      <c r="U4160" s="59"/>
    </row>
    <row r="4161" spans="21:21" x14ac:dyDescent="0.2">
      <c r="U4161" s="59"/>
    </row>
    <row r="4162" spans="21:21" x14ac:dyDescent="0.2">
      <c r="U4162" s="59"/>
    </row>
    <row r="4163" spans="21:21" x14ac:dyDescent="0.2">
      <c r="U4163" s="59"/>
    </row>
    <row r="4164" spans="21:21" x14ac:dyDescent="0.2">
      <c r="U4164" s="59"/>
    </row>
    <row r="4165" spans="21:21" x14ac:dyDescent="0.2">
      <c r="U4165" s="59"/>
    </row>
    <row r="4166" spans="21:21" x14ac:dyDescent="0.2">
      <c r="U4166" s="59"/>
    </row>
    <row r="4167" spans="21:21" x14ac:dyDescent="0.2">
      <c r="U4167" s="59"/>
    </row>
    <row r="4168" spans="21:21" x14ac:dyDescent="0.2">
      <c r="U4168" s="59"/>
    </row>
    <row r="4169" spans="21:21" x14ac:dyDescent="0.2">
      <c r="U4169" s="59"/>
    </row>
    <row r="4170" spans="21:21" x14ac:dyDescent="0.2">
      <c r="U4170" s="59"/>
    </row>
    <row r="4171" spans="21:21" x14ac:dyDescent="0.2">
      <c r="U4171" s="59"/>
    </row>
    <row r="4172" spans="21:21" x14ac:dyDescent="0.2">
      <c r="U4172" s="59"/>
    </row>
    <row r="4173" spans="21:21" x14ac:dyDescent="0.2">
      <c r="U4173" s="59"/>
    </row>
    <row r="4174" spans="21:21" x14ac:dyDescent="0.2">
      <c r="U4174" s="59"/>
    </row>
    <row r="4175" spans="21:21" x14ac:dyDescent="0.2">
      <c r="U4175" s="59"/>
    </row>
    <row r="4176" spans="21:21" x14ac:dyDescent="0.2">
      <c r="U4176" s="59"/>
    </row>
    <row r="4177" spans="21:21" x14ac:dyDescent="0.2">
      <c r="U4177" s="59"/>
    </row>
    <row r="4178" spans="21:21" x14ac:dyDescent="0.2">
      <c r="U4178" s="59"/>
    </row>
    <row r="4179" spans="21:21" x14ac:dyDescent="0.2">
      <c r="U4179" s="59"/>
    </row>
    <row r="4180" spans="21:21" x14ac:dyDescent="0.2">
      <c r="U4180" s="59"/>
    </row>
    <row r="4181" spans="21:21" x14ac:dyDescent="0.2">
      <c r="U4181" s="59"/>
    </row>
    <row r="4182" spans="21:21" x14ac:dyDescent="0.2">
      <c r="U4182" s="59"/>
    </row>
    <row r="4183" spans="21:21" x14ac:dyDescent="0.2">
      <c r="U4183" s="59"/>
    </row>
    <row r="4184" spans="21:21" x14ac:dyDescent="0.2">
      <c r="U4184" s="59"/>
    </row>
    <row r="4185" spans="21:21" x14ac:dyDescent="0.2">
      <c r="U4185" s="59"/>
    </row>
    <row r="4186" spans="21:21" x14ac:dyDescent="0.2">
      <c r="U4186" s="59"/>
    </row>
    <row r="4187" spans="21:21" x14ac:dyDescent="0.2">
      <c r="U4187" s="59"/>
    </row>
    <row r="4188" spans="21:21" x14ac:dyDescent="0.2">
      <c r="U4188" s="59"/>
    </row>
    <row r="4189" spans="21:21" x14ac:dyDescent="0.2">
      <c r="U4189" s="59"/>
    </row>
    <row r="4190" spans="21:21" x14ac:dyDescent="0.2">
      <c r="U4190" s="59"/>
    </row>
    <row r="4191" spans="21:21" x14ac:dyDescent="0.2">
      <c r="U4191" s="59"/>
    </row>
    <row r="4192" spans="21:21" x14ac:dyDescent="0.2">
      <c r="U4192" s="59"/>
    </row>
    <row r="4193" spans="21:21" x14ac:dyDescent="0.2">
      <c r="U4193" s="59"/>
    </row>
    <row r="4194" spans="21:21" x14ac:dyDescent="0.2">
      <c r="U4194" s="59"/>
    </row>
    <row r="4195" spans="21:21" x14ac:dyDescent="0.2">
      <c r="U4195" s="59"/>
    </row>
    <row r="4196" spans="21:21" x14ac:dyDescent="0.2">
      <c r="U4196" s="59"/>
    </row>
    <row r="4197" spans="21:21" x14ac:dyDescent="0.2">
      <c r="U4197" s="59"/>
    </row>
    <row r="4198" spans="21:21" x14ac:dyDescent="0.2">
      <c r="U4198" s="59"/>
    </row>
    <row r="4199" spans="21:21" x14ac:dyDescent="0.2">
      <c r="U4199" s="59"/>
    </row>
    <row r="4200" spans="21:21" x14ac:dyDescent="0.2">
      <c r="U4200" s="59"/>
    </row>
    <row r="4201" spans="21:21" x14ac:dyDescent="0.2">
      <c r="U4201" s="59"/>
    </row>
    <row r="4202" spans="21:21" x14ac:dyDescent="0.2">
      <c r="U4202" s="59"/>
    </row>
    <row r="4203" spans="21:21" x14ac:dyDescent="0.2">
      <c r="U4203" s="59"/>
    </row>
    <row r="4204" spans="21:21" x14ac:dyDescent="0.2">
      <c r="U4204" s="59"/>
    </row>
    <row r="4205" spans="21:21" x14ac:dyDescent="0.2">
      <c r="U4205" s="59"/>
    </row>
    <row r="4206" spans="21:21" x14ac:dyDescent="0.2">
      <c r="U4206" s="59"/>
    </row>
    <row r="4207" spans="21:21" x14ac:dyDescent="0.2">
      <c r="U4207" s="59"/>
    </row>
    <row r="4208" spans="21:21" x14ac:dyDescent="0.2">
      <c r="U4208" s="59"/>
    </row>
    <row r="4209" spans="21:21" x14ac:dyDescent="0.2">
      <c r="U4209" s="59"/>
    </row>
    <row r="4210" spans="21:21" x14ac:dyDescent="0.2">
      <c r="U4210" s="59"/>
    </row>
    <row r="4211" spans="21:21" x14ac:dyDescent="0.2">
      <c r="U4211" s="59"/>
    </row>
    <row r="4212" spans="21:21" x14ac:dyDescent="0.2">
      <c r="U4212" s="59"/>
    </row>
    <row r="4213" spans="21:21" x14ac:dyDescent="0.2">
      <c r="U4213" s="59"/>
    </row>
    <row r="4214" spans="21:21" x14ac:dyDescent="0.2">
      <c r="U4214" s="59"/>
    </row>
    <row r="4215" spans="21:21" x14ac:dyDescent="0.2">
      <c r="U4215" s="59"/>
    </row>
    <row r="4216" spans="21:21" x14ac:dyDescent="0.2">
      <c r="U4216" s="59"/>
    </row>
    <row r="4217" spans="21:21" x14ac:dyDescent="0.2">
      <c r="U4217" s="59"/>
    </row>
    <row r="4218" spans="21:21" x14ac:dyDescent="0.2">
      <c r="U4218" s="59"/>
    </row>
    <row r="4219" spans="21:21" x14ac:dyDescent="0.2">
      <c r="U4219" s="59"/>
    </row>
    <row r="4220" spans="21:21" x14ac:dyDescent="0.2">
      <c r="U4220" s="59"/>
    </row>
    <row r="4221" spans="21:21" x14ac:dyDescent="0.2">
      <c r="U4221" s="59"/>
    </row>
    <row r="4222" spans="21:21" x14ac:dyDescent="0.2">
      <c r="U4222" s="59"/>
    </row>
    <row r="4223" spans="21:21" x14ac:dyDescent="0.2">
      <c r="U4223" s="59"/>
    </row>
    <row r="4224" spans="21:21" x14ac:dyDescent="0.2">
      <c r="U4224" s="59"/>
    </row>
    <row r="4225" spans="21:21" x14ac:dyDescent="0.2">
      <c r="U4225" s="59"/>
    </row>
    <row r="4226" spans="21:21" x14ac:dyDescent="0.2">
      <c r="U4226" s="59"/>
    </row>
    <row r="4227" spans="21:21" x14ac:dyDescent="0.2">
      <c r="U4227" s="59"/>
    </row>
    <row r="4228" spans="21:21" x14ac:dyDescent="0.2">
      <c r="U4228" s="59"/>
    </row>
    <row r="4229" spans="21:21" x14ac:dyDescent="0.2">
      <c r="U4229" s="59"/>
    </row>
    <row r="4230" spans="21:21" x14ac:dyDescent="0.2">
      <c r="U4230" s="59"/>
    </row>
    <row r="4231" spans="21:21" x14ac:dyDescent="0.2">
      <c r="U4231" s="59"/>
    </row>
    <row r="4232" spans="21:21" x14ac:dyDescent="0.2">
      <c r="U4232" s="59"/>
    </row>
    <row r="4233" spans="21:21" x14ac:dyDescent="0.2">
      <c r="U4233" s="59"/>
    </row>
    <row r="4234" spans="21:21" x14ac:dyDescent="0.2">
      <c r="U4234" s="59"/>
    </row>
    <row r="4235" spans="21:21" x14ac:dyDescent="0.2">
      <c r="U4235" s="59"/>
    </row>
    <row r="4236" spans="21:21" x14ac:dyDescent="0.2">
      <c r="U4236" s="59"/>
    </row>
    <row r="4237" spans="21:21" x14ac:dyDescent="0.2">
      <c r="U4237" s="59"/>
    </row>
    <row r="4238" spans="21:21" x14ac:dyDescent="0.2">
      <c r="U4238" s="59"/>
    </row>
    <row r="4239" spans="21:21" x14ac:dyDescent="0.2">
      <c r="U4239" s="59"/>
    </row>
    <row r="4240" spans="21:21" x14ac:dyDescent="0.2">
      <c r="U4240" s="59"/>
    </row>
    <row r="4241" spans="21:21" x14ac:dyDescent="0.2">
      <c r="U4241" s="59"/>
    </row>
    <row r="4242" spans="21:21" x14ac:dyDescent="0.2">
      <c r="U4242" s="59"/>
    </row>
    <row r="4243" spans="21:21" x14ac:dyDescent="0.2">
      <c r="U4243" s="59"/>
    </row>
    <row r="4244" spans="21:21" x14ac:dyDescent="0.2">
      <c r="U4244" s="59"/>
    </row>
    <row r="4245" spans="21:21" x14ac:dyDescent="0.2">
      <c r="U4245" s="59"/>
    </row>
    <row r="4246" spans="21:21" x14ac:dyDescent="0.2">
      <c r="U4246" s="59"/>
    </row>
    <row r="4247" spans="21:21" x14ac:dyDescent="0.2">
      <c r="U4247" s="59"/>
    </row>
    <row r="4248" spans="21:21" x14ac:dyDescent="0.2">
      <c r="U4248" s="59"/>
    </row>
    <row r="4249" spans="21:21" x14ac:dyDescent="0.2">
      <c r="U4249" s="59"/>
    </row>
    <row r="4250" spans="21:21" x14ac:dyDescent="0.2">
      <c r="U4250" s="59"/>
    </row>
    <row r="4251" spans="21:21" x14ac:dyDescent="0.2">
      <c r="U4251" s="59"/>
    </row>
    <row r="4252" spans="21:21" x14ac:dyDescent="0.2">
      <c r="U4252" s="59"/>
    </row>
    <row r="4253" spans="21:21" x14ac:dyDescent="0.2">
      <c r="U4253" s="59"/>
    </row>
    <row r="4254" spans="21:21" x14ac:dyDescent="0.2">
      <c r="U4254" s="59"/>
    </row>
    <row r="4255" spans="21:21" x14ac:dyDescent="0.2">
      <c r="U4255" s="59"/>
    </row>
    <row r="4256" spans="21:21" x14ac:dyDescent="0.2">
      <c r="U4256" s="59"/>
    </row>
    <row r="4257" spans="21:21" x14ac:dyDescent="0.2">
      <c r="U4257" s="59"/>
    </row>
    <row r="4258" spans="21:21" x14ac:dyDescent="0.2">
      <c r="U4258" s="59"/>
    </row>
    <row r="4259" spans="21:21" x14ac:dyDescent="0.2">
      <c r="U4259" s="59"/>
    </row>
    <row r="4260" spans="21:21" x14ac:dyDescent="0.2">
      <c r="U4260" s="59"/>
    </row>
    <row r="4261" spans="21:21" x14ac:dyDescent="0.2">
      <c r="U4261" s="59"/>
    </row>
    <row r="4262" spans="21:21" x14ac:dyDescent="0.2">
      <c r="U4262" s="59"/>
    </row>
    <row r="4263" spans="21:21" x14ac:dyDescent="0.2">
      <c r="U4263" s="59"/>
    </row>
    <row r="4264" spans="21:21" x14ac:dyDescent="0.2">
      <c r="U4264" s="59"/>
    </row>
    <row r="4265" spans="21:21" x14ac:dyDescent="0.2">
      <c r="U4265" s="59"/>
    </row>
    <row r="4266" spans="21:21" x14ac:dyDescent="0.2">
      <c r="U4266" s="59"/>
    </row>
    <row r="4267" spans="21:21" x14ac:dyDescent="0.2">
      <c r="U4267" s="59"/>
    </row>
    <row r="4268" spans="21:21" x14ac:dyDescent="0.2">
      <c r="U4268" s="59"/>
    </row>
    <row r="4269" spans="21:21" x14ac:dyDescent="0.2">
      <c r="U4269" s="59"/>
    </row>
    <row r="4270" spans="21:21" x14ac:dyDescent="0.2">
      <c r="U4270" s="59"/>
    </row>
    <row r="4271" spans="21:21" x14ac:dyDescent="0.2">
      <c r="U4271" s="59"/>
    </row>
    <row r="4272" spans="21:21" x14ac:dyDescent="0.2">
      <c r="U4272" s="59"/>
    </row>
    <row r="4273" spans="21:21" x14ac:dyDescent="0.2">
      <c r="U4273" s="59"/>
    </row>
    <row r="4274" spans="21:21" x14ac:dyDescent="0.2">
      <c r="U4274" s="59"/>
    </row>
    <row r="4275" spans="21:21" x14ac:dyDescent="0.2">
      <c r="U4275" s="59"/>
    </row>
    <row r="4276" spans="21:21" x14ac:dyDescent="0.2">
      <c r="U4276" s="59"/>
    </row>
    <row r="4277" spans="21:21" x14ac:dyDescent="0.2">
      <c r="U4277" s="59"/>
    </row>
    <row r="4278" spans="21:21" x14ac:dyDescent="0.2">
      <c r="U4278" s="59"/>
    </row>
    <row r="4279" spans="21:21" x14ac:dyDescent="0.2">
      <c r="U4279" s="59"/>
    </row>
    <row r="4280" spans="21:21" x14ac:dyDescent="0.2">
      <c r="U4280" s="59"/>
    </row>
    <row r="4281" spans="21:21" x14ac:dyDescent="0.2">
      <c r="U4281" s="59"/>
    </row>
    <row r="4282" spans="21:21" x14ac:dyDescent="0.2">
      <c r="U4282" s="59"/>
    </row>
    <row r="4283" spans="21:21" x14ac:dyDescent="0.2">
      <c r="U4283" s="59"/>
    </row>
    <row r="4284" spans="21:21" x14ac:dyDescent="0.2">
      <c r="U4284" s="59"/>
    </row>
    <row r="4285" spans="21:21" x14ac:dyDescent="0.2">
      <c r="U4285" s="59"/>
    </row>
    <row r="4286" spans="21:21" x14ac:dyDescent="0.2">
      <c r="U4286" s="59"/>
    </row>
    <row r="4287" spans="21:21" x14ac:dyDescent="0.2">
      <c r="U4287" s="59"/>
    </row>
    <row r="4288" spans="21:21" x14ac:dyDescent="0.2">
      <c r="U4288" s="59"/>
    </row>
    <row r="4289" spans="21:21" x14ac:dyDescent="0.2">
      <c r="U4289" s="59"/>
    </row>
    <row r="4290" spans="21:21" x14ac:dyDescent="0.2">
      <c r="U4290" s="59"/>
    </row>
    <row r="4291" spans="21:21" x14ac:dyDescent="0.2">
      <c r="U4291" s="59"/>
    </row>
    <row r="4292" spans="21:21" x14ac:dyDescent="0.2">
      <c r="U4292" s="59"/>
    </row>
    <row r="4293" spans="21:21" x14ac:dyDescent="0.2">
      <c r="U4293" s="59"/>
    </row>
    <row r="4294" spans="21:21" x14ac:dyDescent="0.2">
      <c r="U4294" s="59"/>
    </row>
    <row r="4295" spans="21:21" x14ac:dyDescent="0.2">
      <c r="U4295" s="59"/>
    </row>
    <row r="4296" spans="21:21" x14ac:dyDescent="0.2">
      <c r="U4296" s="59"/>
    </row>
    <row r="4297" spans="21:21" x14ac:dyDescent="0.2">
      <c r="U4297" s="59"/>
    </row>
    <row r="4298" spans="21:21" x14ac:dyDescent="0.2">
      <c r="U4298" s="59"/>
    </row>
    <row r="4299" spans="21:21" x14ac:dyDescent="0.2">
      <c r="U4299" s="59"/>
    </row>
    <row r="4300" spans="21:21" x14ac:dyDescent="0.2">
      <c r="U4300" s="59"/>
    </row>
    <row r="4301" spans="21:21" x14ac:dyDescent="0.2">
      <c r="U4301" s="59"/>
    </row>
    <row r="4302" spans="21:21" x14ac:dyDescent="0.2">
      <c r="U4302" s="59"/>
    </row>
    <row r="4303" spans="21:21" x14ac:dyDescent="0.2">
      <c r="U4303" s="59"/>
    </row>
    <row r="4304" spans="21:21" x14ac:dyDescent="0.2">
      <c r="U4304" s="59"/>
    </row>
    <row r="4305" spans="21:21" x14ac:dyDescent="0.2">
      <c r="U4305" s="59"/>
    </row>
    <row r="4306" spans="21:21" x14ac:dyDescent="0.2">
      <c r="U4306" s="59"/>
    </row>
    <row r="4307" spans="21:21" x14ac:dyDescent="0.2">
      <c r="U4307" s="59"/>
    </row>
    <row r="4308" spans="21:21" x14ac:dyDescent="0.2">
      <c r="U4308" s="59"/>
    </row>
    <row r="4309" spans="21:21" x14ac:dyDescent="0.2">
      <c r="U4309" s="59"/>
    </row>
    <row r="4310" spans="21:21" x14ac:dyDescent="0.2">
      <c r="U4310" s="59"/>
    </row>
    <row r="4311" spans="21:21" x14ac:dyDescent="0.2">
      <c r="U4311" s="59"/>
    </row>
    <row r="4312" spans="21:21" x14ac:dyDescent="0.2">
      <c r="U4312" s="59"/>
    </row>
    <row r="4313" spans="21:21" x14ac:dyDescent="0.2">
      <c r="U4313" s="59"/>
    </row>
    <row r="4314" spans="21:21" x14ac:dyDescent="0.2">
      <c r="U4314" s="59"/>
    </row>
    <row r="4315" spans="21:21" x14ac:dyDescent="0.2">
      <c r="U4315" s="59"/>
    </row>
    <row r="4316" spans="21:21" x14ac:dyDescent="0.2">
      <c r="U4316" s="59"/>
    </row>
    <row r="4317" spans="21:21" x14ac:dyDescent="0.2">
      <c r="U4317" s="59"/>
    </row>
    <row r="4318" spans="21:21" x14ac:dyDescent="0.2">
      <c r="U4318" s="59"/>
    </row>
    <row r="4319" spans="21:21" x14ac:dyDescent="0.2">
      <c r="U4319" s="59"/>
    </row>
    <row r="4320" spans="21:21" x14ac:dyDescent="0.2">
      <c r="U4320" s="59"/>
    </row>
    <row r="4321" spans="21:21" x14ac:dyDescent="0.2">
      <c r="U4321" s="59"/>
    </row>
    <row r="4322" spans="21:21" x14ac:dyDescent="0.2">
      <c r="U4322" s="59"/>
    </row>
    <row r="4323" spans="21:21" x14ac:dyDescent="0.2">
      <c r="U4323" s="59"/>
    </row>
    <row r="4324" spans="21:21" x14ac:dyDescent="0.2">
      <c r="U4324" s="59"/>
    </row>
    <row r="4325" spans="21:21" x14ac:dyDescent="0.2">
      <c r="U4325" s="59"/>
    </row>
    <row r="4326" spans="21:21" x14ac:dyDescent="0.2">
      <c r="U4326" s="59"/>
    </row>
    <row r="4327" spans="21:21" x14ac:dyDescent="0.2">
      <c r="U4327" s="59"/>
    </row>
    <row r="4328" spans="21:21" x14ac:dyDescent="0.2">
      <c r="U4328" s="59"/>
    </row>
    <row r="4329" spans="21:21" x14ac:dyDescent="0.2">
      <c r="U4329" s="59"/>
    </row>
    <row r="4330" spans="21:21" x14ac:dyDescent="0.2">
      <c r="U4330" s="59"/>
    </row>
    <row r="4331" spans="21:21" x14ac:dyDescent="0.2">
      <c r="U4331" s="59"/>
    </row>
    <row r="4332" spans="21:21" x14ac:dyDescent="0.2">
      <c r="U4332" s="59"/>
    </row>
    <row r="4333" spans="21:21" x14ac:dyDescent="0.2">
      <c r="U4333" s="59"/>
    </row>
    <row r="4334" spans="21:21" x14ac:dyDescent="0.2">
      <c r="U4334" s="59"/>
    </row>
    <row r="4335" spans="21:21" x14ac:dyDescent="0.2">
      <c r="U4335" s="59"/>
    </row>
    <row r="4336" spans="21:21" x14ac:dyDescent="0.2">
      <c r="U4336" s="59"/>
    </row>
    <row r="4337" spans="21:21" x14ac:dyDescent="0.2">
      <c r="U4337" s="59"/>
    </row>
    <row r="4338" spans="21:21" x14ac:dyDescent="0.2">
      <c r="U4338" s="59"/>
    </row>
    <row r="4339" spans="21:21" x14ac:dyDescent="0.2">
      <c r="U4339" s="59"/>
    </row>
    <row r="4340" spans="21:21" x14ac:dyDescent="0.2">
      <c r="U4340" s="59"/>
    </row>
    <row r="4341" spans="21:21" x14ac:dyDescent="0.2">
      <c r="U4341" s="59"/>
    </row>
    <row r="4342" spans="21:21" x14ac:dyDescent="0.2">
      <c r="U4342" s="59"/>
    </row>
    <row r="4343" spans="21:21" x14ac:dyDescent="0.2">
      <c r="U4343" s="59"/>
    </row>
    <row r="4344" spans="21:21" x14ac:dyDescent="0.2">
      <c r="U4344" s="59"/>
    </row>
    <row r="4345" spans="21:21" x14ac:dyDescent="0.2">
      <c r="U4345" s="59"/>
    </row>
    <row r="4346" spans="21:21" x14ac:dyDescent="0.2">
      <c r="U4346" s="59"/>
    </row>
    <row r="4347" spans="21:21" x14ac:dyDescent="0.2">
      <c r="U4347" s="59"/>
    </row>
    <row r="4348" spans="21:21" x14ac:dyDescent="0.2">
      <c r="U4348" s="59"/>
    </row>
    <row r="4349" spans="21:21" x14ac:dyDescent="0.2">
      <c r="U4349" s="59"/>
    </row>
    <row r="4350" spans="21:21" x14ac:dyDescent="0.2">
      <c r="U4350" s="59"/>
    </row>
    <row r="4351" spans="21:21" x14ac:dyDescent="0.2">
      <c r="U4351" s="59"/>
    </row>
    <row r="4352" spans="21:21" x14ac:dyDescent="0.2">
      <c r="U4352" s="59"/>
    </row>
    <row r="4353" spans="21:21" x14ac:dyDescent="0.2">
      <c r="U4353" s="59"/>
    </row>
    <row r="4354" spans="21:21" x14ac:dyDescent="0.2">
      <c r="U4354" s="59"/>
    </row>
    <row r="4355" spans="21:21" x14ac:dyDescent="0.2">
      <c r="U4355" s="59"/>
    </row>
    <row r="4356" spans="21:21" x14ac:dyDescent="0.2">
      <c r="U4356" s="59"/>
    </row>
    <row r="4357" spans="21:21" x14ac:dyDescent="0.2">
      <c r="U4357" s="59"/>
    </row>
    <row r="4358" spans="21:21" x14ac:dyDescent="0.2">
      <c r="U4358" s="59"/>
    </row>
    <row r="4359" spans="21:21" x14ac:dyDescent="0.2">
      <c r="U4359" s="59"/>
    </row>
    <row r="4360" spans="21:21" x14ac:dyDescent="0.2">
      <c r="U4360" s="59"/>
    </row>
    <row r="4361" spans="21:21" x14ac:dyDescent="0.2">
      <c r="U4361" s="59"/>
    </row>
    <row r="4362" spans="21:21" x14ac:dyDescent="0.2">
      <c r="U4362" s="59"/>
    </row>
    <row r="4363" spans="21:21" x14ac:dyDescent="0.2">
      <c r="U4363" s="59"/>
    </row>
    <row r="4364" spans="21:21" x14ac:dyDescent="0.2">
      <c r="U4364" s="59"/>
    </row>
    <row r="4365" spans="21:21" x14ac:dyDescent="0.2">
      <c r="U4365" s="59"/>
    </row>
    <row r="4366" spans="21:21" x14ac:dyDescent="0.2">
      <c r="U4366" s="59"/>
    </row>
    <row r="4367" spans="21:21" x14ac:dyDescent="0.2">
      <c r="U4367" s="59"/>
    </row>
    <row r="4368" spans="21:21" x14ac:dyDescent="0.2">
      <c r="U4368" s="59"/>
    </row>
    <row r="4369" spans="21:21" x14ac:dyDescent="0.2">
      <c r="U4369" s="59"/>
    </row>
    <row r="4370" spans="21:21" x14ac:dyDescent="0.2">
      <c r="U4370" s="59"/>
    </row>
    <row r="4371" spans="21:21" x14ac:dyDescent="0.2">
      <c r="U4371" s="59"/>
    </row>
    <row r="4372" spans="21:21" x14ac:dyDescent="0.2">
      <c r="U4372" s="59"/>
    </row>
    <row r="4373" spans="21:21" x14ac:dyDescent="0.2">
      <c r="U4373" s="59"/>
    </row>
    <row r="4374" spans="21:21" x14ac:dyDescent="0.2">
      <c r="U4374" s="59"/>
    </row>
    <row r="4375" spans="21:21" x14ac:dyDescent="0.2">
      <c r="U4375" s="59"/>
    </row>
    <row r="4376" spans="21:21" x14ac:dyDescent="0.2">
      <c r="U4376" s="59"/>
    </row>
    <row r="4377" spans="21:21" x14ac:dyDescent="0.2">
      <c r="U4377" s="59"/>
    </row>
    <row r="4378" spans="21:21" x14ac:dyDescent="0.2">
      <c r="U4378" s="59"/>
    </row>
    <row r="4379" spans="21:21" x14ac:dyDescent="0.2">
      <c r="U4379" s="59"/>
    </row>
    <row r="4380" spans="21:21" x14ac:dyDescent="0.2">
      <c r="U4380" s="59"/>
    </row>
    <row r="4381" spans="21:21" x14ac:dyDescent="0.2">
      <c r="U4381" s="59"/>
    </row>
    <row r="4382" spans="21:21" x14ac:dyDescent="0.2">
      <c r="U4382" s="59"/>
    </row>
    <row r="4383" spans="21:21" x14ac:dyDescent="0.2">
      <c r="U4383" s="59"/>
    </row>
    <row r="4384" spans="21:21" x14ac:dyDescent="0.2">
      <c r="U4384" s="59"/>
    </row>
    <row r="4385" spans="21:21" x14ac:dyDescent="0.2">
      <c r="U4385" s="59"/>
    </row>
    <row r="4386" spans="21:21" x14ac:dyDescent="0.2">
      <c r="U4386" s="59"/>
    </row>
    <row r="4387" spans="21:21" x14ac:dyDescent="0.2">
      <c r="U4387" s="59"/>
    </row>
    <row r="4388" spans="21:21" x14ac:dyDescent="0.2">
      <c r="U4388" s="59"/>
    </row>
    <row r="4389" spans="21:21" x14ac:dyDescent="0.2">
      <c r="U4389" s="59"/>
    </row>
    <row r="4390" spans="21:21" x14ac:dyDescent="0.2">
      <c r="U4390" s="59"/>
    </row>
    <row r="4391" spans="21:21" x14ac:dyDescent="0.2">
      <c r="U4391" s="59"/>
    </row>
    <row r="4392" spans="21:21" x14ac:dyDescent="0.2">
      <c r="U4392" s="59"/>
    </row>
    <row r="4393" spans="21:21" x14ac:dyDescent="0.2">
      <c r="U4393" s="59"/>
    </row>
    <row r="4394" spans="21:21" x14ac:dyDescent="0.2">
      <c r="U4394" s="59"/>
    </row>
    <row r="4395" spans="21:21" x14ac:dyDescent="0.2">
      <c r="U4395" s="59"/>
    </row>
    <row r="4396" spans="21:21" x14ac:dyDescent="0.2">
      <c r="U4396" s="59"/>
    </row>
    <row r="4397" spans="21:21" x14ac:dyDescent="0.2">
      <c r="U4397" s="59"/>
    </row>
    <row r="4398" spans="21:21" x14ac:dyDescent="0.2">
      <c r="U4398" s="59"/>
    </row>
    <row r="4399" spans="21:21" x14ac:dyDescent="0.2">
      <c r="U4399" s="59"/>
    </row>
    <row r="4400" spans="21:21" x14ac:dyDescent="0.2">
      <c r="U4400" s="59"/>
    </row>
    <row r="4401" spans="21:21" x14ac:dyDescent="0.2">
      <c r="U4401" s="59"/>
    </row>
    <row r="4402" spans="21:21" x14ac:dyDescent="0.2">
      <c r="U4402" s="59"/>
    </row>
    <row r="4403" spans="21:21" x14ac:dyDescent="0.2">
      <c r="U4403" s="59"/>
    </row>
    <row r="4404" spans="21:21" x14ac:dyDescent="0.2">
      <c r="U4404" s="59"/>
    </row>
    <row r="4405" spans="21:21" x14ac:dyDescent="0.2">
      <c r="U4405" s="59"/>
    </row>
    <row r="4406" spans="21:21" x14ac:dyDescent="0.2">
      <c r="U4406" s="59"/>
    </row>
    <row r="4407" spans="21:21" x14ac:dyDescent="0.2">
      <c r="U4407" s="59"/>
    </row>
    <row r="4408" spans="21:21" x14ac:dyDescent="0.2">
      <c r="U4408" s="59"/>
    </row>
    <row r="4409" spans="21:21" x14ac:dyDescent="0.2">
      <c r="U4409" s="59"/>
    </row>
    <row r="4410" spans="21:21" x14ac:dyDescent="0.2">
      <c r="U4410" s="59"/>
    </row>
    <row r="4411" spans="21:21" x14ac:dyDescent="0.2">
      <c r="U4411" s="59"/>
    </row>
    <row r="4412" spans="21:21" x14ac:dyDescent="0.2">
      <c r="U4412" s="59"/>
    </row>
    <row r="4413" spans="21:21" x14ac:dyDescent="0.2">
      <c r="U4413" s="59"/>
    </row>
    <row r="4414" spans="21:21" x14ac:dyDescent="0.2">
      <c r="U4414" s="59"/>
    </row>
    <row r="4415" spans="21:21" x14ac:dyDescent="0.2">
      <c r="U4415" s="59"/>
    </row>
    <row r="4416" spans="21:21" x14ac:dyDescent="0.2">
      <c r="U4416" s="59"/>
    </row>
    <row r="4417" spans="21:21" x14ac:dyDescent="0.2">
      <c r="U4417" s="59"/>
    </row>
    <row r="4418" spans="21:21" x14ac:dyDescent="0.2">
      <c r="U4418" s="59"/>
    </row>
    <row r="4419" spans="21:21" x14ac:dyDescent="0.2">
      <c r="U4419" s="59"/>
    </row>
    <row r="4420" spans="21:21" x14ac:dyDescent="0.2">
      <c r="U4420" s="59"/>
    </row>
    <row r="4421" spans="21:21" x14ac:dyDescent="0.2">
      <c r="U4421" s="59"/>
    </row>
    <row r="4422" spans="21:21" x14ac:dyDescent="0.2">
      <c r="U4422" s="59"/>
    </row>
    <row r="4423" spans="21:21" x14ac:dyDescent="0.2">
      <c r="U4423" s="59"/>
    </row>
    <row r="4424" spans="21:21" x14ac:dyDescent="0.2">
      <c r="U4424" s="59"/>
    </row>
    <row r="4425" spans="21:21" x14ac:dyDescent="0.2">
      <c r="U4425" s="59"/>
    </row>
    <row r="4426" spans="21:21" x14ac:dyDescent="0.2">
      <c r="U4426" s="59"/>
    </row>
    <row r="4427" spans="21:21" x14ac:dyDescent="0.2">
      <c r="U4427" s="59"/>
    </row>
    <row r="4428" spans="21:21" x14ac:dyDescent="0.2">
      <c r="U4428" s="59"/>
    </row>
    <row r="4429" spans="21:21" x14ac:dyDescent="0.2">
      <c r="U4429" s="59"/>
    </row>
    <row r="4430" spans="21:21" x14ac:dyDescent="0.2">
      <c r="U4430" s="59"/>
    </row>
    <row r="4431" spans="21:21" x14ac:dyDescent="0.2">
      <c r="U4431" s="59"/>
    </row>
    <row r="4432" spans="21:21" x14ac:dyDescent="0.2">
      <c r="U4432" s="59"/>
    </row>
    <row r="4433" spans="21:21" x14ac:dyDescent="0.2">
      <c r="U4433" s="59"/>
    </row>
    <row r="4434" spans="21:21" x14ac:dyDescent="0.2">
      <c r="U4434" s="59"/>
    </row>
    <row r="4435" spans="21:21" x14ac:dyDescent="0.2">
      <c r="U4435" s="59"/>
    </row>
    <row r="4436" spans="21:21" x14ac:dyDescent="0.2">
      <c r="U4436" s="59"/>
    </row>
    <row r="4437" spans="21:21" x14ac:dyDescent="0.2">
      <c r="U4437" s="59"/>
    </row>
    <row r="4438" spans="21:21" x14ac:dyDescent="0.2">
      <c r="U4438" s="59"/>
    </row>
    <row r="4439" spans="21:21" x14ac:dyDescent="0.2">
      <c r="U4439" s="59"/>
    </row>
    <row r="4440" spans="21:21" x14ac:dyDescent="0.2">
      <c r="U4440" s="59"/>
    </row>
    <row r="4441" spans="21:21" x14ac:dyDescent="0.2">
      <c r="U4441" s="59"/>
    </row>
    <row r="4442" spans="21:21" x14ac:dyDescent="0.2">
      <c r="U4442" s="59"/>
    </row>
    <row r="4443" spans="21:21" x14ac:dyDescent="0.2">
      <c r="U4443" s="59"/>
    </row>
    <row r="4444" spans="21:21" x14ac:dyDescent="0.2">
      <c r="U4444" s="59"/>
    </row>
    <row r="4445" spans="21:21" x14ac:dyDescent="0.2">
      <c r="U4445" s="59"/>
    </row>
    <row r="4446" spans="21:21" x14ac:dyDescent="0.2">
      <c r="U4446" s="59"/>
    </row>
    <row r="4447" spans="21:21" x14ac:dyDescent="0.2">
      <c r="U4447" s="59"/>
    </row>
    <row r="4448" spans="21:21" x14ac:dyDescent="0.2">
      <c r="U4448" s="59"/>
    </row>
    <row r="4449" spans="21:21" x14ac:dyDescent="0.2">
      <c r="U4449" s="59"/>
    </row>
    <row r="4450" spans="21:21" x14ac:dyDescent="0.2">
      <c r="U4450" s="59"/>
    </row>
    <row r="4451" spans="21:21" x14ac:dyDescent="0.2">
      <c r="U4451" s="59"/>
    </row>
    <row r="4452" spans="21:21" x14ac:dyDescent="0.2">
      <c r="U4452" s="59"/>
    </row>
    <row r="4453" spans="21:21" x14ac:dyDescent="0.2">
      <c r="U4453" s="59"/>
    </row>
    <row r="4454" spans="21:21" x14ac:dyDescent="0.2">
      <c r="U4454" s="59"/>
    </row>
    <row r="4455" spans="21:21" x14ac:dyDescent="0.2">
      <c r="U4455" s="59"/>
    </row>
    <row r="4456" spans="21:21" x14ac:dyDescent="0.2">
      <c r="U4456" s="59"/>
    </row>
    <row r="4457" spans="21:21" x14ac:dyDescent="0.2">
      <c r="U4457" s="59"/>
    </row>
    <row r="4458" spans="21:21" x14ac:dyDescent="0.2">
      <c r="U4458" s="59"/>
    </row>
    <row r="4459" spans="21:21" x14ac:dyDescent="0.2">
      <c r="U4459" s="59"/>
    </row>
    <row r="4460" spans="21:21" x14ac:dyDescent="0.2">
      <c r="U4460" s="59"/>
    </row>
    <row r="4461" spans="21:21" x14ac:dyDescent="0.2">
      <c r="U4461" s="59"/>
    </row>
    <row r="4462" spans="21:21" x14ac:dyDescent="0.2">
      <c r="U4462" s="59"/>
    </row>
    <row r="4463" spans="21:21" x14ac:dyDescent="0.2">
      <c r="U4463" s="59"/>
    </row>
    <row r="4464" spans="21:21" x14ac:dyDescent="0.2">
      <c r="U4464" s="59"/>
    </row>
    <row r="4465" spans="21:21" x14ac:dyDescent="0.2">
      <c r="U4465" s="59"/>
    </row>
    <row r="4466" spans="21:21" x14ac:dyDescent="0.2">
      <c r="U4466" s="59"/>
    </row>
    <row r="4467" spans="21:21" x14ac:dyDescent="0.2">
      <c r="U4467" s="59"/>
    </row>
    <row r="4468" spans="21:21" x14ac:dyDescent="0.2">
      <c r="U4468" s="59"/>
    </row>
    <row r="4469" spans="21:21" x14ac:dyDescent="0.2">
      <c r="U4469" s="59"/>
    </row>
    <row r="4470" spans="21:21" x14ac:dyDescent="0.2">
      <c r="U4470" s="59"/>
    </row>
    <row r="4471" spans="21:21" x14ac:dyDescent="0.2">
      <c r="U4471" s="59"/>
    </row>
    <row r="4472" spans="21:21" x14ac:dyDescent="0.2">
      <c r="U4472" s="59"/>
    </row>
    <row r="4473" spans="21:21" x14ac:dyDescent="0.2">
      <c r="U4473" s="59"/>
    </row>
    <row r="4474" spans="21:21" x14ac:dyDescent="0.2">
      <c r="U4474" s="59"/>
    </row>
    <row r="4475" spans="21:21" x14ac:dyDescent="0.2">
      <c r="U4475" s="59"/>
    </row>
    <row r="4476" spans="21:21" x14ac:dyDescent="0.2">
      <c r="U4476" s="59"/>
    </row>
    <row r="4477" spans="21:21" x14ac:dyDescent="0.2">
      <c r="U4477" s="59"/>
    </row>
    <row r="4478" spans="21:21" x14ac:dyDescent="0.2">
      <c r="U4478" s="59"/>
    </row>
    <row r="4479" spans="21:21" x14ac:dyDescent="0.2">
      <c r="U4479" s="59"/>
    </row>
    <row r="4480" spans="21:21" x14ac:dyDescent="0.2">
      <c r="U4480" s="59"/>
    </row>
    <row r="4481" spans="21:21" x14ac:dyDescent="0.2">
      <c r="U4481" s="59"/>
    </row>
    <row r="4482" spans="21:21" x14ac:dyDescent="0.2">
      <c r="U4482" s="59"/>
    </row>
    <row r="4483" spans="21:21" x14ac:dyDescent="0.2">
      <c r="U4483" s="59"/>
    </row>
    <row r="4484" spans="21:21" x14ac:dyDescent="0.2">
      <c r="U4484" s="59"/>
    </row>
    <row r="4485" spans="21:21" x14ac:dyDescent="0.2">
      <c r="U4485" s="59"/>
    </row>
    <row r="4486" spans="21:21" x14ac:dyDescent="0.2">
      <c r="U4486" s="59"/>
    </row>
    <row r="4487" spans="21:21" x14ac:dyDescent="0.2">
      <c r="U4487" s="59"/>
    </row>
    <row r="4488" spans="21:21" x14ac:dyDescent="0.2">
      <c r="U4488" s="59"/>
    </row>
    <row r="4489" spans="21:21" x14ac:dyDescent="0.2">
      <c r="U4489" s="59"/>
    </row>
    <row r="4490" spans="21:21" x14ac:dyDescent="0.2">
      <c r="U4490" s="59"/>
    </row>
    <row r="4491" spans="21:21" x14ac:dyDescent="0.2">
      <c r="U4491" s="59"/>
    </row>
    <row r="4492" spans="21:21" x14ac:dyDescent="0.2">
      <c r="U4492" s="59"/>
    </row>
    <row r="4493" spans="21:21" x14ac:dyDescent="0.2">
      <c r="U4493" s="59"/>
    </row>
    <row r="4494" spans="21:21" x14ac:dyDescent="0.2">
      <c r="U4494" s="59"/>
    </row>
    <row r="4495" spans="21:21" x14ac:dyDescent="0.2">
      <c r="U4495" s="59"/>
    </row>
    <row r="4496" spans="21:21" x14ac:dyDescent="0.2">
      <c r="U4496" s="59"/>
    </row>
    <row r="4497" spans="21:21" x14ac:dyDescent="0.2">
      <c r="U4497" s="59"/>
    </row>
    <row r="4498" spans="21:21" x14ac:dyDescent="0.2">
      <c r="U4498" s="59"/>
    </row>
    <row r="4499" spans="21:21" x14ac:dyDescent="0.2">
      <c r="U4499" s="59"/>
    </row>
    <row r="4500" spans="21:21" x14ac:dyDescent="0.2">
      <c r="U4500" s="59"/>
    </row>
    <row r="4501" spans="21:21" x14ac:dyDescent="0.2">
      <c r="U4501" s="59"/>
    </row>
    <row r="4502" spans="21:21" x14ac:dyDescent="0.2">
      <c r="U4502" s="59"/>
    </row>
    <row r="4503" spans="21:21" x14ac:dyDescent="0.2">
      <c r="U4503" s="59"/>
    </row>
    <row r="4504" spans="21:21" x14ac:dyDescent="0.2">
      <c r="U4504" s="59"/>
    </row>
    <row r="4505" spans="21:21" x14ac:dyDescent="0.2">
      <c r="U4505" s="59"/>
    </row>
    <row r="4506" spans="21:21" x14ac:dyDescent="0.2">
      <c r="U4506" s="59"/>
    </row>
    <row r="4507" spans="21:21" x14ac:dyDescent="0.2">
      <c r="U4507" s="59"/>
    </row>
    <row r="4508" spans="21:21" x14ac:dyDescent="0.2">
      <c r="U4508" s="59"/>
    </row>
    <row r="4509" spans="21:21" x14ac:dyDescent="0.2">
      <c r="U4509" s="59"/>
    </row>
    <row r="4510" spans="21:21" x14ac:dyDescent="0.2">
      <c r="U4510" s="59"/>
    </row>
    <row r="4511" spans="21:21" x14ac:dyDescent="0.2">
      <c r="U4511" s="59"/>
    </row>
    <row r="4512" spans="21:21" x14ac:dyDescent="0.2">
      <c r="U4512" s="59"/>
    </row>
    <row r="4513" spans="21:21" x14ac:dyDescent="0.2">
      <c r="U4513" s="59"/>
    </row>
    <row r="4514" spans="21:21" x14ac:dyDescent="0.2">
      <c r="U4514" s="59"/>
    </row>
    <row r="4515" spans="21:21" x14ac:dyDescent="0.2">
      <c r="U4515" s="59"/>
    </row>
    <row r="4516" spans="21:21" x14ac:dyDescent="0.2">
      <c r="U4516" s="59"/>
    </row>
    <row r="4517" spans="21:21" x14ac:dyDescent="0.2">
      <c r="U4517" s="59"/>
    </row>
    <row r="4518" spans="21:21" x14ac:dyDescent="0.2">
      <c r="U4518" s="59"/>
    </row>
    <row r="4519" spans="21:21" x14ac:dyDescent="0.2">
      <c r="U4519" s="59"/>
    </row>
    <row r="4520" spans="21:21" x14ac:dyDescent="0.2">
      <c r="U4520" s="59"/>
    </row>
    <row r="4521" spans="21:21" x14ac:dyDescent="0.2">
      <c r="U4521" s="59"/>
    </row>
    <row r="4522" spans="21:21" x14ac:dyDescent="0.2">
      <c r="U4522" s="59"/>
    </row>
    <row r="4523" spans="21:21" x14ac:dyDescent="0.2">
      <c r="U4523" s="59"/>
    </row>
    <row r="4524" spans="21:21" x14ac:dyDescent="0.2">
      <c r="U4524" s="59"/>
    </row>
    <row r="4525" spans="21:21" x14ac:dyDescent="0.2">
      <c r="U4525" s="59"/>
    </row>
    <row r="4526" spans="21:21" x14ac:dyDescent="0.2">
      <c r="U4526" s="59"/>
    </row>
    <row r="4527" spans="21:21" x14ac:dyDescent="0.2">
      <c r="U4527" s="59"/>
    </row>
    <row r="4528" spans="21:21" x14ac:dyDescent="0.2">
      <c r="U4528" s="59"/>
    </row>
    <row r="4529" spans="21:21" x14ac:dyDescent="0.2">
      <c r="U4529" s="59"/>
    </row>
    <row r="4530" spans="21:21" x14ac:dyDescent="0.2">
      <c r="U4530" s="59"/>
    </row>
    <row r="4531" spans="21:21" x14ac:dyDescent="0.2">
      <c r="U4531" s="59"/>
    </row>
    <row r="4532" spans="21:21" x14ac:dyDescent="0.2">
      <c r="U4532" s="59"/>
    </row>
    <row r="4533" spans="21:21" x14ac:dyDescent="0.2">
      <c r="U4533" s="59"/>
    </row>
    <row r="4534" spans="21:21" x14ac:dyDescent="0.2">
      <c r="U4534" s="59"/>
    </row>
    <row r="4535" spans="21:21" x14ac:dyDescent="0.2">
      <c r="U4535" s="59"/>
    </row>
    <row r="4536" spans="21:21" x14ac:dyDescent="0.2">
      <c r="U4536" s="59"/>
    </row>
    <row r="4537" spans="21:21" x14ac:dyDescent="0.2">
      <c r="U4537" s="59"/>
    </row>
    <row r="4538" spans="21:21" x14ac:dyDescent="0.2">
      <c r="U4538" s="59"/>
    </row>
    <row r="4539" spans="21:21" x14ac:dyDescent="0.2">
      <c r="U4539" s="59"/>
    </row>
    <row r="4540" spans="21:21" x14ac:dyDescent="0.2">
      <c r="U4540" s="59"/>
    </row>
    <row r="4541" spans="21:21" x14ac:dyDescent="0.2">
      <c r="U4541" s="59"/>
    </row>
    <row r="4542" spans="21:21" x14ac:dyDescent="0.2">
      <c r="U4542" s="59"/>
    </row>
    <row r="4543" spans="21:21" x14ac:dyDescent="0.2">
      <c r="U4543" s="59"/>
    </row>
    <row r="4544" spans="21:21" x14ac:dyDescent="0.2">
      <c r="U4544" s="59"/>
    </row>
    <row r="4545" spans="21:21" x14ac:dyDescent="0.2">
      <c r="U4545" s="59"/>
    </row>
    <row r="4546" spans="21:21" x14ac:dyDescent="0.2">
      <c r="U4546" s="59"/>
    </row>
    <row r="4547" spans="21:21" x14ac:dyDescent="0.2">
      <c r="U4547" s="59"/>
    </row>
    <row r="4548" spans="21:21" x14ac:dyDescent="0.2">
      <c r="U4548" s="59"/>
    </row>
    <row r="4549" spans="21:21" x14ac:dyDescent="0.2">
      <c r="U4549" s="59"/>
    </row>
    <row r="4550" spans="21:21" x14ac:dyDescent="0.2">
      <c r="U4550" s="59"/>
    </row>
    <row r="4551" spans="21:21" x14ac:dyDescent="0.2">
      <c r="U4551" s="59"/>
    </row>
    <row r="4552" spans="21:21" x14ac:dyDescent="0.2">
      <c r="U4552" s="59"/>
    </row>
    <row r="4553" spans="21:21" x14ac:dyDescent="0.2">
      <c r="U4553" s="59"/>
    </row>
    <row r="4554" spans="21:21" x14ac:dyDescent="0.2">
      <c r="U4554" s="59"/>
    </row>
    <row r="4555" spans="21:21" x14ac:dyDescent="0.2">
      <c r="U4555" s="59"/>
    </row>
    <row r="4556" spans="21:21" x14ac:dyDescent="0.2">
      <c r="U4556" s="59"/>
    </row>
    <row r="4557" spans="21:21" x14ac:dyDescent="0.2">
      <c r="U4557" s="59"/>
    </row>
    <row r="4558" spans="21:21" x14ac:dyDescent="0.2">
      <c r="U4558" s="59"/>
    </row>
    <row r="4559" spans="21:21" x14ac:dyDescent="0.2">
      <c r="U4559" s="59"/>
    </row>
    <row r="4560" spans="21:21" x14ac:dyDescent="0.2">
      <c r="U4560" s="59"/>
    </row>
    <row r="4561" spans="21:21" x14ac:dyDescent="0.2">
      <c r="U4561" s="59"/>
    </row>
    <row r="4562" spans="21:21" x14ac:dyDescent="0.2">
      <c r="U4562" s="59"/>
    </row>
    <row r="4563" spans="21:21" x14ac:dyDescent="0.2">
      <c r="U4563" s="59"/>
    </row>
    <row r="4564" spans="21:21" x14ac:dyDescent="0.2">
      <c r="U4564" s="59"/>
    </row>
    <row r="4565" spans="21:21" x14ac:dyDescent="0.2">
      <c r="U4565" s="59"/>
    </row>
    <row r="4566" spans="21:21" x14ac:dyDescent="0.2">
      <c r="U4566" s="59"/>
    </row>
    <row r="4567" spans="21:21" x14ac:dyDescent="0.2">
      <c r="U4567" s="59"/>
    </row>
    <row r="4568" spans="21:21" x14ac:dyDescent="0.2">
      <c r="U4568" s="59"/>
    </row>
    <row r="4569" spans="21:21" x14ac:dyDescent="0.2">
      <c r="U4569" s="59"/>
    </row>
    <row r="4570" spans="21:21" x14ac:dyDescent="0.2">
      <c r="U4570" s="59"/>
    </row>
    <row r="4571" spans="21:21" x14ac:dyDescent="0.2">
      <c r="U4571" s="59"/>
    </row>
    <row r="4572" spans="21:21" x14ac:dyDescent="0.2">
      <c r="U4572" s="59"/>
    </row>
    <row r="4573" spans="21:21" x14ac:dyDescent="0.2">
      <c r="U4573" s="59"/>
    </row>
    <row r="4574" spans="21:21" x14ac:dyDescent="0.2">
      <c r="U4574" s="59"/>
    </row>
    <row r="4575" spans="21:21" x14ac:dyDescent="0.2">
      <c r="U4575" s="59"/>
    </row>
    <row r="4576" spans="21:21" x14ac:dyDescent="0.2">
      <c r="U4576" s="59"/>
    </row>
    <row r="4577" spans="21:21" x14ac:dyDescent="0.2">
      <c r="U4577" s="59"/>
    </row>
    <row r="4578" spans="21:21" x14ac:dyDescent="0.2">
      <c r="U4578" s="59"/>
    </row>
    <row r="4579" spans="21:21" x14ac:dyDescent="0.2">
      <c r="U4579" s="59"/>
    </row>
    <row r="4580" spans="21:21" x14ac:dyDescent="0.2">
      <c r="U4580" s="59"/>
    </row>
    <row r="4581" spans="21:21" x14ac:dyDescent="0.2">
      <c r="U4581" s="59"/>
    </row>
    <row r="4582" spans="21:21" x14ac:dyDescent="0.2">
      <c r="U4582" s="59"/>
    </row>
    <row r="4583" spans="21:21" x14ac:dyDescent="0.2">
      <c r="U4583" s="59"/>
    </row>
    <row r="4584" spans="21:21" x14ac:dyDescent="0.2">
      <c r="U4584" s="59"/>
    </row>
    <row r="4585" spans="21:21" x14ac:dyDescent="0.2">
      <c r="U4585" s="59"/>
    </row>
    <row r="4586" spans="21:21" x14ac:dyDescent="0.2">
      <c r="U4586" s="59"/>
    </row>
    <row r="4587" spans="21:21" x14ac:dyDescent="0.2">
      <c r="U4587" s="59"/>
    </row>
    <row r="4588" spans="21:21" x14ac:dyDescent="0.2">
      <c r="U4588" s="59"/>
    </row>
    <row r="4589" spans="21:21" x14ac:dyDescent="0.2">
      <c r="U4589" s="59"/>
    </row>
    <row r="4590" spans="21:21" x14ac:dyDescent="0.2">
      <c r="U4590" s="59"/>
    </row>
    <row r="4591" spans="21:21" x14ac:dyDescent="0.2">
      <c r="U4591" s="59"/>
    </row>
    <row r="4592" spans="21:21" x14ac:dyDescent="0.2">
      <c r="U4592" s="59"/>
    </row>
    <row r="4593" spans="21:21" x14ac:dyDescent="0.2">
      <c r="U4593" s="59"/>
    </row>
    <row r="4594" spans="21:21" x14ac:dyDescent="0.2">
      <c r="U4594" s="59"/>
    </row>
    <row r="4595" spans="21:21" x14ac:dyDescent="0.2">
      <c r="U4595" s="59"/>
    </row>
    <row r="4596" spans="21:21" x14ac:dyDescent="0.2">
      <c r="U4596" s="59"/>
    </row>
    <row r="4597" spans="21:21" x14ac:dyDescent="0.2">
      <c r="U4597" s="59"/>
    </row>
    <row r="4598" spans="21:21" x14ac:dyDescent="0.2">
      <c r="U4598" s="59"/>
    </row>
    <row r="4599" spans="21:21" x14ac:dyDescent="0.2">
      <c r="U4599" s="59"/>
    </row>
    <row r="4600" spans="21:21" x14ac:dyDescent="0.2">
      <c r="U4600" s="59"/>
    </row>
    <row r="4601" spans="21:21" x14ac:dyDescent="0.2">
      <c r="U4601" s="59"/>
    </row>
    <row r="4602" spans="21:21" x14ac:dyDescent="0.2">
      <c r="U4602" s="59"/>
    </row>
    <row r="4603" spans="21:21" x14ac:dyDescent="0.2">
      <c r="U4603" s="59"/>
    </row>
    <row r="4604" spans="21:21" x14ac:dyDescent="0.2">
      <c r="U4604" s="59"/>
    </row>
    <row r="4605" spans="21:21" x14ac:dyDescent="0.2">
      <c r="U4605" s="59"/>
    </row>
    <row r="4606" spans="21:21" x14ac:dyDescent="0.2">
      <c r="U4606" s="59"/>
    </row>
    <row r="4607" spans="21:21" x14ac:dyDescent="0.2">
      <c r="U4607" s="59"/>
    </row>
    <row r="4608" spans="21:21" x14ac:dyDescent="0.2">
      <c r="U4608" s="59"/>
    </row>
    <row r="4609" spans="21:21" x14ac:dyDescent="0.2">
      <c r="U4609" s="59"/>
    </row>
    <row r="4610" spans="21:21" x14ac:dyDescent="0.2">
      <c r="U4610" s="59"/>
    </row>
    <row r="4611" spans="21:21" x14ac:dyDescent="0.2">
      <c r="U4611" s="59"/>
    </row>
    <row r="4612" spans="21:21" x14ac:dyDescent="0.2">
      <c r="U4612" s="59"/>
    </row>
    <row r="4613" spans="21:21" x14ac:dyDescent="0.2">
      <c r="U4613" s="59"/>
    </row>
    <row r="4614" spans="21:21" x14ac:dyDescent="0.2">
      <c r="U4614" s="59"/>
    </row>
    <row r="4615" spans="21:21" x14ac:dyDescent="0.2">
      <c r="U4615" s="59"/>
    </row>
    <row r="4616" spans="21:21" x14ac:dyDescent="0.2">
      <c r="U4616" s="59"/>
    </row>
    <row r="4617" spans="21:21" x14ac:dyDescent="0.2">
      <c r="U4617" s="59"/>
    </row>
    <row r="4618" spans="21:21" x14ac:dyDescent="0.2">
      <c r="U4618" s="59"/>
    </row>
    <row r="4619" spans="21:21" x14ac:dyDescent="0.2">
      <c r="U4619" s="59"/>
    </row>
    <row r="4620" spans="21:21" x14ac:dyDescent="0.2">
      <c r="U4620" s="59"/>
    </row>
    <row r="4621" spans="21:21" x14ac:dyDescent="0.2">
      <c r="U4621" s="59"/>
    </row>
    <row r="4622" spans="21:21" x14ac:dyDescent="0.2">
      <c r="U4622" s="59"/>
    </row>
    <row r="4623" spans="21:21" x14ac:dyDescent="0.2">
      <c r="U4623" s="59"/>
    </row>
    <row r="4624" spans="21:21" x14ac:dyDescent="0.2">
      <c r="U4624" s="59"/>
    </row>
    <row r="4625" spans="21:21" x14ac:dyDescent="0.2">
      <c r="U4625" s="59"/>
    </row>
    <row r="4626" spans="21:21" x14ac:dyDescent="0.2">
      <c r="U4626" s="59"/>
    </row>
    <row r="4627" spans="21:21" x14ac:dyDescent="0.2">
      <c r="U4627" s="59"/>
    </row>
    <row r="4628" spans="21:21" x14ac:dyDescent="0.2">
      <c r="U4628" s="59"/>
    </row>
    <row r="4629" spans="21:21" x14ac:dyDescent="0.2">
      <c r="U4629" s="59"/>
    </row>
    <row r="4630" spans="21:21" x14ac:dyDescent="0.2">
      <c r="U4630" s="59"/>
    </row>
    <row r="4631" spans="21:21" x14ac:dyDescent="0.2">
      <c r="U4631" s="59"/>
    </row>
    <row r="4632" spans="21:21" x14ac:dyDescent="0.2">
      <c r="U4632" s="59"/>
    </row>
    <row r="4633" spans="21:21" x14ac:dyDescent="0.2">
      <c r="U4633" s="59"/>
    </row>
    <row r="4634" spans="21:21" x14ac:dyDescent="0.2">
      <c r="U4634" s="59"/>
    </row>
    <row r="4635" spans="21:21" x14ac:dyDescent="0.2">
      <c r="U4635" s="59"/>
    </row>
    <row r="4636" spans="21:21" x14ac:dyDescent="0.2">
      <c r="U4636" s="59"/>
    </row>
    <row r="4637" spans="21:21" x14ac:dyDescent="0.2">
      <c r="U4637" s="59"/>
    </row>
    <row r="4638" spans="21:21" x14ac:dyDescent="0.2">
      <c r="U4638" s="59"/>
    </row>
    <row r="4639" spans="21:21" x14ac:dyDescent="0.2">
      <c r="U4639" s="59"/>
    </row>
    <row r="4640" spans="21:21" x14ac:dyDescent="0.2">
      <c r="U4640" s="59"/>
    </row>
    <row r="4641" spans="21:21" x14ac:dyDescent="0.2">
      <c r="U4641" s="59"/>
    </row>
    <row r="4642" spans="21:21" x14ac:dyDescent="0.2">
      <c r="U4642" s="59"/>
    </row>
    <row r="4643" spans="21:21" x14ac:dyDescent="0.2">
      <c r="U4643" s="59"/>
    </row>
    <row r="4644" spans="21:21" x14ac:dyDescent="0.2">
      <c r="U4644" s="59"/>
    </row>
    <row r="4645" spans="21:21" x14ac:dyDescent="0.2">
      <c r="U4645" s="59"/>
    </row>
    <row r="4646" spans="21:21" x14ac:dyDescent="0.2">
      <c r="U4646" s="59"/>
    </row>
    <row r="4647" spans="21:21" x14ac:dyDescent="0.2">
      <c r="U4647" s="59"/>
    </row>
    <row r="4648" spans="21:21" x14ac:dyDescent="0.2">
      <c r="U4648" s="59"/>
    </row>
    <row r="4649" spans="21:21" x14ac:dyDescent="0.2">
      <c r="U4649" s="59"/>
    </row>
    <row r="4650" spans="21:21" x14ac:dyDescent="0.2">
      <c r="U4650" s="59"/>
    </row>
    <row r="4651" spans="21:21" x14ac:dyDescent="0.2">
      <c r="U4651" s="59"/>
    </row>
    <row r="4652" spans="21:21" x14ac:dyDescent="0.2">
      <c r="U4652" s="59"/>
    </row>
    <row r="4653" spans="21:21" x14ac:dyDescent="0.2">
      <c r="U4653" s="59"/>
    </row>
    <row r="4654" spans="21:21" x14ac:dyDescent="0.2">
      <c r="U4654" s="59"/>
    </row>
    <row r="4655" spans="21:21" x14ac:dyDescent="0.2">
      <c r="U4655" s="59"/>
    </row>
    <row r="4656" spans="21:21" x14ac:dyDescent="0.2">
      <c r="U4656" s="59"/>
    </row>
    <row r="4657" spans="21:21" x14ac:dyDescent="0.2">
      <c r="U4657" s="59"/>
    </row>
    <row r="4658" spans="21:21" x14ac:dyDescent="0.2">
      <c r="U4658" s="59"/>
    </row>
    <row r="4659" spans="21:21" x14ac:dyDescent="0.2">
      <c r="U4659" s="59"/>
    </row>
    <row r="4660" spans="21:21" x14ac:dyDescent="0.2">
      <c r="U4660" s="59"/>
    </row>
    <row r="4661" spans="21:21" x14ac:dyDescent="0.2">
      <c r="U4661" s="59"/>
    </row>
    <row r="4662" spans="21:21" x14ac:dyDescent="0.2">
      <c r="U4662" s="59"/>
    </row>
    <row r="4663" spans="21:21" x14ac:dyDescent="0.2">
      <c r="U4663" s="59"/>
    </row>
    <row r="4664" spans="21:21" x14ac:dyDescent="0.2">
      <c r="U4664" s="59"/>
    </row>
    <row r="4665" spans="21:21" x14ac:dyDescent="0.2">
      <c r="U4665" s="59"/>
    </row>
    <row r="4666" spans="21:21" x14ac:dyDescent="0.2">
      <c r="U4666" s="59"/>
    </row>
    <row r="4667" spans="21:21" x14ac:dyDescent="0.2">
      <c r="U4667" s="59"/>
    </row>
    <row r="4668" spans="21:21" x14ac:dyDescent="0.2">
      <c r="U4668" s="59"/>
    </row>
    <row r="4669" spans="21:21" x14ac:dyDescent="0.2">
      <c r="U4669" s="59"/>
    </row>
    <row r="4670" spans="21:21" x14ac:dyDescent="0.2">
      <c r="U4670" s="59"/>
    </row>
    <row r="4671" spans="21:21" x14ac:dyDescent="0.2">
      <c r="U4671" s="59"/>
    </row>
    <row r="4672" spans="21:21" x14ac:dyDescent="0.2">
      <c r="U4672" s="59"/>
    </row>
    <row r="4673" spans="21:21" x14ac:dyDescent="0.2">
      <c r="U4673" s="59"/>
    </row>
    <row r="4674" spans="21:21" x14ac:dyDescent="0.2">
      <c r="U4674" s="59"/>
    </row>
    <row r="4675" spans="21:21" x14ac:dyDescent="0.2">
      <c r="U4675" s="59"/>
    </row>
    <row r="4676" spans="21:21" x14ac:dyDescent="0.2">
      <c r="U4676" s="59"/>
    </row>
    <row r="4677" spans="21:21" x14ac:dyDescent="0.2">
      <c r="U4677" s="59"/>
    </row>
    <row r="4678" spans="21:21" x14ac:dyDescent="0.2">
      <c r="U4678" s="59"/>
    </row>
    <row r="4679" spans="21:21" x14ac:dyDescent="0.2">
      <c r="U4679" s="59"/>
    </row>
    <row r="4680" spans="21:21" x14ac:dyDescent="0.2">
      <c r="U4680" s="59"/>
    </row>
    <row r="4681" spans="21:21" x14ac:dyDescent="0.2">
      <c r="U4681" s="59"/>
    </row>
    <row r="4682" spans="21:21" x14ac:dyDescent="0.2">
      <c r="U4682" s="59"/>
    </row>
    <row r="4683" spans="21:21" x14ac:dyDescent="0.2">
      <c r="U4683" s="59"/>
    </row>
    <row r="4684" spans="21:21" x14ac:dyDescent="0.2">
      <c r="U4684" s="59"/>
    </row>
    <row r="4685" spans="21:21" x14ac:dyDescent="0.2">
      <c r="U4685" s="59"/>
    </row>
    <row r="4686" spans="21:21" x14ac:dyDescent="0.2">
      <c r="U4686" s="59"/>
    </row>
    <row r="4687" spans="21:21" x14ac:dyDescent="0.2">
      <c r="U4687" s="59"/>
    </row>
    <row r="4688" spans="21:21" x14ac:dyDescent="0.2">
      <c r="U4688" s="59"/>
    </row>
    <row r="4689" spans="21:21" x14ac:dyDescent="0.2">
      <c r="U4689" s="59"/>
    </row>
    <row r="4690" spans="21:21" x14ac:dyDescent="0.2">
      <c r="U4690" s="59"/>
    </row>
    <row r="4691" spans="21:21" x14ac:dyDescent="0.2">
      <c r="U4691" s="59"/>
    </row>
    <row r="4692" spans="21:21" x14ac:dyDescent="0.2">
      <c r="U4692" s="59"/>
    </row>
    <row r="4693" spans="21:21" x14ac:dyDescent="0.2">
      <c r="U4693" s="59"/>
    </row>
    <row r="4694" spans="21:21" x14ac:dyDescent="0.2">
      <c r="U4694" s="59"/>
    </row>
    <row r="4695" spans="21:21" x14ac:dyDescent="0.2">
      <c r="U4695" s="59"/>
    </row>
    <row r="4696" spans="21:21" x14ac:dyDescent="0.2">
      <c r="U4696" s="59"/>
    </row>
    <row r="4697" spans="21:21" x14ac:dyDescent="0.2">
      <c r="U4697" s="59"/>
    </row>
    <row r="4698" spans="21:21" x14ac:dyDescent="0.2">
      <c r="U4698" s="59"/>
    </row>
    <row r="4699" spans="21:21" x14ac:dyDescent="0.2">
      <c r="U4699" s="59"/>
    </row>
    <row r="4700" spans="21:21" x14ac:dyDescent="0.2">
      <c r="U4700" s="59"/>
    </row>
    <row r="4701" spans="21:21" x14ac:dyDescent="0.2">
      <c r="U4701" s="59"/>
    </row>
    <row r="4702" spans="21:21" x14ac:dyDescent="0.2">
      <c r="U4702" s="59"/>
    </row>
    <row r="4703" spans="21:21" x14ac:dyDescent="0.2">
      <c r="U4703" s="59"/>
    </row>
    <row r="4704" spans="21:21" x14ac:dyDescent="0.2">
      <c r="U4704" s="59"/>
    </row>
    <row r="4705" spans="21:21" x14ac:dyDescent="0.2">
      <c r="U4705" s="59"/>
    </row>
    <row r="4706" spans="21:21" x14ac:dyDescent="0.2">
      <c r="U4706" s="59"/>
    </row>
    <row r="4707" spans="21:21" x14ac:dyDescent="0.2">
      <c r="U4707" s="59"/>
    </row>
    <row r="4708" spans="21:21" x14ac:dyDescent="0.2">
      <c r="U4708" s="59"/>
    </row>
    <row r="4709" spans="21:21" x14ac:dyDescent="0.2">
      <c r="U4709" s="59"/>
    </row>
    <row r="4710" spans="21:21" x14ac:dyDescent="0.2">
      <c r="U4710" s="59"/>
    </row>
    <row r="4711" spans="21:21" x14ac:dyDescent="0.2">
      <c r="U4711" s="59"/>
    </row>
    <row r="4712" spans="21:21" x14ac:dyDescent="0.2">
      <c r="U4712" s="59"/>
    </row>
    <row r="4713" spans="21:21" x14ac:dyDescent="0.2">
      <c r="U4713" s="59"/>
    </row>
    <row r="4714" spans="21:21" x14ac:dyDescent="0.2">
      <c r="U4714" s="59"/>
    </row>
    <row r="4715" spans="21:21" x14ac:dyDescent="0.2">
      <c r="U4715" s="59"/>
    </row>
    <row r="4716" spans="21:21" x14ac:dyDescent="0.2">
      <c r="U4716" s="59"/>
    </row>
    <row r="4717" spans="21:21" x14ac:dyDescent="0.2">
      <c r="U4717" s="59"/>
    </row>
    <row r="4718" spans="21:21" x14ac:dyDescent="0.2">
      <c r="U4718" s="59"/>
    </row>
    <row r="4719" spans="21:21" x14ac:dyDescent="0.2">
      <c r="U4719" s="59"/>
    </row>
    <row r="4720" spans="21:21" x14ac:dyDescent="0.2">
      <c r="U4720" s="59"/>
    </row>
    <row r="4721" spans="21:21" x14ac:dyDescent="0.2">
      <c r="U4721" s="59"/>
    </row>
    <row r="4722" spans="21:21" x14ac:dyDescent="0.2">
      <c r="U4722" s="59"/>
    </row>
    <row r="4723" spans="21:21" x14ac:dyDescent="0.2">
      <c r="U4723" s="59"/>
    </row>
    <row r="4724" spans="21:21" x14ac:dyDescent="0.2">
      <c r="U4724" s="59"/>
    </row>
    <row r="4725" spans="21:21" x14ac:dyDescent="0.2">
      <c r="U4725" s="59"/>
    </row>
    <row r="4726" spans="21:21" x14ac:dyDescent="0.2">
      <c r="U4726" s="59"/>
    </row>
    <row r="4727" spans="21:21" x14ac:dyDescent="0.2">
      <c r="U4727" s="59"/>
    </row>
    <row r="4728" spans="21:21" x14ac:dyDescent="0.2">
      <c r="U4728" s="59"/>
    </row>
    <row r="4729" spans="21:21" x14ac:dyDescent="0.2">
      <c r="U4729" s="59"/>
    </row>
    <row r="4730" spans="21:21" x14ac:dyDescent="0.2">
      <c r="U4730" s="59"/>
    </row>
    <row r="4731" spans="21:21" x14ac:dyDescent="0.2">
      <c r="U4731" s="59"/>
    </row>
    <row r="4732" spans="21:21" x14ac:dyDescent="0.2">
      <c r="U4732" s="59"/>
    </row>
    <row r="4733" spans="21:21" x14ac:dyDescent="0.2">
      <c r="U4733" s="59"/>
    </row>
    <row r="4734" spans="21:21" x14ac:dyDescent="0.2">
      <c r="U4734" s="59"/>
    </row>
    <row r="4735" spans="21:21" x14ac:dyDescent="0.2">
      <c r="U4735" s="59"/>
    </row>
    <row r="4736" spans="21:21" x14ac:dyDescent="0.2">
      <c r="U4736" s="59"/>
    </row>
    <row r="4737" spans="21:21" x14ac:dyDescent="0.2">
      <c r="U4737" s="59"/>
    </row>
    <row r="4738" spans="21:21" x14ac:dyDescent="0.2">
      <c r="U4738" s="59"/>
    </row>
    <row r="4739" spans="21:21" x14ac:dyDescent="0.2">
      <c r="U4739" s="59"/>
    </row>
    <row r="4740" spans="21:21" x14ac:dyDescent="0.2">
      <c r="U4740" s="59"/>
    </row>
    <row r="4741" spans="21:21" x14ac:dyDescent="0.2">
      <c r="U4741" s="59"/>
    </row>
    <row r="4742" spans="21:21" x14ac:dyDescent="0.2">
      <c r="U4742" s="59"/>
    </row>
    <row r="4743" spans="21:21" x14ac:dyDescent="0.2">
      <c r="U4743" s="59"/>
    </row>
    <row r="4744" spans="21:21" x14ac:dyDescent="0.2">
      <c r="U4744" s="59"/>
    </row>
    <row r="4745" spans="21:21" x14ac:dyDescent="0.2">
      <c r="U4745" s="59"/>
    </row>
    <row r="4746" spans="21:21" x14ac:dyDescent="0.2">
      <c r="U4746" s="59"/>
    </row>
    <row r="4747" spans="21:21" x14ac:dyDescent="0.2">
      <c r="U4747" s="59"/>
    </row>
    <row r="4748" spans="21:21" x14ac:dyDescent="0.2">
      <c r="U4748" s="59"/>
    </row>
    <row r="4749" spans="21:21" x14ac:dyDescent="0.2">
      <c r="U4749" s="59"/>
    </row>
    <row r="4750" spans="21:21" x14ac:dyDescent="0.2">
      <c r="U4750" s="59"/>
    </row>
    <row r="4751" spans="21:21" x14ac:dyDescent="0.2">
      <c r="U4751" s="59"/>
    </row>
    <row r="4752" spans="21:21" x14ac:dyDescent="0.2">
      <c r="U4752" s="59"/>
    </row>
    <row r="4753" spans="21:21" x14ac:dyDescent="0.2">
      <c r="U4753" s="59"/>
    </row>
    <row r="4754" spans="21:21" x14ac:dyDescent="0.2">
      <c r="U4754" s="59"/>
    </row>
    <row r="4755" spans="21:21" x14ac:dyDescent="0.2">
      <c r="U4755" s="59"/>
    </row>
    <row r="4756" spans="21:21" x14ac:dyDescent="0.2">
      <c r="U4756" s="59"/>
    </row>
    <row r="4757" spans="21:21" x14ac:dyDescent="0.2">
      <c r="U4757" s="59"/>
    </row>
    <row r="4758" spans="21:21" x14ac:dyDescent="0.2">
      <c r="U4758" s="59"/>
    </row>
    <row r="4759" spans="21:21" x14ac:dyDescent="0.2">
      <c r="U4759" s="59"/>
    </row>
    <row r="4760" spans="21:21" x14ac:dyDescent="0.2">
      <c r="U4760" s="59"/>
    </row>
    <row r="4761" spans="21:21" x14ac:dyDescent="0.2">
      <c r="U4761" s="59"/>
    </row>
    <row r="4762" spans="21:21" x14ac:dyDescent="0.2">
      <c r="U4762" s="59"/>
    </row>
    <row r="4763" spans="21:21" x14ac:dyDescent="0.2">
      <c r="U4763" s="59"/>
    </row>
    <row r="4764" spans="21:21" x14ac:dyDescent="0.2">
      <c r="U4764" s="59"/>
    </row>
    <row r="4765" spans="21:21" x14ac:dyDescent="0.2">
      <c r="U4765" s="59"/>
    </row>
    <row r="4766" spans="21:21" x14ac:dyDescent="0.2">
      <c r="U4766" s="59"/>
    </row>
    <row r="4767" spans="21:21" x14ac:dyDescent="0.2">
      <c r="U4767" s="59"/>
    </row>
    <row r="4768" spans="21:21" x14ac:dyDescent="0.2">
      <c r="U4768" s="59"/>
    </row>
    <row r="4769" spans="21:21" x14ac:dyDescent="0.2">
      <c r="U4769" s="59"/>
    </row>
    <row r="4770" spans="21:21" x14ac:dyDescent="0.2">
      <c r="U4770" s="59"/>
    </row>
    <row r="4771" spans="21:21" x14ac:dyDescent="0.2">
      <c r="U4771" s="59"/>
    </row>
    <row r="4772" spans="21:21" x14ac:dyDescent="0.2">
      <c r="U4772" s="59"/>
    </row>
    <row r="4773" spans="21:21" x14ac:dyDescent="0.2">
      <c r="U4773" s="59"/>
    </row>
    <row r="4774" spans="21:21" x14ac:dyDescent="0.2">
      <c r="U4774" s="59"/>
    </row>
    <row r="4775" spans="21:21" x14ac:dyDescent="0.2">
      <c r="U4775" s="59"/>
    </row>
    <row r="4776" spans="21:21" x14ac:dyDescent="0.2">
      <c r="U4776" s="59"/>
    </row>
    <row r="4777" spans="21:21" x14ac:dyDescent="0.2">
      <c r="U4777" s="59"/>
    </row>
    <row r="4778" spans="21:21" x14ac:dyDescent="0.2">
      <c r="U4778" s="59"/>
    </row>
    <row r="4779" spans="21:21" x14ac:dyDescent="0.2">
      <c r="U4779" s="59"/>
    </row>
    <row r="4780" spans="21:21" x14ac:dyDescent="0.2">
      <c r="U4780" s="59"/>
    </row>
    <row r="4781" spans="21:21" x14ac:dyDescent="0.2">
      <c r="U4781" s="59"/>
    </row>
    <row r="4782" spans="21:21" x14ac:dyDescent="0.2">
      <c r="U4782" s="59"/>
    </row>
    <row r="4783" spans="21:21" x14ac:dyDescent="0.2">
      <c r="U4783" s="59"/>
    </row>
    <row r="4784" spans="21:21" x14ac:dyDescent="0.2">
      <c r="U4784" s="59"/>
    </row>
    <row r="4785" spans="21:21" x14ac:dyDescent="0.2">
      <c r="U4785" s="59"/>
    </row>
    <row r="4786" spans="21:21" x14ac:dyDescent="0.2">
      <c r="U4786" s="59"/>
    </row>
    <row r="4787" spans="21:21" x14ac:dyDescent="0.2">
      <c r="U4787" s="59"/>
    </row>
    <row r="4788" spans="21:21" x14ac:dyDescent="0.2">
      <c r="U4788" s="59"/>
    </row>
    <row r="4789" spans="21:21" x14ac:dyDescent="0.2">
      <c r="U4789" s="59"/>
    </row>
    <row r="4790" spans="21:21" x14ac:dyDescent="0.2">
      <c r="U4790" s="59"/>
    </row>
    <row r="4791" spans="21:21" x14ac:dyDescent="0.2">
      <c r="U4791" s="59"/>
    </row>
    <row r="4792" spans="21:21" x14ac:dyDescent="0.2">
      <c r="U4792" s="59"/>
    </row>
    <row r="4793" spans="21:21" x14ac:dyDescent="0.2">
      <c r="U4793" s="59"/>
    </row>
    <row r="4794" spans="21:21" x14ac:dyDescent="0.2">
      <c r="U4794" s="59"/>
    </row>
    <row r="4795" spans="21:21" x14ac:dyDescent="0.2">
      <c r="U4795" s="59"/>
    </row>
    <row r="4796" spans="21:21" x14ac:dyDescent="0.2">
      <c r="U4796" s="59"/>
    </row>
    <row r="4797" spans="21:21" x14ac:dyDescent="0.2">
      <c r="U4797" s="59"/>
    </row>
    <row r="4798" spans="21:21" x14ac:dyDescent="0.2">
      <c r="U4798" s="59"/>
    </row>
    <row r="4799" spans="21:21" x14ac:dyDescent="0.2">
      <c r="U4799" s="59"/>
    </row>
    <row r="4800" spans="21:21" x14ac:dyDescent="0.2">
      <c r="U4800" s="59"/>
    </row>
    <row r="4801" spans="21:21" x14ac:dyDescent="0.2">
      <c r="U4801" s="59"/>
    </row>
    <row r="4802" spans="21:21" x14ac:dyDescent="0.2">
      <c r="U4802" s="59"/>
    </row>
    <row r="4803" spans="21:21" x14ac:dyDescent="0.2">
      <c r="U4803" s="59"/>
    </row>
    <row r="4804" spans="21:21" x14ac:dyDescent="0.2">
      <c r="U4804" s="59"/>
    </row>
    <row r="4805" spans="21:21" x14ac:dyDescent="0.2">
      <c r="U4805" s="59"/>
    </row>
    <row r="4806" spans="21:21" x14ac:dyDescent="0.2">
      <c r="U4806" s="59"/>
    </row>
    <row r="4807" spans="21:21" x14ac:dyDescent="0.2">
      <c r="U4807" s="59"/>
    </row>
    <row r="4808" spans="21:21" x14ac:dyDescent="0.2">
      <c r="U4808" s="59"/>
    </row>
    <row r="4809" spans="21:21" x14ac:dyDescent="0.2">
      <c r="U4809" s="59"/>
    </row>
    <row r="4810" spans="21:21" x14ac:dyDescent="0.2">
      <c r="U4810" s="59"/>
    </row>
    <row r="4811" spans="21:21" x14ac:dyDescent="0.2">
      <c r="U4811" s="59"/>
    </row>
    <row r="4812" spans="21:21" x14ac:dyDescent="0.2">
      <c r="U4812" s="59"/>
    </row>
    <row r="4813" spans="21:21" x14ac:dyDescent="0.2">
      <c r="U4813" s="59"/>
    </row>
    <row r="4814" spans="21:21" x14ac:dyDescent="0.2">
      <c r="U4814" s="59"/>
    </row>
    <row r="4815" spans="21:21" x14ac:dyDescent="0.2">
      <c r="U4815" s="59"/>
    </row>
    <row r="4816" spans="21:21" x14ac:dyDescent="0.2">
      <c r="U4816" s="59"/>
    </row>
    <row r="4817" spans="21:21" x14ac:dyDescent="0.2">
      <c r="U4817" s="59"/>
    </row>
    <row r="4818" spans="21:21" x14ac:dyDescent="0.2">
      <c r="U4818" s="59"/>
    </row>
    <row r="4819" spans="21:21" x14ac:dyDescent="0.2">
      <c r="U4819" s="59"/>
    </row>
    <row r="4820" spans="21:21" x14ac:dyDescent="0.2">
      <c r="U4820" s="59"/>
    </row>
    <row r="4821" spans="21:21" x14ac:dyDescent="0.2">
      <c r="U4821" s="59"/>
    </row>
    <row r="4822" spans="21:21" x14ac:dyDescent="0.2">
      <c r="U4822" s="59"/>
    </row>
    <row r="4823" spans="21:21" x14ac:dyDescent="0.2">
      <c r="U4823" s="59"/>
    </row>
    <row r="4824" spans="21:21" x14ac:dyDescent="0.2">
      <c r="U4824" s="59"/>
    </row>
    <row r="4825" spans="21:21" x14ac:dyDescent="0.2">
      <c r="U4825" s="59"/>
    </row>
    <row r="4826" spans="21:21" x14ac:dyDescent="0.2">
      <c r="U4826" s="59"/>
    </row>
    <row r="4827" spans="21:21" x14ac:dyDescent="0.2">
      <c r="U4827" s="59"/>
    </row>
    <row r="4828" spans="21:21" x14ac:dyDescent="0.2">
      <c r="U4828" s="59"/>
    </row>
    <row r="4829" spans="21:21" x14ac:dyDescent="0.2">
      <c r="U4829" s="59"/>
    </row>
    <row r="4830" spans="21:21" x14ac:dyDescent="0.2">
      <c r="U4830" s="59"/>
    </row>
    <row r="4831" spans="21:21" x14ac:dyDescent="0.2">
      <c r="U4831" s="59"/>
    </row>
    <row r="4832" spans="21:21" x14ac:dyDescent="0.2">
      <c r="U4832" s="59"/>
    </row>
    <row r="4833" spans="21:21" x14ac:dyDescent="0.2">
      <c r="U4833" s="59"/>
    </row>
    <row r="4834" spans="21:21" x14ac:dyDescent="0.2">
      <c r="U4834" s="59"/>
    </row>
    <row r="4835" spans="21:21" x14ac:dyDescent="0.2">
      <c r="U4835" s="59"/>
    </row>
    <row r="4836" spans="21:21" x14ac:dyDescent="0.2">
      <c r="U4836" s="59"/>
    </row>
    <row r="4837" spans="21:21" x14ac:dyDescent="0.2">
      <c r="U4837" s="59"/>
    </row>
    <row r="4838" spans="21:21" x14ac:dyDescent="0.2">
      <c r="U4838" s="59"/>
    </row>
    <row r="4839" spans="21:21" x14ac:dyDescent="0.2">
      <c r="U4839" s="59"/>
    </row>
    <row r="4840" spans="21:21" x14ac:dyDescent="0.2">
      <c r="U4840" s="59"/>
    </row>
    <row r="4841" spans="21:21" x14ac:dyDescent="0.2">
      <c r="U4841" s="59"/>
    </row>
    <row r="4842" spans="21:21" x14ac:dyDescent="0.2">
      <c r="U4842" s="59"/>
    </row>
    <row r="4843" spans="21:21" x14ac:dyDescent="0.2">
      <c r="U4843" s="59"/>
    </row>
    <row r="4844" spans="21:21" x14ac:dyDescent="0.2">
      <c r="U4844" s="59"/>
    </row>
    <row r="4845" spans="21:21" x14ac:dyDescent="0.2">
      <c r="U4845" s="59"/>
    </row>
    <row r="4846" spans="21:21" x14ac:dyDescent="0.2">
      <c r="U4846" s="59"/>
    </row>
    <row r="4847" spans="21:21" x14ac:dyDescent="0.2">
      <c r="U4847" s="59"/>
    </row>
    <row r="4848" spans="21:21" x14ac:dyDescent="0.2">
      <c r="U4848" s="59"/>
    </row>
    <row r="4849" spans="21:21" x14ac:dyDescent="0.2">
      <c r="U4849" s="59"/>
    </row>
    <row r="4850" spans="21:21" x14ac:dyDescent="0.2">
      <c r="U4850" s="59"/>
    </row>
    <row r="4851" spans="21:21" x14ac:dyDescent="0.2">
      <c r="U4851" s="59"/>
    </row>
    <row r="4852" spans="21:21" x14ac:dyDescent="0.2">
      <c r="U4852" s="59"/>
    </row>
    <row r="4853" spans="21:21" x14ac:dyDescent="0.2">
      <c r="U4853" s="59"/>
    </row>
    <row r="4854" spans="21:21" x14ac:dyDescent="0.2">
      <c r="U4854" s="59"/>
    </row>
    <row r="4855" spans="21:21" x14ac:dyDescent="0.2">
      <c r="U4855" s="59"/>
    </row>
    <row r="4856" spans="21:21" x14ac:dyDescent="0.2">
      <c r="U4856" s="59"/>
    </row>
    <row r="4857" spans="21:21" x14ac:dyDescent="0.2">
      <c r="U4857" s="59"/>
    </row>
    <row r="4858" spans="21:21" x14ac:dyDescent="0.2">
      <c r="U4858" s="59"/>
    </row>
    <row r="4859" spans="21:21" x14ac:dyDescent="0.2">
      <c r="U4859" s="59"/>
    </row>
    <row r="4860" spans="21:21" x14ac:dyDescent="0.2">
      <c r="U4860" s="59"/>
    </row>
    <row r="4861" spans="21:21" x14ac:dyDescent="0.2">
      <c r="U4861" s="59"/>
    </row>
    <row r="4862" spans="21:21" x14ac:dyDescent="0.2">
      <c r="U4862" s="59"/>
    </row>
    <row r="4863" spans="21:21" x14ac:dyDescent="0.2">
      <c r="U4863" s="59"/>
    </row>
    <row r="4864" spans="21:21" x14ac:dyDescent="0.2">
      <c r="U4864" s="59"/>
    </row>
    <row r="4865" spans="21:21" x14ac:dyDescent="0.2">
      <c r="U4865" s="59"/>
    </row>
    <row r="4866" spans="21:21" x14ac:dyDescent="0.2">
      <c r="U4866" s="59"/>
    </row>
    <row r="4867" spans="21:21" x14ac:dyDescent="0.2">
      <c r="U4867" s="59"/>
    </row>
    <row r="4868" spans="21:21" x14ac:dyDescent="0.2">
      <c r="U4868" s="59"/>
    </row>
    <row r="4869" spans="21:21" x14ac:dyDescent="0.2">
      <c r="U4869" s="59"/>
    </row>
    <row r="4870" spans="21:21" x14ac:dyDescent="0.2">
      <c r="U4870" s="59"/>
    </row>
    <row r="4871" spans="21:21" x14ac:dyDescent="0.2">
      <c r="U4871" s="59"/>
    </row>
    <row r="4872" spans="21:21" x14ac:dyDescent="0.2">
      <c r="U4872" s="59"/>
    </row>
    <row r="4873" spans="21:21" x14ac:dyDescent="0.2">
      <c r="U4873" s="59"/>
    </row>
    <row r="4874" spans="21:21" x14ac:dyDescent="0.2">
      <c r="U4874" s="59"/>
    </row>
    <row r="4875" spans="21:21" x14ac:dyDescent="0.2">
      <c r="U4875" s="59"/>
    </row>
    <row r="4876" spans="21:21" x14ac:dyDescent="0.2">
      <c r="U4876" s="59"/>
    </row>
    <row r="4877" spans="21:21" x14ac:dyDescent="0.2">
      <c r="U4877" s="59"/>
    </row>
    <row r="4878" spans="21:21" x14ac:dyDescent="0.2">
      <c r="U4878" s="59"/>
    </row>
    <row r="4879" spans="21:21" x14ac:dyDescent="0.2">
      <c r="U4879" s="59"/>
    </row>
    <row r="4880" spans="21:21" x14ac:dyDescent="0.2">
      <c r="U4880" s="59"/>
    </row>
    <row r="4881" spans="21:21" x14ac:dyDescent="0.2">
      <c r="U4881" s="59"/>
    </row>
    <row r="4882" spans="21:21" x14ac:dyDescent="0.2">
      <c r="U4882" s="59"/>
    </row>
    <row r="4883" spans="21:21" x14ac:dyDescent="0.2">
      <c r="U4883" s="59"/>
    </row>
    <row r="4884" spans="21:21" x14ac:dyDescent="0.2">
      <c r="U4884" s="59"/>
    </row>
    <row r="4885" spans="21:21" x14ac:dyDescent="0.2">
      <c r="U4885" s="59"/>
    </row>
    <row r="4886" spans="21:21" x14ac:dyDescent="0.2">
      <c r="U4886" s="59"/>
    </row>
    <row r="4887" spans="21:21" x14ac:dyDescent="0.2">
      <c r="U4887" s="59"/>
    </row>
    <row r="4888" spans="21:21" x14ac:dyDescent="0.2">
      <c r="U4888" s="59"/>
    </row>
    <row r="4889" spans="21:21" x14ac:dyDescent="0.2">
      <c r="U4889" s="59"/>
    </row>
    <row r="4890" spans="21:21" x14ac:dyDescent="0.2">
      <c r="U4890" s="59"/>
    </row>
    <row r="4891" spans="21:21" x14ac:dyDescent="0.2">
      <c r="U4891" s="59"/>
    </row>
    <row r="4892" spans="21:21" x14ac:dyDescent="0.2">
      <c r="U4892" s="59"/>
    </row>
    <row r="4893" spans="21:21" x14ac:dyDescent="0.2">
      <c r="U4893" s="59"/>
    </row>
    <row r="4894" spans="21:21" x14ac:dyDescent="0.2">
      <c r="U4894" s="59"/>
    </row>
    <row r="4895" spans="21:21" x14ac:dyDescent="0.2">
      <c r="U4895" s="59"/>
    </row>
    <row r="4896" spans="21:21" x14ac:dyDescent="0.2">
      <c r="U4896" s="59"/>
    </row>
    <row r="4897" spans="21:21" x14ac:dyDescent="0.2">
      <c r="U4897" s="59"/>
    </row>
    <row r="4898" spans="21:21" x14ac:dyDescent="0.2">
      <c r="U4898" s="59"/>
    </row>
    <row r="4899" spans="21:21" x14ac:dyDescent="0.2">
      <c r="U4899" s="59"/>
    </row>
    <row r="4900" spans="21:21" x14ac:dyDescent="0.2">
      <c r="U4900" s="59"/>
    </row>
    <row r="4901" spans="21:21" x14ac:dyDescent="0.2">
      <c r="U4901" s="59"/>
    </row>
    <row r="4902" spans="21:21" x14ac:dyDescent="0.2">
      <c r="U4902" s="59"/>
    </row>
    <row r="4903" spans="21:21" x14ac:dyDescent="0.2">
      <c r="U4903" s="59"/>
    </row>
    <row r="4904" spans="21:21" x14ac:dyDescent="0.2">
      <c r="U4904" s="59"/>
    </row>
    <row r="4905" spans="21:21" x14ac:dyDescent="0.2">
      <c r="U4905" s="59"/>
    </row>
    <row r="4906" spans="21:21" x14ac:dyDescent="0.2">
      <c r="U4906" s="59"/>
    </row>
    <row r="4907" spans="21:21" x14ac:dyDescent="0.2">
      <c r="U4907" s="59"/>
    </row>
    <row r="4908" spans="21:21" x14ac:dyDescent="0.2">
      <c r="U4908" s="59"/>
    </row>
    <row r="4909" spans="21:21" x14ac:dyDescent="0.2">
      <c r="U4909" s="59"/>
    </row>
    <row r="4910" spans="21:21" x14ac:dyDescent="0.2">
      <c r="U4910" s="59"/>
    </row>
    <row r="4911" spans="21:21" x14ac:dyDescent="0.2">
      <c r="U4911" s="59"/>
    </row>
    <row r="4912" spans="21:21" x14ac:dyDescent="0.2">
      <c r="U4912" s="59"/>
    </row>
    <row r="4913" spans="21:21" x14ac:dyDescent="0.2">
      <c r="U4913" s="59"/>
    </row>
    <row r="4914" spans="21:21" x14ac:dyDescent="0.2">
      <c r="U4914" s="59"/>
    </row>
    <row r="4915" spans="21:21" x14ac:dyDescent="0.2">
      <c r="U4915" s="59"/>
    </row>
    <row r="4916" spans="21:21" x14ac:dyDescent="0.2">
      <c r="U4916" s="59"/>
    </row>
    <row r="4917" spans="21:21" x14ac:dyDescent="0.2">
      <c r="U4917" s="59"/>
    </row>
    <row r="4918" spans="21:21" x14ac:dyDescent="0.2">
      <c r="U4918" s="59"/>
    </row>
    <row r="4919" spans="21:21" x14ac:dyDescent="0.2">
      <c r="U4919" s="59"/>
    </row>
    <row r="4920" spans="21:21" x14ac:dyDescent="0.2">
      <c r="U4920" s="59"/>
    </row>
    <row r="4921" spans="21:21" x14ac:dyDescent="0.2">
      <c r="U4921" s="59"/>
    </row>
    <row r="4922" spans="21:21" x14ac:dyDescent="0.2">
      <c r="U4922" s="59"/>
    </row>
    <row r="4923" spans="21:21" x14ac:dyDescent="0.2">
      <c r="U4923" s="59"/>
    </row>
    <row r="4924" spans="21:21" x14ac:dyDescent="0.2">
      <c r="U4924" s="59"/>
    </row>
    <row r="4925" spans="21:21" x14ac:dyDescent="0.2">
      <c r="U4925" s="59"/>
    </row>
    <row r="4926" spans="21:21" x14ac:dyDescent="0.2">
      <c r="U4926" s="59"/>
    </row>
    <row r="4927" spans="21:21" x14ac:dyDescent="0.2">
      <c r="U4927" s="59"/>
    </row>
    <row r="4928" spans="21:21" x14ac:dyDescent="0.2">
      <c r="U4928" s="59"/>
    </row>
    <row r="4929" spans="21:21" x14ac:dyDescent="0.2">
      <c r="U4929" s="59"/>
    </row>
    <row r="4930" spans="21:21" x14ac:dyDescent="0.2">
      <c r="U4930" s="59"/>
    </row>
    <row r="4931" spans="21:21" x14ac:dyDescent="0.2">
      <c r="U4931" s="59"/>
    </row>
    <row r="4932" spans="21:21" x14ac:dyDescent="0.2">
      <c r="U4932" s="59"/>
    </row>
    <row r="4933" spans="21:21" x14ac:dyDescent="0.2">
      <c r="U4933" s="59"/>
    </row>
    <row r="4934" spans="21:21" x14ac:dyDescent="0.2">
      <c r="U4934" s="59"/>
    </row>
    <row r="4935" spans="21:21" x14ac:dyDescent="0.2">
      <c r="U4935" s="59"/>
    </row>
    <row r="4936" spans="21:21" x14ac:dyDescent="0.2">
      <c r="U4936" s="59"/>
    </row>
    <row r="4937" spans="21:21" x14ac:dyDescent="0.2">
      <c r="U4937" s="59"/>
    </row>
    <row r="4938" spans="21:21" x14ac:dyDescent="0.2">
      <c r="U4938" s="59"/>
    </row>
    <row r="4939" spans="21:21" x14ac:dyDescent="0.2">
      <c r="U4939" s="59"/>
    </row>
    <row r="4940" spans="21:21" x14ac:dyDescent="0.2">
      <c r="U4940" s="59"/>
    </row>
    <row r="4941" spans="21:21" x14ac:dyDescent="0.2">
      <c r="U4941" s="59"/>
    </row>
    <row r="4942" spans="21:21" x14ac:dyDescent="0.2">
      <c r="U4942" s="59"/>
    </row>
    <row r="4943" spans="21:21" x14ac:dyDescent="0.2">
      <c r="U4943" s="59"/>
    </row>
    <row r="4944" spans="21:21" x14ac:dyDescent="0.2">
      <c r="U4944" s="59"/>
    </row>
    <row r="4945" spans="21:21" x14ac:dyDescent="0.2">
      <c r="U4945" s="59"/>
    </row>
    <row r="4946" spans="21:21" x14ac:dyDescent="0.2">
      <c r="U4946" s="59"/>
    </row>
    <row r="4947" spans="21:21" x14ac:dyDescent="0.2">
      <c r="U4947" s="59"/>
    </row>
    <row r="4948" spans="21:21" x14ac:dyDescent="0.2">
      <c r="U4948" s="59"/>
    </row>
    <row r="4949" spans="21:21" x14ac:dyDescent="0.2">
      <c r="U4949" s="59"/>
    </row>
    <row r="4950" spans="21:21" x14ac:dyDescent="0.2">
      <c r="U4950" s="59"/>
    </row>
    <row r="4951" spans="21:21" x14ac:dyDescent="0.2">
      <c r="U4951" s="59"/>
    </row>
    <row r="4952" spans="21:21" x14ac:dyDescent="0.2">
      <c r="U4952" s="59"/>
    </row>
    <row r="4953" spans="21:21" x14ac:dyDescent="0.2">
      <c r="U4953" s="59"/>
    </row>
    <row r="4954" spans="21:21" x14ac:dyDescent="0.2">
      <c r="U4954" s="59"/>
    </row>
    <row r="4955" spans="21:21" x14ac:dyDescent="0.2">
      <c r="U4955" s="59"/>
    </row>
    <row r="4956" spans="21:21" x14ac:dyDescent="0.2">
      <c r="U4956" s="59"/>
    </row>
    <row r="4957" spans="21:21" x14ac:dyDescent="0.2">
      <c r="U4957" s="59"/>
    </row>
    <row r="4958" spans="21:21" x14ac:dyDescent="0.2">
      <c r="U4958" s="59"/>
    </row>
    <row r="4959" spans="21:21" x14ac:dyDescent="0.2">
      <c r="U4959" s="59"/>
    </row>
    <row r="4960" spans="21:21" x14ac:dyDescent="0.2">
      <c r="U4960" s="59"/>
    </row>
    <row r="4961" spans="21:21" x14ac:dyDescent="0.2">
      <c r="U4961" s="59"/>
    </row>
    <row r="4962" spans="21:21" x14ac:dyDescent="0.2">
      <c r="U4962" s="59"/>
    </row>
    <row r="4963" spans="21:21" x14ac:dyDescent="0.2">
      <c r="U4963" s="59"/>
    </row>
    <row r="4964" spans="21:21" x14ac:dyDescent="0.2">
      <c r="U4964" s="59"/>
    </row>
    <row r="4965" spans="21:21" x14ac:dyDescent="0.2">
      <c r="U4965" s="59"/>
    </row>
    <row r="4966" spans="21:21" x14ac:dyDescent="0.2">
      <c r="U4966" s="59"/>
    </row>
    <row r="4967" spans="21:21" x14ac:dyDescent="0.2">
      <c r="U4967" s="59"/>
    </row>
    <row r="4968" spans="21:21" x14ac:dyDescent="0.2">
      <c r="U4968" s="59"/>
    </row>
    <row r="4969" spans="21:21" x14ac:dyDescent="0.2">
      <c r="U4969" s="59"/>
    </row>
    <row r="4970" spans="21:21" x14ac:dyDescent="0.2">
      <c r="U4970" s="59"/>
    </row>
    <row r="4971" spans="21:21" x14ac:dyDescent="0.2">
      <c r="U4971" s="59"/>
    </row>
    <row r="4972" spans="21:21" x14ac:dyDescent="0.2">
      <c r="U4972" s="59"/>
    </row>
    <row r="4973" spans="21:21" x14ac:dyDescent="0.2">
      <c r="U4973" s="59"/>
    </row>
    <row r="4974" spans="21:21" x14ac:dyDescent="0.2">
      <c r="U4974" s="59"/>
    </row>
    <row r="4975" spans="21:21" x14ac:dyDescent="0.2">
      <c r="U4975" s="59"/>
    </row>
    <row r="4976" spans="21:21" x14ac:dyDescent="0.2">
      <c r="U4976" s="59"/>
    </row>
    <row r="4977" spans="21:21" x14ac:dyDescent="0.2">
      <c r="U4977" s="59"/>
    </row>
    <row r="4978" spans="21:21" x14ac:dyDescent="0.2">
      <c r="U4978" s="59"/>
    </row>
    <row r="4979" spans="21:21" x14ac:dyDescent="0.2">
      <c r="U4979" s="59"/>
    </row>
    <row r="4980" spans="21:21" x14ac:dyDescent="0.2">
      <c r="U4980" s="59"/>
    </row>
    <row r="4981" spans="21:21" x14ac:dyDescent="0.2">
      <c r="U4981" s="59"/>
    </row>
    <row r="4982" spans="21:21" x14ac:dyDescent="0.2">
      <c r="U4982" s="59"/>
    </row>
    <row r="4983" spans="21:21" x14ac:dyDescent="0.2">
      <c r="U4983" s="59"/>
    </row>
    <row r="4984" spans="21:21" x14ac:dyDescent="0.2">
      <c r="U4984" s="59"/>
    </row>
    <row r="4985" spans="21:21" x14ac:dyDescent="0.2">
      <c r="U4985" s="59"/>
    </row>
    <row r="4986" spans="21:21" x14ac:dyDescent="0.2">
      <c r="U4986" s="59"/>
    </row>
    <row r="4987" spans="21:21" x14ac:dyDescent="0.2">
      <c r="U4987" s="59"/>
    </row>
    <row r="4988" spans="21:21" x14ac:dyDescent="0.2">
      <c r="U4988" s="59"/>
    </row>
    <row r="4989" spans="21:21" x14ac:dyDescent="0.2">
      <c r="U4989" s="59"/>
    </row>
    <row r="4990" spans="21:21" x14ac:dyDescent="0.2">
      <c r="U4990" s="59"/>
    </row>
    <row r="4991" spans="21:21" x14ac:dyDescent="0.2">
      <c r="U4991" s="59"/>
    </row>
    <row r="4992" spans="21:21" x14ac:dyDescent="0.2">
      <c r="U4992" s="59"/>
    </row>
    <row r="4993" spans="21:21" x14ac:dyDescent="0.2">
      <c r="U4993" s="59"/>
    </row>
    <row r="4994" spans="21:21" x14ac:dyDescent="0.2">
      <c r="U4994" s="59"/>
    </row>
    <row r="4995" spans="21:21" x14ac:dyDescent="0.2">
      <c r="U4995" s="59"/>
    </row>
    <row r="4996" spans="21:21" x14ac:dyDescent="0.2">
      <c r="U4996" s="59"/>
    </row>
    <row r="4997" spans="21:21" x14ac:dyDescent="0.2">
      <c r="U4997" s="59"/>
    </row>
    <row r="4998" spans="21:21" x14ac:dyDescent="0.2">
      <c r="U4998" s="59"/>
    </row>
    <row r="4999" spans="21:21" x14ac:dyDescent="0.2">
      <c r="U4999" s="59"/>
    </row>
    <row r="5000" spans="21:21" x14ac:dyDescent="0.2">
      <c r="U5000" s="59"/>
    </row>
    <row r="5001" spans="21:21" x14ac:dyDescent="0.2">
      <c r="U5001" s="59"/>
    </row>
    <row r="5002" spans="21:21" x14ac:dyDescent="0.2">
      <c r="U5002" s="59"/>
    </row>
    <row r="5003" spans="21:21" x14ac:dyDescent="0.2">
      <c r="U5003" s="59"/>
    </row>
    <row r="5004" spans="21:21" x14ac:dyDescent="0.2">
      <c r="U5004" s="59"/>
    </row>
    <row r="5005" spans="21:21" x14ac:dyDescent="0.2">
      <c r="U5005" s="59"/>
    </row>
    <row r="5006" spans="21:21" x14ac:dyDescent="0.2">
      <c r="U5006" s="59"/>
    </row>
    <row r="5007" spans="21:21" x14ac:dyDescent="0.2">
      <c r="U5007" s="59"/>
    </row>
    <row r="5008" spans="21:21" x14ac:dyDescent="0.2">
      <c r="U5008" s="59"/>
    </row>
    <row r="5009" spans="21:21" x14ac:dyDescent="0.2">
      <c r="U5009" s="59"/>
    </row>
    <row r="5010" spans="21:21" x14ac:dyDescent="0.2">
      <c r="U5010" s="59"/>
    </row>
    <row r="5011" spans="21:21" x14ac:dyDescent="0.2">
      <c r="U5011" s="59"/>
    </row>
    <row r="5012" spans="21:21" x14ac:dyDescent="0.2">
      <c r="U5012" s="59"/>
    </row>
    <row r="5013" spans="21:21" x14ac:dyDescent="0.2">
      <c r="U5013" s="59"/>
    </row>
    <row r="5014" spans="21:21" x14ac:dyDescent="0.2">
      <c r="U5014" s="59"/>
    </row>
    <row r="5015" spans="21:21" x14ac:dyDescent="0.2">
      <c r="U5015" s="59"/>
    </row>
    <row r="5016" spans="21:21" x14ac:dyDescent="0.2">
      <c r="U5016" s="59"/>
    </row>
    <row r="5017" spans="21:21" x14ac:dyDescent="0.2">
      <c r="U5017" s="59"/>
    </row>
    <row r="5018" spans="21:21" x14ac:dyDescent="0.2">
      <c r="U5018" s="59"/>
    </row>
    <row r="5019" spans="21:21" x14ac:dyDescent="0.2">
      <c r="U5019" s="59"/>
    </row>
    <row r="5020" spans="21:21" x14ac:dyDescent="0.2">
      <c r="U5020" s="59"/>
    </row>
    <row r="5021" spans="21:21" x14ac:dyDescent="0.2">
      <c r="U5021" s="59"/>
    </row>
    <row r="5022" spans="21:21" x14ac:dyDescent="0.2">
      <c r="U5022" s="59"/>
    </row>
    <row r="5023" spans="21:21" x14ac:dyDescent="0.2">
      <c r="U5023" s="59"/>
    </row>
    <row r="5024" spans="21:21" x14ac:dyDescent="0.2">
      <c r="U5024" s="59"/>
    </row>
    <row r="5025" spans="21:21" x14ac:dyDescent="0.2">
      <c r="U5025" s="59"/>
    </row>
    <row r="5026" spans="21:21" x14ac:dyDescent="0.2">
      <c r="U5026" s="59"/>
    </row>
    <row r="5027" spans="21:21" x14ac:dyDescent="0.2">
      <c r="U5027" s="59"/>
    </row>
    <row r="5028" spans="21:21" x14ac:dyDescent="0.2">
      <c r="U5028" s="59"/>
    </row>
    <row r="5029" spans="21:21" x14ac:dyDescent="0.2">
      <c r="U5029" s="59"/>
    </row>
    <row r="5030" spans="21:21" x14ac:dyDescent="0.2">
      <c r="U5030" s="59"/>
    </row>
    <row r="5031" spans="21:21" x14ac:dyDescent="0.2">
      <c r="U5031" s="59"/>
    </row>
    <row r="5032" spans="21:21" x14ac:dyDescent="0.2">
      <c r="U5032" s="59"/>
    </row>
    <row r="5033" spans="21:21" x14ac:dyDescent="0.2">
      <c r="U5033" s="59"/>
    </row>
    <row r="5034" spans="21:21" x14ac:dyDescent="0.2">
      <c r="U5034" s="59"/>
    </row>
    <row r="5035" spans="21:21" x14ac:dyDescent="0.2">
      <c r="U5035" s="59"/>
    </row>
    <row r="5036" spans="21:21" x14ac:dyDescent="0.2">
      <c r="U5036" s="59"/>
    </row>
    <row r="5037" spans="21:21" x14ac:dyDescent="0.2">
      <c r="U5037" s="59"/>
    </row>
    <row r="5038" spans="21:21" x14ac:dyDescent="0.2">
      <c r="U5038" s="59"/>
    </row>
    <row r="5039" spans="21:21" x14ac:dyDescent="0.2">
      <c r="U5039" s="59"/>
    </row>
    <row r="5040" spans="21:21" x14ac:dyDescent="0.2">
      <c r="U5040" s="59"/>
    </row>
    <row r="5041" spans="21:21" x14ac:dyDescent="0.2">
      <c r="U5041" s="59"/>
    </row>
    <row r="5042" spans="21:21" x14ac:dyDescent="0.2">
      <c r="U5042" s="59"/>
    </row>
    <row r="5043" spans="21:21" x14ac:dyDescent="0.2">
      <c r="U5043" s="59"/>
    </row>
    <row r="5044" spans="21:21" x14ac:dyDescent="0.2">
      <c r="U5044" s="59"/>
    </row>
    <row r="5045" spans="21:21" x14ac:dyDescent="0.2">
      <c r="U5045" s="59"/>
    </row>
    <row r="5046" spans="21:21" x14ac:dyDescent="0.2">
      <c r="U5046" s="59"/>
    </row>
    <row r="5047" spans="21:21" x14ac:dyDescent="0.2">
      <c r="U5047" s="59"/>
    </row>
    <row r="5048" spans="21:21" x14ac:dyDescent="0.2">
      <c r="U5048" s="59"/>
    </row>
    <row r="5049" spans="21:21" x14ac:dyDescent="0.2">
      <c r="U5049" s="59"/>
    </row>
    <row r="5050" spans="21:21" x14ac:dyDescent="0.2">
      <c r="U5050" s="59"/>
    </row>
    <row r="5051" spans="21:21" x14ac:dyDescent="0.2">
      <c r="U5051" s="59"/>
    </row>
    <row r="5052" spans="21:21" x14ac:dyDescent="0.2">
      <c r="U5052" s="59"/>
    </row>
    <row r="5053" spans="21:21" x14ac:dyDescent="0.2">
      <c r="U5053" s="59"/>
    </row>
    <row r="5054" spans="21:21" x14ac:dyDescent="0.2">
      <c r="U5054" s="59"/>
    </row>
    <row r="5055" spans="21:21" x14ac:dyDescent="0.2">
      <c r="U5055" s="59"/>
    </row>
    <row r="5056" spans="21:21" x14ac:dyDescent="0.2">
      <c r="U5056" s="59"/>
    </row>
    <row r="5057" spans="21:21" x14ac:dyDescent="0.2">
      <c r="U5057" s="59"/>
    </row>
    <row r="5058" spans="21:21" x14ac:dyDescent="0.2">
      <c r="U5058" s="59"/>
    </row>
    <row r="5059" spans="21:21" x14ac:dyDescent="0.2">
      <c r="U5059" s="59"/>
    </row>
    <row r="5060" spans="21:21" x14ac:dyDescent="0.2">
      <c r="U5060" s="59"/>
    </row>
    <row r="5061" spans="21:21" x14ac:dyDescent="0.2">
      <c r="U5061" s="59"/>
    </row>
    <row r="5062" spans="21:21" x14ac:dyDescent="0.2">
      <c r="U5062" s="59"/>
    </row>
    <row r="5063" spans="21:21" x14ac:dyDescent="0.2">
      <c r="U5063" s="59"/>
    </row>
    <row r="5064" spans="21:21" x14ac:dyDescent="0.2">
      <c r="U5064" s="59"/>
    </row>
    <row r="5065" spans="21:21" x14ac:dyDescent="0.2">
      <c r="U5065" s="59"/>
    </row>
    <row r="5066" spans="21:21" x14ac:dyDescent="0.2">
      <c r="U5066" s="59"/>
    </row>
    <row r="5067" spans="21:21" x14ac:dyDescent="0.2">
      <c r="U5067" s="59"/>
    </row>
    <row r="5068" spans="21:21" x14ac:dyDescent="0.2">
      <c r="U5068" s="59"/>
    </row>
    <row r="5069" spans="21:21" x14ac:dyDescent="0.2">
      <c r="U5069" s="59"/>
    </row>
    <row r="5070" spans="21:21" x14ac:dyDescent="0.2">
      <c r="U5070" s="59"/>
    </row>
    <row r="5071" spans="21:21" x14ac:dyDescent="0.2">
      <c r="U5071" s="59"/>
    </row>
    <row r="5072" spans="21:21" x14ac:dyDescent="0.2">
      <c r="U5072" s="59"/>
    </row>
    <row r="5073" spans="21:21" x14ac:dyDescent="0.2">
      <c r="U5073" s="59"/>
    </row>
    <row r="5074" spans="21:21" x14ac:dyDescent="0.2">
      <c r="U5074" s="59"/>
    </row>
    <row r="5075" spans="21:21" x14ac:dyDescent="0.2">
      <c r="U5075" s="59"/>
    </row>
    <row r="5076" spans="21:21" x14ac:dyDescent="0.2">
      <c r="U5076" s="59"/>
    </row>
    <row r="5077" spans="21:21" x14ac:dyDescent="0.2">
      <c r="U5077" s="59"/>
    </row>
    <row r="5078" spans="21:21" x14ac:dyDescent="0.2">
      <c r="U5078" s="59"/>
    </row>
    <row r="5079" spans="21:21" x14ac:dyDescent="0.2">
      <c r="U5079" s="59"/>
    </row>
    <row r="5080" spans="21:21" x14ac:dyDescent="0.2">
      <c r="U5080" s="59"/>
    </row>
    <row r="5081" spans="21:21" x14ac:dyDescent="0.2">
      <c r="U5081" s="59"/>
    </row>
    <row r="5082" spans="21:21" x14ac:dyDescent="0.2">
      <c r="U5082" s="59"/>
    </row>
    <row r="5083" spans="21:21" x14ac:dyDescent="0.2">
      <c r="U5083" s="59"/>
    </row>
    <row r="5084" spans="21:21" x14ac:dyDescent="0.2">
      <c r="U5084" s="59"/>
    </row>
    <row r="5085" spans="21:21" x14ac:dyDescent="0.2">
      <c r="U5085" s="59"/>
    </row>
    <row r="5086" spans="21:21" x14ac:dyDescent="0.2">
      <c r="U5086" s="59"/>
    </row>
    <row r="5087" spans="21:21" x14ac:dyDescent="0.2">
      <c r="U5087" s="59"/>
    </row>
    <row r="5088" spans="21:21" x14ac:dyDescent="0.2">
      <c r="U5088" s="59"/>
    </row>
    <row r="5089" spans="21:21" x14ac:dyDescent="0.2">
      <c r="U5089" s="59"/>
    </row>
    <row r="5090" spans="21:21" x14ac:dyDescent="0.2">
      <c r="U5090" s="59"/>
    </row>
    <row r="5091" spans="21:21" x14ac:dyDescent="0.2">
      <c r="U5091" s="59"/>
    </row>
    <row r="5092" spans="21:21" x14ac:dyDescent="0.2">
      <c r="U5092" s="59"/>
    </row>
    <row r="5093" spans="21:21" x14ac:dyDescent="0.2">
      <c r="U5093" s="59"/>
    </row>
    <row r="5094" spans="21:21" x14ac:dyDescent="0.2">
      <c r="U5094" s="59"/>
    </row>
    <row r="5095" spans="21:21" x14ac:dyDescent="0.2">
      <c r="U5095" s="59"/>
    </row>
    <row r="5096" spans="21:21" x14ac:dyDescent="0.2">
      <c r="U5096" s="59"/>
    </row>
    <row r="5097" spans="21:21" x14ac:dyDescent="0.2">
      <c r="U5097" s="59"/>
    </row>
    <row r="5098" spans="21:21" x14ac:dyDescent="0.2">
      <c r="U5098" s="59"/>
    </row>
    <row r="5099" spans="21:21" x14ac:dyDescent="0.2">
      <c r="U5099" s="59"/>
    </row>
    <row r="5100" spans="21:21" x14ac:dyDescent="0.2">
      <c r="U5100" s="59"/>
    </row>
    <row r="5101" spans="21:21" x14ac:dyDescent="0.2">
      <c r="U5101" s="59"/>
    </row>
    <row r="5102" spans="21:21" x14ac:dyDescent="0.2">
      <c r="U5102" s="59"/>
    </row>
    <row r="5103" spans="21:21" x14ac:dyDescent="0.2">
      <c r="U5103" s="59"/>
    </row>
    <row r="5104" spans="21:21" x14ac:dyDescent="0.2">
      <c r="U5104" s="59"/>
    </row>
    <row r="5105" spans="21:21" x14ac:dyDescent="0.2">
      <c r="U5105" s="59"/>
    </row>
    <row r="5106" spans="21:21" x14ac:dyDescent="0.2">
      <c r="U5106" s="59"/>
    </row>
    <row r="5107" spans="21:21" x14ac:dyDescent="0.2">
      <c r="U5107" s="59"/>
    </row>
    <row r="5108" spans="21:21" x14ac:dyDescent="0.2">
      <c r="U5108" s="59"/>
    </row>
    <row r="5109" spans="21:21" x14ac:dyDescent="0.2">
      <c r="U5109" s="59"/>
    </row>
    <row r="5110" spans="21:21" x14ac:dyDescent="0.2">
      <c r="U5110" s="59"/>
    </row>
    <row r="5111" spans="21:21" x14ac:dyDescent="0.2">
      <c r="U5111" s="59"/>
    </row>
    <row r="5112" spans="21:21" x14ac:dyDescent="0.2">
      <c r="U5112" s="59"/>
    </row>
    <row r="5113" spans="21:21" x14ac:dyDescent="0.2">
      <c r="U5113" s="59"/>
    </row>
    <row r="5114" spans="21:21" x14ac:dyDescent="0.2">
      <c r="U5114" s="59"/>
    </row>
    <row r="5115" spans="21:21" x14ac:dyDescent="0.2">
      <c r="U5115" s="59"/>
    </row>
    <row r="5116" spans="21:21" x14ac:dyDescent="0.2">
      <c r="U5116" s="59"/>
    </row>
    <row r="5117" spans="21:21" x14ac:dyDescent="0.2">
      <c r="U5117" s="59"/>
    </row>
    <row r="5118" spans="21:21" x14ac:dyDescent="0.2">
      <c r="U5118" s="59"/>
    </row>
    <row r="5119" spans="21:21" x14ac:dyDescent="0.2">
      <c r="U5119" s="59"/>
    </row>
    <row r="5120" spans="21:21" x14ac:dyDescent="0.2">
      <c r="U5120" s="59"/>
    </row>
    <row r="5121" spans="21:21" x14ac:dyDescent="0.2">
      <c r="U5121" s="59"/>
    </row>
    <row r="5122" spans="21:21" x14ac:dyDescent="0.2">
      <c r="U5122" s="59"/>
    </row>
    <row r="5123" spans="21:21" x14ac:dyDescent="0.2">
      <c r="U5123" s="59"/>
    </row>
    <row r="5124" spans="21:21" x14ac:dyDescent="0.2">
      <c r="U5124" s="59"/>
    </row>
    <row r="5125" spans="21:21" x14ac:dyDescent="0.2">
      <c r="U5125" s="59"/>
    </row>
    <row r="5126" spans="21:21" x14ac:dyDescent="0.2">
      <c r="U5126" s="59"/>
    </row>
    <row r="5127" spans="21:21" x14ac:dyDescent="0.2">
      <c r="U5127" s="59"/>
    </row>
    <row r="5128" spans="21:21" x14ac:dyDescent="0.2">
      <c r="U5128" s="59"/>
    </row>
    <row r="5129" spans="21:21" x14ac:dyDescent="0.2">
      <c r="U5129" s="59"/>
    </row>
    <row r="5130" spans="21:21" x14ac:dyDescent="0.2">
      <c r="U5130" s="59"/>
    </row>
    <row r="5131" spans="21:21" x14ac:dyDescent="0.2">
      <c r="U5131" s="59"/>
    </row>
    <row r="5132" spans="21:21" x14ac:dyDescent="0.2">
      <c r="U5132" s="59"/>
    </row>
    <row r="5133" spans="21:21" x14ac:dyDescent="0.2">
      <c r="U5133" s="59"/>
    </row>
    <row r="5134" spans="21:21" x14ac:dyDescent="0.2">
      <c r="U5134" s="59"/>
    </row>
    <row r="5135" spans="21:21" x14ac:dyDescent="0.2">
      <c r="U5135" s="59"/>
    </row>
    <row r="5136" spans="21:21" x14ac:dyDescent="0.2">
      <c r="U5136" s="59"/>
    </row>
    <row r="5137" spans="21:21" x14ac:dyDescent="0.2">
      <c r="U5137" s="59"/>
    </row>
    <row r="5138" spans="21:21" x14ac:dyDescent="0.2">
      <c r="U5138" s="59"/>
    </row>
    <row r="5139" spans="21:21" x14ac:dyDescent="0.2">
      <c r="U5139" s="59"/>
    </row>
    <row r="5140" spans="21:21" x14ac:dyDescent="0.2">
      <c r="U5140" s="59"/>
    </row>
    <row r="5141" spans="21:21" x14ac:dyDescent="0.2">
      <c r="U5141" s="59"/>
    </row>
    <row r="5142" spans="21:21" x14ac:dyDescent="0.2">
      <c r="U5142" s="59"/>
    </row>
    <row r="5143" spans="21:21" x14ac:dyDescent="0.2">
      <c r="U5143" s="59"/>
    </row>
    <row r="5144" spans="21:21" x14ac:dyDescent="0.2">
      <c r="U5144" s="59"/>
    </row>
    <row r="5145" spans="21:21" x14ac:dyDescent="0.2">
      <c r="U5145" s="59"/>
    </row>
    <row r="5146" spans="21:21" x14ac:dyDescent="0.2">
      <c r="U5146" s="59"/>
    </row>
    <row r="5147" spans="21:21" x14ac:dyDescent="0.2">
      <c r="U5147" s="59"/>
    </row>
    <row r="5148" spans="21:21" x14ac:dyDescent="0.2">
      <c r="U5148" s="59"/>
    </row>
    <row r="5149" spans="21:21" x14ac:dyDescent="0.2">
      <c r="U5149" s="59"/>
    </row>
    <row r="5150" spans="21:21" x14ac:dyDescent="0.2">
      <c r="U5150" s="59"/>
    </row>
    <row r="5151" spans="21:21" x14ac:dyDescent="0.2">
      <c r="U5151" s="59"/>
    </row>
    <row r="5152" spans="21:21" x14ac:dyDescent="0.2">
      <c r="U5152" s="59"/>
    </row>
    <row r="5153" spans="21:21" x14ac:dyDescent="0.2">
      <c r="U5153" s="59"/>
    </row>
    <row r="5154" spans="21:21" x14ac:dyDescent="0.2">
      <c r="U5154" s="59"/>
    </row>
    <row r="5155" spans="21:21" x14ac:dyDescent="0.2">
      <c r="U5155" s="59"/>
    </row>
    <row r="5156" spans="21:21" x14ac:dyDescent="0.2">
      <c r="U5156" s="59"/>
    </row>
    <row r="5157" spans="21:21" x14ac:dyDescent="0.2">
      <c r="U5157" s="59"/>
    </row>
    <row r="5158" spans="21:21" x14ac:dyDescent="0.2">
      <c r="U5158" s="59"/>
    </row>
    <row r="5159" spans="21:21" x14ac:dyDescent="0.2">
      <c r="U5159" s="59"/>
    </row>
    <row r="5160" spans="21:21" x14ac:dyDescent="0.2">
      <c r="U5160" s="59"/>
    </row>
    <row r="5161" spans="21:21" x14ac:dyDescent="0.2">
      <c r="U5161" s="59"/>
    </row>
    <row r="5162" spans="21:21" x14ac:dyDescent="0.2">
      <c r="U5162" s="59"/>
    </row>
    <row r="5163" spans="21:21" x14ac:dyDescent="0.2">
      <c r="U5163" s="59"/>
    </row>
    <row r="5164" spans="21:21" x14ac:dyDescent="0.2">
      <c r="U5164" s="59"/>
    </row>
    <row r="5165" spans="21:21" x14ac:dyDescent="0.2">
      <c r="U5165" s="59"/>
    </row>
    <row r="5166" spans="21:21" x14ac:dyDescent="0.2">
      <c r="U5166" s="59"/>
    </row>
    <row r="5167" spans="21:21" x14ac:dyDescent="0.2">
      <c r="U5167" s="59"/>
    </row>
    <row r="5168" spans="21:21" x14ac:dyDescent="0.2">
      <c r="U5168" s="59"/>
    </row>
    <row r="5169" spans="21:21" x14ac:dyDescent="0.2">
      <c r="U5169" s="59"/>
    </row>
    <row r="5170" spans="21:21" x14ac:dyDescent="0.2">
      <c r="U5170" s="59"/>
    </row>
    <row r="5171" spans="21:21" x14ac:dyDescent="0.2">
      <c r="U5171" s="59"/>
    </row>
    <row r="5172" spans="21:21" x14ac:dyDescent="0.2">
      <c r="U5172" s="59"/>
    </row>
    <row r="5173" spans="21:21" x14ac:dyDescent="0.2">
      <c r="U5173" s="59"/>
    </row>
    <row r="5174" spans="21:21" x14ac:dyDescent="0.2">
      <c r="U5174" s="59"/>
    </row>
    <row r="5175" spans="21:21" x14ac:dyDescent="0.2">
      <c r="U5175" s="59"/>
    </row>
    <row r="5176" spans="21:21" x14ac:dyDescent="0.2">
      <c r="U5176" s="59"/>
    </row>
    <row r="5177" spans="21:21" x14ac:dyDescent="0.2">
      <c r="U5177" s="59"/>
    </row>
    <row r="5178" spans="21:21" x14ac:dyDescent="0.2">
      <c r="U5178" s="59"/>
    </row>
    <row r="5179" spans="21:21" x14ac:dyDescent="0.2">
      <c r="U5179" s="59"/>
    </row>
    <row r="5180" spans="21:21" x14ac:dyDescent="0.2">
      <c r="U5180" s="59"/>
    </row>
    <row r="5181" spans="21:21" x14ac:dyDescent="0.2">
      <c r="U5181" s="59"/>
    </row>
    <row r="5182" spans="21:21" x14ac:dyDescent="0.2">
      <c r="U5182" s="59"/>
    </row>
    <row r="5183" spans="21:21" x14ac:dyDescent="0.2">
      <c r="U5183" s="59"/>
    </row>
    <row r="5184" spans="21:21" x14ac:dyDescent="0.2">
      <c r="U5184" s="59"/>
    </row>
    <row r="5185" spans="21:21" x14ac:dyDescent="0.2">
      <c r="U5185" s="59"/>
    </row>
    <row r="5186" spans="21:21" x14ac:dyDescent="0.2">
      <c r="U5186" s="59"/>
    </row>
    <row r="5187" spans="21:21" x14ac:dyDescent="0.2">
      <c r="U5187" s="59"/>
    </row>
    <row r="5188" spans="21:21" x14ac:dyDescent="0.2">
      <c r="U5188" s="59"/>
    </row>
    <row r="5189" spans="21:21" x14ac:dyDescent="0.2">
      <c r="U5189" s="59"/>
    </row>
    <row r="5190" spans="21:21" x14ac:dyDescent="0.2">
      <c r="U5190" s="59"/>
    </row>
    <row r="5191" spans="21:21" x14ac:dyDescent="0.2">
      <c r="U5191" s="59"/>
    </row>
    <row r="5192" spans="21:21" x14ac:dyDescent="0.2">
      <c r="U5192" s="59"/>
    </row>
    <row r="5193" spans="21:21" x14ac:dyDescent="0.2">
      <c r="U5193" s="59"/>
    </row>
    <row r="5194" spans="21:21" x14ac:dyDescent="0.2">
      <c r="U5194" s="59"/>
    </row>
    <row r="5195" spans="21:21" x14ac:dyDescent="0.2">
      <c r="U5195" s="59"/>
    </row>
    <row r="5196" spans="21:21" x14ac:dyDescent="0.2">
      <c r="U5196" s="59"/>
    </row>
    <row r="5197" spans="21:21" x14ac:dyDescent="0.2">
      <c r="U5197" s="59"/>
    </row>
    <row r="5198" spans="21:21" x14ac:dyDescent="0.2">
      <c r="U5198" s="59"/>
    </row>
    <row r="5199" spans="21:21" x14ac:dyDescent="0.2">
      <c r="U5199" s="59"/>
    </row>
    <row r="5200" spans="21:21" x14ac:dyDescent="0.2">
      <c r="U5200" s="59"/>
    </row>
    <row r="5201" spans="21:21" x14ac:dyDescent="0.2">
      <c r="U5201" s="59"/>
    </row>
    <row r="5202" spans="21:21" x14ac:dyDescent="0.2">
      <c r="U5202" s="59"/>
    </row>
    <row r="5203" spans="21:21" x14ac:dyDescent="0.2">
      <c r="U5203" s="59"/>
    </row>
    <row r="5204" spans="21:21" x14ac:dyDescent="0.2">
      <c r="U5204" s="59"/>
    </row>
    <row r="5205" spans="21:21" x14ac:dyDescent="0.2">
      <c r="U5205" s="59"/>
    </row>
    <row r="5206" spans="21:21" x14ac:dyDescent="0.2">
      <c r="U5206" s="59"/>
    </row>
    <row r="5207" spans="21:21" x14ac:dyDescent="0.2">
      <c r="U5207" s="59"/>
    </row>
    <row r="5208" spans="21:21" x14ac:dyDescent="0.2">
      <c r="U5208" s="59"/>
    </row>
    <row r="5209" spans="21:21" x14ac:dyDescent="0.2">
      <c r="U5209" s="59"/>
    </row>
    <row r="5210" spans="21:21" x14ac:dyDescent="0.2">
      <c r="U5210" s="59"/>
    </row>
    <row r="5211" spans="21:21" x14ac:dyDescent="0.2">
      <c r="U5211" s="59"/>
    </row>
    <row r="5212" spans="21:21" x14ac:dyDescent="0.2">
      <c r="U5212" s="59"/>
    </row>
    <row r="5213" spans="21:21" x14ac:dyDescent="0.2">
      <c r="U5213" s="59"/>
    </row>
    <row r="5214" spans="21:21" x14ac:dyDescent="0.2">
      <c r="U5214" s="59"/>
    </row>
    <row r="5215" spans="21:21" x14ac:dyDescent="0.2">
      <c r="U5215" s="59"/>
    </row>
    <row r="5216" spans="21:21" x14ac:dyDescent="0.2">
      <c r="U5216" s="59"/>
    </row>
    <row r="5217" spans="21:21" x14ac:dyDescent="0.2">
      <c r="U5217" s="59"/>
    </row>
    <row r="5218" spans="21:21" x14ac:dyDescent="0.2">
      <c r="U5218" s="59"/>
    </row>
    <row r="5219" spans="21:21" x14ac:dyDescent="0.2">
      <c r="U5219" s="59"/>
    </row>
    <row r="5220" spans="21:21" x14ac:dyDescent="0.2">
      <c r="U5220" s="59"/>
    </row>
    <row r="5221" spans="21:21" x14ac:dyDescent="0.2">
      <c r="U5221" s="59"/>
    </row>
    <row r="5222" spans="21:21" x14ac:dyDescent="0.2">
      <c r="U5222" s="59"/>
    </row>
    <row r="5223" spans="21:21" x14ac:dyDescent="0.2">
      <c r="U5223" s="59"/>
    </row>
    <row r="5224" spans="21:21" x14ac:dyDescent="0.2">
      <c r="U5224" s="59"/>
    </row>
    <row r="5225" spans="21:21" x14ac:dyDescent="0.2">
      <c r="U5225" s="59"/>
    </row>
    <row r="5226" spans="21:21" x14ac:dyDescent="0.2">
      <c r="U5226" s="59"/>
    </row>
    <row r="5227" spans="21:21" x14ac:dyDescent="0.2">
      <c r="U5227" s="59"/>
    </row>
    <row r="5228" spans="21:21" x14ac:dyDescent="0.2">
      <c r="U5228" s="59"/>
    </row>
    <row r="5229" spans="21:21" x14ac:dyDescent="0.2">
      <c r="U5229" s="59"/>
    </row>
    <row r="5230" spans="21:21" x14ac:dyDescent="0.2">
      <c r="U5230" s="59"/>
    </row>
    <row r="5231" spans="21:21" x14ac:dyDescent="0.2">
      <c r="U5231" s="59"/>
    </row>
    <row r="5232" spans="21:21" x14ac:dyDescent="0.2">
      <c r="U5232" s="59"/>
    </row>
    <row r="5233" spans="21:21" x14ac:dyDescent="0.2">
      <c r="U5233" s="59"/>
    </row>
    <row r="5234" spans="21:21" x14ac:dyDescent="0.2">
      <c r="U5234" s="59"/>
    </row>
    <row r="5235" spans="21:21" x14ac:dyDescent="0.2">
      <c r="U5235" s="59"/>
    </row>
    <row r="5236" spans="21:21" x14ac:dyDescent="0.2">
      <c r="U5236" s="59"/>
    </row>
    <row r="5237" spans="21:21" x14ac:dyDescent="0.2">
      <c r="U5237" s="59"/>
    </row>
    <row r="5238" spans="21:21" x14ac:dyDescent="0.2">
      <c r="U5238" s="59"/>
    </row>
    <row r="5239" spans="21:21" x14ac:dyDescent="0.2">
      <c r="U5239" s="59"/>
    </row>
    <row r="5240" spans="21:21" x14ac:dyDescent="0.2">
      <c r="U5240" s="59"/>
    </row>
    <row r="5241" spans="21:21" x14ac:dyDescent="0.2">
      <c r="U5241" s="59"/>
    </row>
    <row r="5242" spans="21:21" x14ac:dyDescent="0.2">
      <c r="U5242" s="59"/>
    </row>
    <row r="5243" spans="21:21" x14ac:dyDescent="0.2">
      <c r="U5243" s="59"/>
    </row>
    <row r="5244" spans="21:21" x14ac:dyDescent="0.2">
      <c r="U5244" s="59"/>
    </row>
    <row r="5245" spans="21:21" x14ac:dyDescent="0.2">
      <c r="U5245" s="59"/>
    </row>
    <row r="5246" spans="21:21" x14ac:dyDescent="0.2">
      <c r="U5246" s="59"/>
    </row>
    <row r="5247" spans="21:21" x14ac:dyDescent="0.2">
      <c r="U5247" s="59"/>
    </row>
    <row r="5248" spans="21:21" x14ac:dyDescent="0.2">
      <c r="U5248" s="59"/>
    </row>
    <row r="5249" spans="21:21" x14ac:dyDescent="0.2">
      <c r="U5249" s="59"/>
    </row>
    <row r="5250" spans="21:21" x14ac:dyDescent="0.2">
      <c r="U5250" s="59"/>
    </row>
    <row r="5251" spans="21:21" x14ac:dyDescent="0.2">
      <c r="U5251" s="59"/>
    </row>
    <row r="5252" spans="21:21" x14ac:dyDescent="0.2">
      <c r="U5252" s="59"/>
    </row>
    <row r="5253" spans="21:21" x14ac:dyDescent="0.2">
      <c r="U5253" s="59"/>
    </row>
    <row r="5254" spans="21:21" x14ac:dyDescent="0.2">
      <c r="U5254" s="59"/>
    </row>
    <row r="5255" spans="21:21" x14ac:dyDescent="0.2">
      <c r="U5255" s="59"/>
    </row>
    <row r="5256" spans="21:21" x14ac:dyDescent="0.2">
      <c r="U5256" s="59"/>
    </row>
    <row r="5257" spans="21:21" x14ac:dyDescent="0.2">
      <c r="U5257" s="59"/>
    </row>
    <row r="5258" spans="21:21" x14ac:dyDescent="0.2">
      <c r="U5258" s="59"/>
    </row>
    <row r="5259" spans="21:21" x14ac:dyDescent="0.2">
      <c r="U5259" s="59"/>
    </row>
    <row r="5260" spans="21:21" x14ac:dyDescent="0.2">
      <c r="U5260" s="59"/>
    </row>
    <row r="5261" spans="21:21" x14ac:dyDescent="0.2">
      <c r="U5261" s="59"/>
    </row>
    <row r="5262" spans="21:21" x14ac:dyDescent="0.2">
      <c r="U5262" s="59"/>
    </row>
    <row r="5263" spans="21:21" x14ac:dyDescent="0.2">
      <c r="U5263" s="59"/>
    </row>
    <row r="5264" spans="21:21" x14ac:dyDescent="0.2">
      <c r="U5264" s="59"/>
    </row>
    <row r="5265" spans="21:21" x14ac:dyDescent="0.2">
      <c r="U5265" s="59"/>
    </row>
    <row r="5266" spans="21:21" x14ac:dyDescent="0.2">
      <c r="U5266" s="59"/>
    </row>
    <row r="5267" spans="21:21" x14ac:dyDescent="0.2">
      <c r="U5267" s="59"/>
    </row>
    <row r="5268" spans="21:21" x14ac:dyDescent="0.2">
      <c r="U5268" s="59"/>
    </row>
    <row r="5269" spans="21:21" x14ac:dyDescent="0.2">
      <c r="U5269" s="59"/>
    </row>
    <row r="5270" spans="21:21" x14ac:dyDescent="0.2">
      <c r="U5270" s="59"/>
    </row>
    <row r="5271" spans="21:21" x14ac:dyDescent="0.2">
      <c r="U5271" s="59"/>
    </row>
    <row r="5272" spans="21:21" x14ac:dyDescent="0.2">
      <c r="U5272" s="59"/>
    </row>
    <row r="5273" spans="21:21" x14ac:dyDescent="0.2">
      <c r="U5273" s="59"/>
    </row>
    <row r="5274" spans="21:21" x14ac:dyDescent="0.2">
      <c r="U5274" s="59"/>
    </row>
    <row r="5275" spans="21:21" x14ac:dyDescent="0.2">
      <c r="U5275" s="59"/>
    </row>
    <row r="5276" spans="21:21" x14ac:dyDescent="0.2">
      <c r="U5276" s="59"/>
    </row>
    <row r="5277" spans="21:21" x14ac:dyDescent="0.2">
      <c r="U5277" s="59"/>
    </row>
    <row r="5278" spans="21:21" x14ac:dyDescent="0.2">
      <c r="U5278" s="59"/>
    </row>
    <row r="5279" spans="21:21" x14ac:dyDescent="0.2">
      <c r="U5279" s="59"/>
    </row>
    <row r="5280" spans="21:21" x14ac:dyDescent="0.2">
      <c r="U5280" s="59"/>
    </row>
    <row r="5281" spans="21:21" x14ac:dyDescent="0.2">
      <c r="U5281" s="59"/>
    </row>
    <row r="5282" spans="21:21" x14ac:dyDescent="0.2">
      <c r="U5282" s="59"/>
    </row>
    <row r="5283" spans="21:21" x14ac:dyDescent="0.2">
      <c r="U5283" s="59"/>
    </row>
    <row r="5284" spans="21:21" x14ac:dyDescent="0.2">
      <c r="U5284" s="59"/>
    </row>
    <row r="5285" spans="21:21" x14ac:dyDescent="0.2">
      <c r="U5285" s="59"/>
    </row>
    <row r="5286" spans="21:21" x14ac:dyDescent="0.2">
      <c r="U5286" s="59"/>
    </row>
    <row r="5287" spans="21:21" x14ac:dyDescent="0.2">
      <c r="U5287" s="59"/>
    </row>
    <row r="5288" spans="21:21" x14ac:dyDescent="0.2">
      <c r="U5288" s="59"/>
    </row>
    <row r="5289" spans="21:21" x14ac:dyDescent="0.2">
      <c r="U5289" s="59"/>
    </row>
    <row r="5290" spans="21:21" x14ac:dyDescent="0.2">
      <c r="U5290" s="59"/>
    </row>
    <row r="5291" spans="21:21" x14ac:dyDescent="0.2">
      <c r="U5291" s="59"/>
    </row>
    <row r="5292" spans="21:21" x14ac:dyDescent="0.2">
      <c r="U5292" s="59"/>
    </row>
    <row r="5293" spans="21:21" x14ac:dyDescent="0.2">
      <c r="U5293" s="59"/>
    </row>
    <row r="5294" spans="21:21" x14ac:dyDescent="0.2">
      <c r="U5294" s="59"/>
    </row>
    <row r="5295" spans="21:21" x14ac:dyDescent="0.2">
      <c r="U5295" s="59"/>
    </row>
    <row r="5296" spans="21:21" x14ac:dyDescent="0.2">
      <c r="U5296" s="59"/>
    </row>
    <row r="5297" spans="21:21" x14ac:dyDescent="0.2">
      <c r="U5297" s="59"/>
    </row>
    <row r="5298" spans="21:21" x14ac:dyDescent="0.2">
      <c r="U5298" s="59"/>
    </row>
    <row r="5299" spans="21:21" x14ac:dyDescent="0.2">
      <c r="U5299" s="59"/>
    </row>
    <row r="5300" spans="21:21" x14ac:dyDescent="0.2">
      <c r="U5300" s="59"/>
    </row>
    <row r="5301" spans="21:21" x14ac:dyDescent="0.2">
      <c r="U5301" s="59"/>
    </row>
    <row r="5302" spans="21:21" x14ac:dyDescent="0.2">
      <c r="U5302" s="59"/>
    </row>
    <row r="5303" spans="21:21" x14ac:dyDescent="0.2">
      <c r="U5303" s="59"/>
    </row>
    <row r="5304" spans="21:21" x14ac:dyDescent="0.2">
      <c r="U5304" s="59"/>
    </row>
    <row r="5305" spans="21:21" x14ac:dyDescent="0.2">
      <c r="U5305" s="59"/>
    </row>
    <row r="5306" spans="21:21" x14ac:dyDescent="0.2">
      <c r="U5306" s="59"/>
    </row>
    <row r="5307" spans="21:21" x14ac:dyDescent="0.2">
      <c r="U5307" s="59"/>
    </row>
    <row r="5308" spans="21:21" x14ac:dyDescent="0.2">
      <c r="U5308" s="59"/>
    </row>
    <row r="5309" spans="21:21" x14ac:dyDescent="0.2">
      <c r="U5309" s="59"/>
    </row>
    <row r="5310" spans="21:21" x14ac:dyDescent="0.2">
      <c r="U5310" s="59"/>
    </row>
    <row r="5311" spans="21:21" x14ac:dyDescent="0.2">
      <c r="U5311" s="59"/>
    </row>
    <row r="5312" spans="21:21" x14ac:dyDescent="0.2">
      <c r="U5312" s="59"/>
    </row>
    <row r="5313" spans="21:21" x14ac:dyDescent="0.2">
      <c r="U5313" s="59"/>
    </row>
    <row r="5314" spans="21:21" x14ac:dyDescent="0.2">
      <c r="U5314" s="59"/>
    </row>
    <row r="5315" spans="21:21" x14ac:dyDescent="0.2">
      <c r="U5315" s="59"/>
    </row>
    <row r="5316" spans="21:21" x14ac:dyDescent="0.2">
      <c r="U5316" s="59"/>
    </row>
    <row r="5317" spans="21:21" x14ac:dyDescent="0.2">
      <c r="U5317" s="59"/>
    </row>
    <row r="5318" spans="21:21" x14ac:dyDescent="0.2">
      <c r="U5318" s="59"/>
    </row>
    <row r="5319" spans="21:21" x14ac:dyDescent="0.2">
      <c r="U5319" s="59"/>
    </row>
    <row r="5320" spans="21:21" x14ac:dyDescent="0.2">
      <c r="U5320" s="59"/>
    </row>
    <row r="5321" spans="21:21" x14ac:dyDescent="0.2">
      <c r="U5321" s="59"/>
    </row>
    <row r="5322" spans="21:21" x14ac:dyDescent="0.2">
      <c r="U5322" s="59"/>
    </row>
    <row r="5323" spans="21:21" x14ac:dyDescent="0.2">
      <c r="U5323" s="59"/>
    </row>
    <row r="5324" spans="21:21" x14ac:dyDescent="0.2">
      <c r="U5324" s="59"/>
    </row>
    <row r="5325" spans="21:21" x14ac:dyDescent="0.2">
      <c r="U5325" s="59"/>
    </row>
    <row r="5326" spans="21:21" x14ac:dyDescent="0.2">
      <c r="U5326" s="59"/>
    </row>
    <row r="5327" spans="21:21" x14ac:dyDescent="0.2">
      <c r="U5327" s="59"/>
    </row>
    <row r="5328" spans="21:21" x14ac:dyDescent="0.2">
      <c r="U5328" s="59"/>
    </row>
    <row r="5329" spans="21:21" x14ac:dyDescent="0.2">
      <c r="U5329" s="59"/>
    </row>
    <row r="5330" spans="21:21" x14ac:dyDescent="0.2">
      <c r="U5330" s="59"/>
    </row>
    <row r="5331" spans="21:21" x14ac:dyDescent="0.2">
      <c r="U5331" s="59"/>
    </row>
    <row r="5332" spans="21:21" x14ac:dyDescent="0.2">
      <c r="U5332" s="59"/>
    </row>
    <row r="5333" spans="21:21" x14ac:dyDescent="0.2">
      <c r="U5333" s="59"/>
    </row>
    <row r="5334" spans="21:21" x14ac:dyDescent="0.2">
      <c r="U5334" s="59"/>
    </row>
    <row r="5335" spans="21:21" x14ac:dyDescent="0.2">
      <c r="U5335" s="59"/>
    </row>
    <row r="5336" spans="21:21" x14ac:dyDescent="0.2">
      <c r="U5336" s="59"/>
    </row>
    <row r="5337" spans="21:21" x14ac:dyDescent="0.2">
      <c r="U5337" s="59"/>
    </row>
    <row r="5338" spans="21:21" x14ac:dyDescent="0.2">
      <c r="U5338" s="59"/>
    </row>
    <row r="5339" spans="21:21" x14ac:dyDescent="0.2">
      <c r="U5339" s="59"/>
    </row>
    <row r="5340" spans="21:21" x14ac:dyDescent="0.2">
      <c r="U5340" s="59"/>
    </row>
    <row r="5341" spans="21:21" x14ac:dyDescent="0.2">
      <c r="U5341" s="59"/>
    </row>
    <row r="5342" spans="21:21" x14ac:dyDescent="0.2">
      <c r="U5342" s="59"/>
    </row>
    <row r="5343" spans="21:21" x14ac:dyDescent="0.2">
      <c r="U5343" s="59"/>
    </row>
    <row r="5344" spans="21:21" x14ac:dyDescent="0.2">
      <c r="U5344" s="59"/>
    </row>
    <row r="5345" spans="21:21" x14ac:dyDescent="0.2">
      <c r="U5345" s="59"/>
    </row>
    <row r="5346" spans="21:21" x14ac:dyDescent="0.2">
      <c r="U5346" s="59"/>
    </row>
    <row r="5347" spans="21:21" x14ac:dyDescent="0.2">
      <c r="U5347" s="59"/>
    </row>
    <row r="5348" spans="21:21" x14ac:dyDescent="0.2">
      <c r="U5348" s="59"/>
    </row>
    <row r="5349" spans="21:21" x14ac:dyDescent="0.2">
      <c r="U5349" s="59"/>
    </row>
    <row r="5350" spans="21:21" x14ac:dyDescent="0.2">
      <c r="U5350" s="59"/>
    </row>
    <row r="5351" spans="21:21" x14ac:dyDescent="0.2">
      <c r="U5351" s="59"/>
    </row>
    <row r="5352" spans="21:21" x14ac:dyDescent="0.2">
      <c r="U5352" s="59"/>
    </row>
    <row r="5353" spans="21:21" x14ac:dyDescent="0.2">
      <c r="U5353" s="59"/>
    </row>
    <row r="5354" spans="21:21" x14ac:dyDescent="0.2">
      <c r="U5354" s="59"/>
    </row>
    <row r="5355" spans="21:21" x14ac:dyDescent="0.2">
      <c r="U5355" s="59"/>
    </row>
    <row r="5356" spans="21:21" x14ac:dyDescent="0.2">
      <c r="U5356" s="59"/>
    </row>
    <row r="5357" spans="21:21" x14ac:dyDescent="0.2">
      <c r="U5357" s="59"/>
    </row>
    <row r="5358" spans="21:21" x14ac:dyDescent="0.2">
      <c r="U5358" s="59"/>
    </row>
    <row r="5359" spans="21:21" x14ac:dyDescent="0.2">
      <c r="U5359" s="59"/>
    </row>
    <row r="5360" spans="21:21" x14ac:dyDescent="0.2">
      <c r="U5360" s="59"/>
    </row>
    <row r="5361" spans="21:21" x14ac:dyDescent="0.2">
      <c r="U5361" s="59"/>
    </row>
    <row r="5362" spans="21:21" x14ac:dyDescent="0.2">
      <c r="U5362" s="59"/>
    </row>
    <row r="5363" spans="21:21" x14ac:dyDescent="0.2">
      <c r="U5363" s="59"/>
    </row>
    <row r="5364" spans="21:21" x14ac:dyDescent="0.2">
      <c r="U5364" s="59"/>
    </row>
    <row r="5365" spans="21:21" x14ac:dyDescent="0.2">
      <c r="U5365" s="59"/>
    </row>
    <row r="5366" spans="21:21" x14ac:dyDescent="0.2">
      <c r="U5366" s="59"/>
    </row>
    <row r="5367" spans="21:21" x14ac:dyDescent="0.2">
      <c r="U5367" s="59"/>
    </row>
    <row r="5368" spans="21:21" x14ac:dyDescent="0.2">
      <c r="U5368" s="59"/>
    </row>
    <row r="5369" spans="21:21" x14ac:dyDescent="0.2">
      <c r="U5369" s="59"/>
    </row>
    <row r="5370" spans="21:21" x14ac:dyDescent="0.2">
      <c r="U5370" s="59"/>
    </row>
    <row r="5371" spans="21:21" x14ac:dyDescent="0.2">
      <c r="U5371" s="59"/>
    </row>
    <row r="5372" spans="21:21" x14ac:dyDescent="0.2">
      <c r="U5372" s="59"/>
    </row>
    <row r="5373" spans="21:21" x14ac:dyDescent="0.2">
      <c r="U5373" s="59"/>
    </row>
    <row r="5374" spans="21:21" x14ac:dyDescent="0.2">
      <c r="U5374" s="59"/>
    </row>
    <row r="5375" spans="21:21" x14ac:dyDescent="0.2">
      <c r="U5375" s="59"/>
    </row>
    <row r="5376" spans="21:21" x14ac:dyDescent="0.2">
      <c r="U5376" s="59"/>
    </row>
    <row r="5377" spans="21:21" x14ac:dyDescent="0.2">
      <c r="U5377" s="59"/>
    </row>
    <row r="5378" spans="21:21" x14ac:dyDescent="0.2">
      <c r="U5378" s="59"/>
    </row>
    <row r="5379" spans="21:21" x14ac:dyDescent="0.2">
      <c r="U5379" s="59"/>
    </row>
    <row r="5380" spans="21:21" x14ac:dyDescent="0.2">
      <c r="U5380" s="59"/>
    </row>
    <row r="5381" spans="21:21" x14ac:dyDescent="0.2">
      <c r="U5381" s="59"/>
    </row>
    <row r="5382" spans="21:21" x14ac:dyDescent="0.2">
      <c r="U5382" s="59"/>
    </row>
    <row r="5383" spans="21:21" x14ac:dyDescent="0.2">
      <c r="U5383" s="59"/>
    </row>
    <row r="5384" spans="21:21" x14ac:dyDescent="0.2">
      <c r="U5384" s="59"/>
    </row>
    <row r="5385" spans="21:21" x14ac:dyDescent="0.2">
      <c r="U5385" s="59"/>
    </row>
    <row r="5386" spans="21:21" x14ac:dyDescent="0.2">
      <c r="U5386" s="59"/>
    </row>
    <row r="5387" spans="21:21" x14ac:dyDescent="0.2">
      <c r="U5387" s="59"/>
    </row>
    <row r="5388" spans="21:21" x14ac:dyDescent="0.2">
      <c r="U5388" s="59"/>
    </row>
    <row r="5389" spans="21:21" x14ac:dyDescent="0.2">
      <c r="U5389" s="59"/>
    </row>
    <row r="5390" spans="21:21" x14ac:dyDescent="0.2">
      <c r="U5390" s="59"/>
    </row>
    <row r="5391" spans="21:21" x14ac:dyDescent="0.2">
      <c r="U5391" s="59"/>
    </row>
    <row r="5392" spans="21:21" x14ac:dyDescent="0.2">
      <c r="U5392" s="59"/>
    </row>
    <row r="5393" spans="21:21" x14ac:dyDescent="0.2">
      <c r="U5393" s="59"/>
    </row>
    <row r="5394" spans="21:21" x14ac:dyDescent="0.2">
      <c r="U5394" s="59"/>
    </row>
    <row r="5395" spans="21:21" x14ac:dyDescent="0.2">
      <c r="U5395" s="59"/>
    </row>
    <row r="5396" spans="21:21" x14ac:dyDescent="0.2">
      <c r="U5396" s="59"/>
    </row>
    <row r="5397" spans="21:21" x14ac:dyDescent="0.2">
      <c r="U5397" s="59"/>
    </row>
    <row r="5398" spans="21:21" x14ac:dyDescent="0.2">
      <c r="U5398" s="59"/>
    </row>
    <row r="5399" spans="21:21" x14ac:dyDescent="0.2">
      <c r="U5399" s="59"/>
    </row>
    <row r="5400" spans="21:21" x14ac:dyDescent="0.2">
      <c r="U5400" s="59"/>
    </row>
    <row r="5401" spans="21:21" x14ac:dyDescent="0.2">
      <c r="U5401" s="59"/>
    </row>
    <row r="5402" spans="21:21" x14ac:dyDescent="0.2">
      <c r="U5402" s="59"/>
    </row>
    <row r="5403" spans="21:21" x14ac:dyDescent="0.2">
      <c r="U5403" s="59"/>
    </row>
    <row r="5404" spans="21:21" x14ac:dyDescent="0.2">
      <c r="U5404" s="59"/>
    </row>
    <row r="5405" spans="21:21" x14ac:dyDescent="0.2">
      <c r="U5405" s="59"/>
    </row>
    <row r="5406" spans="21:21" x14ac:dyDescent="0.2">
      <c r="U5406" s="59"/>
    </row>
    <row r="5407" spans="21:21" x14ac:dyDescent="0.2">
      <c r="U5407" s="59"/>
    </row>
    <row r="5408" spans="21:21" x14ac:dyDescent="0.2">
      <c r="U5408" s="59"/>
    </row>
    <row r="5409" spans="21:21" x14ac:dyDescent="0.2">
      <c r="U5409" s="59"/>
    </row>
    <row r="5410" spans="21:21" x14ac:dyDescent="0.2">
      <c r="U5410" s="59"/>
    </row>
    <row r="5411" spans="21:21" x14ac:dyDescent="0.2">
      <c r="U5411" s="59"/>
    </row>
    <row r="5412" spans="21:21" x14ac:dyDescent="0.2">
      <c r="U5412" s="59"/>
    </row>
    <row r="5413" spans="21:21" x14ac:dyDescent="0.2">
      <c r="U5413" s="59"/>
    </row>
    <row r="5414" spans="21:21" x14ac:dyDescent="0.2">
      <c r="U5414" s="59"/>
    </row>
    <row r="5415" spans="21:21" x14ac:dyDescent="0.2">
      <c r="U5415" s="59"/>
    </row>
    <row r="5416" spans="21:21" x14ac:dyDescent="0.2">
      <c r="U5416" s="59"/>
    </row>
    <row r="5417" spans="21:21" x14ac:dyDescent="0.2">
      <c r="U5417" s="59"/>
    </row>
    <row r="5418" spans="21:21" x14ac:dyDescent="0.2">
      <c r="U5418" s="59"/>
    </row>
    <row r="5419" spans="21:21" x14ac:dyDescent="0.2">
      <c r="U5419" s="59"/>
    </row>
    <row r="5420" spans="21:21" x14ac:dyDescent="0.2">
      <c r="U5420" s="59"/>
    </row>
    <row r="5421" spans="21:21" x14ac:dyDescent="0.2">
      <c r="U5421" s="59"/>
    </row>
    <row r="5422" spans="21:21" x14ac:dyDescent="0.2">
      <c r="U5422" s="59"/>
    </row>
    <row r="5423" spans="21:21" x14ac:dyDescent="0.2">
      <c r="U5423" s="59"/>
    </row>
    <row r="5424" spans="21:21" x14ac:dyDescent="0.2">
      <c r="U5424" s="59"/>
    </row>
    <row r="5425" spans="21:21" x14ac:dyDescent="0.2">
      <c r="U5425" s="59"/>
    </row>
    <row r="5426" spans="21:21" x14ac:dyDescent="0.2">
      <c r="U5426" s="59"/>
    </row>
    <row r="5427" spans="21:21" x14ac:dyDescent="0.2">
      <c r="U5427" s="59"/>
    </row>
    <row r="5428" spans="21:21" x14ac:dyDescent="0.2">
      <c r="U5428" s="59"/>
    </row>
    <row r="5429" spans="21:21" x14ac:dyDescent="0.2">
      <c r="U5429" s="59"/>
    </row>
    <row r="5430" spans="21:21" x14ac:dyDescent="0.2">
      <c r="U5430" s="59"/>
    </row>
    <row r="5431" spans="21:21" x14ac:dyDescent="0.2">
      <c r="U5431" s="59"/>
    </row>
    <row r="5432" spans="21:21" x14ac:dyDescent="0.2">
      <c r="U5432" s="59"/>
    </row>
    <row r="5433" spans="21:21" x14ac:dyDescent="0.2">
      <c r="U5433" s="59"/>
    </row>
    <row r="5434" spans="21:21" x14ac:dyDescent="0.2">
      <c r="U5434" s="59"/>
    </row>
    <row r="5435" spans="21:21" x14ac:dyDescent="0.2">
      <c r="U5435" s="59"/>
    </row>
    <row r="5436" spans="21:21" x14ac:dyDescent="0.2">
      <c r="U5436" s="59"/>
    </row>
    <row r="5437" spans="21:21" x14ac:dyDescent="0.2">
      <c r="U5437" s="59"/>
    </row>
    <row r="5438" spans="21:21" x14ac:dyDescent="0.2">
      <c r="U5438" s="59"/>
    </row>
    <row r="5439" spans="21:21" x14ac:dyDescent="0.2">
      <c r="U5439" s="59"/>
    </row>
    <row r="5440" spans="21:21" x14ac:dyDescent="0.2">
      <c r="U5440" s="59"/>
    </row>
    <row r="5441" spans="21:21" x14ac:dyDescent="0.2">
      <c r="U5441" s="59"/>
    </row>
    <row r="5442" spans="21:21" x14ac:dyDescent="0.2">
      <c r="U5442" s="59"/>
    </row>
    <row r="5443" spans="21:21" x14ac:dyDescent="0.2">
      <c r="U5443" s="59"/>
    </row>
    <row r="5444" spans="21:21" x14ac:dyDescent="0.2">
      <c r="U5444" s="59"/>
    </row>
    <row r="5445" spans="21:21" x14ac:dyDescent="0.2">
      <c r="U5445" s="59"/>
    </row>
    <row r="5446" spans="21:21" x14ac:dyDescent="0.2">
      <c r="U5446" s="59"/>
    </row>
    <row r="5447" spans="21:21" x14ac:dyDescent="0.2">
      <c r="U5447" s="59"/>
    </row>
    <row r="5448" spans="21:21" x14ac:dyDescent="0.2">
      <c r="U5448" s="59"/>
    </row>
    <row r="5449" spans="21:21" x14ac:dyDescent="0.2">
      <c r="U5449" s="59"/>
    </row>
    <row r="5450" spans="21:21" x14ac:dyDescent="0.2">
      <c r="U5450" s="59"/>
    </row>
    <row r="5451" spans="21:21" x14ac:dyDescent="0.2">
      <c r="U5451" s="59"/>
    </row>
    <row r="5452" spans="21:21" x14ac:dyDescent="0.2">
      <c r="U5452" s="59"/>
    </row>
    <row r="5453" spans="21:21" x14ac:dyDescent="0.2">
      <c r="U5453" s="59"/>
    </row>
    <row r="5454" spans="21:21" x14ac:dyDescent="0.2">
      <c r="U5454" s="59"/>
    </row>
    <row r="5455" spans="21:21" x14ac:dyDescent="0.2">
      <c r="U5455" s="59"/>
    </row>
    <row r="5456" spans="21:21" x14ac:dyDescent="0.2">
      <c r="U5456" s="59"/>
    </row>
    <row r="5457" spans="21:21" x14ac:dyDescent="0.2">
      <c r="U5457" s="59"/>
    </row>
    <row r="5458" spans="21:21" x14ac:dyDescent="0.2">
      <c r="U5458" s="59"/>
    </row>
    <row r="5459" spans="21:21" x14ac:dyDescent="0.2">
      <c r="U5459" s="59"/>
    </row>
    <row r="5460" spans="21:21" x14ac:dyDescent="0.2">
      <c r="U5460" s="59"/>
    </row>
    <row r="5461" spans="21:21" x14ac:dyDescent="0.2">
      <c r="U5461" s="59"/>
    </row>
    <row r="5462" spans="21:21" x14ac:dyDescent="0.2">
      <c r="U5462" s="59"/>
    </row>
    <row r="5463" spans="21:21" x14ac:dyDescent="0.2">
      <c r="U5463" s="59"/>
    </row>
    <row r="5464" spans="21:21" x14ac:dyDescent="0.2">
      <c r="U5464" s="59"/>
    </row>
    <row r="5465" spans="21:21" x14ac:dyDescent="0.2">
      <c r="U5465" s="59"/>
    </row>
    <row r="5466" spans="21:21" x14ac:dyDescent="0.2">
      <c r="U5466" s="59"/>
    </row>
    <row r="5467" spans="21:21" x14ac:dyDescent="0.2">
      <c r="U5467" s="59"/>
    </row>
    <row r="5468" spans="21:21" x14ac:dyDescent="0.2">
      <c r="U5468" s="59"/>
    </row>
    <row r="5469" spans="21:21" x14ac:dyDescent="0.2">
      <c r="U5469" s="59"/>
    </row>
    <row r="5470" spans="21:21" x14ac:dyDescent="0.2">
      <c r="U5470" s="59"/>
    </row>
    <row r="5471" spans="21:21" x14ac:dyDescent="0.2">
      <c r="U5471" s="59"/>
    </row>
    <row r="5472" spans="21:21" x14ac:dyDescent="0.2">
      <c r="U5472" s="59"/>
    </row>
    <row r="5473" spans="21:21" x14ac:dyDescent="0.2">
      <c r="U5473" s="59"/>
    </row>
    <row r="5474" spans="21:21" x14ac:dyDescent="0.2">
      <c r="U5474" s="59"/>
    </row>
    <row r="5475" spans="21:21" x14ac:dyDescent="0.2">
      <c r="U5475" s="59"/>
    </row>
    <row r="5476" spans="21:21" x14ac:dyDescent="0.2">
      <c r="U5476" s="59"/>
    </row>
    <row r="5477" spans="21:21" x14ac:dyDescent="0.2">
      <c r="U5477" s="59"/>
    </row>
    <row r="5478" spans="21:21" x14ac:dyDescent="0.2">
      <c r="U5478" s="59"/>
    </row>
    <row r="5479" spans="21:21" x14ac:dyDescent="0.2">
      <c r="U5479" s="59"/>
    </row>
    <row r="5480" spans="21:21" x14ac:dyDescent="0.2">
      <c r="U5480" s="59"/>
    </row>
    <row r="5481" spans="21:21" x14ac:dyDescent="0.2">
      <c r="U5481" s="59"/>
    </row>
    <row r="5482" spans="21:21" x14ac:dyDescent="0.2">
      <c r="U5482" s="59"/>
    </row>
    <row r="5483" spans="21:21" x14ac:dyDescent="0.2">
      <c r="U5483" s="59"/>
    </row>
    <row r="5484" spans="21:21" x14ac:dyDescent="0.2">
      <c r="U5484" s="59"/>
    </row>
    <row r="5485" spans="21:21" x14ac:dyDescent="0.2">
      <c r="U5485" s="59"/>
    </row>
    <row r="5486" spans="21:21" x14ac:dyDescent="0.2">
      <c r="U5486" s="59"/>
    </row>
    <row r="5487" spans="21:21" x14ac:dyDescent="0.2">
      <c r="U5487" s="59"/>
    </row>
    <row r="5488" spans="21:21" x14ac:dyDescent="0.2">
      <c r="U5488" s="59"/>
    </row>
    <row r="5489" spans="21:21" x14ac:dyDescent="0.2">
      <c r="U5489" s="59"/>
    </row>
    <row r="5490" spans="21:21" x14ac:dyDescent="0.2">
      <c r="U5490" s="59"/>
    </row>
    <row r="5491" spans="21:21" x14ac:dyDescent="0.2">
      <c r="U5491" s="59"/>
    </row>
    <row r="5492" spans="21:21" x14ac:dyDescent="0.2">
      <c r="U5492" s="59"/>
    </row>
    <row r="5493" spans="21:21" x14ac:dyDescent="0.2">
      <c r="U5493" s="59"/>
    </row>
    <row r="5494" spans="21:21" x14ac:dyDescent="0.2">
      <c r="U5494" s="59"/>
    </row>
    <row r="5495" spans="21:21" x14ac:dyDescent="0.2">
      <c r="U5495" s="59"/>
    </row>
    <row r="5496" spans="21:21" x14ac:dyDescent="0.2">
      <c r="U5496" s="59"/>
    </row>
    <row r="5497" spans="21:21" x14ac:dyDescent="0.2">
      <c r="U5497" s="59"/>
    </row>
    <row r="5498" spans="21:21" x14ac:dyDescent="0.2">
      <c r="U5498" s="59"/>
    </row>
    <row r="5499" spans="21:21" x14ac:dyDescent="0.2">
      <c r="U5499" s="59"/>
    </row>
    <row r="5500" spans="21:21" x14ac:dyDescent="0.2">
      <c r="U5500" s="59"/>
    </row>
    <row r="5501" spans="21:21" x14ac:dyDescent="0.2">
      <c r="U5501" s="59"/>
    </row>
    <row r="5502" spans="21:21" x14ac:dyDescent="0.2">
      <c r="U5502" s="59"/>
    </row>
    <row r="5503" spans="21:21" x14ac:dyDescent="0.2">
      <c r="U5503" s="59"/>
    </row>
    <row r="5504" spans="21:21" x14ac:dyDescent="0.2">
      <c r="U5504" s="59"/>
    </row>
    <row r="5505" spans="21:21" x14ac:dyDescent="0.2">
      <c r="U5505" s="59"/>
    </row>
    <row r="5506" spans="21:21" x14ac:dyDescent="0.2">
      <c r="U5506" s="59"/>
    </row>
    <row r="5507" spans="21:21" x14ac:dyDescent="0.2">
      <c r="U5507" s="59"/>
    </row>
    <row r="5508" spans="21:21" x14ac:dyDescent="0.2">
      <c r="U5508" s="59"/>
    </row>
    <row r="5509" spans="21:21" x14ac:dyDescent="0.2">
      <c r="U5509" s="59"/>
    </row>
    <row r="5510" spans="21:21" x14ac:dyDescent="0.2">
      <c r="U5510" s="59"/>
    </row>
    <row r="5511" spans="21:21" x14ac:dyDescent="0.2">
      <c r="U5511" s="59"/>
    </row>
    <row r="5512" spans="21:21" x14ac:dyDescent="0.2">
      <c r="U5512" s="59"/>
    </row>
    <row r="5513" spans="21:21" x14ac:dyDescent="0.2">
      <c r="U5513" s="59"/>
    </row>
    <row r="5514" spans="21:21" x14ac:dyDescent="0.2">
      <c r="U5514" s="59"/>
    </row>
    <row r="5515" spans="21:21" x14ac:dyDescent="0.2">
      <c r="U5515" s="59"/>
    </row>
    <row r="5516" spans="21:21" x14ac:dyDescent="0.2">
      <c r="U5516" s="59"/>
    </row>
    <row r="5517" spans="21:21" x14ac:dyDescent="0.2">
      <c r="U5517" s="59"/>
    </row>
    <row r="5518" spans="21:21" x14ac:dyDescent="0.2">
      <c r="U5518" s="59"/>
    </row>
    <row r="5519" spans="21:21" x14ac:dyDescent="0.2">
      <c r="U5519" s="59"/>
    </row>
    <row r="5520" spans="21:21" x14ac:dyDescent="0.2">
      <c r="U5520" s="59"/>
    </row>
    <row r="5521" spans="21:21" x14ac:dyDescent="0.2">
      <c r="U5521" s="59"/>
    </row>
    <row r="5522" spans="21:21" x14ac:dyDescent="0.2">
      <c r="U5522" s="59"/>
    </row>
    <row r="5523" spans="21:21" x14ac:dyDescent="0.2">
      <c r="U5523" s="59"/>
    </row>
    <row r="5524" spans="21:21" x14ac:dyDescent="0.2">
      <c r="U5524" s="59"/>
    </row>
    <row r="5525" spans="21:21" x14ac:dyDescent="0.2">
      <c r="U5525" s="59"/>
    </row>
    <row r="5526" spans="21:21" x14ac:dyDescent="0.2">
      <c r="U5526" s="59"/>
    </row>
    <row r="5527" spans="21:21" x14ac:dyDescent="0.2">
      <c r="U5527" s="59"/>
    </row>
    <row r="5528" spans="21:21" x14ac:dyDescent="0.2">
      <c r="U5528" s="59"/>
    </row>
    <row r="5529" spans="21:21" x14ac:dyDescent="0.2">
      <c r="U5529" s="59"/>
    </row>
    <row r="5530" spans="21:21" x14ac:dyDescent="0.2">
      <c r="U5530" s="59"/>
    </row>
    <row r="5531" spans="21:21" x14ac:dyDescent="0.2">
      <c r="U5531" s="59"/>
    </row>
    <row r="5532" spans="21:21" x14ac:dyDescent="0.2">
      <c r="U5532" s="59"/>
    </row>
    <row r="5533" spans="21:21" x14ac:dyDescent="0.2">
      <c r="U5533" s="59"/>
    </row>
    <row r="5534" spans="21:21" x14ac:dyDescent="0.2">
      <c r="U5534" s="59"/>
    </row>
    <row r="5535" spans="21:21" x14ac:dyDescent="0.2">
      <c r="U5535" s="59"/>
    </row>
    <row r="5536" spans="21:21" x14ac:dyDescent="0.2">
      <c r="U5536" s="59"/>
    </row>
    <row r="5537" spans="21:21" x14ac:dyDescent="0.2">
      <c r="U5537" s="59"/>
    </row>
    <row r="5538" spans="21:21" x14ac:dyDescent="0.2">
      <c r="U5538" s="59"/>
    </row>
    <row r="5539" spans="21:21" x14ac:dyDescent="0.2">
      <c r="U5539" s="59"/>
    </row>
    <row r="5540" spans="21:21" x14ac:dyDescent="0.2">
      <c r="U5540" s="59"/>
    </row>
    <row r="5541" spans="21:21" x14ac:dyDescent="0.2">
      <c r="U5541" s="59"/>
    </row>
    <row r="5542" spans="21:21" x14ac:dyDescent="0.2">
      <c r="U5542" s="59"/>
    </row>
    <row r="5543" spans="21:21" x14ac:dyDescent="0.2">
      <c r="U5543" s="59"/>
    </row>
    <row r="5544" spans="21:21" x14ac:dyDescent="0.2">
      <c r="U5544" s="59"/>
    </row>
    <row r="5545" spans="21:21" x14ac:dyDescent="0.2">
      <c r="U5545" s="59"/>
    </row>
    <row r="5546" spans="21:21" x14ac:dyDescent="0.2">
      <c r="U5546" s="59"/>
    </row>
    <row r="5547" spans="21:21" x14ac:dyDescent="0.2">
      <c r="U5547" s="59"/>
    </row>
    <row r="5548" spans="21:21" x14ac:dyDescent="0.2">
      <c r="U5548" s="59"/>
    </row>
    <row r="5549" spans="21:21" x14ac:dyDescent="0.2">
      <c r="U5549" s="59"/>
    </row>
    <row r="5550" spans="21:21" x14ac:dyDescent="0.2">
      <c r="U5550" s="59"/>
    </row>
    <row r="5551" spans="21:21" x14ac:dyDescent="0.2">
      <c r="U5551" s="59"/>
    </row>
    <row r="5552" spans="21:21" x14ac:dyDescent="0.2">
      <c r="U5552" s="59"/>
    </row>
    <row r="5553" spans="21:21" x14ac:dyDescent="0.2">
      <c r="U5553" s="59"/>
    </row>
    <row r="5554" spans="21:21" x14ac:dyDescent="0.2">
      <c r="U5554" s="59"/>
    </row>
    <row r="5555" spans="21:21" x14ac:dyDescent="0.2">
      <c r="U5555" s="59"/>
    </row>
    <row r="5556" spans="21:21" x14ac:dyDescent="0.2">
      <c r="U5556" s="59"/>
    </row>
    <row r="5557" spans="21:21" x14ac:dyDescent="0.2">
      <c r="U5557" s="59"/>
    </row>
    <row r="5558" spans="21:21" x14ac:dyDescent="0.2">
      <c r="U5558" s="59"/>
    </row>
    <row r="5559" spans="21:21" x14ac:dyDescent="0.2">
      <c r="U5559" s="59"/>
    </row>
    <row r="5560" spans="21:21" x14ac:dyDescent="0.2">
      <c r="U5560" s="59"/>
    </row>
    <row r="5561" spans="21:21" x14ac:dyDescent="0.2">
      <c r="U5561" s="59"/>
    </row>
    <row r="5562" spans="21:21" x14ac:dyDescent="0.2">
      <c r="U5562" s="59"/>
    </row>
    <row r="5563" spans="21:21" x14ac:dyDescent="0.2">
      <c r="U5563" s="59"/>
    </row>
    <row r="5564" spans="21:21" x14ac:dyDescent="0.2">
      <c r="U5564" s="59"/>
    </row>
    <row r="5565" spans="21:21" x14ac:dyDescent="0.2">
      <c r="U5565" s="59"/>
    </row>
    <row r="5566" spans="21:21" x14ac:dyDescent="0.2">
      <c r="U5566" s="59"/>
    </row>
    <row r="5567" spans="21:21" x14ac:dyDescent="0.2">
      <c r="U5567" s="59"/>
    </row>
    <row r="5568" spans="21:21" x14ac:dyDescent="0.2">
      <c r="U5568" s="59"/>
    </row>
    <row r="5569" spans="21:21" x14ac:dyDescent="0.2">
      <c r="U5569" s="59"/>
    </row>
    <row r="5570" spans="21:21" x14ac:dyDescent="0.2">
      <c r="U5570" s="59"/>
    </row>
    <row r="5571" spans="21:21" x14ac:dyDescent="0.2">
      <c r="U5571" s="59"/>
    </row>
    <row r="5572" spans="21:21" x14ac:dyDescent="0.2">
      <c r="U5572" s="59"/>
    </row>
    <row r="5573" spans="21:21" x14ac:dyDescent="0.2">
      <c r="U5573" s="59"/>
    </row>
    <row r="5574" spans="21:21" x14ac:dyDescent="0.2">
      <c r="U5574" s="59"/>
    </row>
    <row r="5575" spans="21:21" x14ac:dyDescent="0.2">
      <c r="U5575" s="59"/>
    </row>
    <row r="5576" spans="21:21" x14ac:dyDescent="0.2">
      <c r="U5576" s="59"/>
    </row>
    <row r="5577" spans="21:21" x14ac:dyDescent="0.2">
      <c r="U5577" s="59"/>
    </row>
    <row r="5578" spans="21:21" x14ac:dyDescent="0.2">
      <c r="U5578" s="59"/>
    </row>
    <row r="5579" spans="21:21" x14ac:dyDescent="0.2">
      <c r="U5579" s="59"/>
    </row>
    <row r="5580" spans="21:21" x14ac:dyDescent="0.2">
      <c r="U5580" s="59"/>
    </row>
    <row r="5581" spans="21:21" x14ac:dyDescent="0.2">
      <c r="U5581" s="59"/>
    </row>
    <row r="5582" spans="21:21" x14ac:dyDescent="0.2">
      <c r="U5582" s="59"/>
    </row>
    <row r="5583" spans="21:21" x14ac:dyDescent="0.2">
      <c r="U5583" s="59"/>
    </row>
    <row r="5584" spans="21:21" x14ac:dyDescent="0.2">
      <c r="U5584" s="59"/>
    </row>
    <row r="5585" spans="21:21" x14ac:dyDescent="0.2">
      <c r="U5585" s="59"/>
    </row>
    <row r="5586" spans="21:21" x14ac:dyDescent="0.2">
      <c r="U5586" s="59"/>
    </row>
    <row r="5587" spans="21:21" x14ac:dyDescent="0.2">
      <c r="U5587" s="59"/>
    </row>
    <row r="5588" spans="21:21" x14ac:dyDescent="0.2">
      <c r="U5588" s="59"/>
    </row>
    <row r="5589" spans="21:21" x14ac:dyDescent="0.2">
      <c r="U5589" s="59"/>
    </row>
    <row r="5590" spans="21:21" x14ac:dyDescent="0.2">
      <c r="U5590" s="59"/>
    </row>
    <row r="5591" spans="21:21" x14ac:dyDescent="0.2">
      <c r="U5591" s="59"/>
    </row>
    <row r="5592" spans="21:21" x14ac:dyDescent="0.2">
      <c r="U5592" s="59"/>
    </row>
    <row r="5593" spans="21:21" x14ac:dyDescent="0.2">
      <c r="U5593" s="59"/>
    </row>
    <row r="5594" spans="21:21" x14ac:dyDescent="0.2">
      <c r="U5594" s="59"/>
    </row>
    <row r="5595" spans="21:21" x14ac:dyDescent="0.2">
      <c r="U5595" s="59"/>
    </row>
    <row r="5596" spans="21:21" x14ac:dyDescent="0.2">
      <c r="U5596" s="59"/>
    </row>
    <row r="5597" spans="21:21" x14ac:dyDescent="0.2">
      <c r="U5597" s="59"/>
    </row>
    <row r="5598" spans="21:21" x14ac:dyDescent="0.2">
      <c r="U5598" s="59"/>
    </row>
    <row r="5599" spans="21:21" x14ac:dyDescent="0.2">
      <c r="U5599" s="59"/>
    </row>
    <row r="5600" spans="21:21" x14ac:dyDescent="0.2">
      <c r="U5600" s="59"/>
    </row>
    <row r="5601" spans="21:21" x14ac:dyDescent="0.2">
      <c r="U5601" s="59"/>
    </row>
    <row r="5602" spans="21:21" x14ac:dyDescent="0.2">
      <c r="U5602" s="59"/>
    </row>
    <row r="5603" spans="21:21" x14ac:dyDescent="0.2">
      <c r="U5603" s="59"/>
    </row>
    <row r="5604" spans="21:21" x14ac:dyDescent="0.2">
      <c r="U5604" s="59"/>
    </row>
    <row r="5605" spans="21:21" x14ac:dyDescent="0.2">
      <c r="U5605" s="59"/>
    </row>
    <row r="5606" spans="21:21" x14ac:dyDescent="0.2">
      <c r="U5606" s="59"/>
    </row>
    <row r="5607" spans="21:21" x14ac:dyDescent="0.2">
      <c r="U5607" s="59"/>
    </row>
    <row r="5608" spans="21:21" x14ac:dyDescent="0.2">
      <c r="U5608" s="59"/>
    </row>
    <row r="5609" spans="21:21" x14ac:dyDescent="0.2">
      <c r="U5609" s="59"/>
    </row>
    <row r="5610" spans="21:21" x14ac:dyDescent="0.2">
      <c r="U5610" s="59"/>
    </row>
    <row r="5611" spans="21:21" x14ac:dyDescent="0.2">
      <c r="U5611" s="59"/>
    </row>
    <row r="5612" spans="21:21" x14ac:dyDescent="0.2">
      <c r="U5612" s="59"/>
    </row>
    <row r="5613" spans="21:21" x14ac:dyDescent="0.2">
      <c r="U5613" s="59"/>
    </row>
    <row r="5614" spans="21:21" x14ac:dyDescent="0.2">
      <c r="U5614" s="59"/>
    </row>
    <row r="5615" spans="21:21" x14ac:dyDescent="0.2">
      <c r="U5615" s="59"/>
    </row>
    <row r="5616" spans="21:21" x14ac:dyDescent="0.2">
      <c r="U5616" s="59"/>
    </row>
    <row r="5617" spans="21:21" x14ac:dyDescent="0.2">
      <c r="U5617" s="59"/>
    </row>
    <row r="5618" spans="21:21" x14ac:dyDescent="0.2">
      <c r="U5618" s="59"/>
    </row>
    <row r="5619" spans="21:21" x14ac:dyDescent="0.2">
      <c r="U5619" s="59"/>
    </row>
    <row r="5620" spans="21:21" x14ac:dyDescent="0.2">
      <c r="U5620" s="59"/>
    </row>
    <row r="5621" spans="21:21" x14ac:dyDescent="0.2">
      <c r="U5621" s="59"/>
    </row>
    <row r="5622" spans="21:21" x14ac:dyDescent="0.2">
      <c r="U5622" s="59"/>
    </row>
    <row r="5623" spans="21:21" x14ac:dyDescent="0.2">
      <c r="U5623" s="59"/>
    </row>
    <row r="5624" spans="21:21" x14ac:dyDescent="0.2">
      <c r="U5624" s="59"/>
    </row>
    <row r="5625" spans="21:21" x14ac:dyDescent="0.2">
      <c r="U5625" s="59"/>
    </row>
    <row r="5626" spans="21:21" x14ac:dyDescent="0.2">
      <c r="U5626" s="59"/>
    </row>
    <row r="5627" spans="21:21" x14ac:dyDescent="0.2">
      <c r="U5627" s="59"/>
    </row>
    <row r="5628" spans="21:21" x14ac:dyDescent="0.2">
      <c r="U5628" s="59"/>
    </row>
    <row r="5629" spans="21:21" x14ac:dyDescent="0.2">
      <c r="U5629" s="59"/>
    </row>
    <row r="5630" spans="21:21" x14ac:dyDescent="0.2">
      <c r="U5630" s="59"/>
    </row>
    <row r="5631" spans="21:21" x14ac:dyDescent="0.2">
      <c r="U5631" s="59"/>
    </row>
    <row r="5632" spans="21:21" x14ac:dyDescent="0.2">
      <c r="U5632" s="59"/>
    </row>
    <row r="5633" spans="21:21" x14ac:dyDescent="0.2">
      <c r="U5633" s="59"/>
    </row>
    <row r="5634" spans="21:21" x14ac:dyDescent="0.2">
      <c r="U5634" s="59"/>
    </row>
    <row r="5635" spans="21:21" x14ac:dyDescent="0.2">
      <c r="U5635" s="59"/>
    </row>
    <row r="5636" spans="21:21" x14ac:dyDescent="0.2">
      <c r="U5636" s="59"/>
    </row>
    <row r="5637" spans="21:21" x14ac:dyDescent="0.2">
      <c r="U5637" s="59"/>
    </row>
    <row r="5638" spans="21:21" x14ac:dyDescent="0.2">
      <c r="U5638" s="59"/>
    </row>
    <row r="5639" spans="21:21" x14ac:dyDescent="0.2">
      <c r="U5639" s="59"/>
    </row>
    <row r="5640" spans="21:21" x14ac:dyDescent="0.2">
      <c r="U5640" s="59"/>
    </row>
    <row r="5641" spans="21:21" x14ac:dyDescent="0.2">
      <c r="U5641" s="59"/>
    </row>
    <row r="5642" spans="21:21" x14ac:dyDescent="0.2">
      <c r="U5642" s="59"/>
    </row>
    <row r="5643" spans="21:21" x14ac:dyDescent="0.2">
      <c r="U5643" s="59"/>
    </row>
    <row r="5644" spans="21:21" x14ac:dyDescent="0.2">
      <c r="U5644" s="59"/>
    </row>
    <row r="5645" spans="21:21" x14ac:dyDescent="0.2">
      <c r="U5645" s="59"/>
    </row>
    <row r="5646" spans="21:21" x14ac:dyDescent="0.2">
      <c r="U5646" s="59"/>
    </row>
    <row r="5647" spans="21:21" x14ac:dyDescent="0.2">
      <c r="U5647" s="59"/>
    </row>
    <row r="5648" spans="21:21" x14ac:dyDescent="0.2">
      <c r="U5648" s="59"/>
    </row>
    <row r="5649" spans="21:21" x14ac:dyDescent="0.2">
      <c r="U5649" s="59"/>
    </row>
    <row r="5650" spans="21:21" x14ac:dyDescent="0.2">
      <c r="U5650" s="59"/>
    </row>
    <row r="5651" spans="21:21" x14ac:dyDescent="0.2">
      <c r="U5651" s="59"/>
    </row>
    <row r="5652" spans="21:21" x14ac:dyDescent="0.2">
      <c r="U5652" s="59"/>
    </row>
    <row r="5653" spans="21:21" x14ac:dyDescent="0.2">
      <c r="U5653" s="59"/>
    </row>
    <row r="5654" spans="21:21" x14ac:dyDescent="0.2">
      <c r="U5654" s="59"/>
    </row>
    <row r="5655" spans="21:21" x14ac:dyDescent="0.2">
      <c r="U5655" s="59"/>
    </row>
    <row r="5656" spans="21:21" x14ac:dyDescent="0.2">
      <c r="U5656" s="59"/>
    </row>
    <row r="5657" spans="21:21" x14ac:dyDescent="0.2">
      <c r="U5657" s="59"/>
    </row>
    <row r="5658" spans="21:21" x14ac:dyDescent="0.2">
      <c r="U5658" s="59"/>
    </row>
    <row r="5659" spans="21:21" x14ac:dyDescent="0.2">
      <c r="U5659" s="59"/>
    </row>
    <row r="5660" spans="21:21" x14ac:dyDescent="0.2">
      <c r="U5660" s="59"/>
    </row>
    <row r="5661" spans="21:21" x14ac:dyDescent="0.2">
      <c r="U5661" s="59"/>
    </row>
    <row r="5662" spans="21:21" x14ac:dyDescent="0.2">
      <c r="U5662" s="59"/>
    </row>
    <row r="5663" spans="21:21" x14ac:dyDescent="0.2">
      <c r="U5663" s="59"/>
    </row>
    <row r="5664" spans="21:21" x14ac:dyDescent="0.2">
      <c r="U5664" s="59"/>
    </row>
    <row r="5665" spans="21:21" x14ac:dyDescent="0.2">
      <c r="U5665" s="59"/>
    </row>
    <row r="5666" spans="21:21" x14ac:dyDescent="0.2">
      <c r="U5666" s="59"/>
    </row>
    <row r="5667" spans="21:21" x14ac:dyDescent="0.2">
      <c r="U5667" s="59"/>
    </row>
    <row r="5668" spans="21:21" x14ac:dyDescent="0.2">
      <c r="U5668" s="59"/>
    </row>
    <row r="5669" spans="21:21" x14ac:dyDescent="0.2">
      <c r="U5669" s="59"/>
    </row>
    <row r="5670" spans="21:21" x14ac:dyDescent="0.2">
      <c r="U5670" s="59"/>
    </row>
    <row r="5671" spans="21:21" x14ac:dyDescent="0.2">
      <c r="U5671" s="59"/>
    </row>
    <row r="5672" spans="21:21" x14ac:dyDescent="0.2">
      <c r="U5672" s="59"/>
    </row>
    <row r="5673" spans="21:21" x14ac:dyDescent="0.2">
      <c r="U5673" s="59"/>
    </row>
    <row r="5674" spans="21:21" x14ac:dyDescent="0.2">
      <c r="U5674" s="59"/>
    </row>
    <row r="5675" spans="21:21" x14ac:dyDescent="0.2">
      <c r="U5675" s="59"/>
    </row>
    <row r="5676" spans="21:21" x14ac:dyDescent="0.2">
      <c r="U5676" s="59"/>
    </row>
    <row r="5677" spans="21:21" x14ac:dyDescent="0.2">
      <c r="U5677" s="59"/>
    </row>
    <row r="5678" spans="21:21" x14ac:dyDescent="0.2">
      <c r="U5678" s="59"/>
    </row>
    <row r="5679" spans="21:21" x14ac:dyDescent="0.2">
      <c r="U5679" s="59"/>
    </row>
    <row r="5680" spans="21:21" x14ac:dyDescent="0.2">
      <c r="U5680" s="59"/>
    </row>
    <row r="5681" spans="21:21" x14ac:dyDescent="0.2">
      <c r="U5681" s="59"/>
    </row>
    <row r="5682" spans="21:21" x14ac:dyDescent="0.2">
      <c r="U5682" s="59"/>
    </row>
    <row r="5683" spans="21:21" x14ac:dyDescent="0.2">
      <c r="U5683" s="59"/>
    </row>
    <row r="5684" spans="21:21" x14ac:dyDescent="0.2">
      <c r="U5684" s="59"/>
    </row>
    <row r="5685" spans="21:21" x14ac:dyDescent="0.2">
      <c r="U5685" s="59"/>
    </row>
    <row r="5686" spans="21:21" x14ac:dyDescent="0.2">
      <c r="U5686" s="59"/>
    </row>
    <row r="5687" spans="21:21" x14ac:dyDescent="0.2">
      <c r="U5687" s="59"/>
    </row>
    <row r="5688" spans="21:21" x14ac:dyDescent="0.2">
      <c r="U5688" s="59"/>
    </row>
    <row r="5689" spans="21:21" x14ac:dyDescent="0.2">
      <c r="U5689" s="59"/>
    </row>
    <row r="5690" spans="21:21" x14ac:dyDescent="0.2">
      <c r="U5690" s="59"/>
    </row>
    <row r="5691" spans="21:21" x14ac:dyDescent="0.2">
      <c r="U5691" s="59"/>
    </row>
    <row r="5692" spans="21:21" x14ac:dyDescent="0.2">
      <c r="U5692" s="59"/>
    </row>
    <row r="5693" spans="21:21" x14ac:dyDescent="0.2">
      <c r="U5693" s="59"/>
    </row>
    <row r="5694" spans="21:21" x14ac:dyDescent="0.2">
      <c r="U5694" s="59"/>
    </row>
    <row r="5695" spans="21:21" x14ac:dyDescent="0.2">
      <c r="U5695" s="59"/>
    </row>
    <row r="5696" spans="21:21" x14ac:dyDescent="0.2">
      <c r="U5696" s="59"/>
    </row>
    <row r="5697" spans="21:21" x14ac:dyDescent="0.2">
      <c r="U5697" s="59"/>
    </row>
    <row r="5698" spans="21:21" x14ac:dyDescent="0.2">
      <c r="U5698" s="59"/>
    </row>
    <row r="5699" spans="21:21" x14ac:dyDescent="0.2">
      <c r="U5699" s="59"/>
    </row>
    <row r="5700" spans="21:21" x14ac:dyDescent="0.2">
      <c r="U5700" s="59"/>
    </row>
    <row r="5701" spans="21:21" x14ac:dyDescent="0.2">
      <c r="U5701" s="59"/>
    </row>
    <row r="5702" spans="21:21" x14ac:dyDescent="0.2">
      <c r="U5702" s="59"/>
    </row>
    <row r="5703" spans="21:21" x14ac:dyDescent="0.2">
      <c r="U5703" s="59"/>
    </row>
    <row r="5704" spans="21:21" x14ac:dyDescent="0.2">
      <c r="U5704" s="59"/>
    </row>
    <row r="5705" spans="21:21" x14ac:dyDescent="0.2">
      <c r="U5705" s="59"/>
    </row>
    <row r="5706" spans="21:21" x14ac:dyDescent="0.2">
      <c r="U5706" s="59"/>
    </row>
    <row r="5707" spans="21:21" x14ac:dyDescent="0.2">
      <c r="U5707" s="59"/>
    </row>
    <row r="5708" spans="21:21" x14ac:dyDescent="0.2">
      <c r="U5708" s="59"/>
    </row>
    <row r="5709" spans="21:21" x14ac:dyDescent="0.2">
      <c r="U5709" s="59"/>
    </row>
    <row r="5710" spans="21:21" x14ac:dyDescent="0.2">
      <c r="U5710" s="59"/>
    </row>
    <row r="5711" spans="21:21" x14ac:dyDescent="0.2">
      <c r="U5711" s="59"/>
    </row>
    <row r="5712" spans="21:21" x14ac:dyDescent="0.2">
      <c r="U5712" s="59"/>
    </row>
    <row r="5713" spans="21:21" x14ac:dyDescent="0.2">
      <c r="U5713" s="59"/>
    </row>
    <row r="5714" spans="21:21" x14ac:dyDescent="0.2">
      <c r="U5714" s="59"/>
    </row>
    <row r="5715" spans="21:21" x14ac:dyDescent="0.2">
      <c r="U5715" s="59"/>
    </row>
    <row r="5716" spans="21:21" x14ac:dyDescent="0.2">
      <c r="U5716" s="59"/>
    </row>
    <row r="5717" spans="21:21" x14ac:dyDescent="0.2">
      <c r="U5717" s="59"/>
    </row>
    <row r="5718" spans="21:21" x14ac:dyDescent="0.2">
      <c r="U5718" s="59"/>
    </row>
    <row r="5719" spans="21:21" x14ac:dyDescent="0.2">
      <c r="U5719" s="59"/>
    </row>
    <row r="5720" spans="21:21" x14ac:dyDescent="0.2">
      <c r="U5720" s="59"/>
    </row>
    <row r="5721" spans="21:21" x14ac:dyDescent="0.2">
      <c r="U5721" s="59"/>
    </row>
    <row r="5722" spans="21:21" x14ac:dyDescent="0.2">
      <c r="U5722" s="59"/>
    </row>
    <row r="5723" spans="21:21" x14ac:dyDescent="0.2">
      <c r="U5723" s="59"/>
    </row>
    <row r="5724" spans="21:21" x14ac:dyDescent="0.2">
      <c r="U5724" s="59"/>
    </row>
    <row r="5725" spans="21:21" x14ac:dyDescent="0.2">
      <c r="U5725" s="59"/>
    </row>
    <row r="5726" spans="21:21" x14ac:dyDescent="0.2">
      <c r="U5726" s="59"/>
    </row>
    <row r="5727" spans="21:21" x14ac:dyDescent="0.2">
      <c r="U5727" s="59"/>
    </row>
    <row r="5728" spans="21:21" x14ac:dyDescent="0.2">
      <c r="U5728" s="59"/>
    </row>
    <row r="5729" spans="21:21" x14ac:dyDescent="0.2">
      <c r="U5729" s="59"/>
    </row>
    <row r="5730" spans="21:21" x14ac:dyDescent="0.2">
      <c r="U5730" s="59"/>
    </row>
    <row r="5731" spans="21:21" x14ac:dyDescent="0.2">
      <c r="U5731" s="59"/>
    </row>
    <row r="5732" spans="21:21" x14ac:dyDescent="0.2">
      <c r="U5732" s="59"/>
    </row>
    <row r="5733" spans="21:21" x14ac:dyDescent="0.2">
      <c r="U5733" s="59"/>
    </row>
    <row r="5734" spans="21:21" x14ac:dyDescent="0.2">
      <c r="U5734" s="59"/>
    </row>
    <row r="5735" spans="21:21" x14ac:dyDescent="0.2">
      <c r="U5735" s="59"/>
    </row>
    <row r="5736" spans="21:21" x14ac:dyDescent="0.2">
      <c r="U5736" s="59"/>
    </row>
    <row r="5737" spans="21:21" x14ac:dyDescent="0.2">
      <c r="U5737" s="59"/>
    </row>
    <row r="5738" spans="21:21" x14ac:dyDescent="0.2">
      <c r="U5738" s="59"/>
    </row>
    <row r="5739" spans="21:21" x14ac:dyDescent="0.2">
      <c r="U5739" s="59"/>
    </row>
    <row r="5740" spans="21:21" x14ac:dyDescent="0.2">
      <c r="U5740" s="59"/>
    </row>
    <row r="5741" spans="21:21" x14ac:dyDescent="0.2">
      <c r="U5741" s="59"/>
    </row>
    <row r="5742" spans="21:21" x14ac:dyDescent="0.2">
      <c r="U5742" s="59"/>
    </row>
    <row r="5743" spans="21:21" x14ac:dyDescent="0.2">
      <c r="U5743" s="59"/>
    </row>
    <row r="5744" spans="21:21" x14ac:dyDescent="0.2">
      <c r="U5744" s="59"/>
    </row>
    <row r="5745" spans="21:21" x14ac:dyDescent="0.2">
      <c r="U5745" s="59"/>
    </row>
    <row r="5746" spans="21:21" x14ac:dyDescent="0.2">
      <c r="U5746" s="59"/>
    </row>
    <row r="5747" spans="21:21" x14ac:dyDescent="0.2">
      <c r="U5747" s="59"/>
    </row>
    <row r="5748" spans="21:21" x14ac:dyDescent="0.2">
      <c r="U5748" s="59"/>
    </row>
    <row r="5749" spans="21:21" x14ac:dyDescent="0.2">
      <c r="U5749" s="59"/>
    </row>
    <row r="5750" spans="21:21" x14ac:dyDescent="0.2">
      <c r="U5750" s="59"/>
    </row>
    <row r="5751" spans="21:21" x14ac:dyDescent="0.2">
      <c r="U5751" s="59"/>
    </row>
    <row r="5752" spans="21:21" x14ac:dyDescent="0.2">
      <c r="U5752" s="59"/>
    </row>
    <row r="5753" spans="21:21" x14ac:dyDescent="0.2">
      <c r="U5753" s="59"/>
    </row>
    <row r="5754" spans="21:21" x14ac:dyDescent="0.2">
      <c r="U5754" s="59"/>
    </row>
    <row r="5755" spans="21:21" x14ac:dyDescent="0.2">
      <c r="U5755" s="59"/>
    </row>
    <row r="5756" spans="21:21" x14ac:dyDescent="0.2">
      <c r="U5756" s="59"/>
    </row>
    <row r="5757" spans="21:21" x14ac:dyDescent="0.2">
      <c r="U5757" s="59"/>
    </row>
    <row r="5758" spans="21:21" x14ac:dyDescent="0.2">
      <c r="U5758" s="59"/>
    </row>
    <row r="5759" spans="21:21" x14ac:dyDescent="0.2">
      <c r="U5759" s="59"/>
    </row>
    <row r="5760" spans="21:21" x14ac:dyDescent="0.2">
      <c r="U5760" s="59"/>
    </row>
    <row r="5761" spans="21:21" x14ac:dyDescent="0.2">
      <c r="U5761" s="59"/>
    </row>
    <row r="5762" spans="21:21" x14ac:dyDescent="0.2">
      <c r="U5762" s="59"/>
    </row>
    <row r="5763" spans="21:21" x14ac:dyDescent="0.2">
      <c r="U5763" s="59"/>
    </row>
    <row r="5764" spans="21:21" x14ac:dyDescent="0.2">
      <c r="U5764" s="59"/>
    </row>
    <row r="5765" spans="21:21" x14ac:dyDescent="0.2">
      <c r="U5765" s="59"/>
    </row>
    <row r="5766" spans="21:21" x14ac:dyDescent="0.2">
      <c r="U5766" s="59"/>
    </row>
    <row r="5767" spans="21:21" x14ac:dyDescent="0.2">
      <c r="U5767" s="59"/>
    </row>
    <row r="5768" spans="21:21" x14ac:dyDescent="0.2">
      <c r="U5768" s="59"/>
    </row>
    <row r="5769" spans="21:21" x14ac:dyDescent="0.2">
      <c r="U5769" s="59"/>
    </row>
    <row r="5770" spans="21:21" x14ac:dyDescent="0.2">
      <c r="U5770" s="59"/>
    </row>
    <row r="5771" spans="21:21" x14ac:dyDescent="0.2">
      <c r="U5771" s="59"/>
    </row>
    <row r="5772" spans="21:21" x14ac:dyDescent="0.2">
      <c r="U5772" s="59"/>
    </row>
    <row r="5773" spans="21:21" x14ac:dyDescent="0.2">
      <c r="U5773" s="59"/>
    </row>
    <row r="5774" spans="21:21" x14ac:dyDescent="0.2">
      <c r="U5774" s="59"/>
    </row>
    <row r="5775" spans="21:21" x14ac:dyDescent="0.2">
      <c r="U5775" s="59"/>
    </row>
    <row r="5776" spans="21:21" x14ac:dyDescent="0.2">
      <c r="U5776" s="59"/>
    </row>
    <row r="5777" spans="21:21" x14ac:dyDescent="0.2">
      <c r="U5777" s="59"/>
    </row>
    <row r="5778" spans="21:21" x14ac:dyDescent="0.2">
      <c r="U5778" s="59"/>
    </row>
    <row r="5779" spans="21:21" x14ac:dyDescent="0.2">
      <c r="U5779" s="59"/>
    </row>
    <row r="5780" spans="21:21" x14ac:dyDescent="0.2">
      <c r="U5780" s="59"/>
    </row>
    <row r="5781" spans="21:21" x14ac:dyDescent="0.2">
      <c r="U5781" s="59"/>
    </row>
    <row r="5782" spans="21:21" x14ac:dyDescent="0.2">
      <c r="U5782" s="59"/>
    </row>
    <row r="5783" spans="21:21" x14ac:dyDescent="0.2">
      <c r="U5783" s="59"/>
    </row>
    <row r="5784" spans="21:21" x14ac:dyDescent="0.2">
      <c r="U5784" s="59"/>
    </row>
    <row r="5785" spans="21:21" x14ac:dyDescent="0.2">
      <c r="U5785" s="59"/>
    </row>
    <row r="5786" spans="21:21" x14ac:dyDescent="0.2">
      <c r="U5786" s="59"/>
    </row>
    <row r="5787" spans="21:21" x14ac:dyDescent="0.2">
      <c r="U5787" s="59"/>
    </row>
    <row r="5788" spans="21:21" x14ac:dyDescent="0.2">
      <c r="U5788" s="59"/>
    </row>
    <row r="5789" spans="21:21" x14ac:dyDescent="0.2">
      <c r="U5789" s="59"/>
    </row>
    <row r="5790" spans="21:21" x14ac:dyDescent="0.2">
      <c r="U5790" s="59"/>
    </row>
    <row r="5791" spans="21:21" x14ac:dyDescent="0.2">
      <c r="U5791" s="59"/>
    </row>
    <row r="5792" spans="21:21" x14ac:dyDescent="0.2">
      <c r="U5792" s="59"/>
    </row>
    <row r="5793" spans="21:21" x14ac:dyDescent="0.2">
      <c r="U5793" s="59"/>
    </row>
    <row r="5794" spans="21:21" x14ac:dyDescent="0.2">
      <c r="U5794" s="59"/>
    </row>
    <row r="5795" spans="21:21" x14ac:dyDescent="0.2">
      <c r="U5795" s="59"/>
    </row>
    <row r="5796" spans="21:21" x14ac:dyDescent="0.2">
      <c r="U5796" s="59"/>
    </row>
    <row r="5797" spans="21:21" x14ac:dyDescent="0.2">
      <c r="U5797" s="59"/>
    </row>
    <row r="5798" spans="21:21" x14ac:dyDescent="0.2">
      <c r="U5798" s="59"/>
    </row>
    <row r="5799" spans="21:21" x14ac:dyDescent="0.2">
      <c r="U5799" s="59"/>
    </row>
    <row r="5800" spans="21:21" x14ac:dyDescent="0.2">
      <c r="U5800" s="59"/>
    </row>
    <row r="5801" spans="21:21" x14ac:dyDescent="0.2">
      <c r="U5801" s="59"/>
    </row>
    <row r="5802" spans="21:21" x14ac:dyDescent="0.2">
      <c r="U5802" s="59"/>
    </row>
    <row r="5803" spans="21:21" x14ac:dyDescent="0.2">
      <c r="U5803" s="59"/>
    </row>
    <row r="5804" spans="21:21" x14ac:dyDescent="0.2">
      <c r="U5804" s="59"/>
    </row>
    <row r="5805" spans="21:21" x14ac:dyDescent="0.2">
      <c r="U5805" s="59"/>
    </row>
    <row r="5806" spans="21:21" x14ac:dyDescent="0.2">
      <c r="U5806" s="59"/>
    </row>
    <row r="5807" spans="21:21" x14ac:dyDescent="0.2">
      <c r="U5807" s="59"/>
    </row>
    <row r="5808" spans="21:21" x14ac:dyDescent="0.2">
      <c r="U5808" s="59"/>
    </row>
    <row r="5809" spans="21:21" x14ac:dyDescent="0.2">
      <c r="U5809" s="59"/>
    </row>
    <row r="5810" spans="21:21" x14ac:dyDescent="0.2">
      <c r="U5810" s="59"/>
    </row>
    <row r="5811" spans="21:21" x14ac:dyDescent="0.2">
      <c r="U5811" s="59"/>
    </row>
    <row r="5812" spans="21:21" x14ac:dyDescent="0.2">
      <c r="U5812" s="59"/>
    </row>
    <row r="5813" spans="21:21" x14ac:dyDescent="0.2">
      <c r="U5813" s="59"/>
    </row>
    <row r="5814" spans="21:21" x14ac:dyDescent="0.2">
      <c r="U5814" s="59"/>
    </row>
    <row r="5815" spans="21:21" x14ac:dyDescent="0.2">
      <c r="U5815" s="59"/>
    </row>
    <row r="5816" spans="21:21" x14ac:dyDescent="0.2">
      <c r="U5816" s="59"/>
    </row>
    <row r="5817" spans="21:21" x14ac:dyDescent="0.2">
      <c r="U5817" s="59"/>
    </row>
    <row r="5818" spans="21:21" x14ac:dyDescent="0.2">
      <c r="U5818" s="59"/>
    </row>
    <row r="5819" spans="21:21" x14ac:dyDescent="0.2">
      <c r="U5819" s="59"/>
    </row>
    <row r="5820" spans="21:21" x14ac:dyDescent="0.2">
      <c r="U5820" s="59"/>
    </row>
    <row r="5821" spans="21:21" x14ac:dyDescent="0.2">
      <c r="U5821" s="59"/>
    </row>
    <row r="5822" spans="21:21" x14ac:dyDescent="0.2">
      <c r="U5822" s="59"/>
    </row>
    <row r="5823" spans="21:21" x14ac:dyDescent="0.2">
      <c r="U5823" s="59"/>
    </row>
    <row r="5824" spans="21:21" x14ac:dyDescent="0.2">
      <c r="U5824" s="59"/>
    </row>
    <row r="5825" spans="21:21" x14ac:dyDescent="0.2">
      <c r="U5825" s="59"/>
    </row>
    <row r="5826" spans="21:21" x14ac:dyDescent="0.2">
      <c r="U5826" s="59"/>
    </row>
    <row r="5827" spans="21:21" x14ac:dyDescent="0.2">
      <c r="U5827" s="59"/>
    </row>
    <row r="5828" spans="21:21" x14ac:dyDescent="0.2">
      <c r="U5828" s="59"/>
    </row>
    <row r="5829" spans="21:21" x14ac:dyDescent="0.2">
      <c r="U5829" s="59"/>
    </row>
    <row r="5830" spans="21:21" x14ac:dyDescent="0.2">
      <c r="U5830" s="59"/>
    </row>
    <row r="5831" spans="21:21" x14ac:dyDescent="0.2">
      <c r="U5831" s="59"/>
    </row>
    <row r="5832" spans="21:21" x14ac:dyDescent="0.2">
      <c r="U5832" s="59"/>
    </row>
    <row r="5833" spans="21:21" x14ac:dyDescent="0.2">
      <c r="U5833" s="59"/>
    </row>
    <row r="5834" spans="21:21" x14ac:dyDescent="0.2">
      <c r="U5834" s="59"/>
    </row>
    <row r="5835" spans="21:21" x14ac:dyDescent="0.2">
      <c r="U5835" s="59"/>
    </row>
    <row r="5836" spans="21:21" x14ac:dyDescent="0.2">
      <c r="U5836" s="59"/>
    </row>
    <row r="5837" spans="21:21" x14ac:dyDescent="0.2">
      <c r="U5837" s="59"/>
    </row>
    <row r="5838" spans="21:21" x14ac:dyDescent="0.2">
      <c r="U5838" s="59"/>
    </row>
    <row r="5839" spans="21:21" x14ac:dyDescent="0.2">
      <c r="U5839" s="59"/>
    </row>
    <row r="5840" spans="21:21" x14ac:dyDescent="0.2">
      <c r="U5840" s="59"/>
    </row>
    <row r="5841" spans="21:21" x14ac:dyDescent="0.2">
      <c r="U5841" s="59"/>
    </row>
    <row r="5842" spans="21:21" x14ac:dyDescent="0.2">
      <c r="U5842" s="59"/>
    </row>
    <row r="5843" spans="21:21" x14ac:dyDescent="0.2">
      <c r="U5843" s="59"/>
    </row>
    <row r="5844" spans="21:21" x14ac:dyDescent="0.2">
      <c r="U5844" s="59"/>
    </row>
    <row r="5845" spans="21:21" x14ac:dyDescent="0.2">
      <c r="U5845" s="59"/>
    </row>
    <row r="5846" spans="21:21" x14ac:dyDescent="0.2">
      <c r="U5846" s="59"/>
    </row>
    <row r="5847" spans="21:21" x14ac:dyDescent="0.2">
      <c r="U5847" s="59"/>
    </row>
    <row r="5848" spans="21:21" x14ac:dyDescent="0.2">
      <c r="U5848" s="59"/>
    </row>
    <row r="5849" spans="21:21" x14ac:dyDescent="0.2">
      <c r="U5849" s="59"/>
    </row>
    <row r="5850" spans="21:21" x14ac:dyDescent="0.2">
      <c r="U5850" s="59"/>
    </row>
    <row r="5851" spans="21:21" x14ac:dyDescent="0.2">
      <c r="U5851" s="59"/>
    </row>
    <row r="5852" spans="21:21" x14ac:dyDescent="0.2">
      <c r="U5852" s="59"/>
    </row>
    <row r="5853" spans="21:21" x14ac:dyDescent="0.2">
      <c r="U5853" s="59"/>
    </row>
    <row r="5854" spans="21:21" x14ac:dyDescent="0.2">
      <c r="U5854" s="59"/>
    </row>
    <row r="5855" spans="21:21" x14ac:dyDescent="0.2">
      <c r="U5855" s="59"/>
    </row>
    <row r="5856" spans="21:21" x14ac:dyDescent="0.2">
      <c r="U5856" s="59"/>
    </row>
    <row r="5857" spans="21:21" x14ac:dyDescent="0.2">
      <c r="U5857" s="59"/>
    </row>
    <row r="5858" spans="21:21" x14ac:dyDescent="0.2">
      <c r="U5858" s="59"/>
    </row>
    <row r="5859" spans="21:21" x14ac:dyDescent="0.2">
      <c r="U5859" s="59"/>
    </row>
    <row r="5860" spans="21:21" x14ac:dyDescent="0.2">
      <c r="U5860" s="59"/>
    </row>
    <row r="5861" spans="21:21" x14ac:dyDescent="0.2">
      <c r="U5861" s="59"/>
    </row>
    <row r="5862" spans="21:21" x14ac:dyDescent="0.2">
      <c r="U5862" s="59"/>
    </row>
    <row r="5863" spans="21:21" x14ac:dyDescent="0.2">
      <c r="U5863" s="59"/>
    </row>
    <row r="5864" spans="21:21" x14ac:dyDescent="0.2">
      <c r="U5864" s="59"/>
    </row>
    <row r="5865" spans="21:21" x14ac:dyDescent="0.2">
      <c r="U5865" s="59"/>
    </row>
    <row r="5866" spans="21:21" x14ac:dyDescent="0.2">
      <c r="U5866" s="59"/>
    </row>
    <row r="5867" spans="21:21" x14ac:dyDescent="0.2">
      <c r="U5867" s="59"/>
    </row>
    <row r="5868" spans="21:21" x14ac:dyDescent="0.2">
      <c r="U5868" s="59"/>
    </row>
    <row r="5869" spans="21:21" x14ac:dyDescent="0.2">
      <c r="U5869" s="59"/>
    </row>
    <row r="5870" spans="21:21" x14ac:dyDescent="0.2">
      <c r="U5870" s="59"/>
    </row>
    <row r="5871" spans="21:21" x14ac:dyDescent="0.2">
      <c r="U5871" s="59"/>
    </row>
    <row r="5872" spans="21:21" x14ac:dyDescent="0.2">
      <c r="U5872" s="59"/>
    </row>
    <row r="5873" spans="21:21" x14ac:dyDescent="0.2">
      <c r="U5873" s="59"/>
    </row>
    <row r="5874" spans="21:21" x14ac:dyDescent="0.2">
      <c r="U5874" s="59"/>
    </row>
    <row r="5875" spans="21:21" x14ac:dyDescent="0.2">
      <c r="U5875" s="59"/>
    </row>
    <row r="5876" spans="21:21" x14ac:dyDescent="0.2">
      <c r="U5876" s="59"/>
    </row>
    <row r="5877" spans="21:21" x14ac:dyDescent="0.2">
      <c r="U5877" s="59"/>
    </row>
    <row r="5878" spans="21:21" x14ac:dyDescent="0.2">
      <c r="U5878" s="59"/>
    </row>
    <row r="5879" spans="21:21" x14ac:dyDescent="0.2">
      <c r="U5879" s="59"/>
    </row>
    <row r="5880" spans="21:21" x14ac:dyDescent="0.2">
      <c r="U5880" s="59"/>
    </row>
    <row r="5881" spans="21:21" x14ac:dyDescent="0.2">
      <c r="U5881" s="59"/>
    </row>
    <row r="5882" spans="21:21" x14ac:dyDescent="0.2">
      <c r="U5882" s="59"/>
    </row>
    <row r="5883" spans="21:21" x14ac:dyDescent="0.2">
      <c r="U5883" s="59"/>
    </row>
    <row r="5884" spans="21:21" x14ac:dyDescent="0.2">
      <c r="U5884" s="59"/>
    </row>
    <row r="5885" spans="21:21" x14ac:dyDescent="0.2">
      <c r="U5885" s="59"/>
    </row>
    <row r="5886" spans="21:21" x14ac:dyDescent="0.2">
      <c r="U5886" s="59"/>
    </row>
    <row r="5887" spans="21:21" x14ac:dyDescent="0.2">
      <c r="U5887" s="59"/>
    </row>
    <row r="5888" spans="21:21" x14ac:dyDescent="0.2">
      <c r="U5888" s="59"/>
    </row>
    <row r="5889" spans="21:21" x14ac:dyDescent="0.2">
      <c r="U5889" s="59"/>
    </row>
    <row r="5890" spans="21:21" x14ac:dyDescent="0.2">
      <c r="U5890" s="59"/>
    </row>
    <row r="5891" spans="21:21" x14ac:dyDescent="0.2">
      <c r="U5891" s="59"/>
    </row>
    <row r="5892" spans="21:21" x14ac:dyDescent="0.2">
      <c r="U5892" s="59"/>
    </row>
    <row r="5893" spans="21:21" x14ac:dyDescent="0.2">
      <c r="U5893" s="59"/>
    </row>
    <row r="5894" spans="21:21" x14ac:dyDescent="0.2">
      <c r="U5894" s="59"/>
    </row>
    <row r="5895" spans="21:21" x14ac:dyDescent="0.2">
      <c r="U5895" s="59"/>
    </row>
    <row r="5896" spans="21:21" x14ac:dyDescent="0.2">
      <c r="U5896" s="59"/>
    </row>
    <row r="5897" spans="21:21" x14ac:dyDescent="0.2">
      <c r="U5897" s="59"/>
    </row>
    <row r="5898" spans="21:21" x14ac:dyDescent="0.2">
      <c r="U5898" s="59"/>
    </row>
    <row r="5899" spans="21:21" x14ac:dyDescent="0.2">
      <c r="U5899" s="59"/>
    </row>
    <row r="5900" spans="21:21" x14ac:dyDescent="0.2">
      <c r="U5900" s="59"/>
    </row>
    <row r="5901" spans="21:21" x14ac:dyDescent="0.2">
      <c r="U5901" s="59"/>
    </row>
    <row r="5902" spans="21:21" x14ac:dyDescent="0.2">
      <c r="U5902" s="59"/>
    </row>
    <row r="5903" spans="21:21" x14ac:dyDescent="0.2">
      <c r="U5903" s="59"/>
    </row>
    <row r="5904" spans="21:21" x14ac:dyDescent="0.2">
      <c r="U5904" s="59"/>
    </row>
    <row r="5905" spans="21:21" x14ac:dyDescent="0.2">
      <c r="U5905" s="59"/>
    </row>
    <row r="5906" spans="21:21" x14ac:dyDescent="0.2">
      <c r="U5906" s="59"/>
    </row>
    <row r="5907" spans="21:21" x14ac:dyDescent="0.2">
      <c r="U5907" s="59"/>
    </row>
    <row r="5908" spans="21:21" x14ac:dyDescent="0.2">
      <c r="U5908" s="59"/>
    </row>
    <row r="5909" spans="21:21" x14ac:dyDescent="0.2">
      <c r="U5909" s="59"/>
    </row>
    <row r="5910" spans="21:21" x14ac:dyDescent="0.2">
      <c r="U5910" s="59"/>
    </row>
    <row r="5911" spans="21:21" x14ac:dyDescent="0.2">
      <c r="U5911" s="59"/>
    </row>
    <row r="5912" spans="21:21" x14ac:dyDescent="0.2">
      <c r="U5912" s="59"/>
    </row>
    <row r="5913" spans="21:21" x14ac:dyDescent="0.2">
      <c r="U5913" s="59"/>
    </row>
    <row r="5914" spans="21:21" x14ac:dyDescent="0.2">
      <c r="U5914" s="59"/>
    </row>
    <row r="5915" spans="21:21" x14ac:dyDescent="0.2">
      <c r="U5915" s="59"/>
    </row>
    <row r="5916" spans="21:21" x14ac:dyDescent="0.2">
      <c r="U5916" s="59"/>
    </row>
    <row r="5917" spans="21:21" x14ac:dyDescent="0.2">
      <c r="U5917" s="59"/>
    </row>
    <row r="5918" spans="21:21" x14ac:dyDescent="0.2">
      <c r="U5918" s="59"/>
    </row>
    <row r="5919" spans="21:21" x14ac:dyDescent="0.2">
      <c r="U5919" s="59"/>
    </row>
    <row r="5920" spans="21:21" x14ac:dyDescent="0.2">
      <c r="U5920" s="59"/>
    </row>
    <row r="5921" spans="21:21" x14ac:dyDescent="0.2">
      <c r="U5921" s="59"/>
    </row>
    <row r="5922" spans="21:21" x14ac:dyDescent="0.2">
      <c r="U5922" s="59"/>
    </row>
    <row r="5923" spans="21:21" x14ac:dyDescent="0.2">
      <c r="U5923" s="59"/>
    </row>
    <row r="5924" spans="21:21" x14ac:dyDescent="0.2">
      <c r="U5924" s="59"/>
    </row>
    <row r="5925" spans="21:21" x14ac:dyDescent="0.2">
      <c r="U5925" s="59"/>
    </row>
    <row r="5926" spans="21:21" x14ac:dyDescent="0.2">
      <c r="U5926" s="59"/>
    </row>
    <row r="5927" spans="21:21" x14ac:dyDescent="0.2">
      <c r="U5927" s="59"/>
    </row>
    <row r="5928" spans="21:21" x14ac:dyDescent="0.2">
      <c r="U5928" s="59"/>
    </row>
    <row r="5929" spans="21:21" x14ac:dyDescent="0.2">
      <c r="U5929" s="59"/>
    </row>
    <row r="5930" spans="21:21" x14ac:dyDescent="0.2">
      <c r="U5930" s="59"/>
    </row>
    <row r="5931" spans="21:21" x14ac:dyDescent="0.2">
      <c r="U5931" s="59"/>
    </row>
    <row r="5932" spans="21:21" x14ac:dyDescent="0.2">
      <c r="U5932" s="59"/>
    </row>
    <row r="5933" spans="21:21" x14ac:dyDescent="0.2">
      <c r="U5933" s="59"/>
    </row>
    <row r="5934" spans="21:21" x14ac:dyDescent="0.2">
      <c r="U5934" s="59"/>
    </row>
    <row r="5935" spans="21:21" x14ac:dyDescent="0.2">
      <c r="U5935" s="59"/>
    </row>
    <row r="5936" spans="21:21" x14ac:dyDescent="0.2">
      <c r="U5936" s="59"/>
    </row>
    <row r="5937" spans="21:21" x14ac:dyDescent="0.2">
      <c r="U5937" s="59"/>
    </row>
    <row r="5938" spans="21:21" x14ac:dyDescent="0.2">
      <c r="U5938" s="59"/>
    </row>
    <row r="5939" spans="21:21" x14ac:dyDescent="0.2">
      <c r="U5939" s="59"/>
    </row>
    <row r="5940" spans="21:21" x14ac:dyDescent="0.2">
      <c r="U5940" s="59"/>
    </row>
    <row r="5941" spans="21:21" x14ac:dyDescent="0.2">
      <c r="U5941" s="59"/>
    </row>
    <row r="5942" spans="21:21" x14ac:dyDescent="0.2">
      <c r="U5942" s="59"/>
    </row>
    <row r="5943" spans="21:21" x14ac:dyDescent="0.2">
      <c r="U5943" s="59"/>
    </row>
    <row r="5944" spans="21:21" x14ac:dyDescent="0.2">
      <c r="U5944" s="59"/>
    </row>
    <row r="5945" spans="21:21" x14ac:dyDescent="0.2">
      <c r="U5945" s="59"/>
    </row>
    <row r="5946" spans="21:21" x14ac:dyDescent="0.2">
      <c r="U5946" s="59"/>
    </row>
    <row r="5947" spans="21:21" x14ac:dyDescent="0.2">
      <c r="U5947" s="59"/>
    </row>
    <row r="5948" spans="21:21" x14ac:dyDescent="0.2">
      <c r="U5948" s="59"/>
    </row>
    <row r="5949" spans="21:21" x14ac:dyDescent="0.2">
      <c r="U5949" s="59"/>
    </row>
    <row r="5950" spans="21:21" x14ac:dyDescent="0.2">
      <c r="U5950" s="59"/>
    </row>
    <row r="5951" spans="21:21" x14ac:dyDescent="0.2">
      <c r="U5951" s="59"/>
    </row>
    <row r="5952" spans="21:21" x14ac:dyDescent="0.2">
      <c r="U5952" s="59"/>
    </row>
    <row r="5953" spans="21:21" x14ac:dyDescent="0.2">
      <c r="U5953" s="59"/>
    </row>
    <row r="5954" spans="21:21" x14ac:dyDescent="0.2">
      <c r="U5954" s="59"/>
    </row>
    <row r="5955" spans="21:21" x14ac:dyDescent="0.2">
      <c r="U5955" s="59"/>
    </row>
    <row r="5956" spans="21:21" x14ac:dyDescent="0.2">
      <c r="U5956" s="59"/>
    </row>
    <row r="5957" spans="21:21" x14ac:dyDescent="0.2">
      <c r="U5957" s="59"/>
    </row>
    <row r="5958" spans="21:21" x14ac:dyDescent="0.2">
      <c r="U5958" s="59"/>
    </row>
    <row r="5959" spans="21:21" x14ac:dyDescent="0.2">
      <c r="U5959" s="59"/>
    </row>
    <row r="5960" spans="21:21" x14ac:dyDescent="0.2">
      <c r="U5960" s="59"/>
    </row>
    <row r="5961" spans="21:21" x14ac:dyDescent="0.2">
      <c r="U5961" s="59"/>
    </row>
    <row r="5962" spans="21:21" x14ac:dyDescent="0.2">
      <c r="U5962" s="59"/>
    </row>
    <row r="5963" spans="21:21" x14ac:dyDescent="0.2">
      <c r="U5963" s="59"/>
    </row>
    <row r="5964" spans="21:21" x14ac:dyDescent="0.2">
      <c r="U5964" s="59"/>
    </row>
    <row r="5965" spans="21:21" x14ac:dyDescent="0.2">
      <c r="U5965" s="59"/>
    </row>
    <row r="5966" spans="21:21" x14ac:dyDescent="0.2">
      <c r="U5966" s="59"/>
    </row>
    <row r="5967" spans="21:21" x14ac:dyDescent="0.2">
      <c r="U5967" s="59"/>
    </row>
    <row r="5968" spans="21:21" x14ac:dyDescent="0.2">
      <c r="U5968" s="59"/>
    </row>
    <row r="5969" spans="21:21" x14ac:dyDescent="0.2">
      <c r="U5969" s="59"/>
    </row>
    <row r="5970" spans="21:21" x14ac:dyDescent="0.2">
      <c r="U5970" s="59"/>
    </row>
    <row r="5971" spans="21:21" x14ac:dyDescent="0.2">
      <c r="U5971" s="59"/>
    </row>
    <row r="5972" spans="21:21" x14ac:dyDescent="0.2">
      <c r="U5972" s="59"/>
    </row>
    <row r="5973" spans="21:21" x14ac:dyDescent="0.2">
      <c r="U5973" s="59"/>
    </row>
    <row r="5974" spans="21:21" x14ac:dyDescent="0.2">
      <c r="U5974" s="59"/>
    </row>
    <row r="5975" spans="21:21" x14ac:dyDescent="0.2">
      <c r="U5975" s="59"/>
    </row>
    <row r="5976" spans="21:21" x14ac:dyDescent="0.2">
      <c r="U5976" s="59"/>
    </row>
    <row r="5977" spans="21:21" x14ac:dyDescent="0.2">
      <c r="U5977" s="59"/>
    </row>
    <row r="5978" spans="21:21" x14ac:dyDescent="0.2">
      <c r="U5978" s="59"/>
    </row>
    <row r="5979" spans="21:21" x14ac:dyDescent="0.2">
      <c r="U5979" s="59"/>
    </row>
    <row r="5980" spans="21:21" x14ac:dyDescent="0.2">
      <c r="U5980" s="59"/>
    </row>
    <row r="5981" spans="21:21" x14ac:dyDescent="0.2">
      <c r="U5981" s="59"/>
    </row>
    <row r="5982" spans="21:21" x14ac:dyDescent="0.2">
      <c r="U5982" s="59"/>
    </row>
    <row r="5983" spans="21:21" x14ac:dyDescent="0.2">
      <c r="U5983" s="59"/>
    </row>
    <row r="5984" spans="21:21" x14ac:dyDescent="0.2">
      <c r="U5984" s="59"/>
    </row>
    <row r="5985" spans="21:21" x14ac:dyDescent="0.2">
      <c r="U5985" s="59"/>
    </row>
    <row r="5986" spans="21:21" x14ac:dyDescent="0.2">
      <c r="U5986" s="59"/>
    </row>
    <row r="5987" spans="21:21" x14ac:dyDescent="0.2">
      <c r="U5987" s="59"/>
    </row>
    <row r="5988" spans="21:21" x14ac:dyDescent="0.2">
      <c r="U5988" s="59"/>
    </row>
    <row r="5989" spans="21:21" x14ac:dyDescent="0.2">
      <c r="U5989" s="59"/>
    </row>
    <row r="5990" spans="21:21" x14ac:dyDescent="0.2">
      <c r="U5990" s="59"/>
    </row>
    <row r="5991" spans="21:21" x14ac:dyDescent="0.2">
      <c r="U5991" s="59"/>
    </row>
    <row r="5992" spans="21:21" x14ac:dyDescent="0.2">
      <c r="U5992" s="59"/>
    </row>
    <row r="5993" spans="21:21" x14ac:dyDescent="0.2">
      <c r="U5993" s="59"/>
    </row>
    <row r="5994" spans="21:21" x14ac:dyDescent="0.2">
      <c r="U5994" s="59"/>
    </row>
    <row r="5995" spans="21:21" x14ac:dyDescent="0.2">
      <c r="U5995" s="59"/>
    </row>
    <row r="5996" spans="21:21" x14ac:dyDescent="0.2">
      <c r="U5996" s="59"/>
    </row>
    <row r="5997" spans="21:21" x14ac:dyDescent="0.2">
      <c r="U5997" s="59"/>
    </row>
    <row r="5998" spans="21:21" x14ac:dyDescent="0.2">
      <c r="U5998" s="59"/>
    </row>
    <row r="5999" spans="21:21" x14ac:dyDescent="0.2">
      <c r="U5999" s="59"/>
    </row>
    <row r="6000" spans="21:21" x14ac:dyDescent="0.2">
      <c r="U6000" s="59"/>
    </row>
    <row r="6001" spans="21:21" x14ac:dyDescent="0.2">
      <c r="U6001" s="59"/>
    </row>
    <row r="6002" spans="21:21" x14ac:dyDescent="0.2">
      <c r="U6002" s="59"/>
    </row>
    <row r="6003" spans="21:21" x14ac:dyDescent="0.2">
      <c r="U6003" s="59"/>
    </row>
    <row r="6004" spans="21:21" x14ac:dyDescent="0.2">
      <c r="U6004" s="59"/>
    </row>
    <row r="6005" spans="21:21" x14ac:dyDescent="0.2">
      <c r="U6005" s="59"/>
    </row>
    <row r="6006" spans="21:21" x14ac:dyDescent="0.2">
      <c r="U6006" s="59"/>
    </row>
    <row r="6007" spans="21:21" x14ac:dyDescent="0.2">
      <c r="U6007" s="59"/>
    </row>
    <row r="6008" spans="21:21" x14ac:dyDescent="0.2">
      <c r="U6008" s="59"/>
    </row>
    <row r="6009" spans="21:21" x14ac:dyDescent="0.2">
      <c r="U6009" s="59"/>
    </row>
    <row r="6010" spans="21:21" x14ac:dyDescent="0.2">
      <c r="U6010" s="59"/>
    </row>
    <row r="6011" spans="21:21" x14ac:dyDescent="0.2">
      <c r="U6011" s="59"/>
    </row>
    <row r="6012" spans="21:21" x14ac:dyDescent="0.2">
      <c r="U6012" s="59"/>
    </row>
    <row r="6013" spans="21:21" x14ac:dyDescent="0.2">
      <c r="U6013" s="59"/>
    </row>
    <row r="6014" spans="21:21" x14ac:dyDescent="0.2">
      <c r="U6014" s="59"/>
    </row>
    <row r="6015" spans="21:21" x14ac:dyDescent="0.2">
      <c r="U6015" s="59"/>
    </row>
    <row r="6016" spans="21:21" x14ac:dyDescent="0.2">
      <c r="U6016" s="59"/>
    </row>
    <row r="6017" spans="21:21" x14ac:dyDescent="0.2">
      <c r="U6017" s="59"/>
    </row>
    <row r="6018" spans="21:21" x14ac:dyDescent="0.2">
      <c r="U6018" s="59"/>
    </row>
    <row r="6019" spans="21:21" x14ac:dyDescent="0.2">
      <c r="U6019" s="59"/>
    </row>
    <row r="6020" spans="21:21" x14ac:dyDescent="0.2">
      <c r="U6020" s="59"/>
    </row>
    <row r="6021" spans="21:21" x14ac:dyDescent="0.2">
      <c r="U6021" s="59"/>
    </row>
    <row r="6022" spans="21:21" x14ac:dyDescent="0.2">
      <c r="U6022" s="59"/>
    </row>
    <row r="6023" spans="21:21" x14ac:dyDescent="0.2">
      <c r="U6023" s="59"/>
    </row>
    <row r="6024" spans="21:21" x14ac:dyDescent="0.2">
      <c r="U6024" s="59"/>
    </row>
    <row r="6025" spans="21:21" x14ac:dyDescent="0.2">
      <c r="U6025" s="59"/>
    </row>
    <row r="6026" spans="21:21" x14ac:dyDescent="0.2">
      <c r="U6026" s="59"/>
    </row>
    <row r="6027" spans="21:21" x14ac:dyDescent="0.2">
      <c r="U6027" s="59"/>
    </row>
    <row r="6028" spans="21:21" x14ac:dyDescent="0.2">
      <c r="U6028" s="59"/>
    </row>
    <row r="6029" spans="21:21" x14ac:dyDescent="0.2">
      <c r="U6029" s="59"/>
    </row>
    <row r="6030" spans="21:21" x14ac:dyDescent="0.2">
      <c r="U6030" s="59"/>
    </row>
    <row r="6031" spans="21:21" x14ac:dyDescent="0.2">
      <c r="U6031" s="59"/>
    </row>
    <row r="6032" spans="21:21" x14ac:dyDescent="0.2">
      <c r="U6032" s="59"/>
    </row>
    <row r="6033" spans="21:21" x14ac:dyDescent="0.2">
      <c r="U6033" s="59"/>
    </row>
    <row r="6034" spans="21:21" x14ac:dyDescent="0.2">
      <c r="U6034" s="59"/>
    </row>
    <row r="6035" spans="21:21" x14ac:dyDescent="0.2">
      <c r="U6035" s="59"/>
    </row>
    <row r="6036" spans="21:21" x14ac:dyDescent="0.2">
      <c r="U6036" s="59"/>
    </row>
    <row r="6037" spans="21:21" x14ac:dyDescent="0.2">
      <c r="U6037" s="59"/>
    </row>
    <row r="6038" spans="21:21" x14ac:dyDescent="0.2">
      <c r="U6038" s="59"/>
    </row>
    <row r="6039" spans="21:21" x14ac:dyDescent="0.2">
      <c r="U6039" s="59"/>
    </row>
    <row r="6040" spans="21:21" x14ac:dyDescent="0.2">
      <c r="U6040" s="59"/>
    </row>
    <row r="6041" spans="21:21" x14ac:dyDescent="0.2">
      <c r="U6041" s="59"/>
    </row>
    <row r="6042" spans="21:21" x14ac:dyDescent="0.2">
      <c r="U6042" s="59"/>
    </row>
    <row r="6043" spans="21:21" x14ac:dyDescent="0.2">
      <c r="U6043" s="59"/>
    </row>
    <row r="6044" spans="21:21" x14ac:dyDescent="0.2">
      <c r="U6044" s="59"/>
    </row>
    <row r="6045" spans="21:21" x14ac:dyDescent="0.2">
      <c r="U6045" s="59"/>
    </row>
    <row r="6046" spans="21:21" x14ac:dyDescent="0.2">
      <c r="U6046" s="59"/>
    </row>
    <row r="6047" spans="21:21" x14ac:dyDescent="0.2">
      <c r="U6047" s="59"/>
    </row>
    <row r="6048" spans="21:21" x14ac:dyDescent="0.2">
      <c r="U6048" s="59"/>
    </row>
    <row r="6049" spans="21:21" x14ac:dyDescent="0.2">
      <c r="U6049" s="59"/>
    </row>
    <row r="6050" spans="21:21" x14ac:dyDescent="0.2">
      <c r="U6050" s="59"/>
    </row>
    <row r="6051" spans="21:21" x14ac:dyDescent="0.2">
      <c r="U6051" s="59"/>
    </row>
    <row r="6052" spans="21:21" x14ac:dyDescent="0.2">
      <c r="U6052" s="59"/>
    </row>
    <row r="6053" spans="21:21" x14ac:dyDescent="0.2">
      <c r="U6053" s="59"/>
    </row>
    <row r="6054" spans="21:21" x14ac:dyDescent="0.2">
      <c r="U6054" s="59"/>
    </row>
    <row r="6055" spans="21:21" x14ac:dyDescent="0.2">
      <c r="U6055" s="59"/>
    </row>
    <row r="6056" spans="21:21" x14ac:dyDescent="0.2">
      <c r="U6056" s="59"/>
    </row>
    <row r="6057" spans="21:21" x14ac:dyDescent="0.2">
      <c r="U6057" s="59"/>
    </row>
    <row r="6058" spans="21:21" x14ac:dyDescent="0.2">
      <c r="U6058" s="59"/>
    </row>
    <row r="6059" spans="21:21" x14ac:dyDescent="0.2">
      <c r="U6059" s="59"/>
    </row>
    <row r="6060" spans="21:21" x14ac:dyDescent="0.2">
      <c r="U6060" s="59"/>
    </row>
    <row r="6061" spans="21:21" x14ac:dyDescent="0.2">
      <c r="U6061" s="59"/>
    </row>
    <row r="6062" spans="21:21" x14ac:dyDescent="0.2">
      <c r="U6062" s="59"/>
    </row>
    <row r="6063" spans="21:21" x14ac:dyDescent="0.2">
      <c r="U6063" s="59"/>
    </row>
    <row r="6064" spans="21:21" x14ac:dyDescent="0.2">
      <c r="U6064" s="59"/>
    </row>
    <row r="6065" spans="21:21" x14ac:dyDescent="0.2">
      <c r="U6065" s="59"/>
    </row>
    <row r="6066" spans="21:21" x14ac:dyDescent="0.2">
      <c r="U6066" s="59"/>
    </row>
    <row r="6067" spans="21:21" x14ac:dyDescent="0.2">
      <c r="U6067" s="59"/>
    </row>
    <row r="6068" spans="21:21" x14ac:dyDescent="0.2">
      <c r="U6068" s="59"/>
    </row>
    <row r="6069" spans="21:21" x14ac:dyDescent="0.2">
      <c r="U6069" s="59"/>
    </row>
    <row r="6070" spans="21:21" x14ac:dyDescent="0.2">
      <c r="U6070" s="59"/>
    </row>
    <row r="6071" spans="21:21" x14ac:dyDescent="0.2">
      <c r="U6071" s="59"/>
    </row>
    <row r="6072" spans="21:21" x14ac:dyDescent="0.2">
      <c r="U6072" s="59"/>
    </row>
    <row r="6073" spans="21:21" x14ac:dyDescent="0.2">
      <c r="U6073" s="59"/>
    </row>
    <row r="6074" spans="21:21" x14ac:dyDescent="0.2">
      <c r="U6074" s="59"/>
    </row>
    <row r="6075" spans="21:21" x14ac:dyDescent="0.2">
      <c r="U6075" s="59"/>
    </row>
    <row r="6076" spans="21:21" x14ac:dyDescent="0.2">
      <c r="U6076" s="59"/>
    </row>
    <row r="6077" spans="21:21" x14ac:dyDescent="0.2">
      <c r="U6077" s="59"/>
    </row>
    <row r="6078" spans="21:21" x14ac:dyDescent="0.2">
      <c r="U6078" s="59"/>
    </row>
    <row r="6079" spans="21:21" x14ac:dyDescent="0.2">
      <c r="U6079" s="59"/>
    </row>
    <row r="6080" spans="21:21" x14ac:dyDescent="0.2">
      <c r="U6080" s="59"/>
    </row>
    <row r="6081" spans="21:21" x14ac:dyDescent="0.2">
      <c r="U6081" s="59"/>
    </row>
    <row r="6082" spans="21:21" x14ac:dyDescent="0.2">
      <c r="U6082" s="59"/>
    </row>
    <row r="6083" spans="21:21" x14ac:dyDescent="0.2">
      <c r="U6083" s="59"/>
    </row>
    <row r="6084" spans="21:21" x14ac:dyDescent="0.2">
      <c r="U6084" s="59"/>
    </row>
    <row r="6085" spans="21:21" x14ac:dyDescent="0.2">
      <c r="U6085" s="59"/>
    </row>
    <row r="6086" spans="21:21" x14ac:dyDescent="0.2">
      <c r="U6086" s="59"/>
    </row>
    <row r="6087" spans="21:21" x14ac:dyDescent="0.2">
      <c r="U6087" s="59"/>
    </row>
    <row r="6088" spans="21:21" x14ac:dyDescent="0.2">
      <c r="U6088" s="59"/>
    </row>
    <row r="6089" spans="21:21" x14ac:dyDescent="0.2">
      <c r="U6089" s="59"/>
    </row>
    <row r="6090" spans="21:21" x14ac:dyDescent="0.2">
      <c r="U6090" s="59"/>
    </row>
    <row r="6091" spans="21:21" x14ac:dyDescent="0.2">
      <c r="U6091" s="59"/>
    </row>
    <row r="6092" spans="21:21" x14ac:dyDescent="0.2">
      <c r="U6092" s="59"/>
    </row>
    <row r="6093" spans="21:21" x14ac:dyDescent="0.2">
      <c r="U6093" s="59"/>
    </row>
    <row r="6094" spans="21:21" x14ac:dyDescent="0.2">
      <c r="U6094" s="59"/>
    </row>
    <row r="6095" spans="21:21" x14ac:dyDescent="0.2">
      <c r="U6095" s="59"/>
    </row>
    <row r="6096" spans="21:21" x14ac:dyDescent="0.2">
      <c r="U6096" s="59"/>
    </row>
    <row r="6097" spans="21:21" x14ac:dyDescent="0.2">
      <c r="U6097" s="59"/>
    </row>
    <row r="6098" spans="21:21" x14ac:dyDescent="0.2">
      <c r="U6098" s="59"/>
    </row>
    <row r="6099" spans="21:21" x14ac:dyDescent="0.2">
      <c r="U6099" s="59"/>
    </row>
    <row r="6100" spans="21:21" x14ac:dyDescent="0.2">
      <c r="U6100" s="59"/>
    </row>
    <row r="6101" spans="21:21" x14ac:dyDescent="0.2">
      <c r="U6101" s="59"/>
    </row>
    <row r="6102" spans="21:21" x14ac:dyDescent="0.2">
      <c r="U6102" s="59"/>
    </row>
    <row r="6103" spans="21:21" x14ac:dyDescent="0.2">
      <c r="U6103" s="59"/>
    </row>
    <row r="6104" spans="21:21" x14ac:dyDescent="0.2">
      <c r="U6104" s="59"/>
    </row>
    <row r="6105" spans="21:21" x14ac:dyDescent="0.2">
      <c r="U6105" s="59"/>
    </row>
    <row r="6106" spans="21:21" x14ac:dyDescent="0.2">
      <c r="U6106" s="59"/>
    </row>
    <row r="6107" spans="21:21" x14ac:dyDescent="0.2">
      <c r="U6107" s="59"/>
    </row>
    <row r="6108" spans="21:21" x14ac:dyDescent="0.2">
      <c r="U6108" s="59"/>
    </row>
    <row r="6109" spans="21:21" x14ac:dyDescent="0.2">
      <c r="U6109" s="59"/>
    </row>
    <row r="6110" spans="21:21" x14ac:dyDescent="0.2">
      <c r="U6110" s="59"/>
    </row>
    <row r="6111" spans="21:21" x14ac:dyDescent="0.2">
      <c r="U6111" s="59"/>
    </row>
    <row r="6112" spans="21:21" x14ac:dyDescent="0.2">
      <c r="U6112" s="59"/>
    </row>
    <row r="6113" spans="21:21" x14ac:dyDescent="0.2">
      <c r="U6113" s="59"/>
    </row>
    <row r="6114" spans="21:21" x14ac:dyDescent="0.2">
      <c r="U6114" s="59"/>
    </row>
    <row r="6115" spans="21:21" x14ac:dyDescent="0.2">
      <c r="U6115" s="59"/>
    </row>
    <row r="6116" spans="21:21" x14ac:dyDescent="0.2">
      <c r="U6116" s="59"/>
    </row>
    <row r="6117" spans="21:21" x14ac:dyDescent="0.2">
      <c r="U6117" s="59"/>
    </row>
    <row r="6118" spans="21:21" x14ac:dyDescent="0.2">
      <c r="U6118" s="59"/>
    </row>
    <row r="6119" spans="21:21" x14ac:dyDescent="0.2">
      <c r="U6119" s="59"/>
    </row>
    <row r="6120" spans="21:21" x14ac:dyDescent="0.2">
      <c r="U6120" s="59"/>
    </row>
    <row r="6121" spans="21:21" x14ac:dyDescent="0.2">
      <c r="U6121" s="59"/>
    </row>
    <row r="6122" spans="21:21" x14ac:dyDescent="0.2">
      <c r="U6122" s="59"/>
    </row>
    <row r="6123" spans="21:21" x14ac:dyDescent="0.2">
      <c r="U6123" s="59"/>
    </row>
    <row r="6124" spans="21:21" x14ac:dyDescent="0.2">
      <c r="U6124" s="59"/>
    </row>
    <row r="6125" spans="21:21" x14ac:dyDescent="0.2">
      <c r="U6125" s="59"/>
    </row>
    <row r="6126" spans="21:21" x14ac:dyDescent="0.2">
      <c r="U6126" s="59"/>
    </row>
    <row r="6127" spans="21:21" x14ac:dyDescent="0.2">
      <c r="U6127" s="59"/>
    </row>
    <row r="6128" spans="21:21" x14ac:dyDescent="0.2">
      <c r="U6128" s="59"/>
    </row>
    <row r="6129" spans="21:21" x14ac:dyDescent="0.2">
      <c r="U6129" s="59"/>
    </row>
    <row r="6130" spans="21:21" x14ac:dyDescent="0.2">
      <c r="U6130" s="59"/>
    </row>
    <row r="6131" spans="21:21" x14ac:dyDescent="0.2">
      <c r="U6131" s="59"/>
    </row>
    <row r="6132" spans="21:21" x14ac:dyDescent="0.2">
      <c r="U6132" s="59"/>
    </row>
    <row r="6133" spans="21:21" x14ac:dyDescent="0.2">
      <c r="U6133" s="59"/>
    </row>
    <row r="6134" spans="21:21" x14ac:dyDescent="0.2">
      <c r="U6134" s="59"/>
    </row>
    <row r="6135" spans="21:21" x14ac:dyDescent="0.2">
      <c r="U6135" s="59"/>
    </row>
    <row r="6136" spans="21:21" x14ac:dyDescent="0.2">
      <c r="U6136" s="59"/>
    </row>
    <row r="6137" spans="21:21" x14ac:dyDescent="0.2">
      <c r="U6137" s="59"/>
    </row>
    <row r="6138" spans="21:21" x14ac:dyDescent="0.2">
      <c r="U6138" s="59"/>
    </row>
    <row r="6139" spans="21:21" x14ac:dyDescent="0.2">
      <c r="U6139" s="59"/>
    </row>
    <row r="6140" spans="21:21" x14ac:dyDescent="0.2">
      <c r="U6140" s="59"/>
    </row>
    <row r="6141" spans="21:21" x14ac:dyDescent="0.2">
      <c r="U6141" s="59"/>
    </row>
    <row r="6142" spans="21:21" x14ac:dyDescent="0.2">
      <c r="U6142" s="59"/>
    </row>
    <row r="6143" spans="21:21" x14ac:dyDescent="0.2">
      <c r="U6143" s="59"/>
    </row>
    <row r="6144" spans="21:21" x14ac:dyDescent="0.2">
      <c r="U6144" s="59"/>
    </row>
    <row r="6145" spans="21:21" x14ac:dyDescent="0.2">
      <c r="U6145" s="59"/>
    </row>
    <row r="6146" spans="21:21" x14ac:dyDescent="0.2">
      <c r="U6146" s="59"/>
    </row>
    <row r="6147" spans="21:21" x14ac:dyDescent="0.2">
      <c r="U6147" s="59"/>
    </row>
    <row r="6148" spans="21:21" x14ac:dyDescent="0.2">
      <c r="U6148" s="59"/>
    </row>
    <row r="6149" spans="21:21" x14ac:dyDescent="0.2">
      <c r="U6149" s="59"/>
    </row>
    <row r="6150" spans="21:21" x14ac:dyDescent="0.2">
      <c r="U6150" s="59"/>
    </row>
    <row r="6151" spans="21:21" x14ac:dyDescent="0.2">
      <c r="U6151" s="59"/>
    </row>
    <row r="6152" spans="21:21" x14ac:dyDescent="0.2">
      <c r="U6152" s="59"/>
    </row>
    <row r="6153" spans="21:21" x14ac:dyDescent="0.2">
      <c r="U6153" s="59"/>
    </row>
    <row r="6154" spans="21:21" x14ac:dyDescent="0.2">
      <c r="U6154" s="59"/>
    </row>
    <row r="6155" spans="21:21" x14ac:dyDescent="0.2">
      <c r="U6155" s="59"/>
    </row>
    <row r="6156" spans="21:21" x14ac:dyDescent="0.2">
      <c r="U6156" s="59"/>
    </row>
    <row r="6157" spans="21:21" x14ac:dyDescent="0.2">
      <c r="U6157" s="59"/>
    </row>
    <row r="6158" spans="21:21" x14ac:dyDescent="0.2">
      <c r="U6158" s="59"/>
    </row>
    <row r="6159" spans="21:21" x14ac:dyDescent="0.2">
      <c r="U6159" s="59"/>
    </row>
    <row r="6160" spans="21:21" x14ac:dyDescent="0.2">
      <c r="U6160" s="59"/>
    </row>
    <row r="6161" spans="21:21" x14ac:dyDescent="0.2">
      <c r="U6161" s="59"/>
    </row>
    <row r="6162" spans="21:21" x14ac:dyDescent="0.2">
      <c r="U6162" s="59"/>
    </row>
    <row r="6163" spans="21:21" x14ac:dyDescent="0.2">
      <c r="U6163" s="59"/>
    </row>
    <row r="6164" spans="21:21" x14ac:dyDescent="0.2">
      <c r="U6164" s="59"/>
    </row>
    <row r="6165" spans="21:21" x14ac:dyDescent="0.2">
      <c r="U6165" s="59"/>
    </row>
    <row r="6166" spans="21:21" x14ac:dyDescent="0.2">
      <c r="U6166" s="59"/>
    </row>
    <row r="6167" spans="21:21" x14ac:dyDescent="0.2">
      <c r="U6167" s="59"/>
    </row>
    <row r="6168" spans="21:21" x14ac:dyDescent="0.2">
      <c r="U6168" s="59"/>
    </row>
    <row r="6169" spans="21:21" x14ac:dyDescent="0.2">
      <c r="U6169" s="59"/>
    </row>
    <row r="6170" spans="21:21" x14ac:dyDescent="0.2">
      <c r="U6170" s="59"/>
    </row>
    <row r="6171" spans="21:21" x14ac:dyDescent="0.2">
      <c r="U6171" s="59"/>
    </row>
    <row r="6172" spans="21:21" x14ac:dyDescent="0.2">
      <c r="U6172" s="59"/>
    </row>
    <row r="6173" spans="21:21" x14ac:dyDescent="0.2">
      <c r="U6173" s="59"/>
    </row>
    <row r="6174" spans="21:21" x14ac:dyDescent="0.2">
      <c r="U6174" s="59"/>
    </row>
    <row r="6175" spans="21:21" x14ac:dyDescent="0.2">
      <c r="U6175" s="59"/>
    </row>
    <row r="6176" spans="21:21" x14ac:dyDescent="0.2">
      <c r="U6176" s="59"/>
    </row>
    <row r="6177" spans="21:21" x14ac:dyDescent="0.2">
      <c r="U6177" s="59"/>
    </row>
    <row r="6178" spans="21:21" x14ac:dyDescent="0.2">
      <c r="U6178" s="59"/>
    </row>
    <row r="6179" spans="21:21" x14ac:dyDescent="0.2">
      <c r="U6179" s="59"/>
    </row>
    <row r="6180" spans="21:21" x14ac:dyDescent="0.2">
      <c r="U6180" s="59"/>
    </row>
    <row r="6181" spans="21:21" x14ac:dyDescent="0.2">
      <c r="U6181" s="59"/>
    </row>
    <row r="6182" spans="21:21" x14ac:dyDescent="0.2">
      <c r="U6182" s="59"/>
    </row>
    <row r="6183" spans="21:21" x14ac:dyDescent="0.2">
      <c r="U6183" s="59"/>
    </row>
    <row r="6184" spans="21:21" x14ac:dyDescent="0.2">
      <c r="U6184" s="59"/>
    </row>
    <row r="6185" spans="21:21" x14ac:dyDescent="0.2">
      <c r="U6185" s="59"/>
    </row>
    <row r="6186" spans="21:21" x14ac:dyDescent="0.2">
      <c r="U6186" s="59"/>
    </row>
    <row r="6187" spans="21:21" x14ac:dyDescent="0.2">
      <c r="U6187" s="59"/>
    </row>
    <row r="6188" spans="21:21" x14ac:dyDescent="0.2">
      <c r="U6188" s="59"/>
    </row>
    <row r="6189" spans="21:21" x14ac:dyDescent="0.2">
      <c r="U6189" s="59"/>
    </row>
    <row r="6190" spans="21:21" x14ac:dyDescent="0.2">
      <c r="U6190" s="59"/>
    </row>
    <row r="6191" spans="21:21" x14ac:dyDescent="0.2">
      <c r="U6191" s="59"/>
    </row>
    <row r="6192" spans="21:21" x14ac:dyDescent="0.2">
      <c r="U6192" s="59"/>
    </row>
    <row r="6193" spans="21:21" x14ac:dyDescent="0.2">
      <c r="U6193" s="59"/>
    </row>
    <row r="6194" spans="21:21" x14ac:dyDescent="0.2">
      <c r="U6194" s="59"/>
    </row>
    <row r="6195" spans="21:21" x14ac:dyDescent="0.2">
      <c r="U6195" s="59"/>
    </row>
    <row r="6196" spans="21:21" x14ac:dyDescent="0.2">
      <c r="U6196" s="59"/>
    </row>
    <row r="6197" spans="21:21" x14ac:dyDescent="0.2">
      <c r="U6197" s="59"/>
    </row>
    <row r="6198" spans="21:21" x14ac:dyDescent="0.2">
      <c r="U6198" s="59"/>
    </row>
    <row r="6199" spans="21:21" x14ac:dyDescent="0.2">
      <c r="U6199" s="59"/>
    </row>
    <row r="6200" spans="21:21" x14ac:dyDescent="0.2">
      <c r="U6200" s="59"/>
    </row>
    <row r="6201" spans="21:21" x14ac:dyDescent="0.2">
      <c r="U6201" s="59"/>
    </row>
    <row r="6202" spans="21:21" x14ac:dyDescent="0.2">
      <c r="U6202" s="59"/>
    </row>
    <row r="6203" spans="21:21" x14ac:dyDescent="0.2">
      <c r="U6203" s="59"/>
    </row>
    <row r="6204" spans="21:21" x14ac:dyDescent="0.2">
      <c r="U6204" s="59"/>
    </row>
    <row r="6205" spans="21:21" x14ac:dyDescent="0.2">
      <c r="U6205" s="59"/>
    </row>
    <row r="6206" spans="21:21" x14ac:dyDescent="0.2">
      <c r="U6206" s="59"/>
    </row>
    <row r="6207" spans="21:21" x14ac:dyDescent="0.2">
      <c r="U6207" s="59"/>
    </row>
    <row r="6208" spans="21:21" x14ac:dyDescent="0.2">
      <c r="U6208" s="59"/>
    </row>
    <row r="6209" spans="21:21" x14ac:dyDescent="0.2">
      <c r="U6209" s="59"/>
    </row>
    <row r="6210" spans="21:21" x14ac:dyDescent="0.2">
      <c r="U6210" s="59"/>
    </row>
    <row r="6211" spans="21:21" x14ac:dyDescent="0.2">
      <c r="U6211" s="59"/>
    </row>
    <row r="6212" spans="21:21" x14ac:dyDescent="0.2">
      <c r="U6212" s="59"/>
    </row>
    <row r="6213" spans="21:21" x14ac:dyDescent="0.2">
      <c r="U6213" s="59"/>
    </row>
    <row r="6214" spans="21:21" x14ac:dyDescent="0.2">
      <c r="U6214" s="59"/>
    </row>
    <row r="6215" spans="21:21" x14ac:dyDescent="0.2">
      <c r="U6215" s="59"/>
    </row>
    <row r="6216" spans="21:21" x14ac:dyDescent="0.2">
      <c r="U6216" s="59"/>
    </row>
    <row r="6217" spans="21:21" x14ac:dyDescent="0.2">
      <c r="U6217" s="59"/>
    </row>
    <row r="6218" spans="21:21" x14ac:dyDescent="0.2">
      <c r="U6218" s="59"/>
    </row>
    <row r="6219" spans="21:21" x14ac:dyDescent="0.2">
      <c r="U6219" s="59"/>
    </row>
    <row r="6220" spans="21:21" x14ac:dyDescent="0.2">
      <c r="U6220" s="59"/>
    </row>
    <row r="6221" spans="21:21" x14ac:dyDescent="0.2">
      <c r="U6221" s="59"/>
    </row>
    <row r="6222" spans="21:21" x14ac:dyDescent="0.2">
      <c r="U6222" s="59"/>
    </row>
    <row r="6223" spans="21:21" x14ac:dyDescent="0.2">
      <c r="U6223" s="59"/>
    </row>
    <row r="6224" spans="21:21" x14ac:dyDescent="0.2">
      <c r="U6224" s="59"/>
    </row>
    <row r="6225" spans="21:21" x14ac:dyDescent="0.2">
      <c r="U6225" s="59"/>
    </row>
    <row r="6226" spans="21:21" x14ac:dyDescent="0.2">
      <c r="U6226" s="59"/>
    </row>
    <row r="6227" spans="21:21" x14ac:dyDescent="0.2">
      <c r="U6227" s="59"/>
    </row>
    <row r="6228" spans="21:21" x14ac:dyDescent="0.2">
      <c r="U6228" s="59"/>
    </row>
    <row r="6229" spans="21:21" x14ac:dyDescent="0.2">
      <c r="U6229" s="59"/>
    </row>
    <row r="6230" spans="21:21" x14ac:dyDescent="0.2">
      <c r="U6230" s="59"/>
    </row>
    <row r="6231" spans="21:21" x14ac:dyDescent="0.2">
      <c r="U6231" s="59"/>
    </row>
    <row r="6232" spans="21:21" x14ac:dyDescent="0.2">
      <c r="U6232" s="59"/>
    </row>
    <row r="6233" spans="21:21" x14ac:dyDescent="0.2">
      <c r="U6233" s="59"/>
    </row>
    <row r="6234" spans="21:21" x14ac:dyDescent="0.2">
      <c r="U6234" s="59"/>
    </row>
    <row r="6235" spans="21:21" x14ac:dyDescent="0.2">
      <c r="U6235" s="59"/>
    </row>
    <row r="6236" spans="21:21" x14ac:dyDescent="0.2">
      <c r="U6236" s="59"/>
    </row>
    <row r="6237" spans="21:21" x14ac:dyDescent="0.2">
      <c r="U6237" s="59"/>
    </row>
    <row r="6238" spans="21:21" x14ac:dyDescent="0.2">
      <c r="U6238" s="59"/>
    </row>
    <row r="6239" spans="21:21" x14ac:dyDescent="0.2">
      <c r="U6239" s="59"/>
    </row>
    <row r="6240" spans="21:21" x14ac:dyDescent="0.2">
      <c r="U6240" s="59"/>
    </row>
    <row r="6241" spans="21:21" x14ac:dyDescent="0.2">
      <c r="U6241" s="59"/>
    </row>
    <row r="6242" spans="21:21" x14ac:dyDescent="0.2">
      <c r="U6242" s="59"/>
    </row>
    <row r="6243" spans="21:21" x14ac:dyDescent="0.2">
      <c r="U6243" s="59"/>
    </row>
    <row r="6244" spans="21:21" x14ac:dyDescent="0.2">
      <c r="U6244" s="59"/>
    </row>
    <row r="6245" spans="21:21" x14ac:dyDescent="0.2">
      <c r="U6245" s="59"/>
    </row>
    <row r="6246" spans="21:21" x14ac:dyDescent="0.2">
      <c r="U6246" s="59"/>
    </row>
    <row r="6247" spans="21:21" x14ac:dyDescent="0.2">
      <c r="U6247" s="59"/>
    </row>
    <row r="6248" spans="21:21" x14ac:dyDescent="0.2">
      <c r="U6248" s="59"/>
    </row>
    <row r="6249" spans="21:21" x14ac:dyDescent="0.2">
      <c r="U6249" s="59"/>
    </row>
    <row r="6250" spans="21:21" x14ac:dyDescent="0.2">
      <c r="U6250" s="59"/>
    </row>
    <row r="6251" spans="21:21" x14ac:dyDescent="0.2">
      <c r="U6251" s="59"/>
    </row>
    <row r="6252" spans="21:21" x14ac:dyDescent="0.2">
      <c r="U6252" s="59"/>
    </row>
    <row r="6253" spans="21:21" x14ac:dyDescent="0.2">
      <c r="U6253" s="59"/>
    </row>
    <row r="6254" spans="21:21" x14ac:dyDescent="0.2">
      <c r="U6254" s="59"/>
    </row>
    <row r="6255" spans="21:21" x14ac:dyDescent="0.2">
      <c r="U6255" s="59"/>
    </row>
    <row r="6256" spans="21:21" x14ac:dyDescent="0.2">
      <c r="U6256" s="59"/>
    </row>
    <row r="6257" spans="21:21" x14ac:dyDescent="0.2">
      <c r="U6257" s="59"/>
    </row>
    <row r="6258" spans="21:21" x14ac:dyDescent="0.2">
      <c r="U6258" s="59"/>
    </row>
    <row r="6259" spans="21:21" x14ac:dyDescent="0.2">
      <c r="U6259" s="59"/>
    </row>
    <row r="6260" spans="21:21" x14ac:dyDescent="0.2">
      <c r="U6260" s="59"/>
    </row>
    <row r="6261" spans="21:21" x14ac:dyDescent="0.2">
      <c r="U6261" s="59"/>
    </row>
    <row r="6262" spans="21:21" x14ac:dyDescent="0.2">
      <c r="U6262" s="59"/>
    </row>
    <row r="6263" spans="21:21" x14ac:dyDescent="0.2">
      <c r="U6263" s="59"/>
    </row>
    <row r="6264" spans="21:21" x14ac:dyDescent="0.2">
      <c r="U6264" s="59"/>
    </row>
    <row r="6265" spans="21:21" x14ac:dyDescent="0.2">
      <c r="U6265" s="59"/>
    </row>
    <row r="6266" spans="21:21" x14ac:dyDescent="0.2">
      <c r="U6266" s="59"/>
    </row>
    <row r="6267" spans="21:21" x14ac:dyDescent="0.2">
      <c r="U6267" s="59"/>
    </row>
    <row r="6268" spans="21:21" x14ac:dyDescent="0.2">
      <c r="U6268" s="59"/>
    </row>
    <row r="6269" spans="21:21" x14ac:dyDescent="0.2">
      <c r="U6269" s="59"/>
    </row>
    <row r="6270" spans="21:21" x14ac:dyDescent="0.2">
      <c r="U6270" s="59"/>
    </row>
    <row r="6271" spans="21:21" x14ac:dyDescent="0.2">
      <c r="U6271" s="59"/>
    </row>
    <row r="6272" spans="21:21" x14ac:dyDescent="0.2">
      <c r="U6272" s="59"/>
    </row>
    <row r="6273" spans="21:21" x14ac:dyDescent="0.2">
      <c r="U6273" s="59"/>
    </row>
    <row r="6274" spans="21:21" x14ac:dyDescent="0.2">
      <c r="U6274" s="59"/>
    </row>
    <row r="6275" spans="21:21" x14ac:dyDescent="0.2">
      <c r="U6275" s="59"/>
    </row>
    <row r="6276" spans="21:21" x14ac:dyDescent="0.2">
      <c r="U6276" s="59"/>
    </row>
    <row r="6277" spans="21:21" x14ac:dyDescent="0.2">
      <c r="U6277" s="59"/>
    </row>
    <row r="6278" spans="21:21" x14ac:dyDescent="0.2">
      <c r="U6278" s="59"/>
    </row>
    <row r="6279" spans="21:21" x14ac:dyDescent="0.2">
      <c r="U6279" s="59"/>
    </row>
    <row r="6280" spans="21:21" x14ac:dyDescent="0.2">
      <c r="U6280" s="59"/>
    </row>
    <row r="6281" spans="21:21" x14ac:dyDescent="0.2">
      <c r="U6281" s="59"/>
    </row>
    <row r="6282" spans="21:21" x14ac:dyDescent="0.2">
      <c r="U6282" s="59"/>
    </row>
    <row r="6283" spans="21:21" x14ac:dyDescent="0.2">
      <c r="U6283" s="59"/>
    </row>
    <row r="6284" spans="21:21" x14ac:dyDescent="0.2">
      <c r="U6284" s="59"/>
    </row>
    <row r="6285" spans="21:21" x14ac:dyDescent="0.2">
      <c r="U6285" s="59"/>
    </row>
    <row r="6286" spans="21:21" x14ac:dyDescent="0.2">
      <c r="U6286" s="59"/>
    </row>
    <row r="6287" spans="21:21" x14ac:dyDescent="0.2">
      <c r="U6287" s="59"/>
    </row>
    <row r="6288" spans="21:21" x14ac:dyDescent="0.2">
      <c r="U6288" s="59"/>
    </row>
    <row r="6289" spans="21:21" x14ac:dyDescent="0.2">
      <c r="U6289" s="59"/>
    </row>
    <row r="6290" spans="21:21" x14ac:dyDescent="0.2">
      <c r="U6290" s="59"/>
    </row>
    <row r="6291" spans="21:21" x14ac:dyDescent="0.2">
      <c r="U6291" s="59"/>
    </row>
    <row r="6292" spans="21:21" x14ac:dyDescent="0.2">
      <c r="U6292" s="59"/>
    </row>
    <row r="6293" spans="21:21" x14ac:dyDescent="0.2">
      <c r="U6293" s="59"/>
    </row>
    <row r="6294" spans="21:21" x14ac:dyDescent="0.2">
      <c r="U6294" s="59"/>
    </row>
    <row r="6295" spans="21:21" x14ac:dyDescent="0.2">
      <c r="U6295" s="59"/>
    </row>
    <row r="6296" spans="21:21" x14ac:dyDescent="0.2">
      <c r="U6296" s="59"/>
    </row>
    <row r="6297" spans="21:21" x14ac:dyDescent="0.2">
      <c r="U6297" s="59"/>
    </row>
    <row r="6298" spans="21:21" x14ac:dyDescent="0.2">
      <c r="U6298" s="59"/>
    </row>
    <row r="6299" spans="21:21" x14ac:dyDescent="0.2">
      <c r="U6299" s="59"/>
    </row>
    <row r="6300" spans="21:21" x14ac:dyDescent="0.2">
      <c r="U6300" s="59"/>
    </row>
    <row r="6301" spans="21:21" x14ac:dyDescent="0.2">
      <c r="U6301" s="59"/>
    </row>
    <row r="6302" spans="21:21" x14ac:dyDescent="0.2">
      <c r="U6302" s="59"/>
    </row>
    <row r="6303" spans="21:21" x14ac:dyDescent="0.2">
      <c r="U6303" s="59"/>
    </row>
    <row r="6304" spans="21:21" x14ac:dyDescent="0.2">
      <c r="U6304" s="59"/>
    </row>
    <row r="6305" spans="21:21" x14ac:dyDescent="0.2">
      <c r="U6305" s="59"/>
    </row>
    <row r="6306" spans="21:21" x14ac:dyDescent="0.2">
      <c r="U6306" s="59"/>
    </row>
    <row r="6307" spans="21:21" x14ac:dyDescent="0.2">
      <c r="U6307" s="59"/>
    </row>
    <row r="6308" spans="21:21" x14ac:dyDescent="0.2">
      <c r="U6308" s="59"/>
    </row>
    <row r="6309" spans="21:21" x14ac:dyDescent="0.2">
      <c r="U6309" s="59"/>
    </row>
    <row r="6310" spans="21:21" x14ac:dyDescent="0.2">
      <c r="U6310" s="59"/>
    </row>
    <row r="6311" spans="21:21" x14ac:dyDescent="0.2">
      <c r="U6311" s="59"/>
    </row>
    <row r="6312" spans="21:21" x14ac:dyDescent="0.2">
      <c r="U6312" s="59"/>
    </row>
    <row r="6313" spans="21:21" x14ac:dyDescent="0.2">
      <c r="U6313" s="59"/>
    </row>
    <row r="6314" spans="21:21" x14ac:dyDescent="0.2">
      <c r="U6314" s="59"/>
    </row>
    <row r="6315" spans="21:21" x14ac:dyDescent="0.2">
      <c r="U6315" s="59"/>
    </row>
    <row r="6316" spans="21:21" x14ac:dyDescent="0.2">
      <c r="U6316" s="59"/>
    </row>
    <row r="6317" spans="21:21" x14ac:dyDescent="0.2">
      <c r="U6317" s="59"/>
    </row>
    <row r="6318" spans="21:21" x14ac:dyDescent="0.2">
      <c r="U6318" s="59"/>
    </row>
    <row r="6319" spans="21:21" x14ac:dyDescent="0.2">
      <c r="U6319" s="59"/>
    </row>
    <row r="6320" spans="21:21" x14ac:dyDescent="0.2">
      <c r="U6320" s="59"/>
    </row>
    <row r="6321" spans="21:21" x14ac:dyDescent="0.2">
      <c r="U6321" s="59"/>
    </row>
    <row r="6322" spans="21:21" x14ac:dyDescent="0.2">
      <c r="U6322" s="59"/>
    </row>
    <row r="6323" spans="21:21" x14ac:dyDescent="0.2">
      <c r="U6323" s="59"/>
    </row>
    <row r="6324" spans="21:21" x14ac:dyDescent="0.2">
      <c r="U6324" s="59"/>
    </row>
    <row r="6325" spans="21:21" x14ac:dyDescent="0.2">
      <c r="U6325" s="59"/>
    </row>
    <row r="6326" spans="21:21" x14ac:dyDescent="0.2">
      <c r="U6326" s="59"/>
    </row>
    <row r="6327" spans="21:21" x14ac:dyDescent="0.2">
      <c r="U6327" s="59"/>
    </row>
    <row r="6328" spans="21:21" x14ac:dyDescent="0.2">
      <c r="U6328" s="59"/>
    </row>
    <row r="6329" spans="21:21" x14ac:dyDescent="0.2">
      <c r="U6329" s="59"/>
    </row>
    <row r="6330" spans="21:21" x14ac:dyDescent="0.2">
      <c r="U6330" s="59"/>
    </row>
    <row r="6331" spans="21:21" x14ac:dyDescent="0.2">
      <c r="U6331" s="59"/>
    </row>
    <row r="6332" spans="21:21" x14ac:dyDescent="0.2">
      <c r="U6332" s="59"/>
    </row>
    <row r="6333" spans="21:21" x14ac:dyDescent="0.2">
      <c r="U6333" s="59"/>
    </row>
    <row r="6334" spans="21:21" x14ac:dyDescent="0.2">
      <c r="U6334" s="59"/>
    </row>
    <row r="6335" spans="21:21" x14ac:dyDescent="0.2">
      <c r="U6335" s="59"/>
    </row>
    <row r="6336" spans="21:21" x14ac:dyDescent="0.2">
      <c r="U6336" s="59"/>
    </row>
    <row r="6337" spans="21:21" x14ac:dyDescent="0.2">
      <c r="U6337" s="59"/>
    </row>
    <row r="6338" spans="21:21" x14ac:dyDescent="0.2">
      <c r="U6338" s="59"/>
    </row>
    <row r="6339" spans="21:21" x14ac:dyDescent="0.2">
      <c r="U6339" s="59"/>
    </row>
    <row r="6340" spans="21:21" x14ac:dyDescent="0.2">
      <c r="U6340" s="59"/>
    </row>
    <row r="6341" spans="21:21" x14ac:dyDescent="0.2">
      <c r="U6341" s="59"/>
    </row>
    <row r="6342" spans="21:21" x14ac:dyDescent="0.2">
      <c r="U6342" s="59"/>
    </row>
    <row r="6343" spans="21:21" x14ac:dyDescent="0.2">
      <c r="U6343" s="59"/>
    </row>
    <row r="6344" spans="21:21" x14ac:dyDescent="0.2">
      <c r="U6344" s="59"/>
    </row>
    <row r="6345" spans="21:21" x14ac:dyDescent="0.2">
      <c r="U6345" s="59"/>
    </row>
    <row r="6346" spans="21:21" x14ac:dyDescent="0.2">
      <c r="U6346" s="59"/>
    </row>
    <row r="6347" spans="21:21" x14ac:dyDescent="0.2">
      <c r="U6347" s="59"/>
    </row>
    <row r="6348" spans="21:21" x14ac:dyDescent="0.2">
      <c r="U6348" s="59"/>
    </row>
    <row r="6349" spans="21:21" x14ac:dyDescent="0.2">
      <c r="U6349" s="59"/>
    </row>
    <row r="6350" spans="21:21" x14ac:dyDescent="0.2">
      <c r="U6350" s="59"/>
    </row>
    <row r="6351" spans="21:21" x14ac:dyDescent="0.2">
      <c r="U6351" s="59"/>
    </row>
    <row r="6352" spans="21:21" x14ac:dyDescent="0.2">
      <c r="U6352" s="59"/>
    </row>
    <row r="6353" spans="21:21" x14ac:dyDescent="0.2">
      <c r="U6353" s="59"/>
    </row>
    <row r="6354" spans="21:21" x14ac:dyDescent="0.2">
      <c r="U6354" s="59"/>
    </row>
    <row r="6355" spans="21:21" x14ac:dyDescent="0.2">
      <c r="U6355" s="59"/>
    </row>
    <row r="6356" spans="21:21" x14ac:dyDescent="0.2">
      <c r="U6356" s="59"/>
    </row>
    <row r="6357" spans="21:21" x14ac:dyDescent="0.2">
      <c r="U6357" s="59"/>
    </row>
    <row r="6358" spans="21:21" x14ac:dyDescent="0.2">
      <c r="U6358" s="59"/>
    </row>
    <row r="6359" spans="21:21" x14ac:dyDescent="0.2">
      <c r="U6359" s="59"/>
    </row>
    <row r="6360" spans="21:21" x14ac:dyDescent="0.2">
      <c r="U6360" s="59"/>
    </row>
    <row r="6361" spans="21:21" x14ac:dyDescent="0.2">
      <c r="U6361" s="59"/>
    </row>
    <row r="6362" spans="21:21" x14ac:dyDescent="0.2">
      <c r="U6362" s="59"/>
    </row>
    <row r="6363" spans="21:21" x14ac:dyDescent="0.2">
      <c r="U6363" s="59"/>
    </row>
    <row r="6364" spans="21:21" x14ac:dyDescent="0.2">
      <c r="U6364" s="59"/>
    </row>
    <row r="6365" spans="21:21" x14ac:dyDescent="0.2">
      <c r="U6365" s="59"/>
    </row>
    <row r="6366" spans="21:21" x14ac:dyDescent="0.2">
      <c r="U6366" s="59"/>
    </row>
    <row r="6367" spans="21:21" x14ac:dyDescent="0.2">
      <c r="U6367" s="59"/>
    </row>
    <row r="6368" spans="21:21" x14ac:dyDescent="0.2">
      <c r="U6368" s="59"/>
    </row>
    <row r="6369" spans="21:21" x14ac:dyDescent="0.2">
      <c r="U6369" s="59"/>
    </row>
    <row r="6370" spans="21:21" x14ac:dyDescent="0.2">
      <c r="U6370" s="59"/>
    </row>
    <row r="6371" spans="21:21" x14ac:dyDescent="0.2">
      <c r="U6371" s="59"/>
    </row>
    <row r="6372" spans="21:21" x14ac:dyDescent="0.2">
      <c r="U6372" s="59"/>
    </row>
    <row r="6373" spans="21:21" x14ac:dyDescent="0.2">
      <c r="U6373" s="59"/>
    </row>
    <row r="6374" spans="21:21" x14ac:dyDescent="0.2">
      <c r="U6374" s="59"/>
    </row>
    <row r="6375" spans="21:21" x14ac:dyDescent="0.2">
      <c r="U6375" s="59"/>
    </row>
    <row r="6376" spans="21:21" x14ac:dyDescent="0.2">
      <c r="U6376" s="59"/>
    </row>
    <row r="6377" spans="21:21" x14ac:dyDescent="0.2">
      <c r="U6377" s="59"/>
    </row>
    <row r="6378" spans="21:21" x14ac:dyDescent="0.2">
      <c r="U6378" s="59"/>
    </row>
    <row r="6379" spans="21:21" x14ac:dyDescent="0.2">
      <c r="U6379" s="59"/>
    </row>
    <row r="6380" spans="21:21" x14ac:dyDescent="0.2">
      <c r="U6380" s="59"/>
    </row>
    <row r="6381" spans="21:21" x14ac:dyDescent="0.2">
      <c r="U6381" s="59"/>
    </row>
    <row r="6382" spans="21:21" x14ac:dyDescent="0.2">
      <c r="U6382" s="59"/>
    </row>
    <row r="6383" spans="21:21" x14ac:dyDescent="0.2">
      <c r="U6383" s="59"/>
    </row>
    <row r="6384" spans="21:21" x14ac:dyDescent="0.2">
      <c r="U6384" s="59"/>
    </row>
    <row r="6385" spans="21:21" x14ac:dyDescent="0.2">
      <c r="U6385" s="59"/>
    </row>
    <row r="6386" spans="21:21" x14ac:dyDescent="0.2">
      <c r="U6386" s="59"/>
    </row>
    <row r="6387" spans="21:21" x14ac:dyDescent="0.2">
      <c r="U6387" s="59"/>
    </row>
    <row r="6388" spans="21:21" x14ac:dyDescent="0.2">
      <c r="U6388" s="59"/>
    </row>
    <row r="6389" spans="21:21" x14ac:dyDescent="0.2">
      <c r="U6389" s="59"/>
    </row>
    <row r="6390" spans="21:21" x14ac:dyDescent="0.2">
      <c r="U6390" s="59"/>
    </row>
    <row r="6391" spans="21:21" x14ac:dyDescent="0.2">
      <c r="U6391" s="59"/>
    </row>
    <row r="6392" spans="21:21" x14ac:dyDescent="0.2">
      <c r="U6392" s="59"/>
    </row>
    <row r="6393" spans="21:21" x14ac:dyDescent="0.2">
      <c r="U6393" s="59"/>
    </row>
    <row r="6394" spans="21:21" x14ac:dyDescent="0.2">
      <c r="U6394" s="59"/>
    </row>
    <row r="6395" spans="21:21" x14ac:dyDescent="0.2">
      <c r="U6395" s="59"/>
    </row>
    <row r="6396" spans="21:21" x14ac:dyDescent="0.2">
      <c r="U6396" s="59"/>
    </row>
    <row r="6397" spans="21:21" x14ac:dyDescent="0.2">
      <c r="U6397" s="59"/>
    </row>
    <row r="6398" spans="21:21" x14ac:dyDescent="0.2">
      <c r="U6398" s="59"/>
    </row>
    <row r="6399" spans="21:21" x14ac:dyDescent="0.2">
      <c r="U6399" s="59"/>
    </row>
    <row r="6400" spans="21:21" x14ac:dyDescent="0.2">
      <c r="U6400" s="59"/>
    </row>
    <row r="6401" spans="21:21" x14ac:dyDescent="0.2">
      <c r="U6401" s="59"/>
    </row>
    <row r="6402" spans="21:21" x14ac:dyDescent="0.2">
      <c r="U6402" s="59"/>
    </row>
    <row r="6403" spans="21:21" x14ac:dyDescent="0.2">
      <c r="U6403" s="59"/>
    </row>
    <row r="6404" spans="21:21" x14ac:dyDescent="0.2">
      <c r="U6404" s="59"/>
    </row>
    <row r="6405" spans="21:21" x14ac:dyDescent="0.2">
      <c r="U6405" s="59"/>
    </row>
    <row r="6406" spans="21:21" x14ac:dyDescent="0.2">
      <c r="U6406" s="59"/>
    </row>
    <row r="6407" spans="21:21" x14ac:dyDescent="0.2">
      <c r="U6407" s="59"/>
    </row>
    <row r="6408" spans="21:21" x14ac:dyDescent="0.2">
      <c r="U6408" s="59"/>
    </row>
    <row r="6409" spans="21:21" x14ac:dyDescent="0.2">
      <c r="U6409" s="59"/>
    </row>
    <row r="6410" spans="21:21" x14ac:dyDescent="0.2">
      <c r="U6410" s="59"/>
    </row>
    <row r="6411" spans="21:21" x14ac:dyDescent="0.2">
      <c r="U6411" s="59"/>
    </row>
    <row r="6412" spans="21:21" x14ac:dyDescent="0.2">
      <c r="U6412" s="59"/>
    </row>
    <row r="6413" spans="21:21" x14ac:dyDescent="0.2">
      <c r="U6413" s="59"/>
    </row>
    <row r="6414" spans="21:21" x14ac:dyDescent="0.2">
      <c r="U6414" s="59"/>
    </row>
    <row r="6415" spans="21:21" x14ac:dyDescent="0.2">
      <c r="U6415" s="59"/>
    </row>
    <row r="6416" spans="21:21" x14ac:dyDescent="0.2">
      <c r="U6416" s="59"/>
    </row>
    <row r="6417" spans="21:21" x14ac:dyDescent="0.2">
      <c r="U6417" s="59"/>
    </row>
    <row r="6418" spans="21:21" x14ac:dyDescent="0.2">
      <c r="U6418" s="59"/>
    </row>
    <row r="6419" spans="21:21" x14ac:dyDescent="0.2">
      <c r="U6419" s="59"/>
    </row>
    <row r="6420" spans="21:21" x14ac:dyDescent="0.2">
      <c r="U6420" s="59"/>
    </row>
    <row r="6421" spans="21:21" x14ac:dyDescent="0.2">
      <c r="U6421" s="59"/>
    </row>
    <row r="6422" spans="21:21" x14ac:dyDescent="0.2">
      <c r="U6422" s="59"/>
    </row>
    <row r="6423" spans="21:21" x14ac:dyDescent="0.2">
      <c r="U6423" s="59"/>
    </row>
    <row r="6424" spans="21:21" x14ac:dyDescent="0.2">
      <c r="U6424" s="59"/>
    </row>
    <row r="6425" spans="21:21" x14ac:dyDescent="0.2">
      <c r="U6425" s="59"/>
    </row>
    <row r="6426" spans="21:21" x14ac:dyDescent="0.2">
      <c r="U6426" s="59"/>
    </row>
    <row r="6427" spans="21:21" x14ac:dyDescent="0.2">
      <c r="U6427" s="59"/>
    </row>
    <row r="6428" spans="21:21" x14ac:dyDescent="0.2">
      <c r="U6428" s="59"/>
    </row>
    <row r="6429" spans="21:21" x14ac:dyDescent="0.2">
      <c r="U6429" s="59"/>
    </row>
    <row r="6430" spans="21:21" x14ac:dyDescent="0.2">
      <c r="U6430" s="59"/>
    </row>
    <row r="6431" spans="21:21" x14ac:dyDescent="0.2">
      <c r="U6431" s="59"/>
    </row>
    <row r="6432" spans="21:21" x14ac:dyDescent="0.2">
      <c r="U6432" s="59"/>
    </row>
    <row r="6433" spans="21:21" x14ac:dyDescent="0.2">
      <c r="U6433" s="59"/>
    </row>
    <row r="6434" spans="21:21" x14ac:dyDescent="0.2">
      <c r="U6434" s="59"/>
    </row>
    <row r="6435" spans="21:21" x14ac:dyDescent="0.2">
      <c r="U6435" s="59"/>
    </row>
    <row r="6436" spans="21:21" x14ac:dyDescent="0.2">
      <c r="U6436" s="59"/>
    </row>
    <row r="6437" spans="21:21" x14ac:dyDescent="0.2">
      <c r="U6437" s="59"/>
    </row>
    <row r="6438" spans="21:21" x14ac:dyDescent="0.2">
      <c r="U6438" s="59"/>
    </row>
    <row r="6439" spans="21:21" x14ac:dyDescent="0.2">
      <c r="U6439" s="59"/>
    </row>
    <row r="6440" spans="21:21" x14ac:dyDescent="0.2">
      <c r="U6440" s="59"/>
    </row>
    <row r="6441" spans="21:21" x14ac:dyDescent="0.2">
      <c r="U6441" s="59"/>
    </row>
    <row r="6442" spans="21:21" x14ac:dyDescent="0.2">
      <c r="U6442" s="59"/>
    </row>
    <row r="6443" spans="21:21" x14ac:dyDescent="0.2">
      <c r="U6443" s="59"/>
    </row>
    <row r="6444" spans="21:21" x14ac:dyDescent="0.2">
      <c r="U6444" s="59"/>
    </row>
    <row r="6445" spans="21:21" x14ac:dyDescent="0.2">
      <c r="U6445" s="59"/>
    </row>
    <row r="6446" spans="21:21" x14ac:dyDescent="0.2">
      <c r="U6446" s="59"/>
    </row>
    <row r="6447" spans="21:21" x14ac:dyDescent="0.2">
      <c r="U6447" s="59"/>
    </row>
    <row r="6448" spans="21:21" x14ac:dyDescent="0.2">
      <c r="U6448" s="59"/>
    </row>
    <row r="6449" spans="21:21" x14ac:dyDescent="0.2">
      <c r="U6449" s="59"/>
    </row>
    <row r="6450" spans="21:21" x14ac:dyDescent="0.2">
      <c r="U6450" s="59"/>
    </row>
    <row r="6451" spans="21:21" x14ac:dyDescent="0.2">
      <c r="U6451" s="59"/>
    </row>
    <row r="6452" spans="21:21" x14ac:dyDescent="0.2">
      <c r="U6452" s="59"/>
    </row>
    <row r="6453" spans="21:21" x14ac:dyDescent="0.2">
      <c r="U6453" s="59"/>
    </row>
    <row r="6454" spans="21:21" x14ac:dyDescent="0.2">
      <c r="U6454" s="59"/>
    </row>
    <row r="6455" spans="21:21" x14ac:dyDescent="0.2">
      <c r="U6455" s="59"/>
    </row>
    <row r="6456" spans="21:21" x14ac:dyDescent="0.2">
      <c r="U6456" s="59"/>
    </row>
    <row r="6457" spans="21:21" x14ac:dyDescent="0.2">
      <c r="U6457" s="59"/>
    </row>
    <row r="6458" spans="21:21" x14ac:dyDescent="0.2">
      <c r="U6458" s="59"/>
    </row>
    <row r="6459" spans="21:21" x14ac:dyDescent="0.2">
      <c r="U6459" s="59"/>
    </row>
    <row r="6460" spans="21:21" x14ac:dyDescent="0.2">
      <c r="U6460" s="59"/>
    </row>
    <row r="6461" spans="21:21" x14ac:dyDescent="0.2">
      <c r="U6461" s="59"/>
    </row>
    <row r="6462" spans="21:21" x14ac:dyDescent="0.2">
      <c r="U6462" s="59"/>
    </row>
    <row r="6463" spans="21:21" x14ac:dyDescent="0.2">
      <c r="U6463" s="59"/>
    </row>
    <row r="6464" spans="21:21" x14ac:dyDescent="0.2">
      <c r="U6464" s="59"/>
    </row>
    <row r="6465" spans="21:21" x14ac:dyDescent="0.2">
      <c r="U6465" s="59"/>
    </row>
    <row r="6466" spans="21:21" x14ac:dyDescent="0.2">
      <c r="U6466" s="59"/>
    </row>
    <row r="6467" spans="21:21" x14ac:dyDescent="0.2">
      <c r="U6467" s="59"/>
    </row>
    <row r="6468" spans="21:21" x14ac:dyDescent="0.2">
      <c r="U6468" s="59"/>
    </row>
    <row r="6469" spans="21:21" x14ac:dyDescent="0.2">
      <c r="U6469" s="59"/>
    </row>
    <row r="6470" spans="21:21" x14ac:dyDescent="0.2">
      <c r="U6470" s="59"/>
    </row>
    <row r="6471" spans="21:21" x14ac:dyDescent="0.2">
      <c r="U6471" s="59"/>
    </row>
    <row r="6472" spans="21:21" x14ac:dyDescent="0.2">
      <c r="U6472" s="59"/>
    </row>
    <row r="6473" spans="21:21" x14ac:dyDescent="0.2">
      <c r="U6473" s="59"/>
    </row>
    <row r="6474" spans="21:21" x14ac:dyDescent="0.2">
      <c r="U6474" s="59"/>
    </row>
    <row r="6475" spans="21:21" x14ac:dyDescent="0.2">
      <c r="U6475" s="59"/>
    </row>
    <row r="6476" spans="21:21" x14ac:dyDescent="0.2">
      <c r="U6476" s="59"/>
    </row>
    <row r="6477" spans="21:21" x14ac:dyDescent="0.2">
      <c r="U6477" s="59"/>
    </row>
    <row r="6478" spans="21:21" x14ac:dyDescent="0.2">
      <c r="U6478" s="59"/>
    </row>
    <row r="6479" spans="21:21" x14ac:dyDescent="0.2">
      <c r="U6479" s="59"/>
    </row>
    <row r="6480" spans="21:21" x14ac:dyDescent="0.2">
      <c r="U6480" s="59"/>
    </row>
    <row r="6481" spans="21:21" x14ac:dyDescent="0.2">
      <c r="U6481" s="59"/>
    </row>
    <row r="6482" spans="21:21" x14ac:dyDescent="0.2">
      <c r="U6482" s="59"/>
    </row>
    <row r="6483" spans="21:21" x14ac:dyDescent="0.2">
      <c r="U6483" s="59"/>
    </row>
    <row r="6484" spans="21:21" x14ac:dyDescent="0.2">
      <c r="U6484" s="59"/>
    </row>
    <row r="6485" spans="21:21" x14ac:dyDescent="0.2">
      <c r="U6485" s="59"/>
    </row>
    <row r="6486" spans="21:21" x14ac:dyDescent="0.2">
      <c r="U6486" s="59"/>
    </row>
    <row r="6487" spans="21:21" x14ac:dyDescent="0.2">
      <c r="U6487" s="59"/>
    </row>
    <row r="6488" spans="21:21" x14ac:dyDescent="0.2">
      <c r="U6488" s="59"/>
    </row>
    <row r="6489" spans="21:21" x14ac:dyDescent="0.2">
      <c r="U6489" s="59"/>
    </row>
    <row r="6490" spans="21:21" x14ac:dyDescent="0.2">
      <c r="U6490" s="59"/>
    </row>
    <row r="6491" spans="21:21" x14ac:dyDescent="0.2">
      <c r="U6491" s="59"/>
    </row>
    <row r="6492" spans="21:21" x14ac:dyDescent="0.2">
      <c r="U6492" s="59"/>
    </row>
    <row r="6493" spans="21:21" x14ac:dyDescent="0.2">
      <c r="U6493" s="59"/>
    </row>
    <row r="6494" spans="21:21" x14ac:dyDescent="0.2">
      <c r="U6494" s="59"/>
    </row>
    <row r="6495" spans="21:21" x14ac:dyDescent="0.2">
      <c r="U6495" s="59"/>
    </row>
    <row r="6496" spans="21:21" x14ac:dyDescent="0.2">
      <c r="U6496" s="59"/>
    </row>
    <row r="6497" spans="21:21" x14ac:dyDescent="0.2">
      <c r="U6497" s="59"/>
    </row>
    <row r="6498" spans="21:21" x14ac:dyDescent="0.2">
      <c r="U6498" s="59"/>
    </row>
    <row r="6499" spans="21:21" x14ac:dyDescent="0.2">
      <c r="U6499" s="59"/>
    </row>
    <row r="6500" spans="21:21" x14ac:dyDescent="0.2">
      <c r="U6500" s="59"/>
    </row>
    <row r="6501" spans="21:21" x14ac:dyDescent="0.2">
      <c r="U6501" s="59"/>
    </row>
    <row r="6502" spans="21:21" x14ac:dyDescent="0.2">
      <c r="U6502" s="59"/>
    </row>
    <row r="6503" spans="21:21" x14ac:dyDescent="0.2">
      <c r="U6503" s="59"/>
    </row>
    <row r="6504" spans="21:21" x14ac:dyDescent="0.2">
      <c r="U6504" s="59"/>
    </row>
    <row r="6505" spans="21:21" x14ac:dyDescent="0.2">
      <c r="U6505" s="59"/>
    </row>
    <row r="6506" spans="21:21" x14ac:dyDescent="0.2">
      <c r="U6506" s="59"/>
    </row>
    <row r="6507" spans="21:21" x14ac:dyDescent="0.2">
      <c r="U6507" s="59"/>
    </row>
    <row r="6508" spans="21:21" x14ac:dyDescent="0.2">
      <c r="U6508" s="59"/>
    </row>
    <row r="6509" spans="21:21" x14ac:dyDescent="0.2">
      <c r="U6509" s="59"/>
    </row>
    <row r="6510" spans="21:21" x14ac:dyDescent="0.2">
      <c r="U6510" s="59"/>
    </row>
    <row r="6511" spans="21:21" x14ac:dyDescent="0.2">
      <c r="U6511" s="59"/>
    </row>
    <row r="6512" spans="21:21" x14ac:dyDescent="0.2">
      <c r="U6512" s="59"/>
    </row>
    <row r="6513" spans="21:21" x14ac:dyDescent="0.2">
      <c r="U6513" s="59"/>
    </row>
    <row r="6514" spans="21:21" x14ac:dyDescent="0.2">
      <c r="U6514" s="59"/>
    </row>
    <row r="6515" spans="21:21" x14ac:dyDescent="0.2">
      <c r="U6515" s="59"/>
    </row>
    <row r="6516" spans="21:21" x14ac:dyDescent="0.2">
      <c r="U6516" s="59"/>
    </row>
    <row r="6517" spans="21:21" x14ac:dyDescent="0.2">
      <c r="U6517" s="59"/>
    </row>
    <row r="6518" spans="21:21" x14ac:dyDescent="0.2">
      <c r="U6518" s="59"/>
    </row>
    <row r="6519" spans="21:21" x14ac:dyDescent="0.2">
      <c r="U6519" s="59"/>
    </row>
    <row r="6520" spans="21:21" x14ac:dyDescent="0.2">
      <c r="U6520" s="59"/>
    </row>
    <row r="6521" spans="21:21" x14ac:dyDescent="0.2">
      <c r="U6521" s="59"/>
    </row>
    <row r="6522" spans="21:21" x14ac:dyDescent="0.2">
      <c r="U6522" s="59"/>
    </row>
    <row r="6523" spans="21:21" x14ac:dyDescent="0.2">
      <c r="U6523" s="59"/>
    </row>
    <row r="6524" spans="21:21" x14ac:dyDescent="0.2">
      <c r="U6524" s="59"/>
    </row>
    <row r="6525" spans="21:21" x14ac:dyDescent="0.2">
      <c r="U6525" s="59"/>
    </row>
    <row r="6526" spans="21:21" x14ac:dyDescent="0.2">
      <c r="U6526" s="59"/>
    </row>
    <row r="6527" spans="21:21" x14ac:dyDescent="0.2">
      <c r="U6527" s="59"/>
    </row>
    <row r="6528" spans="21:21" x14ac:dyDescent="0.2">
      <c r="U6528" s="59"/>
    </row>
    <row r="6529" spans="21:21" x14ac:dyDescent="0.2">
      <c r="U6529" s="59"/>
    </row>
    <row r="6530" spans="21:21" x14ac:dyDescent="0.2">
      <c r="U6530" s="59"/>
    </row>
    <row r="6531" spans="21:21" x14ac:dyDescent="0.2">
      <c r="U6531" s="59"/>
    </row>
    <row r="6532" spans="21:21" x14ac:dyDescent="0.2">
      <c r="U6532" s="59"/>
    </row>
    <row r="6533" spans="21:21" x14ac:dyDescent="0.2">
      <c r="U6533" s="59"/>
    </row>
    <row r="6534" spans="21:21" x14ac:dyDescent="0.2">
      <c r="U6534" s="59"/>
    </row>
    <row r="6535" spans="21:21" x14ac:dyDescent="0.2">
      <c r="U6535" s="59"/>
    </row>
    <row r="6536" spans="21:21" x14ac:dyDescent="0.2">
      <c r="U6536" s="59"/>
    </row>
    <row r="6537" spans="21:21" x14ac:dyDescent="0.2">
      <c r="U6537" s="59"/>
    </row>
    <row r="6538" spans="21:21" x14ac:dyDescent="0.2">
      <c r="U6538" s="59"/>
    </row>
    <row r="6539" spans="21:21" x14ac:dyDescent="0.2">
      <c r="U6539" s="59"/>
    </row>
    <row r="6540" spans="21:21" x14ac:dyDescent="0.2">
      <c r="U6540" s="59"/>
    </row>
    <row r="6541" spans="21:21" x14ac:dyDescent="0.2">
      <c r="U6541" s="59"/>
    </row>
    <row r="6542" spans="21:21" x14ac:dyDescent="0.2">
      <c r="U6542" s="59"/>
    </row>
    <row r="6543" spans="21:21" x14ac:dyDescent="0.2">
      <c r="U6543" s="59"/>
    </row>
    <row r="6544" spans="21:21" x14ac:dyDescent="0.2">
      <c r="U6544" s="59"/>
    </row>
    <row r="6545" spans="21:21" x14ac:dyDescent="0.2">
      <c r="U6545" s="59"/>
    </row>
    <row r="6546" spans="21:21" x14ac:dyDescent="0.2">
      <c r="U6546" s="59"/>
    </row>
    <row r="6547" spans="21:21" x14ac:dyDescent="0.2">
      <c r="U6547" s="59"/>
    </row>
    <row r="6548" spans="21:21" x14ac:dyDescent="0.2">
      <c r="U6548" s="59"/>
    </row>
    <row r="6549" spans="21:21" x14ac:dyDescent="0.2">
      <c r="U6549" s="59"/>
    </row>
    <row r="6550" spans="21:21" x14ac:dyDescent="0.2">
      <c r="U6550" s="59"/>
    </row>
    <row r="6551" spans="21:21" x14ac:dyDescent="0.2">
      <c r="U6551" s="59"/>
    </row>
    <row r="6552" spans="21:21" x14ac:dyDescent="0.2">
      <c r="U6552" s="59"/>
    </row>
    <row r="6553" spans="21:21" x14ac:dyDescent="0.2">
      <c r="U6553" s="59"/>
    </row>
    <row r="6554" spans="21:21" x14ac:dyDescent="0.2">
      <c r="U6554" s="59"/>
    </row>
    <row r="6555" spans="21:21" x14ac:dyDescent="0.2">
      <c r="U6555" s="59"/>
    </row>
    <row r="6556" spans="21:21" x14ac:dyDescent="0.2">
      <c r="U6556" s="59"/>
    </row>
    <row r="6557" spans="21:21" x14ac:dyDescent="0.2">
      <c r="U6557" s="59"/>
    </row>
    <row r="6558" spans="21:21" x14ac:dyDescent="0.2">
      <c r="U6558" s="59"/>
    </row>
    <row r="6559" spans="21:21" x14ac:dyDescent="0.2">
      <c r="U6559" s="59"/>
    </row>
    <row r="6560" spans="21:21" x14ac:dyDescent="0.2">
      <c r="U6560" s="59"/>
    </row>
    <row r="6561" spans="21:21" x14ac:dyDescent="0.2">
      <c r="U6561" s="59"/>
    </row>
    <row r="6562" spans="21:21" x14ac:dyDescent="0.2">
      <c r="U6562" s="59"/>
    </row>
    <row r="6563" spans="21:21" x14ac:dyDescent="0.2">
      <c r="U6563" s="59"/>
    </row>
    <row r="6564" spans="21:21" x14ac:dyDescent="0.2">
      <c r="U6564" s="59"/>
    </row>
    <row r="6565" spans="21:21" x14ac:dyDescent="0.2">
      <c r="U6565" s="59"/>
    </row>
    <row r="6566" spans="21:21" x14ac:dyDescent="0.2">
      <c r="U6566" s="59"/>
    </row>
    <row r="6567" spans="21:21" x14ac:dyDescent="0.2">
      <c r="U6567" s="59"/>
    </row>
    <row r="6568" spans="21:21" x14ac:dyDescent="0.2">
      <c r="U6568" s="59"/>
    </row>
    <row r="6569" spans="21:21" x14ac:dyDescent="0.2">
      <c r="U6569" s="59"/>
    </row>
    <row r="6570" spans="21:21" x14ac:dyDescent="0.2">
      <c r="U6570" s="59"/>
    </row>
    <row r="6571" spans="21:21" x14ac:dyDescent="0.2">
      <c r="U6571" s="59"/>
    </row>
    <row r="6572" spans="21:21" x14ac:dyDescent="0.2">
      <c r="U6572" s="59"/>
    </row>
    <row r="6573" spans="21:21" x14ac:dyDescent="0.2">
      <c r="U6573" s="59"/>
    </row>
    <row r="6574" spans="21:21" x14ac:dyDescent="0.2">
      <c r="U6574" s="59"/>
    </row>
    <row r="6575" spans="21:21" x14ac:dyDescent="0.2">
      <c r="U6575" s="59"/>
    </row>
    <row r="6576" spans="21:21" x14ac:dyDescent="0.2">
      <c r="U6576" s="59"/>
    </row>
    <row r="6577" spans="21:21" x14ac:dyDescent="0.2">
      <c r="U6577" s="59"/>
    </row>
    <row r="6578" spans="21:21" x14ac:dyDescent="0.2">
      <c r="U6578" s="59"/>
    </row>
    <row r="6579" spans="21:21" x14ac:dyDescent="0.2">
      <c r="U6579" s="59"/>
    </row>
    <row r="6580" spans="21:21" x14ac:dyDescent="0.2">
      <c r="U6580" s="59"/>
    </row>
    <row r="6581" spans="21:21" x14ac:dyDescent="0.2">
      <c r="U6581" s="59"/>
    </row>
    <row r="6582" spans="21:21" x14ac:dyDescent="0.2">
      <c r="U6582" s="59"/>
    </row>
    <row r="6583" spans="21:21" x14ac:dyDescent="0.2">
      <c r="U6583" s="59"/>
    </row>
    <row r="6584" spans="21:21" x14ac:dyDescent="0.2">
      <c r="U6584" s="59"/>
    </row>
    <row r="6585" spans="21:21" x14ac:dyDescent="0.2">
      <c r="U6585" s="59"/>
    </row>
    <row r="6586" spans="21:21" x14ac:dyDescent="0.2">
      <c r="U6586" s="59"/>
    </row>
    <row r="6587" spans="21:21" x14ac:dyDescent="0.2">
      <c r="U6587" s="59"/>
    </row>
    <row r="6588" spans="21:21" x14ac:dyDescent="0.2">
      <c r="U6588" s="59"/>
    </row>
    <row r="6589" spans="21:21" x14ac:dyDescent="0.2">
      <c r="U6589" s="59"/>
    </row>
    <row r="6590" spans="21:21" x14ac:dyDescent="0.2">
      <c r="U6590" s="59"/>
    </row>
    <row r="6591" spans="21:21" x14ac:dyDescent="0.2">
      <c r="U6591" s="59"/>
    </row>
    <row r="6592" spans="21:21" x14ac:dyDescent="0.2">
      <c r="U6592" s="59"/>
    </row>
    <row r="6593" spans="21:21" x14ac:dyDescent="0.2">
      <c r="U6593" s="59"/>
    </row>
    <row r="6594" spans="21:21" x14ac:dyDescent="0.2">
      <c r="U6594" s="59"/>
    </row>
    <row r="6595" spans="21:21" x14ac:dyDescent="0.2">
      <c r="U6595" s="59"/>
    </row>
    <row r="6596" spans="21:21" x14ac:dyDescent="0.2">
      <c r="U6596" s="59"/>
    </row>
    <row r="6597" spans="21:21" x14ac:dyDescent="0.2">
      <c r="U6597" s="59"/>
    </row>
    <row r="6598" spans="21:21" x14ac:dyDescent="0.2">
      <c r="U6598" s="59"/>
    </row>
    <row r="6599" spans="21:21" x14ac:dyDescent="0.2">
      <c r="U6599" s="59"/>
    </row>
    <row r="6600" spans="21:21" x14ac:dyDescent="0.2">
      <c r="U6600" s="59"/>
    </row>
    <row r="6601" spans="21:21" x14ac:dyDescent="0.2">
      <c r="U6601" s="59"/>
    </row>
    <row r="6602" spans="21:21" x14ac:dyDescent="0.2">
      <c r="U6602" s="59"/>
    </row>
    <row r="6603" spans="21:21" x14ac:dyDescent="0.2">
      <c r="U6603" s="59"/>
    </row>
    <row r="6604" spans="21:21" x14ac:dyDescent="0.2">
      <c r="U6604" s="59"/>
    </row>
    <row r="6605" spans="21:21" x14ac:dyDescent="0.2">
      <c r="U6605" s="59"/>
    </row>
    <row r="6606" spans="21:21" x14ac:dyDescent="0.2">
      <c r="U6606" s="59"/>
    </row>
    <row r="6607" spans="21:21" x14ac:dyDescent="0.2">
      <c r="U6607" s="59"/>
    </row>
    <row r="6608" spans="21:21" x14ac:dyDescent="0.2">
      <c r="U6608" s="59"/>
    </row>
    <row r="6609" spans="21:21" x14ac:dyDescent="0.2">
      <c r="U6609" s="59"/>
    </row>
    <row r="6610" spans="21:21" x14ac:dyDescent="0.2">
      <c r="U6610" s="59"/>
    </row>
    <row r="6611" spans="21:21" x14ac:dyDescent="0.2">
      <c r="U6611" s="59"/>
    </row>
    <row r="6612" spans="21:21" x14ac:dyDescent="0.2">
      <c r="U6612" s="59"/>
    </row>
    <row r="6613" spans="21:21" x14ac:dyDescent="0.2">
      <c r="U6613" s="59"/>
    </row>
    <row r="6614" spans="21:21" x14ac:dyDescent="0.2">
      <c r="U6614" s="59"/>
    </row>
    <row r="6615" spans="21:21" x14ac:dyDescent="0.2">
      <c r="U6615" s="59"/>
    </row>
    <row r="6616" spans="21:21" x14ac:dyDescent="0.2">
      <c r="U6616" s="59"/>
    </row>
    <row r="6617" spans="21:21" x14ac:dyDescent="0.2">
      <c r="U6617" s="59"/>
    </row>
    <row r="6618" spans="21:21" x14ac:dyDescent="0.2">
      <c r="U6618" s="59"/>
    </row>
    <row r="6619" spans="21:21" x14ac:dyDescent="0.2">
      <c r="U6619" s="59"/>
    </row>
    <row r="6620" spans="21:21" x14ac:dyDescent="0.2">
      <c r="U6620" s="59"/>
    </row>
    <row r="6621" spans="21:21" x14ac:dyDescent="0.2">
      <c r="U6621" s="59"/>
    </row>
    <row r="6622" spans="21:21" x14ac:dyDescent="0.2">
      <c r="U6622" s="59"/>
    </row>
    <row r="6623" spans="21:21" x14ac:dyDescent="0.2">
      <c r="U6623" s="59"/>
    </row>
    <row r="6624" spans="21:21" x14ac:dyDescent="0.2">
      <c r="U6624" s="59"/>
    </row>
    <row r="6625" spans="21:21" x14ac:dyDescent="0.2">
      <c r="U6625" s="59"/>
    </row>
    <row r="6626" spans="21:21" x14ac:dyDescent="0.2">
      <c r="U6626" s="59"/>
    </row>
    <row r="6627" spans="21:21" x14ac:dyDescent="0.2">
      <c r="U6627" s="59"/>
    </row>
    <row r="6628" spans="21:21" x14ac:dyDescent="0.2">
      <c r="U6628" s="59"/>
    </row>
    <row r="6629" spans="21:21" x14ac:dyDescent="0.2">
      <c r="U6629" s="59"/>
    </row>
    <row r="6630" spans="21:21" x14ac:dyDescent="0.2">
      <c r="U6630" s="59"/>
    </row>
    <row r="6631" spans="21:21" x14ac:dyDescent="0.2">
      <c r="U6631" s="59"/>
    </row>
    <row r="6632" spans="21:21" x14ac:dyDescent="0.2">
      <c r="U6632" s="59"/>
    </row>
    <row r="6633" spans="21:21" x14ac:dyDescent="0.2">
      <c r="U6633" s="59"/>
    </row>
    <row r="6634" spans="21:21" x14ac:dyDescent="0.2">
      <c r="U6634" s="59"/>
    </row>
    <row r="6635" spans="21:21" x14ac:dyDescent="0.2">
      <c r="U6635" s="59"/>
    </row>
    <row r="6636" spans="21:21" x14ac:dyDescent="0.2">
      <c r="U6636" s="59"/>
    </row>
    <row r="6637" spans="21:21" x14ac:dyDescent="0.2">
      <c r="U6637" s="59"/>
    </row>
    <row r="6638" spans="21:21" x14ac:dyDescent="0.2">
      <c r="U6638" s="59"/>
    </row>
    <row r="6639" spans="21:21" x14ac:dyDescent="0.2">
      <c r="U6639" s="59"/>
    </row>
    <row r="6640" spans="21:21" x14ac:dyDescent="0.2">
      <c r="U6640" s="59"/>
    </row>
    <row r="6641" spans="21:21" x14ac:dyDescent="0.2">
      <c r="U6641" s="59"/>
    </row>
    <row r="6642" spans="21:21" x14ac:dyDescent="0.2">
      <c r="U6642" s="59"/>
    </row>
    <row r="6643" spans="21:21" x14ac:dyDescent="0.2">
      <c r="U6643" s="59"/>
    </row>
    <row r="6644" spans="21:21" x14ac:dyDescent="0.2">
      <c r="U6644" s="59"/>
    </row>
    <row r="6645" spans="21:21" x14ac:dyDescent="0.2">
      <c r="U6645" s="59"/>
    </row>
    <row r="6646" spans="21:21" x14ac:dyDescent="0.2">
      <c r="U6646" s="59"/>
    </row>
    <row r="6647" spans="21:21" x14ac:dyDescent="0.2">
      <c r="U6647" s="59"/>
    </row>
    <row r="6648" spans="21:21" x14ac:dyDescent="0.2">
      <c r="U6648" s="59"/>
    </row>
    <row r="6649" spans="21:21" x14ac:dyDescent="0.2">
      <c r="U6649" s="59"/>
    </row>
    <row r="6650" spans="21:21" x14ac:dyDescent="0.2">
      <c r="U6650" s="59"/>
    </row>
    <row r="6651" spans="21:21" x14ac:dyDescent="0.2">
      <c r="U6651" s="59"/>
    </row>
    <row r="6652" spans="21:21" x14ac:dyDescent="0.2">
      <c r="U6652" s="59"/>
    </row>
    <row r="6653" spans="21:21" x14ac:dyDescent="0.2">
      <c r="U6653" s="59"/>
    </row>
    <row r="6654" spans="21:21" x14ac:dyDescent="0.2">
      <c r="U6654" s="59"/>
    </row>
    <row r="6655" spans="21:21" x14ac:dyDescent="0.2">
      <c r="U6655" s="59"/>
    </row>
    <row r="6656" spans="21:21" x14ac:dyDescent="0.2">
      <c r="U6656" s="59"/>
    </row>
    <row r="6657" spans="21:21" x14ac:dyDescent="0.2">
      <c r="U6657" s="59"/>
    </row>
    <row r="6658" spans="21:21" x14ac:dyDescent="0.2">
      <c r="U6658" s="59"/>
    </row>
    <row r="6659" spans="21:21" x14ac:dyDescent="0.2">
      <c r="U6659" s="59"/>
    </row>
    <row r="6660" spans="21:21" x14ac:dyDescent="0.2">
      <c r="U6660" s="59"/>
    </row>
    <row r="6661" spans="21:21" x14ac:dyDescent="0.2">
      <c r="U6661" s="59"/>
    </row>
    <row r="6662" spans="21:21" x14ac:dyDescent="0.2">
      <c r="U6662" s="59"/>
    </row>
    <row r="6663" spans="21:21" x14ac:dyDescent="0.2">
      <c r="U6663" s="59"/>
    </row>
    <row r="6664" spans="21:21" x14ac:dyDescent="0.2">
      <c r="U6664" s="59"/>
    </row>
    <row r="6665" spans="21:21" x14ac:dyDescent="0.2">
      <c r="U6665" s="59"/>
    </row>
    <row r="6666" spans="21:21" x14ac:dyDescent="0.2">
      <c r="U6666" s="59"/>
    </row>
    <row r="6667" spans="21:21" x14ac:dyDescent="0.2">
      <c r="U6667" s="59"/>
    </row>
    <row r="6668" spans="21:21" x14ac:dyDescent="0.2">
      <c r="U6668" s="59"/>
    </row>
    <row r="6669" spans="21:21" x14ac:dyDescent="0.2">
      <c r="U6669" s="59"/>
    </row>
    <row r="6670" spans="21:21" x14ac:dyDescent="0.2">
      <c r="U6670" s="59"/>
    </row>
    <row r="6671" spans="21:21" x14ac:dyDescent="0.2">
      <c r="U6671" s="59"/>
    </row>
    <row r="6672" spans="21:21" x14ac:dyDescent="0.2">
      <c r="U6672" s="59"/>
    </row>
    <row r="6673" spans="21:21" x14ac:dyDescent="0.2">
      <c r="U6673" s="59"/>
    </row>
    <row r="6674" spans="21:21" x14ac:dyDescent="0.2">
      <c r="U6674" s="59"/>
    </row>
    <row r="6675" spans="21:21" x14ac:dyDescent="0.2">
      <c r="U6675" s="59"/>
    </row>
    <row r="6676" spans="21:21" x14ac:dyDescent="0.2">
      <c r="U6676" s="59"/>
    </row>
    <row r="6677" spans="21:21" x14ac:dyDescent="0.2">
      <c r="U6677" s="59"/>
    </row>
    <row r="6678" spans="21:21" x14ac:dyDescent="0.2">
      <c r="U6678" s="59"/>
    </row>
    <row r="6679" spans="21:21" x14ac:dyDescent="0.2">
      <c r="U6679" s="59"/>
    </row>
    <row r="6680" spans="21:21" x14ac:dyDescent="0.2">
      <c r="U6680" s="59"/>
    </row>
    <row r="6681" spans="21:21" x14ac:dyDescent="0.2">
      <c r="U6681" s="59"/>
    </row>
    <row r="6682" spans="21:21" x14ac:dyDescent="0.2">
      <c r="U6682" s="59"/>
    </row>
    <row r="6683" spans="21:21" x14ac:dyDescent="0.2">
      <c r="U6683" s="59"/>
    </row>
    <row r="6684" spans="21:21" x14ac:dyDescent="0.2">
      <c r="U6684" s="59"/>
    </row>
    <row r="6685" spans="21:21" x14ac:dyDescent="0.2">
      <c r="U6685" s="59"/>
    </row>
    <row r="6686" spans="21:21" x14ac:dyDescent="0.2">
      <c r="U6686" s="59"/>
    </row>
    <row r="6687" spans="21:21" x14ac:dyDescent="0.2">
      <c r="U6687" s="59"/>
    </row>
    <row r="6688" spans="21:21" x14ac:dyDescent="0.2">
      <c r="U6688" s="59"/>
    </row>
    <row r="6689" spans="21:21" x14ac:dyDescent="0.2">
      <c r="U6689" s="59"/>
    </row>
    <row r="6690" spans="21:21" x14ac:dyDescent="0.2">
      <c r="U6690" s="59"/>
    </row>
    <row r="6691" spans="21:21" x14ac:dyDescent="0.2">
      <c r="U6691" s="59"/>
    </row>
    <row r="6692" spans="21:21" x14ac:dyDescent="0.2">
      <c r="U6692" s="59"/>
    </row>
    <row r="6693" spans="21:21" x14ac:dyDescent="0.2">
      <c r="U6693" s="59"/>
    </row>
    <row r="6694" spans="21:21" x14ac:dyDescent="0.2">
      <c r="U6694" s="59"/>
    </row>
    <row r="6695" spans="21:21" x14ac:dyDescent="0.2">
      <c r="U6695" s="59"/>
    </row>
    <row r="6696" spans="21:21" x14ac:dyDescent="0.2">
      <c r="U6696" s="59"/>
    </row>
    <row r="6697" spans="21:21" x14ac:dyDescent="0.2">
      <c r="U6697" s="59"/>
    </row>
    <row r="6698" spans="21:21" x14ac:dyDescent="0.2">
      <c r="U6698" s="59"/>
    </row>
    <row r="6699" spans="21:21" x14ac:dyDescent="0.2">
      <c r="U6699" s="59"/>
    </row>
    <row r="6700" spans="21:21" x14ac:dyDescent="0.2">
      <c r="U6700" s="59"/>
    </row>
    <row r="6701" spans="21:21" x14ac:dyDescent="0.2">
      <c r="U6701" s="59"/>
    </row>
    <row r="6702" spans="21:21" x14ac:dyDescent="0.2">
      <c r="U6702" s="59"/>
    </row>
    <row r="6703" spans="21:21" x14ac:dyDescent="0.2">
      <c r="U6703" s="59"/>
    </row>
    <row r="6704" spans="21:21" x14ac:dyDescent="0.2">
      <c r="U6704" s="59"/>
    </row>
    <row r="6705" spans="21:21" x14ac:dyDescent="0.2">
      <c r="U6705" s="59"/>
    </row>
    <row r="6706" spans="21:21" x14ac:dyDescent="0.2">
      <c r="U6706" s="59"/>
    </row>
    <row r="6707" spans="21:21" x14ac:dyDescent="0.2">
      <c r="U6707" s="59"/>
    </row>
    <row r="6708" spans="21:21" x14ac:dyDescent="0.2">
      <c r="U6708" s="59"/>
    </row>
    <row r="6709" spans="21:21" x14ac:dyDescent="0.2">
      <c r="U6709" s="59"/>
    </row>
    <row r="6710" spans="21:21" x14ac:dyDescent="0.2">
      <c r="U6710" s="59"/>
    </row>
    <row r="6711" spans="21:21" x14ac:dyDescent="0.2">
      <c r="U6711" s="59"/>
    </row>
    <row r="6712" spans="21:21" x14ac:dyDescent="0.2">
      <c r="U6712" s="59"/>
    </row>
    <row r="6713" spans="21:21" x14ac:dyDescent="0.2">
      <c r="U6713" s="59"/>
    </row>
    <row r="6714" spans="21:21" x14ac:dyDescent="0.2">
      <c r="U6714" s="59"/>
    </row>
    <row r="6715" spans="21:21" x14ac:dyDescent="0.2">
      <c r="U6715" s="59"/>
    </row>
    <row r="6716" spans="21:21" x14ac:dyDescent="0.2">
      <c r="U6716" s="59"/>
    </row>
    <row r="6717" spans="21:21" x14ac:dyDescent="0.2">
      <c r="U6717" s="59"/>
    </row>
    <row r="6718" spans="21:21" x14ac:dyDescent="0.2">
      <c r="U6718" s="59"/>
    </row>
    <row r="6719" spans="21:21" x14ac:dyDescent="0.2">
      <c r="U6719" s="59"/>
    </row>
    <row r="6720" spans="21:21" x14ac:dyDescent="0.2">
      <c r="U6720" s="59"/>
    </row>
    <row r="6721" spans="21:21" x14ac:dyDescent="0.2">
      <c r="U6721" s="59"/>
    </row>
    <row r="6722" spans="21:21" x14ac:dyDescent="0.2">
      <c r="U6722" s="59"/>
    </row>
    <row r="6723" spans="21:21" x14ac:dyDescent="0.2">
      <c r="U6723" s="59"/>
    </row>
    <row r="6724" spans="21:21" x14ac:dyDescent="0.2">
      <c r="U6724" s="59"/>
    </row>
    <row r="6725" spans="21:21" x14ac:dyDescent="0.2">
      <c r="U6725" s="59"/>
    </row>
    <row r="6726" spans="21:21" x14ac:dyDescent="0.2">
      <c r="U6726" s="59"/>
    </row>
    <row r="6727" spans="21:21" x14ac:dyDescent="0.2">
      <c r="U6727" s="59"/>
    </row>
    <row r="6728" spans="21:21" x14ac:dyDescent="0.2">
      <c r="U6728" s="59"/>
    </row>
    <row r="6729" spans="21:21" x14ac:dyDescent="0.2">
      <c r="U6729" s="59"/>
    </row>
    <row r="6730" spans="21:21" x14ac:dyDescent="0.2">
      <c r="U6730" s="59"/>
    </row>
    <row r="6731" spans="21:21" x14ac:dyDescent="0.2">
      <c r="U6731" s="59"/>
    </row>
    <row r="6732" spans="21:21" x14ac:dyDescent="0.2">
      <c r="U6732" s="59"/>
    </row>
    <row r="6733" spans="21:21" x14ac:dyDescent="0.2">
      <c r="U6733" s="59"/>
    </row>
    <row r="6734" spans="21:21" x14ac:dyDescent="0.2">
      <c r="U6734" s="59"/>
    </row>
    <row r="6735" spans="21:21" x14ac:dyDescent="0.2">
      <c r="U6735" s="59"/>
    </row>
    <row r="6736" spans="21:21" x14ac:dyDescent="0.2">
      <c r="U6736" s="59"/>
    </row>
    <row r="6737" spans="21:21" x14ac:dyDescent="0.2">
      <c r="U6737" s="59"/>
    </row>
    <row r="6738" spans="21:21" x14ac:dyDescent="0.2">
      <c r="U6738" s="59"/>
    </row>
    <row r="6739" spans="21:21" x14ac:dyDescent="0.2">
      <c r="U6739" s="59"/>
    </row>
    <row r="6740" spans="21:21" x14ac:dyDescent="0.2">
      <c r="U6740" s="59"/>
    </row>
    <row r="6741" spans="21:21" x14ac:dyDescent="0.2">
      <c r="U6741" s="59"/>
    </row>
    <row r="6742" spans="21:21" x14ac:dyDescent="0.2">
      <c r="U6742" s="59"/>
    </row>
    <row r="6743" spans="21:21" x14ac:dyDescent="0.2">
      <c r="U6743" s="59"/>
    </row>
    <row r="6744" spans="21:21" x14ac:dyDescent="0.2">
      <c r="U6744" s="59"/>
    </row>
    <row r="6745" spans="21:21" x14ac:dyDescent="0.2">
      <c r="U6745" s="59"/>
    </row>
    <row r="6746" spans="21:21" x14ac:dyDescent="0.2">
      <c r="U6746" s="59"/>
    </row>
    <row r="6747" spans="21:21" x14ac:dyDescent="0.2">
      <c r="U6747" s="59"/>
    </row>
    <row r="6748" spans="21:21" x14ac:dyDescent="0.2">
      <c r="U6748" s="59"/>
    </row>
    <row r="6749" spans="21:21" x14ac:dyDescent="0.2">
      <c r="U6749" s="59"/>
    </row>
    <row r="6750" spans="21:21" x14ac:dyDescent="0.2">
      <c r="U6750" s="59"/>
    </row>
    <row r="6751" spans="21:21" x14ac:dyDescent="0.2">
      <c r="U6751" s="59"/>
    </row>
    <row r="6752" spans="21:21" x14ac:dyDescent="0.2">
      <c r="U6752" s="59"/>
    </row>
    <row r="6753" spans="21:21" x14ac:dyDescent="0.2">
      <c r="U6753" s="59"/>
    </row>
    <row r="6754" spans="21:21" x14ac:dyDescent="0.2">
      <c r="U6754" s="59"/>
    </row>
    <row r="6755" spans="21:21" x14ac:dyDescent="0.2">
      <c r="U6755" s="59"/>
    </row>
    <row r="6756" spans="21:21" x14ac:dyDescent="0.2">
      <c r="U6756" s="59"/>
    </row>
    <row r="6757" spans="21:21" x14ac:dyDescent="0.2">
      <c r="U6757" s="59"/>
    </row>
    <row r="6758" spans="21:21" x14ac:dyDescent="0.2">
      <c r="U6758" s="59"/>
    </row>
    <row r="6759" spans="21:21" x14ac:dyDescent="0.2">
      <c r="U6759" s="59"/>
    </row>
    <row r="6760" spans="21:21" x14ac:dyDescent="0.2">
      <c r="U6760" s="59"/>
    </row>
    <row r="6761" spans="21:21" x14ac:dyDescent="0.2">
      <c r="U6761" s="59"/>
    </row>
    <row r="6762" spans="21:21" x14ac:dyDescent="0.2">
      <c r="U6762" s="59"/>
    </row>
    <row r="6763" spans="21:21" x14ac:dyDescent="0.2">
      <c r="U6763" s="59"/>
    </row>
    <row r="6764" spans="21:21" x14ac:dyDescent="0.2">
      <c r="U6764" s="59"/>
    </row>
    <row r="6765" spans="21:21" x14ac:dyDescent="0.2">
      <c r="U6765" s="59"/>
    </row>
    <row r="6766" spans="21:21" x14ac:dyDescent="0.2">
      <c r="U6766" s="59"/>
    </row>
    <row r="6767" spans="21:21" x14ac:dyDescent="0.2">
      <c r="U6767" s="59"/>
    </row>
    <row r="6768" spans="21:21" x14ac:dyDescent="0.2">
      <c r="U6768" s="59"/>
    </row>
    <row r="6769" spans="21:21" x14ac:dyDescent="0.2">
      <c r="U6769" s="59"/>
    </row>
    <row r="6770" spans="21:21" x14ac:dyDescent="0.2">
      <c r="U6770" s="59"/>
    </row>
    <row r="6771" spans="21:21" x14ac:dyDescent="0.2">
      <c r="U6771" s="59"/>
    </row>
    <row r="6772" spans="21:21" x14ac:dyDescent="0.2">
      <c r="U6772" s="59"/>
    </row>
    <row r="6773" spans="21:21" x14ac:dyDescent="0.2">
      <c r="U6773" s="59"/>
    </row>
    <row r="6774" spans="21:21" x14ac:dyDescent="0.2">
      <c r="U6774" s="59"/>
    </row>
    <row r="6775" spans="21:21" x14ac:dyDescent="0.2">
      <c r="U6775" s="59"/>
    </row>
    <row r="6776" spans="21:21" x14ac:dyDescent="0.2">
      <c r="U6776" s="59"/>
    </row>
    <row r="6777" spans="21:21" x14ac:dyDescent="0.2">
      <c r="U6777" s="59"/>
    </row>
    <row r="6778" spans="21:21" x14ac:dyDescent="0.2">
      <c r="U6778" s="59"/>
    </row>
    <row r="6779" spans="21:21" x14ac:dyDescent="0.2">
      <c r="U6779" s="59"/>
    </row>
    <row r="6780" spans="21:21" x14ac:dyDescent="0.2">
      <c r="U6780" s="59"/>
    </row>
    <row r="6781" spans="21:21" x14ac:dyDescent="0.2">
      <c r="U6781" s="59"/>
    </row>
    <row r="6782" spans="21:21" x14ac:dyDescent="0.2">
      <c r="U6782" s="59"/>
    </row>
    <row r="6783" spans="21:21" x14ac:dyDescent="0.2">
      <c r="U6783" s="59"/>
    </row>
    <row r="6784" spans="21:21" x14ac:dyDescent="0.2">
      <c r="U6784" s="59"/>
    </row>
    <row r="6785" spans="21:21" x14ac:dyDescent="0.2">
      <c r="U6785" s="59"/>
    </row>
    <row r="6786" spans="21:21" x14ac:dyDescent="0.2">
      <c r="U6786" s="59"/>
    </row>
    <row r="6787" spans="21:21" x14ac:dyDescent="0.2">
      <c r="U6787" s="59"/>
    </row>
    <row r="6788" spans="21:21" x14ac:dyDescent="0.2">
      <c r="U6788" s="59"/>
    </row>
    <row r="6789" spans="21:21" x14ac:dyDescent="0.2">
      <c r="U6789" s="59"/>
    </row>
    <row r="6790" spans="21:21" x14ac:dyDescent="0.2">
      <c r="U6790" s="59"/>
    </row>
    <row r="6791" spans="21:21" x14ac:dyDescent="0.2">
      <c r="U6791" s="59"/>
    </row>
    <row r="6792" spans="21:21" x14ac:dyDescent="0.2">
      <c r="U6792" s="59"/>
    </row>
    <row r="6793" spans="21:21" x14ac:dyDescent="0.2">
      <c r="U6793" s="59"/>
    </row>
    <row r="6794" spans="21:21" x14ac:dyDescent="0.2">
      <c r="U6794" s="59"/>
    </row>
    <row r="6795" spans="21:21" x14ac:dyDescent="0.2">
      <c r="U6795" s="59"/>
    </row>
    <row r="6796" spans="21:21" x14ac:dyDescent="0.2">
      <c r="U6796" s="59"/>
    </row>
    <row r="6797" spans="21:21" x14ac:dyDescent="0.2">
      <c r="U6797" s="59"/>
    </row>
    <row r="6798" spans="21:21" x14ac:dyDescent="0.2">
      <c r="U6798" s="59"/>
    </row>
    <row r="6799" spans="21:21" x14ac:dyDescent="0.2">
      <c r="U6799" s="59"/>
    </row>
    <row r="6800" spans="21:21" x14ac:dyDescent="0.2">
      <c r="U6800" s="59"/>
    </row>
    <row r="6801" spans="21:21" x14ac:dyDescent="0.2">
      <c r="U6801" s="59"/>
    </row>
    <row r="6802" spans="21:21" x14ac:dyDescent="0.2">
      <c r="U6802" s="59"/>
    </row>
    <row r="6803" spans="21:21" x14ac:dyDescent="0.2">
      <c r="U6803" s="59"/>
    </row>
    <row r="6804" spans="21:21" x14ac:dyDescent="0.2">
      <c r="U6804" s="59"/>
    </row>
    <row r="6805" spans="21:21" x14ac:dyDescent="0.2">
      <c r="U6805" s="59"/>
    </row>
    <row r="6806" spans="21:21" x14ac:dyDescent="0.2">
      <c r="U6806" s="59"/>
    </row>
    <row r="6807" spans="21:21" x14ac:dyDescent="0.2">
      <c r="U6807" s="59"/>
    </row>
    <row r="6808" spans="21:21" x14ac:dyDescent="0.2">
      <c r="U6808" s="59"/>
    </row>
    <row r="6809" spans="21:21" x14ac:dyDescent="0.2">
      <c r="U6809" s="59"/>
    </row>
    <row r="6810" spans="21:21" x14ac:dyDescent="0.2">
      <c r="U6810" s="59"/>
    </row>
    <row r="6811" spans="21:21" x14ac:dyDescent="0.2">
      <c r="U6811" s="59"/>
    </row>
    <row r="6812" spans="21:21" x14ac:dyDescent="0.2">
      <c r="U6812" s="59"/>
    </row>
    <row r="6813" spans="21:21" x14ac:dyDescent="0.2">
      <c r="U6813" s="59"/>
    </row>
    <row r="6814" spans="21:21" x14ac:dyDescent="0.2">
      <c r="U6814" s="59"/>
    </row>
    <row r="6815" spans="21:21" x14ac:dyDescent="0.2">
      <c r="U6815" s="59"/>
    </row>
    <row r="6816" spans="21:21" x14ac:dyDescent="0.2">
      <c r="U6816" s="59"/>
    </row>
    <row r="6817" spans="21:21" x14ac:dyDescent="0.2">
      <c r="U6817" s="59"/>
    </row>
    <row r="6818" spans="21:21" x14ac:dyDescent="0.2">
      <c r="U6818" s="59"/>
    </row>
    <row r="6819" spans="21:21" x14ac:dyDescent="0.2">
      <c r="U6819" s="59"/>
    </row>
    <row r="6820" spans="21:21" x14ac:dyDescent="0.2">
      <c r="U6820" s="59"/>
    </row>
    <row r="6821" spans="21:21" x14ac:dyDescent="0.2">
      <c r="U6821" s="59"/>
    </row>
    <row r="6822" spans="21:21" x14ac:dyDescent="0.2">
      <c r="U6822" s="59"/>
    </row>
    <row r="6823" spans="21:21" x14ac:dyDescent="0.2">
      <c r="U6823" s="59"/>
    </row>
    <row r="6824" spans="21:21" x14ac:dyDescent="0.2">
      <c r="U6824" s="59"/>
    </row>
    <row r="6825" spans="21:21" x14ac:dyDescent="0.2">
      <c r="U6825" s="59"/>
    </row>
    <row r="6826" spans="21:21" x14ac:dyDescent="0.2">
      <c r="U6826" s="59"/>
    </row>
    <row r="6827" spans="21:21" x14ac:dyDescent="0.2">
      <c r="U6827" s="59"/>
    </row>
    <row r="6828" spans="21:21" x14ac:dyDescent="0.2">
      <c r="U6828" s="59"/>
    </row>
    <row r="6829" spans="21:21" x14ac:dyDescent="0.2">
      <c r="U6829" s="59"/>
    </row>
    <row r="6830" spans="21:21" x14ac:dyDescent="0.2">
      <c r="U6830" s="59"/>
    </row>
    <row r="6831" spans="21:21" x14ac:dyDescent="0.2">
      <c r="U6831" s="59"/>
    </row>
    <row r="6832" spans="21:21" x14ac:dyDescent="0.2">
      <c r="U6832" s="59"/>
    </row>
    <row r="6833" spans="21:21" x14ac:dyDescent="0.2">
      <c r="U6833" s="59"/>
    </row>
    <row r="6834" spans="21:21" x14ac:dyDescent="0.2">
      <c r="U6834" s="59"/>
    </row>
    <row r="6835" spans="21:21" x14ac:dyDescent="0.2">
      <c r="U6835" s="59"/>
    </row>
    <row r="6836" spans="21:21" x14ac:dyDescent="0.2">
      <c r="U6836" s="59"/>
    </row>
    <row r="6837" spans="21:21" x14ac:dyDescent="0.2">
      <c r="U6837" s="59"/>
    </row>
    <row r="6838" spans="21:21" x14ac:dyDescent="0.2">
      <c r="U6838" s="59"/>
    </row>
    <row r="6839" spans="21:21" x14ac:dyDescent="0.2">
      <c r="U6839" s="59"/>
    </row>
    <row r="6840" spans="21:21" x14ac:dyDescent="0.2">
      <c r="U6840" s="59"/>
    </row>
    <row r="6841" spans="21:21" x14ac:dyDescent="0.2">
      <c r="U6841" s="59"/>
    </row>
    <row r="6842" spans="21:21" x14ac:dyDescent="0.2">
      <c r="U6842" s="59"/>
    </row>
    <row r="6843" spans="21:21" x14ac:dyDescent="0.2">
      <c r="U6843" s="59"/>
    </row>
    <row r="6844" spans="21:21" x14ac:dyDescent="0.2">
      <c r="U6844" s="59"/>
    </row>
    <row r="6845" spans="21:21" x14ac:dyDescent="0.2">
      <c r="U6845" s="59"/>
    </row>
    <row r="6846" spans="21:21" x14ac:dyDescent="0.2">
      <c r="U6846" s="59"/>
    </row>
    <row r="6847" spans="21:21" x14ac:dyDescent="0.2">
      <c r="U6847" s="59"/>
    </row>
    <row r="6848" spans="21:21" x14ac:dyDescent="0.2">
      <c r="U6848" s="59"/>
    </row>
    <row r="6849" spans="21:21" x14ac:dyDescent="0.2">
      <c r="U6849" s="59"/>
    </row>
    <row r="6850" spans="21:21" x14ac:dyDescent="0.2">
      <c r="U6850" s="59"/>
    </row>
    <row r="6851" spans="21:21" x14ac:dyDescent="0.2">
      <c r="U6851" s="59"/>
    </row>
    <row r="6852" spans="21:21" x14ac:dyDescent="0.2">
      <c r="U6852" s="59"/>
    </row>
    <row r="6853" spans="21:21" x14ac:dyDescent="0.2">
      <c r="U6853" s="59"/>
    </row>
    <row r="6854" spans="21:21" x14ac:dyDescent="0.2">
      <c r="U6854" s="59"/>
    </row>
    <row r="6855" spans="21:21" x14ac:dyDescent="0.2">
      <c r="U6855" s="59"/>
    </row>
    <row r="6856" spans="21:21" x14ac:dyDescent="0.2">
      <c r="U6856" s="59"/>
    </row>
    <row r="6857" spans="21:21" x14ac:dyDescent="0.2">
      <c r="U6857" s="59"/>
    </row>
    <row r="6858" spans="21:21" x14ac:dyDescent="0.2">
      <c r="U6858" s="59"/>
    </row>
    <row r="6859" spans="21:21" x14ac:dyDescent="0.2">
      <c r="U6859" s="59"/>
    </row>
    <row r="6860" spans="21:21" x14ac:dyDescent="0.2">
      <c r="U6860" s="59"/>
    </row>
    <row r="6861" spans="21:21" x14ac:dyDescent="0.2">
      <c r="U6861" s="59"/>
    </row>
    <row r="6862" spans="21:21" x14ac:dyDescent="0.2">
      <c r="U6862" s="59"/>
    </row>
    <row r="6863" spans="21:21" x14ac:dyDescent="0.2">
      <c r="U6863" s="59"/>
    </row>
    <row r="6864" spans="21:21" x14ac:dyDescent="0.2">
      <c r="U6864" s="59"/>
    </row>
    <row r="6865" spans="21:21" x14ac:dyDescent="0.2">
      <c r="U6865" s="59"/>
    </row>
    <row r="6866" spans="21:21" x14ac:dyDescent="0.2">
      <c r="U6866" s="59"/>
    </row>
    <row r="6867" spans="21:21" x14ac:dyDescent="0.2">
      <c r="U6867" s="59"/>
    </row>
    <row r="6868" spans="21:21" x14ac:dyDescent="0.2">
      <c r="U6868" s="59"/>
    </row>
    <row r="6869" spans="21:21" x14ac:dyDescent="0.2">
      <c r="U6869" s="59"/>
    </row>
    <row r="6870" spans="21:21" x14ac:dyDescent="0.2">
      <c r="U6870" s="59"/>
    </row>
    <row r="6871" spans="21:21" x14ac:dyDescent="0.2">
      <c r="U6871" s="59"/>
    </row>
    <row r="6872" spans="21:21" x14ac:dyDescent="0.2">
      <c r="U6872" s="59"/>
    </row>
    <row r="6873" spans="21:21" x14ac:dyDescent="0.2">
      <c r="U6873" s="59"/>
    </row>
    <row r="6874" spans="21:21" x14ac:dyDescent="0.2">
      <c r="U6874" s="59"/>
    </row>
    <row r="6875" spans="21:21" x14ac:dyDescent="0.2">
      <c r="U6875" s="59"/>
    </row>
    <row r="6876" spans="21:21" x14ac:dyDescent="0.2">
      <c r="U6876" s="59"/>
    </row>
    <row r="6877" spans="21:21" x14ac:dyDescent="0.2">
      <c r="U6877" s="59"/>
    </row>
    <row r="6878" spans="21:21" x14ac:dyDescent="0.2">
      <c r="U6878" s="59"/>
    </row>
    <row r="6879" spans="21:21" x14ac:dyDescent="0.2">
      <c r="U6879" s="59"/>
    </row>
    <row r="6880" spans="21:21" x14ac:dyDescent="0.2">
      <c r="U6880" s="59"/>
    </row>
    <row r="6881" spans="21:21" x14ac:dyDescent="0.2">
      <c r="U6881" s="59"/>
    </row>
    <row r="6882" spans="21:21" x14ac:dyDescent="0.2">
      <c r="U6882" s="59"/>
    </row>
    <row r="6883" spans="21:21" x14ac:dyDescent="0.2">
      <c r="U6883" s="59"/>
    </row>
    <row r="6884" spans="21:21" x14ac:dyDescent="0.2">
      <c r="U6884" s="59"/>
    </row>
    <row r="6885" spans="21:21" x14ac:dyDescent="0.2">
      <c r="U6885" s="59"/>
    </row>
    <row r="6886" spans="21:21" x14ac:dyDescent="0.2">
      <c r="U6886" s="59"/>
    </row>
    <row r="6887" spans="21:21" x14ac:dyDescent="0.2">
      <c r="U6887" s="59"/>
    </row>
    <row r="6888" spans="21:21" x14ac:dyDescent="0.2">
      <c r="U6888" s="59"/>
    </row>
    <row r="6889" spans="21:21" x14ac:dyDescent="0.2">
      <c r="U6889" s="59"/>
    </row>
    <row r="6890" spans="21:21" x14ac:dyDescent="0.2">
      <c r="U6890" s="59"/>
    </row>
    <row r="6891" spans="21:21" x14ac:dyDescent="0.2">
      <c r="U6891" s="59"/>
    </row>
    <row r="6892" spans="21:21" x14ac:dyDescent="0.2">
      <c r="U6892" s="59"/>
    </row>
    <row r="6893" spans="21:21" x14ac:dyDescent="0.2">
      <c r="U6893" s="59"/>
    </row>
    <row r="6894" spans="21:21" x14ac:dyDescent="0.2">
      <c r="U6894" s="59"/>
    </row>
    <row r="6895" spans="21:21" x14ac:dyDescent="0.2">
      <c r="U6895" s="59"/>
    </row>
    <row r="6896" spans="21:21" x14ac:dyDescent="0.2">
      <c r="U6896" s="59"/>
    </row>
    <row r="6897" spans="21:21" x14ac:dyDescent="0.2">
      <c r="U6897" s="59"/>
    </row>
    <row r="6898" spans="21:21" x14ac:dyDescent="0.2">
      <c r="U6898" s="59"/>
    </row>
    <row r="6899" spans="21:21" x14ac:dyDescent="0.2">
      <c r="U6899" s="59"/>
    </row>
    <row r="6900" spans="21:21" x14ac:dyDescent="0.2">
      <c r="U6900" s="59"/>
    </row>
    <row r="6901" spans="21:21" x14ac:dyDescent="0.2">
      <c r="U6901" s="59"/>
    </row>
    <row r="6902" spans="21:21" x14ac:dyDescent="0.2">
      <c r="U6902" s="59"/>
    </row>
    <row r="6903" spans="21:21" x14ac:dyDescent="0.2">
      <c r="U6903" s="59"/>
    </row>
    <row r="6904" spans="21:21" x14ac:dyDescent="0.2">
      <c r="U6904" s="59"/>
    </row>
    <row r="6905" spans="21:21" x14ac:dyDescent="0.2">
      <c r="U6905" s="59"/>
    </row>
    <row r="6906" spans="21:21" x14ac:dyDescent="0.2">
      <c r="U6906" s="59"/>
    </row>
    <row r="6907" spans="21:21" x14ac:dyDescent="0.2">
      <c r="U6907" s="59"/>
    </row>
    <row r="6908" spans="21:21" x14ac:dyDescent="0.2">
      <c r="U6908" s="59"/>
    </row>
    <row r="6909" spans="21:21" x14ac:dyDescent="0.2">
      <c r="U6909" s="59"/>
    </row>
    <row r="6910" spans="21:21" x14ac:dyDescent="0.2">
      <c r="U6910" s="59"/>
    </row>
    <row r="6911" spans="21:21" x14ac:dyDescent="0.2">
      <c r="U6911" s="59"/>
    </row>
    <row r="6912" spans="21:21" x14ac:dyDescent="0.2">
      <c r="U6912" s="59"/>
    </row>
    <row r="6913" spans="21:21" x14ac:dyDescent="0.2">
      <c r="U6913" s="59"/>
    </row>
    <row r="6914" spans="21:21" x14ac:dyDescent="0.2">
      <c r="U6914" s="59"/>
    </row>
    <row r="6915" spans="21:21" x14ac:dyDescent="0.2">
      <c r="U6915" s="59"/>
    </row>
    <row r="6916" spans="21:21" x14ac:dyDescent="0.2">
      <c r="U6916" s="59"/>
    </row>
    <row r="6917" spans="21:21" x14ac:dyDescent="0.2">
      <c r="U6917" s="59"/>
    </row>
    <row r="6918" spans="21:21" x14ac:dyDescent="0.2">
      <c r="U6918" s="59"/>
    </row>
    <row r="6919" spans="21:21" x14ac:dyDescent="0.2">
      <c r="U6919" s="59"/>
    </row>
    <row r="6920" spans="21:21" x14ac:dyDescent="0.2">
      <c r="U6920" s="59"/>
    </row>
    <row r="6921" spans="21:21" x14ac:dyDescent="0.2">
      <c r="U6921" s="59"/>
    </row>
    <row r="6922" spans="21:21" x14ac:dyDescent="0.2">
      <c r="U6922" s="59"/>
    </row>
    <row r="6923" spans="21:21" x14ac:dyDescent="0.2">
      <c r="U6923" s="59"/>
    </row>
    <row r="6924" spans="21:21" x14ac:dyDescent="0.2">
      <c r="U6924" s="59"/>
    </row>
    <row r="6925" spans="21:21" x14ac:dyDescent="0.2">
      <c r="U6925" s="59"/>
    </row>
    <row r="6926" spans="21:21" x14ac:dyDescent="0.2">
      <c r="U6926" s="59"/>
    </row>
    <row r="6927" spans="21:21" x14ac:dyDescent="0.2">
      <c r="U6927" s="59"/>
    </row>
    <row r="6928" spans="21:21" x14ac:dyDescent="0.2">
      <c r="U6928" s="59"/>
    </row>
    <row r="6929" spans="21:21" x14ac:dyDescent="0.2">
      <c r="U6929" s="59"/>
    </row>
    <row r="6930" spans="21:21" x14ac:dyDescent="0.2">
      <c r="U6930" s="59"/>
    </row>
    <row r="6931" spans="21:21" x14ac:dyDescent="0.2">
      <c r="U6931" s="59"/>
    </row>
    <row r="6932" spans="21:21" x14ac:dyDescent="0.2">
      <c r="U6932" s="59"/>
    </row>
    <row r="6933" spans="21:21" x14ac:dyDescent="0.2">
      <c r="U6933" s="59"/>
    </row>
    <row r="6934" spans="21:21" x14ac:dyDescent="0.2">
      <c r="U6934" s="59"/>
    </row>
    <row r="6935" spans="21:21" x14ac:dyDescent="0.2">
      <c r="U6935" s="59"/>
    </row>
    <row r="6936" spans="21:21" x14ac:dyDescent="0.2">
      <c r="U6936" s="59"/>
    </row>
    <row r="6937" spans="21:21" x14ac:dyDescent="0.2">
      <c r="U6937" s="59"/>
    </row>
    <row r="6938" spans="21:21" x14ac:dyDescent="0.2">
      <c r="U6938" s="59"/>
    </row>
    <row r="6939" spans="21:21" x14ac:dyDescent="0.2">
      <c r="U6939" s="59"/>
    </row>
    <row r="6940" spans="21:21" x14ac:dyDescent="0.2">
      <c r="U6940" s="59"/>
    </row>
    <row r="6941" spans="21:21" x14ac:dyDescent="0.2">
      <c r="U6941" s="59"/>
    </row>
    <row r="6942" spans="21:21" x14ac:dyDescent="0.2">
      <c r="U6942" s="59"/>
    </row>
    <row r="6943" spans="21:21" x14ac:dyDescent="0.2">
      <c r="U6943" s="59"/>
    </row>
    <row r="6944" spans="21:21" x14ac:dyDescent="0.2">
      <c r="U6944" s="59"/>
    </row>
    <row r="6945" spans="21:21" x14ac:dyDescent="0.2">
      <c r="U6945" s="59"/>
    </row>
    <row r="6946" spans="21:21" x14ac:dyDescent="0.2">
      <c r="U6946" s="59"/>
    </row>
    <row r="6947" spans="21:21" x14ac:dyDescent="0.2">
      <c r="U6947" s="59"/>
    </row>
    <row r="6948" spans="21:21" x14ac:dyDescent="0.2">
      <c r="U6948" s="59"/>
    </row>
    <row r="6949" spans="21:21" x14ac:dyDescent="0.2">
      <c r="U6949" s="59"/>
    </row>
    <row r="6950" spans="21:21" x14ac:dyDescent="0.2">
      <c r="U6950" s="59"/>
    </row>
    <row r="6951" spans="21:21" x14ac:dyDescent="0.2">
      <c r="U6951" s="59"/>
    </row>
    <row r="6952" spans="21:21" x14ac:dyDescent="0.2">
      <c r="U6952" s="59"/>
    </row>
    <row r="6953" spans="21:21" x14ac:dyDescent="0.2">
      <c r="U6953" s="59"/>
    </row>
    <row r="6954" spans="21:21" x14ac:dyDescent="0.2">
      <c r="U6954" s="59"/>
    </row>
    <row r="6955" spans="21:21" x14ac:dyDescent="0.2">
      <c r="U6955" s="59"/>
    </row>
    <row r="6956" spans="21:21" x14ac:dyDescent="0.2">
      <c r="U6956" s="59"/>
    </row>
    <row r="6957" spans="21:21" x14ac:dyDescent="0.2">
      <c r="U6957" s="59"/>
    </row>
    <row r="6958" spans="21:21" x14ac:dyDescent="0.2">
      <c r="U6958" s="59"/>
    </row>
    <row r="6959" spans="21:21" x14ac:dyDescent="0.2">
      <c r="U6959" s="59"/>
    </row>
    <row r="6960" spans="21:21" x14ac:dyDescent="0.2">
      <c r="U6960" s="59"/>
    </row>
    <row r="6961" spans="21:21" x14ac:dyDescent="0.2">
      <c r="U6961" s="59"/>
    </row>
    <row r="6962" spans="21:21" x14ac:dyDescent="0.2">
      <c r="U6962" s="59"/>
    </row>
    <row r="6963" spans="21:21" x14ac:dyDescent="0.2">
      <c r="U6963" s="59"/>
    </row>
    <row r="6964" spans="21:21" x14ac:dyDescent="0.2">
      <c r="U6964" s="59"/>
    </row>
    <row r="6965" spans="21:21" x14ac:dyDescent="0.2">
      <c r="U6965" s="59"/>
    </row>
    <row r="6966" spans="21:21" x14ac:dyDescent="0.2">
      <c r="U6966" s="59"/>
    </row>
    <row r="6967" spans="21:21" x14ac:dyDescent="0.2">
      <c r="U6967" s="59"/>
    </row>
    <row r="6968" spans="21:21" x14ac:dyDescent="0.2">
      <c r="U6968" s="59"/>
    </row>
    <row r="6969" spans="21:21" x14ac:dyDescent="0.2">
      <c r="U6969" s="59"/>
    </row>
    <row r="6970" spans="21:21" x14ac:dyDescent="0.2">
      <c r="U6970" s="59"/>
    </row>
    <row r="6971" spans="21:21" x14ac:dyDescent="0.2">
      <c r="U6971" s="59"/>
    </row>
    <row r="6972" spans="21:21" x14ac:dyDescent="0.2">
      <c r="U6972" s="59"/>
    </row>
    <row r="6973" spans="21:21" x14ac:dyDescent="0.2">
      <c r="U6973" s="59"/>
    </row>
    <row r="6974" spans="21:21" x14ac:dyDescent="0.2">
      <c r="U6974" s="59"/>
    </row>
    <row r="6975" spans="21:21" x14ac:dyDescent="0.2">
      <c r="U6975" s="59"/>
    </row>
    <row r="6976" spans="21:21" x14ac:dyDescent="0.2">
      <c r="U6976" s="59"/>
    </row>
    <row r="6977" spans="21:21" x14ac:dyDescent="0.2">
      <c r="U6977" s="59"/>
    </row>
    <row r="6978" spans="21:21" x14ac:dyDescent="0.2">
      <c r="U6978" s="59"/>
    </row>
    <row r="6979" spans="21:21" x14ac:dyDescent="0.2">
      <c r="U6979" s="59"/>
    </row>
    <row r="6980" spans="21:21" x14ac:dyDescent="0.2">
      <c r="U6980" s="59"/>
    </row>
    <row r="6981" spans="21:21" x14ac:dyDescent="0.2">
      <c r="U6981" s="59"/>
    </row>
    <row r="6982" spans="21:21" x14ac:dyDescent="0.2">
      <c r="U6982" s="59"/>
    </row>
    <row r="6983" spans="21:21" x14ac:dyDescent="0.2">
      <c r="U6983" s="59"/>
    </row>
    <row r="6984" spans="21:21" x14ac:dyDescent="0.2">
      <c r="U6984" s="59"/>
    </row>
    <row r="6985" spans="21:21" x14ac:dyDescent="0.2">
      <c r="U6985" s="59"/>
    </row>
    <row r="6986" spans="21:21" x14ac:dyDescent="0.2">
      <c r="U6986" s="59"/>
    </row>
    <row r="6987" spans="21:21" x14ac:dyDescent="0.2">
      <c r="U6987" s="59"/>
    </row>
    <row r="6988" spans="21:21" x14ac:dyDescent="0.2">
      <c r="U6988" s="59"/>
    </row>
    <row r="6989" spans="21:21" x14ac:dyDescent="0.2">
      <c r="U6989" s="59"/>
    </row>
    <row r="6990" spans="21:21" x14ac:dyDescent="0.2">
      <c r="U6990" s="59"/>
    </row>
    <row r="6991" spans="21:21" x14ac:dyDescent="0.2">
      <c r="U6991" s="59"/>
    </row>
    <row r="6992" spans="21:21" x14ac:dyDescent="0.2">
      <c r="U6992" s="59"/>
    </row>
    <row r="6993" spans="21:21" x14ac:dyDescent="0.2">
      <c r="U6993" s="59"/>
    </row>
    <row r="6994" spans="21:21" x14ac:dyDescent="0.2">
      <c r="U6994" s="59"/>
    </row>
    <row r="6995" spans="21:21" x14ac:dyDescent="0.2">
      <c r="U6995" s="59"/>
    </row>
    <row r="6996" spans="21:21" x14ac:dyDescent="0.2">
      <c r="U6996" s="59"/>
    </row>
    <row r="6997" spans="21:21" x14ac:dyDescent="0.2">
      <c r="U6997" s="59"/>
    </row>
    <row r="6998" spans="21:21" x14ac:dyDescent="0.2">
      <c r="U6998" s="59"/>
    </row>
    <row r="6999" spans="21:21" x14ac:dyDescent="0.2">
      <c r="U6999" s="59"/>
    </row>
    <row r="7000" spans="21:21" x14ac:dyDescent="0.2">
      <c r="U7000" s="59"/>
    </row>
    <row r="7001" spans="21:21" x14ac:dyDescent="0.2">
      <c r="U7001" s="59"/>
    </row>
    <row r="7002" spans="21:21" x14ac:dyDescent="0.2">
      <c r="U7002" s="59"/>
    </row>
    <row r="7003" spans="21:21" x14ac:dyDescent="0.2">
      <c r="U7003" s="59"/>
    </row>
    <row r="7004" spans="21:21" x14ac:dyDescent="0.2">
      <c r="U7004" s="59"/>
    </row>
    <row r="7005" spans="21:21" x14ac:dyDescent="0.2">
      <c r="U7005" s="59"/>
    </row>
    <row r="7006" spans="21:21" x14ac:dyDescent="0.2">
      <c r="U7006" s="59"/>
    </row>
    <row r="7007" spans="21:21" x14ac:dyDescent="0.2">
      <c r="U7007" s="59"/>
    </row>
    <row r="7008" spans="21:21" x14ac:dyDescent="0.2">
      <c r="U7008" s="59"/>
    </row>
    <row r="7009" spans="21:21" x14ac:dyDescent="0.2">
      <c r="U7009" s="59"/>
    </row>
    <row r="7010" spans="21:21" x14ac:dyDescent="0.2">
      <c r="U7010" s="59"/>
    </row>
    <row r="7011" spans="21:21" x14ac:dyDescent="0.2">
      <c r="U7011" s="59"/>
    </row>
    <row r="7012" spans="21:21" x14ac:dyDescent="0.2">
      <c r="U7012" s="59"/>
    </row>
    <row r="7013" spans="21:21" x14ac:dyDescent="0.2">
      <c r="U7013" s="59"/>
    </row>
    <row r="7014" spans="21:21" x14ac:dyDescent="0.2">
      <c r="U7014" s="59"/>
    </row>
    <row r="7015" spans="21:21" x14ac:dyDescent="0.2">
      <c r="U7015" s="59"/>
    </row>
    <row r="7016" spans="21:21" x14ac:dyDescent="0.2">
      <c r="U7016" s="59"/>
    </row>
    <row r="7017" spans="21:21" x14ac:dyDescent="0.2">
      <c r="U7017" s="59"/>
    </row>
    <row r="7018" spans="21:21" x14ac:dyDescent="0.2">
      <c r="U7018" s="59"/>
    </row>
    <row r="7019" spans="21:21" x14ac:dyDescent="0.2">
      <c r="U7019" s="59"/>
    </row>
    <row r="7020" spans="21:21" x14ac:dyDescent="0.2">
      <c r="U7020" s="59"/>
    </row>
    <row r="7021" spans="21:21" x14ac:dyDescent="0.2">
      <c r="U7021" s="59"/>
    </row>
    <row r="7022" spans="21:21" x14ac:dyDescent="0.2">
      <c r="U7022" s="59"/>
    </row>
    <row r="7023" spans="21:21" x14ac:dyDescent="0.2">
      <c r="U7023" s="59"/>
    </row>
    <row r="7024" spans="21:21" x14ac:dyDescent="0.2">
      <c r="U7024" s="59"/>
    </row>
    <row r="7025" spans="21:21" x14ac:dyDescent="0.2">
      <c r="U7025" s="59"/>
    </row>
    <row r="7026" spans="21:21" x14ac:dyDescent="0.2">
      <c r="U7026" s="59"/>
    </row>
    <row r="7027" spans="21:21" x14ac:dyDescent="0.2">
      <c r="U7027" s="59"/>
    </row>
    <row r="7028" spans="21:21" x14ac:dyDescent="0.2">
      <c r="U7028" s="59"/>
    </row>
    <row r="7029" spans="21:21" x14ac:dyDescent="0.2">
      <c r="U7029" s="59"/>
    </row>
    <row r="7030" spans="21:21" x14ac:dyDescent="0.2">
      <c r="U7030" s="59"/>
    </row>
    <row r="7031" spans="21:21" x14ac:dyDescent="0.2">
      <c r="U7031" s="59"/>
    </row>
    <row r="7032" spans="21:21" x14ac:dyDescent="0.2">
      <c r="U7032" s="59"/>
    </row>
    <row r="7033" spans="21:21" x14ac:dyDescent="0.2">
      <c r="U7033" s="59"/>
    </row>
    <row r="7034" spans="21:21" x14ac:dyDescent="0.2">
      <c r="U7034" s="59"/>
    </row>
    <row r="7035" spans="21:21" x14ac:dyDescent="0.2">
      <c r="U7035" s="59"/>
    </row>
    <row r="7036" spans="21:21" x14ac:dyDescent="0.2">
      <c r="U7036" s="59"/>
    </row>
    <row r="7037" spans="21:21" x14ac:dyDescent="0.2">
      <c r="U7037" s="59"/>
    </row>
    <row r="7038" spans="21:21" x14ac:dyDescent="0.2">
      <c r="U7038" s="59"/>
    </row>
    <row r="7039" spans="21:21" x14ac:dyDescent="0.2">
      <c r="U7039" s="59"/>
    </row>
    <row r="7040" spans="21:21" x14ac:dyDescent="0.2">
      <c r="U7040" s="59"/>
    </row>
    <row r="7041" spans="21:21" x14ac:dyDescent="0.2">
      <c r="U7041" s="59"/>
    </row>
    <row r="7042" spans="21:21" x14ac:dyDescent="0.2">
      <c r="U7042" s="59"/>
    </row>
    <row r="7043" spans="21:21" x14ac:dyDescent="0.2">
      <c r="U7043" s="59"/>
    </row>
    <row r="7044" spans="21:21" x14ac:dyDescent="0.2">
      <c r="U7044" s="59"/>
    </row>
    <row r="7045" spans="21:21" x14ac:dyDescent="0.2">
      <c r="U7045" s="59"/>
    </row>
    <row r="7046" spans="21:21" x14ac:dyDescent="0.2">
      <c r="U7046" s="59"/>
    </row>
    <row r="7047" spans="21:21" x14ac:dyDescent="0.2">
      <c r="U7047" s="59"/>
    </row>
    <row r="7048" spans="21:21" x14ac:dyDescent="0.2">
      <c r="U7048" s="59"/>
    </row>
    <row r="7049" spans="21:21" x14ac:dyDescent="0.2">
      <c r="U7049" s="59"/>
    </row>
    <row r="7050" spans="21:21" x14ac:dyDescent="0.2">
      <c r="U7050" s="59"/>
    </row>
    <row r="7051" spans="21:21" x14ac:dyDescent="0.2">
      <c r="U7051" s="59"/>
    </row>
    <row r="7052" spans="21:21" x14ac:dyDescent="0.2">
      <c r="U7052" s="59"/>
    </row>
    <row r="7053" spans="21:21" x14ac:dyDescent="0.2">
      <c r="U7053" s="59"/>
    </row>
    <row r="7054" spans="21:21" x14ac:dyDescent="0.2">
      <c r="U7054" s="59"/>
    </row>
    <row r="7055" spans="21:21" x14ac:dyDescent="0.2">
      <c r="U7055" s="59"/>
    </row>
    <row r="7056" spans="21:21" x14ac:dyDescent="0.2">
      <c r="U7056" s="59"/>
    </row>
    <row r="7057" spans="21:21" x14ac:dyDescent="0.2">
      <c r="U7057" s="59"/>
    </row>
    <row r="7058" spans="21:21" x14ac:dyDescent="0.2">
      <c r="U7058" s="59"/>
    </row>
    <row r="7059" spans="21:21" x14ac:dyDescent="0.2">
      <c r="U7059" s="59"/>
    </row>
    <row r="7060" spans="21:21" x14ac:dyDescent="0.2">
      <c r="U7060" s="59"/>
    </row>
    <row r="7061" spans="21:21" x14ac:dyDescent="0.2">
      <c r="U7061" s="59"/>
    </row>
    <row r="7062" spans="21:21" x14ac:dyDescent="0.2">
      <c r="U7062" s="59"/>
    </row>
    <row r="7063" spans="21:21" x14ac:dyDescent="0.2">
      <c r="U7063" s="59"/>
    </row>
    <row r="7064" spans="21:21" x14ac:dyDescent="0.2">
      <c r="U7064" s="59"/>
    </row>
    <row r="7065" spans="21:21" x14ac:dyDescent="0.2">
      <c r="U7065" s="59"/>
    </row>
    <row r="7066" spans="21:21" x14ac:dyDescent="0.2">
      <c r="U7066" s="59"/>
    </row>
    <row r="7067" spans="21:21" x14ac:dyDescent="0.2">
      <c r="U7067" s="59"/>
    </row>
    <row r="7068" spans="21:21" x14ac:dyDescent="0.2">
      <c r="U7068" s="59"/>
    </row>
    <row r="7069" spans="21:21" x14ac:dyDescent="0.2">
      <c r="U7069" s="59"/>
    </row>
    <row r="7070" spans="21:21" x14ac:dyDescent="0.2">
      <c r="U7070" s="59"/>
    </row>
    <row r="7071" spans="21:21" x14ac:dyDescent="0.2">
      <c r="U7071" s="59"/>
    </row>
    <row r="7072" spans="21:21" x14ac:dyDescent="0.2">
      <c r="U7072" s="59"/>
    </row>
    <row r="7073" spans="21:21" x14ac:dyDescent="0.2">
      <c r="U7073" s="59"/>
    </row>
    <row r="7074" spans="21:21" x14ac:dyDescent="0.2">
      <c r="U7074" s="59"/>
    </row>
    <row r="7075" spans="21:21" x14ac:dyDescent="0.2">
      <c r="U7075" s="59"/>
    </row>
    <row r="7076" spans="21:21" x14ac:dyDescent="0.2">
      <c r="U7076" s="59"/>
    </row>
    <row r="7077" spans="21:21" x14ac:dyDescent="0.2">
      <c r="U7077" s="59"/>
    </row>
    <row r="7078" spans="21:21" x14ac:dyDescent="0.2">
      <c r="U7078" s="59"/>
    </row>
    <row r="7079" spans="21:21" x14ac:dyDescent="0.2">
      <c r="U7079" s="59"/>
    </row>
    <row r="7080" spans="21:21" x14ac:dyDescent="0.2">
      <c r="U7080" s="59"/>
    </row>
    <row r="7081" spans="21:21" x14ac:dyDescent="0.2">
      <c r="U7081" s="59"/>
    </row>
    <row r="7082" spans="21:21" x14ac:dyDescent="0.2">
      <c r="U7082" s="59"/>
    </row>
    <row r="7083" spans="21:21" x14ac:dyDescent="0.2">
      <c r="U7083" s="59"/>
    </row>
    <row r="7084" spans="21:21" x14ac:dyDescent="0.2">
      <c r="U7084" s="59"/>
    </row>
    <row r="7085" spans="21:21" x14ac:dyDescent="0.2">
      <c r="U7085" s="59"/>
    </row>
    <row r="7086" spans="21:21" x14ac:dyDescent="0.2">
      <c r="U7086" s="59"/>
    </row>
    <row r="7087" spans="21:21" x14ac:dyDescent="0.2">
      <c r="U7087" s="59"/>
    </row>
    <row r="7088" spans="21:21" x14ac:dyDescent="0.2">
      <c r="U7088" s="59"/>
    </row>
    <row r="7089" spans="21:21" x14ac:dyDescent="0.2">
      <c r="U7089" s="59"/>
    </row>
    <row r="7090" spans="21:21" x14ac:dyDescent="0.2">
      <c r="U7090" s="59"/>
    </row>
    <row r="7091" spans="21:21" x14ac:dyDescent="0.2">
      <c r="U7091" s="59"/>
    </row>
    <row r="7092" spans="21:21" x14ac:dyDescent="0.2">
      <c r="U7092" s="59"/>
    </row>
    <row r="7093" spans="21:21" x14ac:dyDescent="0.2">
      <c r="U7093" s="59"/>
    </row>
    <row r="7094" spans="21:21" x14ac:dyDescent="0.2">
      <c r="U7094" s="59"/>
    </row>
    <row r="7095" spans="21:21" x14ac:dyDescent="0.2">
      <c r="U7095" s="59"/>
    </row>
    <row r="7096" spans="21:21" x14ac:dyDescent="0.2">
      <c r="U7096" s="59"/>
    </row>
    <row r="7097" spans="21:21" x14ac:dyDescent="0.2">
      <c r="U7097" s="59"/>
    </row>
    <row r="7098" spans="21:21" x14ac:dyDescent="0.2">
      <c r="U7098" s="59"/>
    </row>
    <row r="7099" spans="21:21" x14ac:dyDescent="0.2">
      <c r="U7099" s="59"/>
    </row>
    <row r="7100" spans="21:21" x14ac:dyDescent="0.2">
      <c r="U7100" s="59"/>
    </row>
    <row r="7101" spans="21:21" x14ac:dyDescent="0.2">
      <c r="U7101" s="59"/>
    </row>
    <row r="7102" spans="21:21" x14ac:dyDescent="0.2">
      <c r="U7102" s="59"/>
    </row>
    <row r="7103" spans="21:21" x14ac:dyDescent="0.2">
      <c r="U7103" s="59"/>
    </row>
    <row r="7104" spans="21:21" x14ac:dyDescent="0.2">
      <c r="U7104" s="59"/>
    </row>
    <row r="7105" spans="21:21" x14ac:dyDescent="0.2">
      <c r="U7105" s="59"/>
    </row>
    <row r="7106" spans="21:21" x14ac:dyDescent="0.2">
      <c r="U7106" s="59"/>
    </row>
    <row r="7107" spans="21:21" x14ac:dyDescent="0.2">
      <c r="U7107" s="59"/>
    </row>
    <row r="7108" spans="21:21" x14ac:dyDescent="0.2">
      <c r="U7108" s="59"/>
    </row>
    <row r="7109" spans="21:21" x14ac:dyDescent="0.2">
      <c r="U7109" s="59"/>
    </row>
    <row r="7110" spans="21:21" x14ac:dyDescent="0.2">
      <c r="U7110" s="59"/>
    </row>
    <row r="7111" spans="21:21" x14ac:dyDescent="0.2">
      <c r="U7111" s="59"/>
    </row>
    <row r="7112" spans="21:21" x14ac:dyDescent="0.2">
      <c r="U7112" s="59"/>
    </row>
    <row r="7113" spans="21:21" x14ac:dyDescent="0.2">
      <c r="U7113" s="59"/>
    </row>
    <row r="7114" spans="21:21" x14ac:dyDescent="0.2">
      <c r="U7114" s="59"/>
    </row>
    <row r="7115" spans="21:21" x14ac:dyDescent="0.2">
      <c r="U7115" s="59"/>
    </row>
    <row r="7116" spans="21:21" x14ac:dyDescent="0.2">
      <c r="U7116" s="59"/>
    </row>
    <row r="7117" spans="21:21" x14ac:dyDescent="0.2">
      <c r="U7117" s="59"/>
    </row>
    <row r="7118" spans="21:21" x14ac:dyDescent="0.2">
      <c r="U7118" s="59"/>
    </row>
    <row r="7119" spans="21:21" x14ac:dyDescent="0.2">
      <c r="U7119" s="59"/>
    </row>
    <row r="7120" spans="21:21" x14ac:dyDescent="0.2">
      <c r="U7120" s="59"/>
    </row>
    <row r="7121" spans="21:21" x14ac:dyDescent="0.2">
      <c r="U7121" s="59"/>
    </row>
    <row r="7122" spans="21:21" x14ac:dyDescent="0.2">
      <c r="U7122" s="59"/>
    </row>
    <row r="7123" spans="21:21" x14ac:dyDescent="0.2">
      <c r="U7123" s="59"/>
    </row>
    <row r="7124" spans="21:21" x14ac:dyDescent="0.2">
      <c r="U7124" s="59"/>
    </row>
    <row r="7125" spans="21:21" x14ac:dyDescent="0.2">
      <c r="U7125" s="59"/>
    </row>
    <row r="7126" spans="21:21" x14ac:dyDescent="0.2">
      <c r="U7126" s="59"/>
    </row>
    <row r="7127" spans="21:21" x14ac:dyDescent="0.2">
      <c r="U7127" s="59"/>
    </row>
    <row r="7128" spans="21:21" x14ac:dyDescent="0.2">
      <c r="U7128" s="59"/>
    </row>
    <row r="7129" spans="21:21" x14ac:dyDescent="0.2">
      <c r="U7129" s="59"/>
    </row>
    <row r="7130" spans="21:21" x14ac:dyDescent="0.2">
      <c r="U7130" s="59"/>
    </row>
    <row r="7131" spans="21:21" x14ac:dyDescent="0.2">
      <c r="U7131" s="59"/>
    </row>
    <row r="7132" spans="21:21" x14ac:dyDescent="0.2">
      <c r="U7132" s="59"/>
    </row>
    <row r="7133" spans="21:21" x14ac:dyDescent="0.2">
      <c r="U7133" s="59"/>
    </row>
    <row r="7134" spans="21:21" x14ac:dyDescent="0.2">
      <c r="U7134" s="59"/>
    </row>
    <row r="7135" spans="21:21" x14ac:dyDescent="0.2">
      <c r="U7135" s="59"/>
    </row>
    <row r="7136" spans="21:21" x14ac:dyDescent="0.2">
      <c r="U7136" s="59"/>
    </row>
    <row r="7137" spans="21:21" x14ac:dyDescent="0.2">
      <c r="U7137" s="59"/>
    </row>
    <row r="7138" spans="21:21" x14ac:dyDescent="0.2">
      <c r="U7138" s="59"/>
    </row>
    <row r="7139" spans="21:21" x14ac:dyDescent="0.2">
      <c r="U7139" s="59"/>
    </row>
    <row r="7140" spans="21:21" x14ac:dyDescent="0.2">
      <c r="U7140" s="59"/>
    </row>
    <row r="7141" spans="21:21" x14ac:dyDescent="0.2">
      <c r="U7141" s="59"/>
    </row>
    <row r="7142" spans="21:21" x14ac:dyDescent="0.2">
      <c r="U7142" s="59"/>
    </row>
    <row r="7143" spans="21:21" x14ac:dyDescent="0.2">
      <c r="U7143" s="59"/>
    </row>
    <row r="7144" spans="21:21" x14ac:dyDescent="0.2">
      <c r="U7144" s="59"/>
    </row>
    <row r="7145" spans="21:21" x14ac:dyDescent="0.2">
      <c r="U7145" s="59"/>
    </row>
    <row r="7146" spans="21:21" x14ac:dyDescent="0.2">
      <c r="U7146" s="59"/>
    </row>
    <row r="7147" spans="21:21" x14ac:dyDescent="0.2">
      <c r="U7147" s="59"/>
    </row>
    <row r="7148" spans="21:21" x14ac:dyDescent="0.2">
      <c r="U7148" s="59"/>
    </row>
    <row r="7149" spans="21:21" x14ac:dyDescent="0.2">
      <c r="U7149" s="59"/>
    </row>
    <row r="7150" spans="21:21" x14ac:dyDescent="0.2">
      <c r="U7150" s="59"/>
    </row>
    <row r="7151" spans="21:21" x14ac:dyDescent="0.2">
      <c r="U7151" s="59"/>
    </row>
    <row r="7152" spans="21:21" x14ac:dyDescent="0.2">
      <c r="U7152" s="59"/>
    </row>
    <row r="7153" spans="21:21" x14ac:dyDescent="0.2">
      <c r="U7153" s="59"/>
    </row>
    <row r="7154" spans="21:21" x14ac:dyDescent="0.2">
      <c r="U7154" s="59"/>
    </row>
    <row r="7155" spans="21:21" x14ac:dyDescent="0.2">
      <c r="U7155" s="59"/>
    </row>
    <row r="7156" spans="21:21" x14ac:dyDescent="0.2">
      <c r="U7156" s="59"/>
    </row>
    <row r="7157" spans="21:21" x14ac:dyDescent="0.2">
      <c r="U7157" s="59"/>
    </row>
    <row r="7158" spans="21:21" x14ac:dyDescent="0.2">
      <c r="U7158" s="59"/>
    </row>
    <row r="7159" spans="21:21" x14ac:dyDescent="0.2">
      <c r="U7159" s="59"/>
    </row>
    <row r="7160" spans="21:21" x14ac:dyDescent="0.2">
      <c r="U7160" s="59"/>
    </row>
    <row r="7161" spans="21:21" x14ac:dyDescent="0.2">
      <c r="U7161" s="59"/>
    </row>
    <row r="7162" spans="21:21" x14ac:dyDescent="0.2">
      <c r="U7162" s="59"/>
    </row>
    <row r="7163" spans="21:21" x14ac:dyDescent="0.2">
      <c r="U7163" s="59"/>
    </row>
    <row r="7164" spans="21:21" x14ac:dyDescent="0.2">
      <c r="U7164" s="59"/>
    </row>
    <row r="7165" spans="21:21" x14ac:dyDescent="0.2">
      <c r="U7165" s="59"/>
    </row>
    <row r="7166" spans="21:21" x14ac:dyDescent="0.2">
      <c r="U7166" s="59"/>
    </row>
    <row r="7167" spans="21:21" x14ac:dyDescent="0.2">
      <c r="U7167" s="59"/>
    </row>
    <row r="7168" spans="21:21" x14ac:dyDescent="0.2">
      <c r="U7168" s="59"/>
    </row>
    <row r="7169" spans="21:21" x14ac:dyDescent="0.2">
      <c r="U7169" s="59"/>
    </row>
    <row r="7170" spans="21:21" x14ac:dyDescent="0.2">
      <c r="U7170" s="59"/>
    </row>
    <row r="7171" spans="21:21" x14ac:dyDescent="0.2">
      <c r="U7171" s="59"/>
    </row>
    <row r="7172" spans="21:21" x14ac:dyDescent="0.2">
      <c r="U7172" s="59"/>
    </row>
    <row r="7173" spans="21:21" x14ac:dyDescent="0.2">
      <c r="U7173" s="59"/>
    </row>
    <row r="7174" spans="21:21" x14ac:dyDescent="0.2">
      <c r="U7174" s="59"/>
    </row>
    <row r="7175" spans="21:21" x14ac:dyDescent="0.2">
      <c r="U7175" s="59"/>
    </row>
    <row r="7176" spans="21:21" x14ac:dyDescent="0.2">
      <c r="U7176" s="59"/>
    </row>
    <row r="7177" spans="21:21" x14ac:dyDescent="0.2">
      <c r="U7177" s="59"/>
    </row>
    <row r="7178" spans="21:21" x14ac:dyDescent="0.2">
      <c r="U7178" s="59"/>
    </row>
    <row r="7179" spans="21:21" x14ac:dyDescent="0.2">
      <c r="U7179" s="59"/>
    </row>
    <row r="7180" spans="21:21" x14ac:dyDescent="0.2">
      <c r="U7180" s="59"/>
    </row>
    <row r="7181" spans="21:21" x14ac:dyDescent="0.2">
      <c r="U7181" s="59"/>
    </row>
    <row r="7182" spans="21:21" x14ac:dyDescent="0.2">
      <c r="U7182" s="59"/>
    </row>
    <row r="7183" spans="21:21" x14ac:dyDescent="0.2">
      <c r="U7183" s="59"/>
    </row>
    <row r="7184" spans="21:21" x14ac:dyDescent="0.2">
      <c r="U7184" s="59"/>
    </row>
    <row r="7185" spans="21:21" x14ac:dyDescent="0.2">
      <c r="U7185" s="59"/>
    </row>
    <row r="7186" spans="21:21" x14ac:dyDescent="0.2">
      <c r="U7186" s="59"/>
    </row>
    <row r="7187" spans="21:21" x14ac:dyDescent="0.2">
      <c r="U7187" s="59"/>
    </row>
    <row r="7188" spans="21:21" x14ac:dyDescent="0.2">
      <c r="U7188" s="59"/>
    </row>
    <row r="7189" spans="21:21" x14ac:dyDescent="0.2">
      <c r="U7189" s="59"/>
    </row>
    <row r="7190" spans="21:21" x14ac:dyDescent="0.2">
      <c r="U7190" s="59"/>
    </row>
    <row r="7191" spans="21:21" x14ac:dyDescent="0.2">
      <c r="U7191" s="59"/>
    </row>
    <row r="7192" spans="21:21" x14ac:dyDescent="0.2">
      <c r="U7192" s="59"/>
    </row>
    <row r="7193" spans="21:21" x14ac:dyDescent="0.2">
      <c r="U7193" s="59"/>
    </row>
    <row r="7194" spans="21:21" x14ac:dyDescent="0.2">
      <c r="U7194" s="59"/>
    </row>
    <row r="7195" spans="21:21" x14ac:dyDescent="0.2">
      <c r="U7195" s="59"/>
    </row>
    <row r="7196" spans="21:21" x14ac:dyDescent="0.2">
      <c r="U7196" s="59"/>
    </row>
    <row r="7197" spans="21:21" x14ac:dyDescent="0.2">
      <c r="U7197" s="59"/>
    </row>
    <row r="7198" spans="21:21" x14ac:dyDescent="0.2">
      <c r="U7198" s="59"/>
    </row>
    <row r="7199" spans="21:21" x14ac:dyDescent="0.2">
      <c r="U7199" s="59"/>
    </row>
    <row r="7200" spans="21:21" x14ac:dyDescent="0.2">
      <c r="U7200" s="59"/>
    </row>
    <row r="7201" spans="21:21" x14ac:dyDescent="0.2">
      <c r="U7201" s="59"/>
    </row>
    <row r="7202" spans="21:21" x14ac:dyDescent="0.2">
      <c r="U7202" s="59"/>
    </row>
    <row r="7203" spans="21:21" x14ac:dyDescent="0.2">
      <c r="U7203" s="59"/>
    </row>
    <row r="7204" spans="21:21" x14ac:dyDescent="0.2">
      <c r="U7204" s="59"/>
    </row>
    <row r="7205" spans="21:21" x14ac:dyDescent="0.2">
      <c r="U7205" s="59"/>
    </row>
    <row r="7206" spans="21:21" x14ac:dyDescent="0.2">
      <c r="U7206" s="59"/>
    </row>
    <row r="7207" spans="21:21" x14ac:dyDescent="0.2">
      <c r="U7207" s="59"/>
    </row>
    <row r="7208" spans="21:21" x14ac:dyDescent="0.2">
      <c r="U7208" s="59"/>
    </row>
    <row r="7209" spans="21:21" x14ac:dyDescent="0.2">
      <c r="U7209" s="59"/>
    </row>
    <row r="7210" spans="21:21" x14ac:dyDescent="0.2">
      <c r="U7210" s="59"/>
    </row>
    <row r="7211" spans="21:21" x14ac:dyDescent="0.2">
      <c r="U7211" s="59"/>
    </row>
    <row r="7212" spans="21:21" x14ac:dyDescent="0.2">
      <c r="U7212" s="59"/>
    </row>
    <row r="7213" spans="21:21" x14ac:dyDescent="0.2">
      <c r="U7213" s="59"/>
    </row>
    <row r="7214" spans="21:21" x14ac:dyDescent="0.2">
      <c r="U7214" s="59"/>
    </row>
    <row r="7215" spans="21:21" x14ac:dyDescent="0.2">
      <c r="U7215" s="59"/>
    </row>
    <row r="7216" spans="21:21" x14ac:dyDescent="0.2">
      <c r="U7216" s="59"/>
    </row>
    <row r="7217" spans="21:21" x14ac:dyDescent="0.2">
      <c r="U7217" s="59"/>
    </row>
    <row r="7218" spans="21:21" x14ac:dyDescent="0.2">
      <c r="U7218" s="59"/>
    </row>
    <row r="7219" spans="21:21" x14ac:dyDescent="0.2">
      <c r="U7219" s="59"/>
    </row>
    <row r="7220" spans="21:21" x14ac:dyDescent="0.2">
      <c r="U7220" s="59"/>
    </row>
    <row r="7221" spans="21:21" x14ac:dyDescent="0.2">
      <c r="U7221" s="59"/>
    </row>
    <row r="7222" spans="21:21" x14ac:dyDescent="0.2">
      <c r="U7222" s="59"/>
    </row>
    <row r="7223" spans="21:21" x14ac:dyDescent="0.2">
      <c r="U7223" s="59"/>
    </row>
    <row r="7224" spans="21:21" x14ac:dyDescent="0.2">
      <c r="U7224" s="59"/>
    </row>
    <row r="7225" spans="21:21" x14ac:dyDescent="0.2">
      <c r="U7225" s="59"/>
    </row>
    <row r="7226" spans="21:21" x14ac:dyDescent="0.2">
      <c r="U7226" s="59"/>
    </row>
    <row r="7227" spans="21:21" x14ac:dyDescent="0.2">
      <c r="U7227" s="59"/>
    </row>
    <row r="7228" spans="21:21" x14ac:dyDescent="0.2">
      <c r="U7228" s="59"/>
    </row>
    <row r="7229" spans="21:21" x14ac:dyDescent="0.2">
      <c r="U7229" s="59"/>
    </row>
    <row r="7230" spans="21:21" x14ac:dyDescent="0.2">
      <c r="U7230" s="59"/>
    </row>
    <row r="7231" spans="21:21" x14ac:dyDescent="0.2">
      <c r="U7231" s="59"/>
    </row>
    <row r="7232" spans="21:21" x14ac:dyDescent="0.2">
      <c r="U7232" s="59"/>
    </row>
    <row r="7233" spans="21:21" x14ac:dyDescent="0.2">
      <c r="U7233" s="59"/>
    </row>
    <row r="7234" spans="21:21" x14ac:dyDescent="0.2">
      <c r="U7234" s="59"/>
    </row>
    <row r="7235" spans="21:21" x14ac:dyDescent="0.2">
      <c r="U7235" s="59"/>
    </row>
    <row r="7236" spans="21:21" x14ac:dyDescent="0.2">
      <c r="U7236" s="59"/>
    </row>
    <row r="7237" spans="21:21" x14ac:dyDescent="0.2">
      <c r="U7237" s="59"/>
    </row>
    <row r="7238" spans="21:21" x14ac:dyDescent="0.2">
      <c r="U7238" s="59"/>
    </row>
    <row r="7239" spans="21:21" x14ac:dyDescent="0.2">
      <c r="U7239" s="59"/>
    </row>
    <row r="7240" spans="21:21" x14ac:dyDescent="0.2">
      <c r="U7240" s="59"/>
    </row>
    <row r="7241" spans="21:21" x14ac:dyDescent="0.2">
      <c r="U7241" s="59"/>
    </row>
    <row r="7242" spans="21:21" x14ac:dyDescent="0.2">
      <c r="U7242" s="59"/>
    </row>
    <row r="7243" spans="21:21" x14ac:dyDescent="0.2">
      <c r="U7243" s="59"/>
    </row>
    <row r="7244" spans="21:21" x14ac:dyDescent="0.2">
      <c r="U7244" s="59"/>
    </row>
    <row r="7245" spans="21:21" x14ac:dyDescent="0.2">
      <c r="U7245" s="59"/>
    </row>
    <row r="7246" spans="21:21" x14ac:dyDescent="0.2">
      <c r="U7246" s="59"/>
    </row>
    <row r="7247" spans="21:21" x14ac:dyDescent="0.2">
      <c r="U7247" s="59"/>
    </row>
    <row r="7248" spans="21:21" x14ac:dyDescent="0.2">
      <c r="U7248" s="59"/>
    </row>
    <row r="7249" spans="21:21" x14ac:dyDescent="0.2">
      <c r="U7249" s="59"/>
    </row>
    <row r="7250" spans="21:21" x14ac:dyDescent="0.2">
      <c r="U7250" s="59"/>
    </row>
    <row r="7251" spans="21:21" x14ac:dyDescent="0.2">
      <c r="U7251" s="59"/>
    </row>
    <row r="7252" spans="21:21" x14ac:dyDescent="0.2">
      <c r="U7252" s="59"/>
    </row>
    <row r="7253" spans="21:21" x14ac:dyDescent="0.2">
      <c r="U7253" s="59"/>
    </row>
    <row r="7254" spans="21:21" x14ac:dyDescent="0.2">
      <c r="U7254" s="59"/>
    </row>
    <row r="7255" spans="21:21" x14ac:dyDescent="0.2">
      <c r="U7255" s="59"/>
    </row>
    <row r="7256" spans="21:21" x14ac:dyDescent="0.2">
      <c r="U7256" s="59"/>
    </row>
    <row r="7257" spans="21:21" x14ac:dyDescent="0.2">
      <c r="U7257" s="59"/>
    </row>
    <row r="7258" spans="21:21" x14ac:dyDescent="0.2">
      <c r="U7258" s="59"/>
    </row>
    <row r="7259" spans="21:21" x14ac:dyDescent="0.2">
      <c r="U7259" s="59"/>
    </row>
    <row r="7260" spans="21:21" x14ac:dyDescent="0.2">
      <c r="U7260" s="59"/>
    </row>
    <row r="7261" spans="21:21" x14ac:dyDescent="0.2">
      <c r="U7261" s="59"/>
    </row>
    <row r="7262" spans="21:21" x14ac:dyDescent="0.2">
      <c r="U7262" s="59"/>
    </row>
    <row r="7263" spans="21:21" x14ac:dyDescent="0.2">
      <c r="U7263" s="59"/>
    </row>
    <row r="7264" spans="21:21" x14ac:dyDescent="0.2">
      <c r="U7264" s="59"/>
    </row>
    <row r="7265" spans="21:21" x14ac:dyDescent="0.2">
      <c r="U7265" s="59"/>
    </row>
    <row r="7266" spans="21:21" x14ac:dyDescent="0.2">
      <c r="U7266" s="59"/>
    </row>
    <row r="7267" spans="21:21" x14ac:dyDescent="0.2">
      <c r="U7267" s="59"/>
    </row>
    <row r="7268" spans="21:21" x14ac:dyDescent="0.2">
      <c r="U7268" s="59"/>
    </row>
    <row r="7269" spans="21:21" x14ac:dyDescent="0.2">
      <c r="U7269" s="59"/>
    </row>
    <row r="7270" spans="21:21" x14ac:dyDescent="0.2">
      <c r="U7270" s="59"/>
    </row>
    <row r="7271" spans="21:21" x14ac:dyDescent="0.2">
      <c r="U7271" s="59"/>
    </row>
    <row r="7272" spans="21:21" x14ac:dyDescent="0.2">
      <c r="U7272" s="59"/>
    </row>
    <row r="7273" spans="21:21" x14ac:dyDescent="0.2">
      <c r="U7273" s="59"/>
    </row>
    <row r="7274" spans="21:21" x14ac:dyDescent="0.2">
      <c r="U7274" s="59"/>
    </row>
    <row r="7275" spans="21:21" x14ac:dyDescent="0.2">
      <c r="U7275" s="59"/>
    </row>
    <row r="7276" spans="21:21" x14ac:dyDescent="0.2">
      <c r="U7276" s="59"/>
    </row>
    <row r="7277" spans="21:21" x14ac:dyDescent="0.2">
      <c r="U7277" s="59"/>
    </row>
    <row r="7278" spans="21:21" x14ac:dyDescent="0.2">
      <c r="U7278" s="59"/>
    </row>
    <row r="7279" spans="21:21" x14ac:dyDescent="0.2">
      <c r="U7279" s="59"/>
    </row>
    <row r="7280" spans="21:21" x14ac:dyDescent="0.2">
      <c r="U7280" s="59"/>
    </row>
    <row r="7281" spans="21:21" x14ac:dyDescent="0.2">
      <c r="U7281" s="59"/>
    </row>
    <row r="7282" spans="21:21" x14ac:dyDescent="0.2">
      <c r="U7282" s="59"/>
    </row>
    <row r="7283" spans="21:21" x14ac:dyDescent="0.2">
      <c r="U7283" s="59"/>
    </row>
    <row r="7284" spans="21:21" x14ac:dyDescent="0.2">
      <c r="U7284" s="59"/>
    </row>
    <row r="7285" spans="21:21" x14ac:dyDescent="0.2">
      <c r="U7285" s="59"/>
    </row>
    <row r="7286" spans="21:21" x14ac:dyDescent="0.2">
      <c r="U7286" s="59"/>
    </row>
    <row r="7287" spans="21:21" x14ac:dyDescent="0.2">
      <c r="U7287" s="59"/>
    </row>
    <row r="7288" spans="21:21" x14ac:dyDescent="0.2">
      <c r="U7288" s="59"/>
    </row>
    <row r="7289" spans="21:21" x14ac:dyDescent="0.2">
      <c r="U7289" s="59"/>
    </row>
    <row r="7290" spans="21:21" x14ac:dyDescent="0.2">
      <c r="U7290" s="59"/>
    </row>
    <row r="7291" spans="21:21" x14ac:dyDescent="0.2">
      <c r="U7291" s="59"/>
    </row>
    <row r="7292" spans="21:21" x14ac:dyDescent="0.2">
      <c r="U7292" s="59"/>
    </row>
    <row r="7293" spans="21:21" x14ac:dyDescent="0.2">
      <c r="U7293" s="59"/>
    </row>
    <row r="7294" spans="21:21" x14ac:dyDescent="0.2">
      <c r="U7294" s="59"/>
    </row>
    <row r="7295" spans="21:21" x14ac:dyDescent="0.2">
      <c r="U7295" s="59"/>
    </row>
    <row r="7296" spans="21:21" x14ac:dyDescent="0.2">
      <c r="U7296" s="59"/>
    </row>
    <row r="7297" spans="21:21" x14ac:dyDescent="0.2">
      <c r="U7297" s="59"/>
    </row>
    <row r="7298" spans="21:21" x14ac:dyDescent="0.2">
      <c r="U7298" s="59"/>
    </row>
    <row r="7299" spans="21:21" x14ac:dyDescent="0.2">
      <c r="U7299" s="59"/>
    </row>
    <row r="7300" spans="21:21" x14ac:dyDescent="0.2">
      <c r="U7300" s="59"/>
    </row>
    <row r="7301" spans="21:21" x14ac:dyDescent="0.2">
      <c r="U7301" s="59"/>
    </row>
    <row r="7302" spans="21:21" x14ac:dyDescent="0.2">
      <c r="U7302" s="59"/>
    </row>
    <row r="7303" spans="21:21" x14ac:dyDescent="0.2">
      <c r="U7303" s="59"/>
    </row>
    <row r="7304" spans="21:21" x14ac:dyDescent="0.2">
      <c r="U7304" s="59"/>
    </row>
    <row r="7305" spans="21:21" x14ac:dyDescent="0.2">
      <c r="U7305" s="59"/>
    </row>
    <row r="7306" spans="21:21" x14ac:dyDescent="0.2">
      <c r="U7306" s="59"/>
    </row>
    <row r="7307" spans="21:21" x14ac:dyDescent="0.2">
      <c r="U7307" s="59"/>
    </row>
    <row r="7308" spans="21:21" x14ac:dyDescent="0.2">
      <c r="U7308" s="59"/>
    </row>
    <row r="7309" spans="21:21" x14ac:dyDescent="0.2">
      <c r="U7309" s="59"/>
    </row>
    <row r="7310" spans="21:21" x14ac:dyDescent="0.2">
      <c r="U7310" s="59"/>
    </row>
    <row r="7311" spans="21:21" x14ac:dyDescent="0.2">
      <c r="U7311" s="59"/>
    </row>
    <row r="7312" spans="21:21" x14ac:dyDescent="0.2">
      <c r="U7312" s="59"/>
    </row>
    <row r="7313" spans="21:21" x14ac:dyDescent="0.2">
      <c r="U7313" s="59"/>
    </row>
    <row r="7314" spans="21:21" x14ac:dyDescent="0.2">
      <c r="U7314" s="59"/>
    </row>
    <row r="7315" spans="21:21" x14ac:dyDescent="0.2">
      <c r="U7315" s="59"/>
    </row>
    <row r="7316" spans="21:21" x14ac:dyDescent="0.2">
      <c r="U7316" s="59"/>
    </row>
    <row r="7317" spans="21:21" x14ac:dyDescent="0.2">
      <c r="U7317" s="59"/>
    </row>
    <row r="7318" spans="21:21" x14ac:dyDescent="0.2">
      <c r="U7318" s="59"/>
    </row>
    <row r="7319" spans="21:21" x14ac:dyDescent="0.2">
      <c r="U7319" s="59"/>
    </row>
    <row r="7320" spans="21:21" x14ac:dyDescent="0.2">
      <c r="U7320" s="59"/>
    </row>
    <row r="7321" spans="21:21" x14ac:dyDescent="0.2">
      <c r="U7321" s="59"/>
    </row>
    <row r="7322" spans="21:21" x14ac:dyDescent="0.2">
      <c r="U7322" s="59"/>
    </row>
    <row r="7323" spans="21:21" x14ac:dyDescent="0.2">
      <c r="U7323" s="59"/>
    </row>
    <row r="7324" spans="21:21" x14ac:dyDescent="0.2">
      <c r="U7324" s="59"/>
    </row>
    <row r="7325" spans="21:21" x14ac:dyDescent="0.2">
      <c r="U7325" s="59"/>
    </row>
    <row r="7326" spans="21:21" x14ac:dyDescent="0.2">
      <c r="U7326" s="59"/>
    </row>
    <row r="7327" spans="21:21" x14ac:dyDescent="0.2">
      <c r="U7327" s="59"/>
    </row>
    <row r="7328" spans="21:21" x14ac:dyDescent="0.2">
      <c r="U7328" s="59"/>
    </row>
    <row r="7329" spans="21:21" x14ac:dyDescent="0.2">
      <c r="U7329" s="59"/>
    </row>
    <row r="7330" spans="21:21" x14ac:dyDescent="0.2">
      <c r="U7330" s="59"/>
    </row>
    <row r="7331" spans="21:21" x14ac:dyDescent="0.2">
      <c r="U7331" s="59"/>
    </row>
    <row r="7332" spans="21:21" x14ac:dyDescent="0.2">
      <c r="U7332" s="59"/>
    </row>
    <row r="7333" spans="21:21" x14ac:dyDescent="0.2">
      <c r="U7333" s="59"/>
    </row>
    <row r="7334" spans="21:21" x14ac:dyDescent="0.2">
      <c r="U7334" s="59"/>
    </row>
    <row r="7335" spans="21:21" x14ac:dyDescent="0.2">
      <c r="U7335" s="59"/>
    </row>
    <row r="7336" spans="21:21" x14ac:dyDescent="0.2">
      <c r="U7336" s="59"/>
    </row>
    <row r="7337" spans="21:21" x14ac:dyDescent="0.2">
      <c r="U7337" s="59"/>
    </row>
    <row r="7338" spans="21:21" x14ac:dyDescent="0.2">
      <c r="U7338" s="59"/>
    </row>
    <row r="7339" spans="21:21" x14ac:dyDescent="0.2">
      <c r="U7339" s="59"/>
    </row>
    <row r="7340" spans="21:21" x14ac:dyDescent="0.2">
      <c r="U7340" s="59"/>
    </row>
    <row r="7341" spans="21:21" x14ac:dyDescent="0.2">
      <c r="U7341" s="59"/>
    </row>
    <row r="7342" spans="21:21" x14ac:dyDescent="0.2">
      <c r="U7342" s="59"/>
    </row>
    <row r="7343" spans="21:21" x14ac:dyDescent="0.2">
      <c r="U7343" s="59"/>
    </row>
    <row r="7344" spans="21:21" x14ac:dyDescent="0.2">
      <c r="U7344" s="59"/>
    </row>
    <row r="7345" spans="21:21" x14ac:dyDescent="0.2">
      <c r="U7345" s="59"/>
    </row>
    <row r="7346" spans="21:21" x14ac:dyDescent="0.2">
      <c r="U7346" s="59"/>
    </row>
    <row r="7347" spans="21:21" x14ac:dyDescent="0.2">
      <c r="U7347" s="59"/>
    </row>
    <row r="7348" spans="21:21" x14ac:dyDescent="0.2">
      <c r="U7348" s="59"/>
    </row>
    <row r="7349" spans="21:21" x14ac:dyDescent="0.2">
      <c r="U7349" s="59"/>
    </row>
    <row r="7350" spans="21:21" x14ac:dyDescent="0.2">
      <c r="U7350" s="59"/>
    </row>
    <row r="7351" spans="21:21" x14ac:dyDescent="0.2">
      <c r="U7351" s="59"/>
    </row>
    <row r="7352" spans="21:21" x14ac:dyDescent="0.2">
      <c r="U7352" s="59"/>
    </row>
    <row r="7353" spans="21:21" x14ac:dyDescent="0.2">
      <c r="U7353" s="59"/>
    </row>
    <row r="7354" spans="21:21" x14ac:dyDescent="0.2">
      <c r="U7354" s="59"/>
    </row>
    <row r="7355" spans="21:21" x14ac:dyDescent="0.2">
      <c r="U7355" s="59"/>
    </row>
    <row r="7356" spans="21:21" x14ac:dyDescent="0.2">
      <c r="U7356" s="59"/>
    </row>
    <row r="7357" spans="21:21" x14ac:dyDescent="0.2">
      <c r="U7357" s="59"/>
    </row>
    <row r="7358" spans="21:21" x14ac:dyDescent="0.2">
      <c r="U7358" s="59"/>
    </row>
    <row r="7359" spans="21:21" x14ac:dyDescent="0.2">
      <c r="U7359" s="59"/>
    </row>
    <row r="7360" spans="21:21" x14ac:dyDescent="0.2">
      <c r="U7360" s="59"/>
    </row>
    <row r="7361" spans="21:21" x14ac:dyDescent="0.2">
      <c r="U7361" s="59"/>
    </row>
    <row r="7362" spans="21:21" x14ac:dyDescent="0.2">
      <c r="U7362" s="59"/>
    </row>
    <row r="7363" spans="21:21" x14ac:dyDescent="0.2">
      <c r="U7363" s="59"/>
    </row>
    <row r="7364" spans="21:21" x14ac:dyDescent="0.2">
      <c r="U7364" s="59"/>
    </row>
    <row r="7365" spans="21:21" x14ac:dyDescent="0.2">
      <c r="U7365" s="59"/>
    </row>
    <row r="7366" spans="21:21" x14ac:dyDescent="0.2">
      <c r="U7366" s="59"/>
    </row>
    <row r="7367" spans="21:21" x14ac:dyDescent="0.2">
      <c r="U7367" s="59"/>
    </row>
    <row r="7368" spans="21:21" x14ac:dyDescent="0.2">
      <c r="U7368" s="59"/>
    </row>
    <row r="7369" spans="21:21" x14ac:dyDescent="0.2">
      <c r="U7369" s="59"/>
    </row>
    <row r="7370" spans="21:21" x14ac:dyDescent="0.2">
      <c r="U7370" s="59"/>
    </row>
    <row r="7371" spans="21:21" x14ac:dyDescent="0.2">
      <c r="U7371" s="59"/>
    </row>
    <row r="7372" spans="21:21" x14ac:dyDescent="0.2">
      <c r="U7372" s="59"/>
    </row>
    <row r="7373" spans="21:21" x14ac:dyDescent="0.2">
      <c r="U7373" s="59"/>
    </row>
    <row r="7374" spans="21:21" x14ac:dyDescent="0.2">
      <c r="U7374" s="59"/>
    </row>
    <row r="7375" spans="21:21" x14ac:dyDescent="0.2">
      <c r="U7375" s="59"/>
    </row>
    <row r="7376" spans="21:21" x14ac:dyDescent="0.2">
      <c r="U7376" s="59"/>
    </row>
    <row r="7377" spans="21:21" x14ac:dyDescent="0.2">
      <c r="U7377" s="59"/>
    </row>
    <row r="7378" spans="21:21" x14ac:dyDescent="0.2">
      <c r="U7378" s="59"/>
    </row>
    <row r="7379" spans="21:21" x14ac:dyDescent="0.2">
      <c r="U7379" s="59"/>
    </row>
    <row r="7380" spans="21:21" x14ac:dyDescent="0.2">
      <c r="U7380" s="59"/>
    </row>
    <row r="7381" spans="21:21" x14ac:dyDescent="0.2">
      <c r="U7381" s="59"/>
    </row>
    <row r="7382" spans="21:21" x14ac:dyDescent="0.2">
      <c r="U7382" s="59"/>
    </row>
    <row r="7383" spans="21:21" x14ac:dyDescent="0.2">
      <c r="U7383" s="59"/>
    </row>
    <row r="7384" spans="21:21" x14ac:dyDescent="0.2">
      <c r="U7384" s="59"/>
    </row>
    <row r="7385" spans="21:21" x14ac:dyDescent="0.2">
      <c r="U7385" s="59"/>
    </row>
    <row r="7386" spans="21:21" x14ac:dyDescent="0.2">
      <c r="U7386" s="59"/>
    </row>
    <row r="7387" spans="21:21" x14ac:dyDescent="0.2">
      <c r="U7387" s="59"/>
    </row>
    <row r="7388" spans="21:21" x14ac:dyDescent="0.2">
      <c r="U7388" s="59"/>
    </row>
    <row r="7389" spans="21:21" x14ac:dyDescent="0.2">
      <c r="U7389" s="59"/>
    </row>
    <row r="7390" spans="21:21" x14ac:dyDescent="0.2">
      <c r="U7390" s="59"/>
    </row>
    <row r="7391" spans="21:21" x14ac:dyDescent="0.2">
      <c r="U7391" s="59"/>
    </row>
    <row r="7392" spans="21:21" x14ac:dyDescent="0.2">
      <c r="U7392" s="59"/>
    </row>
    <row r="7393" spans="21:21" x14ac:dyDescent="0.2">
      <c r="U7393" s="59"/>
    </row>
    <row r="7394" spans="21:21" x14ac:dyDescent="0.2">
      <c r="U7394" s="59"/>
    </row>
    <row r="7395" spans="21:21" x14ac:dyDescent="0.2">
      <c r="U7395" s="59"/>
    </row>
    <row r="7396" spans="21:21" x14ac:dyDescent="0.2">
      <c r="U7396" s="59"/>
    </row>
    <row r="7397" spans="21:21" x14ac:dyDescent="0.2">
      <c r="U7397" s="59"/>
    </row>
    <row r="7398" spans="21:21" x14ac:dyDescent="0.2">
      <c r="U7398" s="59"/>
    </row>
    <row r="7399" spans="21:21" x14ac:dyDescent="0.2">
      <c r="U7399" s="59"/>
    </row>
    <row r="7400" spans="21:21" x14ac:dyDescent="0.2">
      <c r="U7400" s="59"/>
    </row>
    <row r="7401" spans="21:21" x14ac:dyDescent="0.2">
      <c r="U7401" s="59"/>
    </row>
    <row r="7402" spans="21:21" x14ac:dyDescent="0.2">
      <c r="U7402" s="59"/>
    </row>
    <row r="7403" spans="21:21" x14ac:dyDescent="0.2">
      <c r="U7403" s="59"/>
    </row>
    <row r="7404" spans="21:21" x14ac:dyDescent="0.2">
      <c r="U7404" s="59"/>
    </row>
    <row r="7405" spans="21:21" x14ac:dyDescent="0.2">
      <c r="U7405" s="59"/>
    </row>
    <row r="7406" spans="21:21" x14ac:dyDescent="0.2">
      <c r="U7406" s="59"/>
    </row>
    <row r="7407" spans="21:21" x14ac:dyDescent="0.2">
      <c r="U7407" s="59"/>
    </row>
    <row r="7408" spans="21:21" x14ac:dyDescent="0.2">
      <c r="U7408" s="59"/>
    </row>
    <row r="7409" spans="21:21" x14ac:dyDescent="0.2">
      <c r="U7409" s="59"/>
    </row>
    <row r="7410" spans="21:21" x14ac:dyDescent="0.2">
      <c r="U7410" s="59"/>
    </row>
    <row r="7411" spans="21:21" x14ac:dyDescent="0.2">
      <c r="U7411" s="59"/>
    </row>
    <row r="7412" spans="21:21" x14ac:dyDescent="0.2">
      <c r="U7412" s="59"/>
    </row>
    <row r="7413" spans="21:21" x14ac:dyDescent="0.2">
      <c r="U7413" s="59"/>
    </row>
    <row r="7414" spans="21:21" x14ac:dyDescent="0.2">
      <c r="U7414" s="59"/>
    </row>
    <row r="7415" spans="21:21" x14ac:dyDescent="0.2">
      <c r="U7415" s="59"/>
    </row>
    <row r="7416" spans="21:21" x14ac:dyDescent="0.2">
      <c r="U7416" s="59"/>
    </row>
    <row r="7417" spans="21:21" x14ac:dyDescent="0.2">
      <c r="U7417" s="59"/>
    </row>
    <row r="7418" spans="21:21" x14ac:dyDescent="0.2">
      <c r="U7418" s="59"/>
    </row>
    <row r="7419" spans="21:21" x14ac:dyDescent="0.2">
      <c r="U7419" s="59"/>
    </row>
    <row r="7420" spans="21:21" x14ac:dyDescent="0.2">
      <c r="U7420" s="59"/>
    </row>
    <row r="7421" spans="21:21" x14ac:dyDescent="0.2">
      <c r="U7421" s="59"/>
    </row>
    <row r="7422" spans="21:21" x14ac:dyDescent="0.2">
      <c r="U7422" s="59"/>
    </row>
    <row r="7423" spans="21:21" x14ac:dyDescent="0.2">
      <c r="U7423" s="59"/>
    </row>
    <row r="7424" spans="21:21" x14ac:dyDescent="0.2">
      <c r="U7424" s="59"/>
    </row>
    <row r="7425" spans="21:21" x14ac:dyDescent="0.2">
      <c r="U7425" s="59"/>
    </row>
    <row r="7426" spans="21:21" x14ac:dyDescent="0.2">
      <c r="U7426" s="59"/>
    </row>
    <row r="7427" spans="21:21" x14ac:dyDescent="0.2">
      <c r="U7427" s="59"/>
    </row>
    <row r="7428" spans="21:21" x14ac:dyDescent="0.2">
      <c r="U7428" s="59"/>
    </row>
    <row r="7429" spans="21:21" x14ac:dyDescent="0.2">
      <c r="U7429" s="59"/>
    </row>
    <row r="7430" spans="21:21" x14ac:dyDescent="0.2">
      <c r="U7430" s="59"/>
    </row>
    <row r="7431" spans="21:21" x14ac:dyDescent="0.2">
      <c r="U7431" s="59"/>
    </row>
    <row r="7432" spans="21:21" x14ac:dyDescent="0.2">
      <c r="U7432" s="59"/>
    </row>
    <row r="7433" spans="21:21" x14ac:dyDescent="0.2">
      <c r="U7433" s="59"/>
    </row>
    <row r="7434" spans="21:21" x14ac:dyDescent="0.2">
      <c r="U7434" s="59"/>
    </row>
    <row r="7435" spans="21:21" x14ac:dyDescent="0.2">
      <c r="U7435" s="59"/>
    </row>
    <row r="7436" spans="21:21" x14ac:dyDescent="0.2">
      <c r="U7436" s="59"/>
    </row>
    <row r="7437" spans="21:21" x14ac:dyDescent="0.2">
      <c r="U7437" s="59"/>
    </row>
    <row r="7438" spans="21:21" x14ac:dyDescent="0.2">
      <c r="U7438" s="59"/>
    </row>
    <row r="7439" spans="21:21" x14ac:dyDescent="0.2">
      <c r="U7439" s="59"/>
    </row>
    <row r="7440" spans="21:21" x14ac:dyDescent="0.2">
      <c r="U7440" s="59"/>
    </row>
    <row r="7441" spans="21:21" x14ac:dyDescent="0.2">
      <c r="U7441" s="59"/>
    </row>
    <row r="7442" spans="21:21" x14ac:dyDescent="0.2">
      <c r="U7442" s="59"/>
    </row>
    <row r="7443" spans="21:21" x14ac:dyDescent="0.2">
      <c r="U7443" s="59"/>
    </row>
    <row r="7444" spans="21:21" x14ac:dyDescent="0.2">
      <c r="U7444" s="59"/>
    </row>
    <row r="7445" spans="21:21" x14ac:dyDescent="0.2">
      <c r="U7445" s="59"/>
    </row>
    <row r="7446" spans="21:21" x14ac:dyDescent="0.2">
      <c r="U7446" s="59"/>
    </row>
    <row r="7447" spans="21:21" x14ac:dyDescent="0.2">
      <c r="U7447" s="59"/>
    </row>
    <row r="7448" spans="21:21" x14ac:dyDescent="0.2">
      <c r="U7448" s="59"/>
    </row>
    <row r="7449" spans="21:21" x14ac:dyDescent="0.2">
      <c r="U7449" s="59"/>
    </row>
    <row r="7450" spans="21:21" x14ac:dyDescent="0.2">
      <c r="U7450" s="59"/>
    </row>
    <row r="7451" spans="21:21" x14ac:dyDescent="0.2">
      <c r="U7451" s="59"/>
    </row>
    <row r="7452" spans="21:21" x14ac:dyDescent="0.2">
      <c r="U7452" s="59"/>
    </row>
    <row r="7453" spans="21:21" x14ac:dyDescent="0.2">
      <c r="U7453" s="59"/>
    </row>
    <row r="7454" spans="21:21" x14ac:dyDescent="0.2">
      <c r="U7454" s="59"/>
    </row>
    <row r="7455" spans="21:21" x14ac:dyDescent="0.2">
      <c r="U7455" s="59"/>
    </row>
    <row r="7456" spans="21:21" x14ac:dyDescent="0.2">
      <c r="U7456" s="59"/>
    </row>
    <row r="7457" spans="21:21" x14ac:dyDescent="0.2">
      <c r="U7457" s="59"/>
    </row>
    <row r="7458" spans="21:21" x14ac:dyDescent="0.2">
      <c r="U7458" s="59"/>
    </row>
    <row r="7459" spans="21:21" x14ac:dyDescent="0.2">
      <c r="U7459" s="59"/>
    </row>
    <row r="7460" spans="21:21" x14ac:dyDescent="0.2">
      <c r="U7460" s="59"/>
    </row>
    <row r="7461" spans="21:21" x14ac:dyDescent="0.2">
      <c r="U7461" s="59"/>
    </row>
    <row r="7462" spans="21:21" x14ac:dyDescent="0.2">
      <c r="U7462" s="59"/>
    </row>
    <row r="7463" spans="21:21" x14ac:dyDescent="0.2">
      <c r="U7463" s="59"/>
    </row>
    <row r="7464" spans="21:21" x14ac:dyDescent="0.2">
      <c r="U7464" s="59"/>
    </row>
    <row r="7465" spans="21:21" x14ac:dyDescent="0.2">
      <c r="U7465" s="59"/>
    </row>
    <row r="7466" spans="21:21" x14ac:dyDescent="0.2">
      <c r="U7466" s="59"/>
    </row>
    <row r="7467" spans="21:21" x14ac:dyDescent="0.2">
      <c r="U7467" s="59"/>
    </row>
    <row r="7468" spans="21:21" x14ac:dyDescent="0.2">
      <c r="U7468" s="59"/>
    </row>
    <row r="7469" spans="21:21" x14ac:dyDescent="0.2">
      <c r="U7469" s="59"/>
    </row>
    <row r="7470" spans="21:21" x14ac:dyDescent="0.2">
      <c r="U7470" s="59"/>
    </row>
    <row r="7471" spans="21:21" x14ac:dyDescent="0.2">
      <c r="U7471" s="59"/>
    </row>
    <row r="7472" spans="21:21" x14ac:dyDescent="0.2">
      <c r="U7472" s="59"/>
    </row>
    <row r="7473" spans="21:21" x14ac:dyDescent="0.2">
      <c r="U7473" s="59"/>
    </row>
    <row r="7474" spans="21:21" x14ac:dyDescent="0.2">
      <c r="U7474" s="59"/>
    </row>
    <row r="7475" spans="21:21" x14ac:dyDescent="0.2">
      <c r="U7475" s="59"/>
    </row>
    <row r="7476" spans="21:21" x14ac:dyDescent="0.2">
      <c r="U7476" s="59"/>
    </row>
    <row r="7477" spans="21:21" x14ac:dyDescent="0.2">
      <c r="U7477" s="59"/>
    </row>
    <row r="7478" spans="21:21" x14ac:dyDescent="0.2">
      <c r="U7478" s="59"/>
    </row>
    <row r="7479" spans="21:21" x14ac:dyDescent="0.2">
      <c r="U7479" s="59"/>
    </row>
    <row r="7480" spans="21:21" x14ac:dyDescent="0.2">
      <c r="U7480" s="59"/>
    </row>
    <row r="7481" spans="21:21" x14ac:dyDescent="0.2">
      <c r="U7481" s="59"/>
    </row>
    <row r="7482" spans="21:21" x14ac:dyDescent="0.2">
      <c r="U7482" s="59"/>
    </row>
    <row r="7483" spans="21:21" x14ac:dyDescent="0.2">
      <c r="U7483" s="59"/>
    </row>
    <row r="7484" spans="21:21" x14ac:dyDescent="0.2">
      <c r="U7484" s="59"/>
    </row>
    <row r="7485" spans="21:21" x14ac:dyDescent="0.2">
      <c r="U7485" s="59"/>
    </row>
    <row r="7486" spans="21:21" x14ac:dyDescent="0.2">
      <c r="U7486" s="59"/>
    </row>
    <row r="7487" spans="21:21" x14ac:dyDescent="0.2">
      <c r="U7487" s="59"/>
    </row>
    <row r="7488" spans="21:21" x14ac:dyDescent="0.2">
      <c r="U7488" s="59"/>
    </row>
    <row r="7489" spans="21:21" x14ac:dyDescent="0.2">
      <c r="U7489" s="59"/>
    </row>
    <row r="7490" spans="21:21" x14ac:dyDescent="0.2">
      <c r="U7490" s="59"/>
    </row>
    <row r="7491" spans="21:21" x14ac:dyDescent="0.2">
      <c r="U7491" s="59"/>
    </row>
    <row r="7492" spans="21:21" x14ac:dyDescent="0.2">
      <c r="U7492" s="59"/>
    </row>
    <row r="7493" spans="21:21" x14ac:dyDescent="0.2">
      <c r="U7493" s="59"/>
    </row>
    <row r="7494" spans="21:21" x14ac:dyDescent="0.2">
      <c r="U7494" s="59"/>
    </row>
    <row r="7495" spans="21:21" x14ac:dyDescent="0.2">
      <c r="U7495" s="59"/>
    </row>
    <row r="7496" spans="21:21" x14ac:dyDescent="0.2">
      <c r="U7496" s="59"/>
    </row>
    <row r="7497" spans="21:21" x14ac:dyDescent="0.2">
      <c r="U7497" s="59"/>
    </row>
    <row r="7498" spans="21:21" x14ac:dyDescent="0.2">
      <c r="U7498" s="59"/>
    </row>
    <row r="7499" spans="21:21" x14ac:dyDescent="0.2">
      <c r="U7499" s="59"/>
    </row>
    <row r="7500" spans="21:21" x14ac:dyDescent="0.2">
      <c r="U7500" s="59"/>
    </row>
    <row r="7501" spans="21:21" x14ac:dyDescent="0.2">
      <c r="U7501" s="59"/>
    </row>
    <row r="7502" spans="21:21" x14ac:dyDescent="0.2">
      <c r="U7502" s="59"/>
    </row>
    <row r="7503" spans="21:21" x14ac:dyDescent="0.2">
      <c r="U7503" s="59"/>
    </row>
    <row r="7504" spans="21:21" x14ac:dyDescent="0.2">
      <c r="U7504" s="59"/>
    </row>
    <row r="7505" spans="21:21" x14ac:dyDescent="0.2">
      <c r="U7505" s="59"/>
    </row>
    <row r="7506" spans="21:21" x14ac:dyDescent="0.2">
      <c r="U7506" s="59"/>
    </row>
    <row r="7507" spans="21:21" x14ac:dyDescent="0.2">
      <c r="U7507" s="59"/>
    </row>
    <row r="7508" spans="21:21" x14ac:dyDescent="0.2">
      <c r="U7508" s="59"/>
    </row>
    <row r="7509" spans="21:21" x14ac:dyDescent="0.2">
      <c r="U7509" s="59"/>
    </row>
    <row r="7510" spans="21:21" x14ac:dyDescent="0.2">
      <c r="U7510" s="59"/>
    </row>
    <row r="7511" spans="21:21" x14ac:dyDescent="0.2">
      <c r="U7511" s="59"/>
    </row>
    <row r="7512" spans="21:21" x14ac:dyDescent="0.2">
      <c r="U7512" s="59"/>
    </row>
    <row r="7513" spans="21:21" x14ac:dyDescent="0.2">
      <c r="U7513" s="59"/>
    </row>
    <row r="7514" spans="21:21" x14ac:dyDescent="0.2">
      <c r="U7514" s="59"/>
    </row>
    <row r="7515" spans="21:21" x14ac:dyDescent="0.2">
      <c r="U7515" s="59"/>
    </row>
    <row r="7516" spans="21:21" x14ac:dyDescent="0.2">
      <c r="U7516" s="59"/>
    </row>
    <row r="7517" spans="21:21" x14ac:dyDescent="0.2">
      <c r="U7517" s="59"/>
    </row>
    <row r="7518" spans="21:21" x14ac:dyDescent="0.2">
      <c r="U7518" s="59"/>
    </row>
    <row r="7519" spans="21:21" x14ac:dyDescent="0.2">
      <c r="U7519" s="59"/>
    </row>
    <row r="7520" spans="21:21" x14ac:dyDescent="0.2">
      <c r="U7520" s="59"/>
    </row>
    <row r="7521" spans="21:21" x14ac:dyDescent="0.2">
      <c r="U7521" s="59"/>
    </row>
    <row r="7522" spans="21:21" x14ac:dyDescent="0.2">
      <c r="U7522" s="59"/>
    </row>
    <row r="7523" spans="21:21" x14ac:dyDescent="0.2">
      <c r="U7523" s="59"/>
    </row>
    <row r="7524" spans="21:21" x14ac:dyDescent="0.2">
      <c r="U7524" s="59"/>
    </row>
    <row r="7525" spans="21:21" x14ac:dyDescent="0.2">
      <c r="U7525" s="59"/>
    </row>
    <row r="7526" spans="21:21" x14ac:dyDescent="0.2">
      <c r="U7526" s="59"/>
    </row>
    <row r="7527" spans="21:21" x14ac:dyDescent="0.2">
      <c r="U7527" s="59"/>
    </row>
    <row r="7528" spans="21:21" x14ac:dyDescent="0.2">
      <c r="U7528" s="59"/>
    </row>
    <row r="7529" spans="21:21" x14ac:dyDescent="0.2">
      <c r="U7529" s="59"/>
    </row>
    <row r="7530" spans="21:21" x14ac:dyDescent="0.2">
      <c r="U7530" s="59"/>
    </row>
    <row r="7531" spans="21:21" x14ac:dyDescent="0.2">
      <c r="U7531" s="59"/>
    </row>
    <row r="7532" spans="21:21" x14ac:dyDescent="0.2">
      <c r="U7532" s="59"/>
    </row>
    <row r="7533" spans="21:21" x14ac:dyDescent="0.2">
      <c r="U7533" s="59"/>
    </row>
    <row r="7534" spans="21:21" x14ac:dyDescent="0.2">
      <c r="U7534" s="59"/>
    </row>
    <row r="7535" spans="21:21" x14ac:dyDescent="0.2">
      <c r="U7535" s="59"/>
    </row>
    <row r="7536" spans="21:21" x14ac:dyDescent="0.2">
      <c r="U7536" s="59"/>
    </row>
    <row r="7537" spans="21:21" x14ac:dyDescent="0.2">
      <c r="U7537" s="59"/>
    </row>
    <row r="7538" spans="21:21" x14ac:dyDescent="0.2">
      <c r="U7538" s="59"/>
    </row>
    <row r="7539" spans="21:21" x14ac:dyDescent="0.2">
      <c r="U7539" s="59"/>
    </row>
    <row r="7540" spans="21:21" x14ac:dyDescent="0.2">
      <c r="U7540" s="59"/>
    </row>
    <row r="7541" spans="21:21" x14ac:dyDescent="0.2">
      <c r="U7541" s="59"/>
    </row>
    <row r="7542" spans="21:21" x14ac:dyDescent="0.2">
      <c r="U7542" s="59"/>
    </row>
    <row r="7543" spans="21:21" x14ac:dyDescent="0.2">
      <c r="U7543" s="59"/>
    </row>
    <row r="7544" spans="21:21" x14ac:dyDescent="0.2">
      <c r="U7544" s="59"/>
    </row>
    <row r="7545" spans="21:21" x14ac:dyDescent="0.2">
      <c r="U7545" s="59"/>
    </row>
    <row r="7546" spans="21:21" x14ac:dyDescent="0.2">
      <c r="U7546" s="59"/>
    </row>
    <row r="7547" spans="21:21" x14ac:dyDescent="0.2">
      <c r="U7547" s="59"/>
    </row>
    <row r="7548" spans="21:21" x14ac:dyDescent="0.2">
      <c r="U7548" s="59"/>
    </row>
    <row r="7549" spans="21:21" x14ac:dyDescent="0.2">
      <c r="U7549" s="59"/>
    </row>
    <row r="7550" spans="21:21" x14ac:dyDescent="0.2">
      <c r="U7550" s="59"/>
    </row>
    <row r="7551" spans="21:21" x14ac:dyDescent="0.2">
      <c r="U7551" s="59"/>
    </row>
    <row r="7552" spans="21:21" x14ac:dyDescent="0.2">
      <c r="U7552" s="59"/>
    </row>
    <row r="7553" spans="21:21" x14ac:dyDescent="0.2">
      <c r="U7553" s="59"/>
    </row>
    <row r="7554" spans="21:21" x14ac:dyDescent="0.2">
      <c r="U7554" s="59"/>
    </row>
    <row r="7555" spans="21:21" x14ac:dyDescent="0.2">
      <c r="U7555" s="59"/>
    </row>
    <row r="7556" spans="21:21" x14ac:dyDescent="0.2">
      <c r="U7556" s="59"/>
    </row>
    <row r="7557" spans="21:21" x14ac:dyDescent="0.2">
      <c r="U7557" s="59"/>
    </row>
    <row r="7558" spans="21:21" x14ac:dyDescent="0.2">
      <c r="U7558" s="59"/>
    </row>
    <row r="7559" spans="21:21" x14ac:dyDescent="0.2">
      <c r="U7559" s="59"/>
    </row>
    <row r="7560" spans="21:21" x14ac:dyDescent="0.2">
      <c r="U7560" s="59"/>
    </row>
    <row r="7561" spans="21:21" x14ac:dyDescent="0.2">
      <c r="U7561" s="59"/>
    </row>
    <row r="7562" spans="21:21" x14ac:dyDescent="0.2">
      <c r="U7562" s="59"/>
    </row>
    <row r="7563" spans="21:21" x14ac:dyDescent="0.2">
      <c r="U7563" s="59"/>
    </row>
    <row r="7564" spans="21:21" x14ac:dyDescent="0.2">
      <c r="U7564" s="59"/>
    </row>
    <row r="7565" spans="21:21" x14ac:dyDescent="0.2">
      <c r="U7565" s="59"/>
    </row>
    <row r="7566" spans="21:21" x14ac:dyDescent="0.2">
      <c r="U7566" s="59"/>
    </row>
    <row r="7567" spans="21:21" x14ac:dyDescent="0.2">
      <c r="U7567" s="59"/>
    </row>
    <row r="7568" spans="21:21" x14ac:dyDescent="0.2">
      <c r="U7568" s="59"/>
    </row>
    <row r="7569" spans="21:21" x14ac:dyDescent="0.2">
      <c r="U7569" s="59"/>
    </row>
    <row r="7570" spans="21:21" x14ac:dyDescent="0.2">
      <c r="U7570" s="59"/>
    </row>
    <row r="7571" spans="21:21" x14ac:dyDescent="0.2">
      <c r="U7571" s="59"/>
    </row>
    <row r="7572" spans="21:21" x14ac:dyDescent="0.2">
      <c r="U7572" s="59"/>
    </row>
    <row r="7573" spans="21:21" x14ac:dyDescent="0.2">
      <c r="U7573" s="59"/>
    </row>
    <row r="7574" spans="21:21" x14ac:dyDescent="0.2">
      <c r="U7574" s="59"/>
    </row>
    <row r="7575" spans="21:21" x14ac:dyDescent="0.2">
      <c r="U7575" s="59"/>
    </row>
    <row r="7576" spans="21:21" x14ac:dyDescent="0.2">
      <c r="U7576" s="59"/>
    </row>
    <row r="7577" spans="21:21" x14ac:dyDescent="0.2">
      <c r="U7577" s="59"/>
    </row>
    <row r="7578" spans="21:21" x14ac:dyDescent="0.2">
      <c r="U7578" s="59"/>
    </row>
    <row r="7579" spans="21:21" x14ac:dyDescent="0.2">
      <c r="U7579" s="59"/>
    </row>
    <row r="7580" spans="21:21" x14ac:dyDescent="0.2">
      <c r="U7580" s="59"/>
    </row>
    <row r="7581" spans="21:21" x14ac:dyDescent="0.2">
      <c r="U7581" s="59"/>
    </row>
    <row r="7582" spans="21:21" x14ac:dyDescent="0.2">
      <c r="U7582" s="59"/>
    </row>
    <row r="7583" spans="21:21" x14ac:dyDescent="0.2">
      <c r="U7583" s="59"/>
    </row>
    <row r="7584" spans="21:21" x14ac:dyDescent="0.2">
      <c r="U7584" s="59"/>
    </row>
    <row r="7585" spans="21:21" x14ac:dyDescent="0.2">
      <c r="U7585" s="59"/>
    </row>
    <row r="7586" spans="21:21" x14ac:dyDescent="0.2">
      <c r="U7586" s="59"/>
    </row>
    <row r="7587" spans="21:21" x14ac:dyDescent="0.2">
      <c r="U7587" s="59"/>
    </row>
    <row r="7588" spans="21:21" x14ac:dyDescent="0.2">
      <c r="U7588" s="59"/>
    </row>
    <row r="7589" spans="21:21" x14ac:dyDescent="0.2">
      <c r="U7589" s="59"/>
    </row>
    <row r="7590" spans="21:21" x14ac:dyDescent="0.2">
      <c r="U7590" s="59"/>
    </row>
    <row r="7591" spans="21:21" x14ac:dyDescent="0.2">
      <c r="U7591" s="59"/>
    </row>
    <row r="7592" spans="21:21" x14ac:dyDescent="0.2">
      <c r="U7592" s="59"/>
    </row>
    <row r="7593" spans="21:21" x14ac:dyDescent="0.2">
      <c r="U7593" s="59"/>
    </row>
    <row r="7594" spans="21:21" x14ac:dyDescent="0.2">
      <c r="U7594" s="59"/>
    </row>
    <row r="7595" spans="21:21" x14ac:dyDescent="0.2">
      <c r="U7595" s="59"/>
    </row>
    <row r="7596" spans="21:21" x14ac:dyDescent="0.2">
      <c r="U7596" s="59"/>
    </row>
    <row r="7597" spans="21:21" x14ac:dyDescent="0.2">
      <c r="U7597" s="59"/>
    </row>
    <row r="7598" spans="21:21" x14ac:dyDescent="0.2">
      <c r="U7598" s="59"/>
    </row>
    <row r="7599" spans="21:21" x14ac:dyDescent="0.2">
      <c r="U7599" s="59"/>
    </row>
    <row r="7600" spans="21:21" x14ac:dyDescent="0.2">
      <c r="U7600" s="59"/>
    </row>
    <row r="7601" spans="21:21" x14ac:dyDescent="0.2">
      <c r="U7601" s="59"/>
    </row>
    <row r="7602" spans="21:21" x14ac:dyDescent="0.2">
      <c r="U7602" s="59"/>
    </row>
    <row r="7603" spans="21:21" x14ac:dyDescent="0.2">
      <c r="U7603" s="59"/>
    </row>
    <row r="7604" spans="21:21" x14ac:dyDescent="0.2">
      <c r="U7604" s="59"/>
    </row>
    <row r="7605" spans="21:21" x14ac:dyDescent="0.2">
      <c r="U7605" s="59"/>
    </row>
    <row r="7606" spans="21:21" x14ac:dyDescent="0.2">
      <c r="U7606" s="59"/>
    </row>
    <row r="7607" spans="21:21" x14ac:dyDescent="0.2">
      <c r="U7607" s="59"/>
    </row>
    <row r="7608" spans="21:21" x14ac:dyDescent="0.2">
      <c r="U7608" s="59"/>
    </row>
    <row r="7609" spans="21:21" x14ac:dyDescent="0.2">
      <c r="U7609" s="59"/>
    </row>
    <row r="7610" spans="21:21" x14ac:dyDescent="0.2">
      <c r="U7610" s="59"/>
    </row>
    <row r="7611" spans="21:21" x14ac:dyDescent="0.2">
      <c r="U7611" s="59"/>
    </row>
    <row r="7612" spans="21:21" x14ac:dyDescent="0.2">
      <c r="U7612" s="59"/>
    </row>
    <row r="7613" spans="21:21" x14ac:dyDescent="0.2">
      <c r="U7613" s="59"/>
    </row>
    <row r="7614" spans="21:21" x14ac:dyDescent="0.2">
      <c r="U7614" s="59"/>
    </row>
    <row r="7615" spans="21:21" x14ac:dyDescent="0.2">
      <c r="U7615" s="59"/>
    </row>
    <row r="7616" spans="21:21" x14ac:dyDescent="0.2">
      <c r="U7616" s="59"/>
    </row>
    <row r="7617" spans="21:21" x14ac:dyDescent="0.2">
      <c r="U7617" s="59"/>
    </row>
    <row r="7618" spans="21:21" x14ac:dyDescent="0.2">
      <c r="U7618" s="59"/>
    </row>
    <row r="7619" spans="21:21" x14ac:dyDescent="0.2">
      <c r="U7619" s="59"/>
    </row>
    <row r="7620" spans="21:21" x14ac:dyDescent="0.2">
      <c r="U7620" s="59"/>
    </row>
    <row r="7621" spans="21:21" x14ac:dyDescent="0.2">
      <c r="U7621" s="59"/>
    </row>
    <row r="7622" spans="21:21" x14ac:dyDescent="0.2">
      <c r="U7622" s="59"/>
    </row>
    <row r="7623" spans="21:21" x14ac:dyDescent="0.2">
      <c r="U7623" s="59"/>
    </row>
    <row r="7624" spans="21:21" x14ac:dyDescent="0.2">
      <c r="U7624" s="59"/>
    </row>
    <row r="7625" spans="21:21" x14ac:dyDescent="0.2">
      <c r="U7625" s="59"/>
    </row>
    <row r="7626" spans="21:21" x14ac:dyDescent="0.2">
      <c r="U7626" s="59"/>
    </row>
    <row r="7627" spans="21:21" x14ac:dyDescent="0.2">
      <c r="U7627" s="59"/>
    </row>
    <row r="7628" spans="21:21" x14ac:dyDescent="0.2">
      <c r="U7628" s="59"/>
    </row>
    <row r="7629" spans="21:21" x14ac:dyDescent="0.2">
      <c r="U7629" s="59"/>
    </row>
    <row r="7630" spans="21:21" x14ac:dyDescent="0.2">
      <c r="U7630" s="59"/>
    </row>
    <row r="7631" spans="21:21" x14ac:dyDescent="0.2">
      <c r="U7631" s="59"/>
    </row>
    <row r="7632" spans="21:21" x14ac:dyDescent="0.2">
      <c r="U7632" s="59"/>
    </row>
    <row r="7633" spans="21:21" x14ac:dyDescent="0.2">
      <c r="U7633" s="59"/>
    </row>
    <row r="7634" spans="21:21" x14ac:dyDescent="0.2">
      <c r="U7634" s="59"/>
    </row>
    <row r="7635" spans="21:21" x14ac:dyDescent="0.2">
      <c r="U7635" s="59"/>
    </row>
    <row r="7636" spans="21:21" x14ac:dyDescent="0.2">
      <c r="U7636" s="59"/>
    </row>
    <row r="7637" spans="21:21" x14ac:dyDescent="0.2">
      <c r="U7637" s="59"/>
    </row>
    <row r="7638" spans="21:21" x14ac:dyDescent="0.2">
      <c r="U7638" s="59"/>
    </row>
    <row r="7639" spans="21:21" x14ac:dyDescent="0.2">
      <c r="U7639" s="59"/>
    </row>
    <row r="7640" spans="21:21" x14ac:dyDescent="0.2">
      <c r="U7640" s="59"/>
    </row>
    <row r="7641" spans="21:21" x14ac:dyDescent="0.2">
      <c r="U7641" s="59"/>
    </row>
    <row r="7642" spans="21:21" x14ac:dyDescent="0.2">
      <c r="U7642" s="59"/>
    </row>
    <row r="7643" spans="21:21" x14ac:dyDescent="0.2">
      <c r="U7643" s="59"/>
    </row>
    <row r="7644" spans="21:21" x14ac:dyDescent="0.2">
      <c r="U7644" s="59"/>
    </row>
    <row r="7645" spans="21:21" x14ac:dyDescent="0.2">
      <c r="U7645" s="59"/>
    </row>
    <row r="7646" spans="21:21" x14ac:dyDescent="0.2">
      <c r="U7646" s="59"/>
    </row>
    <row r="7647" spans="21:21" x14ac:dyDescent="0.2">
      <c r="U7647" s="59"/>
    </row>
    <row r="7648" spans="21:21" x14ac:dyDescent="0.2">
      <c r="U7648" s="59"/>
    </row>
    <row r="7649" spans="21:21" x14ac:dyDescent="0.2">
      <c r="U7649" s="59"/>
    </row>
    <row r="7650" spans="21:21" x14ac:dyDescent="0.2">
      <c r="U7650" s="59"/>
    </row>
    <row r="7651" spans="21:21" x14ac:dyDescent="0.2">
      <c r="U7651" s="59"/>
    </row>
    <row r="7652" spans="21:21" x14ac:dyDescent="0.2">
      <c r="U7652" s="59"/>
    </row>
    <row r="7653" spans="21:21" x14ac:dyDescent="0.2">
      <c r="U7653" s="59"/>
    </row>
    <row r="7654" spans="21:21" x14ac:dyDescent="0.2">
      <c r="U7654" s="59"/>
    </row>
    <row r="7655" spans="21:21" x14ac:dyDescent="0.2">
      <c r="U7655" s="59"/>
    </row>
    <row r="7656" spans="21:21" x14ac:dyDescent="0.2">
      <c r="U7656" s="59"/>
    </row>
    <row r="7657" spans="21:21" x14ac:dyDescent="0.2">
      <c r="U7657" s="59"/>
    </row>
    <row r="7658" spans="21:21" x14ac:dyDescent="0.2">
      <c r="U7658" s="59"/>
    </row>
    <row r="7659" spans="21:21" x14ac:dyDescent="0.2">
      <c r="U7659" s="59"/>
    </row>
    <row r="7660" spans="21:21" x14ac:dyDescent="0.2">
      <c r="U7660" s="59"/>
    </row>
    <row r="7661" spans="21:21" x14ac:dyDescent="0.2">
      <c r="U7661" s="59"/>
    </row>
    <row r="7662" spans="21:21" x14ac:dyDescent="0.2">
      <c r="U7662" s="59"/>
    </row>
    <row r="7663" spans="21:21" x14ac:dyDescent="0.2">
      <c r="U7663" s="59"/>
    </row>
    <row r="7664" spans="21:21" x14ac:dyDescent="0.2">
      <c r="U7664" s="59"/>
    </row>
    <row r="7665" spans="21:21" x14ac:dyDescent="0.2">
      <c r="U7665" s="59"/>
    </row>
    <row r="7666" spans="21:21" x14ac:dyDescent="0.2">
      <c r="U7666" s="59"/>
    </row>
    <row r="7667" spans="21:21" x14ac:dyDescent="0.2">
      <c r="U7667" s="59"/>
    </row>
    <row r="7668" spans="21:21" x14ac:dyDescent="0.2">
      <c r="U7668" s="59"/>
    </row>
    <row r="7669" spans="21:21" x14ac:dyDescent="0.2">
      <c r="U7669" s="59"/>
    </row>
    <row r="7670" spans="21:21" x14ac:dyDescent="0.2">
      <c r="U7670" s="59"/>
    </row>
    <row r="7671" spans="21:21" x14ac:dyDescent="0.2">
      <c r="U7671" s="59"/>
    </row>
    <row r="7672" spans="21:21" x14ac:dyDescent="0.2">
      <c r="U7672" s="59"/>
    </row>
    <row r="7673" spans="21:21" x14ac:dyDescent="0.2">
      <c r="U7673" s="59"/>
    </row>
    <row r="7674" spans="21:21" x14ac:dyDescent="0.2">
      <c r="U7674" s="59"/>
    </row>
    <row r="7675" spans="21:21" x14ac:dyDescent="0.2">
      <c r="U7675" s="59"/>
    </row>
    <row r="7676" spans="21:21" x14ac:dyDescent="0.2">
      <c r="U7676" s="59"/>
    </row>
    <row r="7677" spans="21:21" x14ac:dyDescent="0.2">
      <c r="U7677" s="59"/>
    </row>
    <row r="7678" spans="21:21" x14ac:dyDescent="0.2">
      <c r="U7678" s="59"/>
    </row>
    <row r="7679" spans="21:21" x14ac:dyDescent="0.2">
      <c r="U7679" s="59"/>
    </row>
    <row r="7680" spans="21:21" x14ac:dyDescent="0.2">
      <c r="U7680" s="59"/>
    </row>
    <row r="7681" spans="21:21" x14ac:dyDescent="0.2">
      <c r="U7681" s="59"/>
    </row>
    <row r="7682" spans="21:21" x14ac:dyDescent="0.2">
      <c r="U7682" s="59"/>
    </row>
    <row r="7683" spans="21:21" x14ac:dyDescent="0.2">
      <c r="U7683" s="59"/>
    </row>
    <row r="7684" spans="21:21" x14ac:dyDescent="0.2">
      <c r="U7684" s="59"/>
    </row>
    <row r="7685" spans="21:21" x14ac:dyDescent="0.2">
      <c r="U7685" s="59"/>
    </row>
    <row r="7686" spans="21:21" x14ac:dyDescent="0.2">
      <c r="U7686" s="59"/>
    </row>
    <row r="7687" spans="21:21" x14ac:dyDescent="0.2">
      <c r="U7687" s="59"/>
    </row>
    <row r="7688" spans="21:21" x14ac:dyDescent="0.2">
      <c r="U7688" s="59"/>
    </row>
    <row r="7689" spans="21:21" x14ac:dyDescent="0.2">
      <c r="U7689" s="59"/>
    </row>
    <row r="7690" spans="21:21" x14ac:dyDescent="0.2">
      <c r="U7690" s="59"/>
    </row>
    <row r="7691" spans="21:21" x14ac:dyDescent="0.2">
      <c r="U7691" s="59"/>
    </row>
    <row r="7692" spans="21:21" x14ac:dyDescent="0.2">
      <c r="U7692" s="59"/>
    </row>
    <row r="7693" spans="21:21" x14ac:dyDescent="0.2">
      <c r="U7693" s="59"/>
    </row>
    <row r="7694" spans="21:21" x14ac:dyDescent="0.2">
      <c r="U7694" s="59"/>
    </row>
    <row r="7695" spans="21:21" x14ac:dyDescent="0.2">
      <c r="U7695" s="59"/>
    </row>
    <row r="7696" spans="21:21" x14ac:dyDescent="0.2">
      <c r="U7696" s="59"/>
    </row>
    <row r="7697" spans="21:21" x14ac:dyDescent="0.2">
      <c r="U7697" s="59"/>
    </row>
    <row r="7698" spans="21:21" x14ac:dyDescent="0.2">
      <c r="U7698" s="59"/>
    </row>
    <row r="7699" spans="21:21" x14ac:dyDescent="0.2">
      <c r="U7699" s="59"/>
    </row>
    <row r="7700" spans="21:21" x14ac:dyDescent="0.2">
      <c r="U7700" s="59"/>
    </row>
    <row r="7701" spans="21:21" x14ac:dyDescent="0.2">
      <c r="U7701" s="59"/>
    </row>
    <row r="7702" spans="21:21" x14ac:dyDescent="0.2">
      <c r="U7702" s="59"/>
    </row>
    <row r="7703" spans="21:21" x14ac:dyDescent="0.2">
      <c r="U7703" s="59"/>
    </row>
    <row r="7704" spans="21:21" x14ac:dyDescent="0.2">
      <c r="U7704" s="59"/>
    </row>
    <row r="7705" spans="21:21" x14ac:dyDescent="0.2">
      <c r="U7705" s="59"/>
    </row>
    <row r="7706" spans="21:21" x14ac:dyDescent="0.2">
      <c r="U7706" s="59"/>
    </row>
    <row r="7707" spans="21:21" x14ac:dyDescent="0.2">
      <c r="U7707" s="59"/>
    </row>
    <row r="7708" spans="21:21" x14ac:dyDescent="0.2">
      <c r="U7708" s="59"/>
    </row>
    <row r="7709" spans="21:21" x14ac:dyDescent="0.2">
      <c r="U7709" s="59"/>
    </row>
    <row r="7710" spans="21:21" x14ac:dyDescent="0.2">
      <c r="U7710" s="59"/>
    </row>
    <row r="7711" spans="21:21" x14ac:dyDescent="0.2">
      <c r="U7711" s="59"/>
    </row>
    <row r="7712" spans="21:21" x14ac:dyDescent="0.2">
      <c r="U7712" s="59"/>
    </row>
    <row r="7713" spans="21:21" x14ac:dyDescent="0.2">
      <c r="U7713" s="59"/>
    </row>
    <row r="7714" spans="21:21" x14ac:dyDescent="0.2">
      <c r="U7714" s="59"/>
    </row>
    <row r="7715" spans="21:21" x14ac:dyDescent="0.2">
      <c r="U7715" s="59"/>
    </row>
    <row r="7716" spans="21:21" x14ac:dyDescent="0.2">
      <c r="U7716" s="59"/>
    </row>
    <row r="7717" spans="21:21" x14ac:dyDescent="0.2">
      <c r="U7717" s="59"/>
    </row>
    <row r="7718" spans="21:21" x14ac:dyDescent="0.2">
      <c r="U7718" s="59"/>
    </row>
    <row r="7719" spans="21:21" x14ac:dyDescent="0.2">
      <c r="U7719" s="59"/>
    </row>
    <row r="7720" spans="21:21" x14ac:dyDescent="0.2">
      <c r="U7720" s="59"/>
    </row>
    <row r="7721" spans="21:21" x14ac:dyDescent="0.2">
      <c r="U7721" s="59"/>
    </row>
    <row r="7722" spans="21:21" x14ac:dyDescent="0.2">
      <c r="U7722" s="59"/>
    </row>
    <row r="7723" spans="21:21" x14ac:dyDescent="0.2">
      <c r="U7723" s="59"/>
    </row>
    <row r="7724" spans="21:21" x14ac:dyDescent="0.2">
      <c r="U7724" s="59"/>
    </row>
    <row r="7725" spans="21:21" x14ac:dyDescent="0.2">
      <c r="U7725" s="59"/>
    </row>
    <row r="7726" spans="21:21" x14ac:dyDescent="0.2">
      <c r="U7726" s="59"/>
    </row>
    <row r="7727" spans="21:21" x14ac:dyDescent="0.2">
      <c r="U7727" s="59"/>
    </row>
    <row r="7728" spans="21:21" x14ac:dyDescent="0.2">
      <c r="U7728" s="59"/>
    </row>
    <row r="7729" spans="21:21" x14ac:dyDescent="0.2">
      <c r="U7729" s="59"/>
    </row>
    <row r="7730" spans="21:21" x14ac:dyDescent="0.2">
      <c r="U7730" s="59"/>
    </row>
    <row r="7731" spans="21:21" x14ac:dyDescent="0.2">
      <c r="U7731" s="59"/>
    </row>
    <row r="7732" spans="21:21" x14ac:dyDescent="0.2">
      <c r="U7732" s="59"/>
    </row>
    <row r="7733" spans="21:21" x14ac:dyDescent="0.2">
      <c r="U7733" s="59"/>
    </row>
    <row r="7734" spans="21:21" x14ac:dyDescent="0.2">
      <c r="U7734" s="59"/>
    </row>
    <row r="7735" spans="21:21" x14ac:dyDescent="0.2">
      <c r="U7735" s="59"/>
    </row>
    <row r="7736" spans="21:21" x14ac:dyDescent="0.2">
      <c r="U7736" s="59"/>
    </row>
    <row r="7737" spans="21:21" x14ac:dyDescent="0.2">
      <c r="U7737" s="59"/>
    </row>
    <row r="7738" spans="21:21" x14ac:dyDescent="0.2">
      <c r="U7738" s="59"/>
    </row>
    <row r="7739" spans="21:21" x14ac:dyDescent="0.2">
      <c r="U7739" s="59"/>
    </row>
    <row r="7740" spans="21:21" x14ac:dyDescent="0.2">
      <c r="U7740" s="59"/>
    </row>
    <row r="7741" spans="21:21" x14ac:dyDescent="0.2">
      <c r="U7741" s="59"/>
    </row>
    <row r="7742" spans="21:21" x14ac:dyDescent="0.2">
      <c r="U7742" s="59"/>
    </row>
    <row r="7743" spans="21:21" x14ac:dyDescent="0.2">
      <c r="U7743" s="59"/>
    </row>
    <row r="7744" spans="21:21" x14ac:dyDescent="0.2">
      <c r="U7744" s="59"/>
    </row>
    <row r="7745" spans="21:21" x14ac:dyDescent="0.2">
      <c r="U7745" s="59"/>
    </row>
    <row r="7746" spans="21:21" x14ac:dyDescent="0.2">
      <c r="U7746" s="59"/>
    </row>
    <row r="7747" spans="21:21" x14ac:dyDescent="0.2">
      <c r="U7747" s="59"/>
    </row>
    <row r="7748" spans="21:21" x14ac:dyDescent="0.2">
      <c r="U7748" s="59"/>
    </row>
    <row r="7749" spans="21:21" x14ac:dyDescent="0.2">
      <c r="U7749" s="59"/>
    </row>
    <row r="7750" spans="21:21" x14ac:dyDescent="0.2">
      <c r="U7750" s="59"/>
    </row>
    <row r="7751" spans="21:21" x14ac:dyDescent="0.2">
      <c r="U7751" s="59"/>
    </row>
    <row r="7752" spans="21:21" x14ac:dyDescent="0.2">
      <c r="U7752" s="59"/>
    </row>
    <row r="7753" spans="21:21" x14ac:dyDescent="0.2">
      <c r="U7753" s="59"/>
    </row>
    <row r="7754" spans="21:21" x14ac:dyDescent="0.2">
      <c r="U7754" s="59"/>
    </row>
    <row r="7755" spans="21:21" x14ac:dyDescent="0.2">
      <c r="U7755" s="59"/>
    </row>
    <row r="7756" spans="21:21" x14ac:dyDescent="0.2">
      <c r="U7756" s="59"/>
    </row>
    <row r="7757" spans="21:21" x14ac:dyDescent="0.2">
      <c r="U7757" s="59"/>
    </row>
    <row r="7758" spans="21:21" x14ac:dyDescent="0.2">
      <c r="U7758" s="59"/>
    </row>
    <row r="7759" spans="21:21" x14ac:dyDescent="0.2">
      <c r="U7759" s="59"/>
    </row>
    <row r="7760" spans="21:21" x14ac:dyDescent="0.2">
      <c r="U7760" s="59"/>
    </row>
    <row r="7761" spans="21:21" x14ac:dyDescent="0.2">
      <c r="U7761" s="59"/>
    </row>
    <row r="7762" spans="21:21" x14ac:dyDescent="0.2">
      <c r="U7762" s="59"/>
    </row>
    <row r="7763" spans="21:21" x14ac:dyDescent="0.2">
      <c r="U7763" s="59"/>
    </row>
    <row r="7764" spans="21:21" x14ac:dyDescent="0.2">
      <c r="U7764" s="59"/>
    </row>
    <row r="7765" spans="21:21" x14ac:dyDescent="0.2">
      <c r="U7765" s="59"/>
    </row>
    <row r="7766" spans="21:21" x14ac:dyDescent="0.2">
      <c r="U7766" s="59"/>
    </row>
    <row r="7767" spans="21:21" x14ac:dyDescent="0.2">
      <c r="U7767" s="59"/>
    </row>
    <row r="7768" spans="21:21" x14ac:dyDescent="0.2">
      <c r="U7768" s="59"/>
    </row>
    <row r="7769" spans="21:21" x14ac:dyDescent="0.2">
      <c r="U7769" s="59"/>
    </row>
    <row r="7770" spans="21:21" x14ac:dyDescent="0.2">
      <c r="U7770" s="59"/>
    </row>
    <row r="7771" spans="21:21" x14ac:dyDescent="0.2">
      <c r="U7771" s="59"/>
    </row>
    <row r="7772" spans="21:21" x14ac:dyDescent="0.2">
      <c r="U7772" s="59"/>
    </row>
    <row r="7773" spans="21:21" x14ac:dyDescent="0.2">
      <c r="U7773" s="59"/>
    </row>
    <row r="7774" spans="21:21" x14ac:dyDescent="0.2">
      <c r="U7774" s="59"/>
    </row>
    <row r="7775" spans="21:21" x14ac:dyDescent="0.2">
      <c r="U7775" s="59"/>
    </row>
    <row r="7776" spans="21:21" x14ac:dyDescent="0.2">
      <c r="U7776" s="59"/>
    </row>
    <row r="7777" spans="21:21" x14ac:dyDescent="0.2">
      <c r="U7777" s="59"/>
    </row>
    <row r="7778" spans="21:21" x14ac:dyDescent="0.2">
      <c r="U7778" s="59"/>
    </row>
    <row r="7779" spans="21:21" x14ac:dyDescent="0.2">
      <c r="U7779" s="59"/>
    </row>
    <row r="7780" spans="21:21" x14ac:dyDescent="0.2">
      <c r="U7780" s="59"/>
    </row>
    <row r="7781" spans="21:21" x14ac:dyDescent="0.2">
      <c r="U7781" s="59"/>
    </row>
    <row r="7782" spans="21:21" x14ac:dyDescent="0.2">
      <c r="U7782" s="59"/>
    </row>
    <row r="7783" spans="21:21" x14ac:dyDescent="0.2">
      <c r="U7783" s="59"/>
    </row>
    <row r="7784" spans="21:21" x14ac:dyDescent="0.2">
      <c r="U7784" s="59"/>
    </row>
    <row r="7785" spans="21:21" x14ac:dyDescent="0.2">
      <c r="U7785" s="59"/>
    </row>
    <row r="7786" spans="21:21" x14ac:dyDescent="0.2">
      <c r="U7786" s="59"/>
    </row>
    <row r="7787" spans="21:21" x14ac:dyDescent="0.2">
      <c r="U7787" s="59"/>
    </row>
    <row r="7788" spans="21:21" x14ac:dyDescent="0.2">
      <c r="U7788" s="59"/>
    </row>
    <row r="7789" spans="21:21" x14ac:dyDescent="0.2">
      <c r="U7789" s="59"/>
    </row>
    <row r="7790" spans="21:21" x14ac:dyDescent="0.2">
      <c r="U7790" s="59"/>
    </row>
    <row r="7791" spans="21:21" x14ac:dyDescent="0.2">
      <c r="U7791" s="59"/>
    </row>
    <row r="7792" spans="21:21" x14ac:dyDescent="0.2">
      <c r="U7792" s="59"/>
    </row>
    <row r="7793" spans="21:21" x14ac:dyDescent="0.2">
      <c r="U7793" s="59"/>
    </row>
    <row r="7794" spans="21:21" x14ac:dyDescent="0.2">
      <c r="U7794" s="59"/>
    </row>
    <row r="7795" spans="21:21" x14ac:dyDescent="0.2">
      <c r="U7795" s="59"/>
    </row>
    <row r="7796" spans="21:21" x14ac:dyDescent="0.2">
      <c r="U7796" s="59"/>
    </row>
    <row r="7797" spans="21:21" x14ac:dyDescent="0.2">
      <c r="U7797" s="59"/>
    </row>
    <row r="7798" spans="21:21" x14ac:dyDescent="0.2">
      <c r="U7798" s="59"/>
    </row>
    <row r="7799" spans="21:21" x14ac:dyDescent="0.2">
      <c r="U7799" s="59"/>
    </row>
    <row r="7800" spans="21:21" x14ac:dyDescent="0.2">
      <c r="U7800" s="59"/>
    </row>
    <row r="7801" spans="21:21" x14ac:dyDescent="0.2">
      <c r="U7801" s="59"/>
    </row>
    <row r="7802" spans="21:21" x14ac:dyDescent="0.2">
      <c r="U7802" s="59"/>
    </row>
    <row r="7803" spans="21:21" x14ac:dyDescent="0.2">
      <c r="U7803" s="59"/>
    </row>
    <row r="7804" spans="21:21" x14ac:dyDescent="0.2">
      <c r="U7804" s="59"/>
    </row>
    <row r="7805" spans="21:21" x14ac:dyDescent="0.2">
      <c r="U7805" s="59"/>
    </row>
    <row r="7806" spans="21:21" x14ac:dyDescent="0.2">
      <c r="U7806" s="59"/>
    </row>
    <row r="7807" spans="21:21" x14ac:dyDescent="0.2">
      <c r="U7807" s="59"/>
    </row>
    <row r="7808" spans="21:21" x14ac:dyDescent="0.2">
      <c r="U7808" s="59"/>
    </row>
    <row r="7809" spans="21:21" x14ac:dyDescent="0.2">
      <c r="U7809" s="59"/>
    </row>
    <row r="7810" spans="21:21" x14ac:dyDescent="0.2">
      <c r="U7810" s="59"/>
    </row>
    <row r="7811" spans="21:21" x14ac:dyDescent="0.2">
      <c r="U7811" s="59"/>
    </row>
    <row r="7812" spans="21:21" x14ac:dyDescent="0.2">
      <c r="U7812" s="59"/>
    </row>
    <row r="7813" spans="21:21" x14ac:dyDescent="0.2">
      <c r="U7813" s="59"/>
    </row>
    <row r="7814" spans="21:21" x14ac:dyDescent="0.2">
      <c r="U7814" s="59"/>
    </row>
    <row r="7815" spans="21:21" x14ac:dyDescent="0.2">
      <c r="U7815" s="59"/>
    </row>
    <row r="7816" spans="21:21" x14ac:dyDescent="0.2">
      <c r="U7816" s="59"/>
    </row>
    <row r="7817" spans="21:21" x14ac:dyDescent="0.2">
      <c r="U7817" s="59"/>
    </row>
    <row r="7818" spans="21:21" x14ac:dyDescent="0.2">
      <c r="U7818" s="59"/>
    </row>
    <row r="7819" spans="21:21" x14ac:dyDescent="0.2">
      <c r="U7819" s="59"/>
    </row>
    <row r="7820" spans="21:21" x14ac:dyDescent="0.2">
      <c r="U7820" s="59"/>
    </row>
    <row r="7821" spans="21:21" x14ac:dyDescent="0.2">
      <c r="U7821" s="59"/>
    </row>
    <row r="7822" spans="21:21" x14ac:dyDescent="0.2">
      <c r="U7822" s="59"/>
    </row>
    <row r="7823" spans="21:21" x14ac:dyDescent="0.2">
      <c r="U7823" s="59"/>
    </row>
    <row r="7824" spans="21:21" x14ac:dyDescent="0.2">
      <c r="U7824" s="59"/>
    </row>
    <row r="7825" spans="21:21" x14ac:dyDescent="0.2">
      <c r="U7825" s="59"/>
    </row>
    <row r="7826" spans="21:21" x14ac:dyDescent="0.2">
      <c r="U7826" s="59"/>
    </row>
    <row r="7827" spans="21:21" x14ac:dyDescent="0.2">
      <c r="U7827" s="59"/>
    </row>
    <row r="7828" spans="21:21" x14ac:dyDescent="0.2">
      <c r="U7828" s="59"/>
    </row>
    <row r="7829" spans="21:21" x14ac:dyDescent="0.2">
      <c r="U7829" s="59"/>
    </row>
    <row r="7830" spans="21:21" x14ac:dyDescent="0.2">
      <c r="U7830" s="59"/>
    </row>
    <row r="7831" spans="21:21" x14ac:dyDescent="0.2">
      <c r="U7831" s="59"/>
    </row>
    <row r="7832" spans="21:21" x14ac:dyDescent="0.2">
      <c r="U7832" s="59"/>
    </row>
    <row r="7833" spans="21:21" x14ac:dyDescent="0.2">
      <c r="U7833" s="59"/>
    </row>
    <row r="7834" spans="21:21" x14ac:dyDescent="0.2">
      <c r="U7834" s="59"/>
    </row>
    <row r="7835" spans="21:21" x14ac:dyDescent="0.2">
      <c r="U7835" s="59"/>
    </row>
    <row r="7836" spans="21:21" x14ac:dyDescent="0.2">
      <c r="U7836" s="59"/>
    </row>
    <row r="7837" spans="21:21" x14ac:dyDescent="0.2">
      <c r="U7837" s="59"/>
    </row>
    <row r="7838" spans="21:21" x14ac:dyDescent="0.2">
      <c r="U7838" s="59"/>
    </row>
    <row r="7839" spans="21:21" x14ac:dyDescent="0.2">
      <c r="U7839" s="59"/>
    </row>
    <row r="7840" spans="21:21" x14ac:dyDescent="0.2">
      <c r="U7840" s="59"/>
    </row>
    <row r="7841" spans="21:21" x14ac:dyDescent="0.2">
      <c r="U7841" s="59"/>
    </row>
    <row r="7842" spans="21:21" x14ac:dyDescent="0.2">
      <c r="U7842" s="59"/>
    </row>
    <row r="7843" spans="21:21" x14ac:dyDescent="0.2">
      <c r="U7843" s="59"/>
    </row>
    <row r="7844" spans="21:21" x14ac:dyDescent="0.2">
      <c r="U7844" s="59"/>
    </row>
    <row r="7845" spans="21:21" x14ac:dyDescent="0.2">
      <c r="U7845" s="59"/>
    </row>
    <row r="7846" spans="21:21" x14ac:dyDescent="0.2">
      <c r="U7846" s="59"/>
    </row>
    <row r="7847" spans="21:21" x14ac:dyDescent="0.2">
      <c r="U7847" s="59"/>
    </row>
    <row r="7848" spans="21:21" x14ac:dyDescent="0.2">
      <c r="U7848" s="59"/>
    </row>
    <row r="7849" spans="21:21" x14ac:dyDescent="0.2">
      <c r="U7849" s="59"/>
    </row>
    <row r="7850" spans="21:21" x14ac:dyDescent="0.2">
      <c r="U7850" s="59"/>
    </row>
    <row r="7851" spans="21:21" x14ac:dyDescent="0.2">
      <c r="U7851" s="59"/>
    </row>
    <row r="7852" spans="21:21" x14ac:dyDescent="0.2">
      <c r="U7852" s="59"/>
    </row>
    <row r="7853" spans="21:21" x14ac:dyDescent="0.2">
      <c r="U7853" s="59"/>
    </row>
    <row r="7854" spans="21:21" x14ac:dyDescent="0.2">
      <c r="U7854" s="59"/>
    </row>
    <row r="7855" spans="21:21" x14ac:dyDescent="0.2">
      <c r="U7855" s="59"/>
    </row>
    <row r="7856" spans="21:21" x14ac:dyDescent="0.2">
      <c r="U7856" s="59"/>
    </row>
    <row r="7857" spans="21:21" x14ac:dyDescent="0.2">
      <c r="U7857" s="59"/>
    </row>
    <row r="7858" spans="21:21" x14ac:dyDescent="0.2">
      <c r="U7858" s="59"/>
    </row>
    <row r="7859" spans="21:21" x14ac:dyDescent="0.2">
      <c r="U7859" s="59"/>
    </row>
    <row r="7860" spans="21:21" x14ac:dyDescent="0.2">
      <c r="U7860" s="59"/>
    </row>
    <row r="7861" spans="21:21" x14ac:dyDescent="0.2">
      <c r="U7861" s="59"/>
    </row>
    <row r="7862" spans="21:21" x14ac:dyDescent="0.2">
      <c r="U7862" s="59"/>
    </row>
    <row r="7863" spans="21:21" x14ac:dyDescent="0.2">
      <c r="U7863" s="59"/>
    </row>
    <row r="7864" spans="21:21" x14ac:dyDescent="0.2">
      <c r="U7864" s="59"/>
    </row>
    <row r="7865" spans="21:21" x14ac:dyDescent="0.2">
      <c r="U7865" s="59"/>
    </row>
    <row r="7866" spans="21:21" x14ac:dyDescent="0.2">
      <c r="U7866" s="59"/>
    </row>
    <row r="7867" spans="21:21" x14ac:dyDescent="0.2">
      <c r="U7867" s="59"/>
    </row>
    <row r="7868" spans="21:21" x14ac:dyDescent="0.2">
      <c r="U7868" s="59"/>
    </row>
    <row r="7869" spans="21:21" x14ac:dyDescent="0.2">
      <c r="U7869" s="59"/>
    </row>
    <row r="7870" spans="21:21" x14ac:dyDescent="0.2">
      <c r="U7870" s="59"/>
    </row>
    <row r="7871" spans="21:21" x14ac:dyDescent="0.2">
      <c r="U7871" s="59"/>
    </row>
    <row r="7872" spans="21:21" x14ac:dyDescent="0.2">
      <c r="U7872" s="59"/>
    </row>
    <row r="7873" spans="21:21" x14ac:dyDescent="0.2">
      <c r="U7873" s="59"/>
    </row>
    <row r="7874" spans="21:21" x14ac:dyDescent="0.2">
      <c r="U7874" s="59"/>
    </row>
    <row r="7875" spans="21:21" x14ac:dyDescent="0.2">
      <c r="U7875" s="59"/>
    </row>
    <row r="7876" spans="21:21" x14ac:dyDescent="0.2">
      <c r="U7876" s="59"/>
    </row>
    <row r="7877" spans="21:21" x14ac:dyDescent="0.2">
      <c r="U7877" s="59"/>
    </row>
    <row r="7878" spans="21:21" x14ac:dyDescent="0.2">
      <c r="U7878" s="59"/>
    </row>
    <row r="7879" spans="21:21" x14ac:dyDescent="0.2">
      <c r="U7879" s="59"/>
    </row>
    <row r="7880" spans="21:21" x14ac:dyDescent="0.2">
      <c r="U7880" s="59"/>
    </row>
    <row r="7881" spans="21:21" x14ac:dyDescent="0.2">
      <c r="U7881" s="59"/>
    </row>
    <row r="7882" spans="21:21" x14ac:dyDescent="0.2">
      <c r="U7882" s="59"/>
    </row>
    <row r="7883" spans="21:21" x14ac:dyDescent="0.2">
      <c r="U7883" s="59"/>
    </row>
    <row r="7884" spans="21:21" x14ac:dyDescent="0.2">
      <c r="U7884" s="59"/>
    </row>
    <row r="7885" spans="21:21" x14ac:dyDescent="0.2">
      <c r="U7885" s="59"/>
    </row>
    <row r="7886" spans="21:21" x14ac:dyDescent="0.2">
      <c r="U7886" s="59"/>
    </row>
    <row r="7887" spans="21:21" x14ac:dyDescent="0.2">
      <c r="U7887" s="59"/>
    </row>
    <row r="7888" spans="21:21" x14ac:dyDescent="0.2">
      <c r="U7888" s="59"/>
    </row>
    <row r="7889" spans="21:21" x14ac:dyDescent="0.2">
      <c r="U7889" s="59"/>
    </row>
    <row r="7890" spans="21:21" x14ac:dyDescent="0.2">
      <c r="U7890" s="59"/>
    </row>
    <row r="7891" spans="21:21" x14ac:dyDescent="0.2">
      <c r="U7891" s="59"/>
    </row>
    <row r="7892" spans="21:21" x14ac:dyDescent="0.2">
      <c r="U7892" s="59"/>
    </row>
    <row r="7893" spans="21:21" x14ac:dyDescent="0.2">
      <c r="U7893" s="59"/>
    </row>
    <row r="7894" spans="21:21" x14ac:dyDescent="0.2">
      <c r="U7894" s="59"/>
    </row>
    <row r="7895" spans="21:21" x14ac:dyDescent="0.2">
      <c r="U7895" s="59"/>
    </row>
    <row r="7896" spans="21:21" x14ac:dyDescent="0.2">
      <c r="U7896" s="59"/>
    </row>
    <row r="7897" spans="21:21" x14ac:dyDescent="0.2">
      <c r="U7897" s="59"/>
    </row>
    <row r="7898" spans="21:21" x14ac:dyDescent="0.2">
      <c r="U7898" s="59"/>
    </row>
    <row r="7899" spans="21:21" x14ac:dyDescent="0.2">
      <c r="U7899" s="59"/>
    </row>
    <row r="7900" spans="21:21" x14ac:dyDescent="0.2">
      <c r="U7900" s="59"/>
    </row>
    <row r="7901" spans="21:21" x14ac:dyDescent="0.2">
      <c r="U7901" s="59"/>
    </row>
    <row r="7902" spans="21:21" x14ac:dyDescent="0.2">
      <c r="U7902" s="59"/>
    </row>
    <row r="7903" spans="21:21" x14ac:dyDescent="0.2">
      <c r="U7903" s="59"/>
    </row>
    <row r="7904" spans="21:21" x14ac:dyDescent="0.2">
      <c r="U7904" s="59"/>
    </row>
    <row r="7905" spans="21:21" x14ac:dyDescent="0.2">
      <c r="U7905" s="59"/>
    </row>
    <row r="7906" spans="21:21" x14ac:dyDescent="0.2">
      <c r="U7906" s="59"/>
    </row>
    <row r="7907" spans="21:21" x14ac:dyDescent="0.2">
      <c r="U7907" s="59"/>
    </row>
    <row r="7908" spans="21:21" x14ac:dyDescent="0.2">
      <c r="U7908" s="59"/>
    </row>
    <row r="7909" spans="21:21" x14ac:dyDescent="0.2">
      <c r="U7909" s="59"/>
    </row>
    <row r="7910" spans="21:21" x14ac:dyDescent="0.2">
      <c r="U7910" s="59"/>
    </row>
    <row r="7911" spans="21:21" x14ac:dyDescent="0.2">
      <c r="U7911" s="59"/>
    </row>
    <row r="7912" spans="21:21" x14ac:dyDescent="0.2">
      <c r="U7912" s="59"/>
    </row>
    <row r="7913" spans="21:21" x14ac:dyDescent="0.2">
      <c r="U7913" s="59"/>
    </row>
    <row r="7914" spans="21:21" x14ac:dyDescent="0.2">
      <c r="U7914" s="59"/>
    </row>
    <row r="7915" spans="21:21" x14ac:dyDescent="0.2">
      <c r="U7915" s="59"/>
    </row>
    <row r="7916" spans="21:21" x14ac:dyDescent="0.2">
      <c r="U7916" s="59"/>
    </row>
    <row r="7917" spans="21:21" x14ac:dyDescent="0.2">
      <c r="U7917" s="59"/>
    </row>
    <row r="7918" spans="21:21" x14ac:dyDescent="0.2">
      <c r="U7918" s="59"/>
    </row>
    <row r="7919" spans="21:21" x14ac:dyDescent="0.2">
      <c r="U7919" s="59"/>
    </row>
    <row r="7920" spans="21:21" x14ac:dyDescent="0.2">
      <c r="U7920" s="59"/>
    </row>
    <row r="7921" spans="21:21" x14ac:dyDescent="0.2">
      <c r="U7921" s="59"/>
    </row>
    <row r="7922" spans="21:21" x14ac:dyDescent="0.2">
      <c r="U7922" s="59"/>
    </row>
    <row r="7923" spans="21:21" x14ac:dyDescent="0.2">
      <c r="U7923" s="59"/>
    </row>
    <row r="7924" spans="21:21" x14ac:dyDescent="0.2">
      <c r="U7924" s="59"/>
    </row>
    <row r="7925" spans="21:21" x14ac:dyDescent="0.2">
      <c r="U7925" s="59"/>
    </row>
    <row r="7926" spans="21:21" x14ac:dyDescent="0.2">
      <c r="U7926" s="59"/>
    </row>
    <row r="7927" spans="21:21" x14ac:dyDescent="0.2">
      <c r="U7927" s="59"/>
    </row>
    <row r="7928" spans="21:21" x14ac:dyDescent="0.2">
      <c r="U7928" s="59"/>
    </row>
    <row r="7929" spans="21:21" x14ac:dyDescent="0.2">
      <c r="U7929" s="59"/>
    </row>
    <row r="7930" spans="21:21" x14ac:dyDescent="0.2">
      <c r="U7930" s="59"/>
    </row>
    <row r="7931" spans="21:21" x14ac:dyDescent="0.2">
      <c r="U7931" s="59"/>
    </row>
    <row r="7932" spans="21:21" x14ac:dyDescent="0.2">
      <c r="U7932" s="59"/>
    </row>
    <row r="7933" spans="21:21" x14ac:dyDescent="0.2">
      <c r="U7933" s="59"/>
    </row>
    <row r="7934" spans="21:21" x14ac:dyDescent="0.2">
      <c r="U7934" s="59"/>
    </row>
    <row r="7935" spans="21:21" x14ac:dyDescent="0.2">
      <c r="U7935" s="59"/>
    </row>
    <row r="7936" spans="21:21" x14ac:dyDescent="0.2">
      <c r="U7936" s="59"/>
    </row>
    <row r="7937" spans="21:21" x14ac:dyDescent="0.2">
      <c r="U7937" s="59"/>
    </row>
    <row r="7938" spans="21:21" x14ac:dyDescent="0.2">
      <c r="U7938" s="59"/>
    </row>
    <row r="7939" spans="21:21" x14ac:dyDescent="0.2">
      <c r="U7939" s="59"/>
    </row>
    <row r="7940" spans="21:21" x14ac:dyDescent="0.2">
      <c r="U7940" s="59"/>
    </row>
    <row r="7941" spans="21:21" x14ac:dyDescent="0.2">
      <c r="U7941" s="59"/>
    </row>
    <row r="7942" spans="21:21" x14ac:dyDescent="0.2">
      <c r="U7942" s="59"/>
    </row>
    <row r="7943" spans="21:21" x14ac:dyDescent="0.2">
      <c r="U7943" s="59"/>
    </row>
    <row r="7944" spans="21:21" x14ac:dyDescent="0.2">
      <c r="U7944" s="59"/>
    </row>
    <row r="7945" spans="21:21" x14ac:dyDescent="0.2">
      <c r="U7945" s="59"/>
    </row>
    <row r="7946" spans="21:21" x14ac:dyDescent="0.2">
      <c r="U7946" s="59"/>
    </row>
    <row r="7947" spans="21:21" x14ac:dyDescent="0.2">
      <c r="U7947" s="59"/>
    </row>
    <row r="7948" spans="21:21" x14ac:dyDescent="0.2">
      <c r="U7948" s="59"/>
    </row>
    <row r="7949" spans="21:21" x14ac:dyDescent="0.2">
      <c r="U7949" s="59"/>
    </row>
    <row r="7950" spans="21:21" x14ac:dyDescent="0.2">
      <c r="U7950" s="59"/>
    </row>
    <row r="7951" spans="21:21" x14ac:dyDescent="0.2">
      <c r="U7951" s="59"/>
    </row>
    <row r="7952" spans="21:21" x14ac:dyDescent="0.2">
      <c r="U7952" s="59"/>
    </row>
    <row r="7953" spans="21:21" x14ac:dyDescent="0.2">
      <c r="U7953" s="59"/>
    </row>
    <row r="7954" spans="21:21" x14ac:dyDescent="0.2">
      <c r="U7954" s="59"/>
    </row>
    <row r="7955" spans="21:21" x14ac:dyDescent="0.2">
      <c r="U7955" s="59"/>
    </row>
    <row r="7956" spans="21:21" x14ac:dyDescent="0.2">
      <c r="U7956" s="59"/>
    </row>
    <row r="7957" spans="21:21" x14ac:dyDescent="0.2">
      <c r="U7957" s="59"/>
    </row>
    <row r="7958" spans="21:21" x14ac:dyDescent="0.2">
      <c r="U7958" s="59"/>
    </row>
    <row r="7959" spans="21:21" x14ac:dyDescent="0.2">
      <c r="U7959" s="59"/>
    </row>
    <row r="7960" spans="21:21" x14ac:dyDescent="0.2">
      <c r="U7960" s="59"/>
    </row>
    <row r="7961" spans="21:21" x14ac:dyDescent="0.2">
      <c r="U7961" s="59"/>
    </row>
    <row r="7962" spans="21:21" x14ac:dyDescent="0.2">
      <c r="U7962" s="59"/>
    </row>
    <row r="7963" spans="21:21" x14ac:dyDescent="0.2">
      <c r="U7963" s="59"/>
    </row>
    <row r="7964" spans="21:21" x14ac:dyDescent="0.2">
      <c r="U7964" s="59"/>
    </row>
    <row r="7965" spans="21:21" x14ac:dyDescent="0.2">
      <c r="U7965" s="59"/>
    </row>
    <row r="7966" spans="21:21" x14ac:dyDescent="0.2">
      <c r="U7966" s="59"/>
    </row>
    <row r="7967" spans="21:21" x14ac:dyDescent="0.2">
      <c r="U7967" s="59"/>
    </row>
    <row r="7968" spans="21:21" x14ac:dyDescent="0.2">
      <c r="U7968" s="59"/>
    </row>
    <row r="7969" spans="21:21" x14ac:dyDescent="0.2">
      <c r="U7969" s="59"/>
    </row>
    <row r="7970" spans="21:21" x14ac:dyDescent="0.2">
      <c r="U7970" s="59"/>
    </row>
    <row r="7971" spans="21:21" x14ac:dyDescent="0.2">
      <c r="U7971" s="59"/>
    </row>
    <row r="7972" spans="21:21" x14ac:dyDescent="0.2">
      <c r="U7972" s="59"/>
    </row>
    <row r="7973" spans="21:21" x14ac:dyDescent="0.2">
      <c r="U7973" s="59"/>
    </row>
    <row r="7974" spans="21:21" x14ac:dyDescent="0.2">
      <c r="U7974" s="59"/>
    </row>
    <row r="7975" spans="21:21" x14ac:dyDescent="0.2">
      <c r="U7975" s="59"/>
    </row>
    <row r="7976" spans="21:21" x14ac:dyDescent="0.2">
      <c r="U7976" s="59"/>
    </row>
    <row r="7977" spans="21:21" x14ac:dyDescent="0.2">
      <c r="U7977" s="59"/>
    </row>
    <row r="7978" spans="21:21" x14ac:dyDescent="0.2">
      <c r="U7978" s="59"/>
    </row>
    <row r="7979" spans="21:21" x14ac:dyDescent="0.2">
      <c r="U7979" s="59"/>
    </row>
    <row r="7980" spans="21:21" x14ac:dyDescent="0.2">
      <c r="U7980" s="59"/>
    </row>
    <row r="7981" spans="21:21" x14ac:dyDescent="0.2">
      <c r="U7981" s="59"/>
    </row>
    <row r="7982" spans="21:21" x14ac:dyDescent="0.2">
      <c r="U7982" s="59"/>
    </row>
    <row r="7983" spans="21:21" x14ac:dyDescent="0.2">
      <c r="U7983" s="59"/>
    </row>
    <row r="7984" spans="21:21" x14ac:dyDescent="0.2">
      <c r="U7984" s="59"/>
    </row>
    <row r="7985" spans="21:21" x14ac:dyDescent="0.2">
      <c r="U7985" s="59"/>
    </row>
    <row r="7986" spans="21:21" x14ac:dyDescent="0.2">
      <c r="U7986" s="59"/>
    </row>
    <row r="7987" spans="21:21" x14ac:dyDescent="0.2">
      <c r="U7987" s="59"/>
    </row>
    <row r="7988" spans="21:21" x14ac:dyDescent="0.2">
      <c r="U7988" s="59"/>
    </row>
    <row r="7989" spans="21:21" x14ac:dyDescent="0.2">
      <c r="U7989" s="59"/>
    </row>
    <row r="7990" spans="21:21" x14ac:dyDescent="0.2">
      <c r="U7990" s="59"/>
    </row>
    <row r="7991" spans="21:21" x14ac:dyDescent="0.2">
      <c r="U7991" s="59"/>
    </row>
    <row r="7992" spans="21:21" x14ac:dyDescent="0.2">
      <c r="U7992" s="59"/>
    </row>
    <row r="7993" spans="21:21" x14ac:dyDescent="0.2">
      <c r="U7993" s="59"/>
    </row>
    <row r="7994" spans="21:21" x14ac:dyDescent="0.2">
      <c r="U7994" s="59"/>
    </row>
    <row r="7995" spans="21:21" x14ac:dyDescent="0.2">
      <c r="U7995" s="59"/>
    </row>
    <row r="7996" spans="21:21" x14ac:dyDescent="0.2">
      <c r="U7996" s="59"/>
    </row>
    <row r="7997" spans="21:21" x14ac:dyDescent="0.2">
      <c r="U7997" s="59"/>
    </row>
    <row r="7998" spans="21:21" x14ac:dyDescent="0.2">
      <c r="U7998" s="59"/>
    </row>
    <row r="7999" spans="21:21" x14ac:dyDescent="0.2">
      <c r="U7999" s="59"/>
    </row>
    <row r="8000" spans="21:21" x14ac:dyDescent="0.2">
      <c r="U8000" s="59"/>
    </row>
    <row r="8001" spans="21:21" x14ac:dyDescent="0.2">
      <c r="U8001" s="59"/>
    </row>
    <row r="8002" spans="21:21" x14ac:dyDescent="0.2">
      <c r="U8002" s="59"/>
    </row>
    <row r="8003" spans="21:21" x14ac:dyDescent="0.2">
      <c r="U8003" s="59"/>
    </row>
    <row r="8004" spans="21:21" x14ac:dyDescent="0.2">
      <c r="U8004" s="59"/>
    </row>
    <row r="8005" spans="21:21" x14ac:dyDescent="0.2">
      <c r="U8005" s="59"/>
    </row>
    <row r="8006" spans="21:21" x14ac:dyDescent="0.2">
      <c r="U8006" s="59"/>
    </row>
    <row r="8007" spans="21:21" x14ac:dyDescent="0.2">
      <c r="U8007" s="59"/>
    </row>
    <row r="8008" spans="21:21" x14ac:dyDescent="0.2">
      <c r="U8008" s="59"/>
    </row>
    <row r="8009" spans="21:21" x14ac:dyDescent="0.2">
      <c r="U8009" s="59"/>
    </row>
    <row r="8010" spans="21:21" x14ac:dyDescent="0.2">
      <c r="U8010" s="59"/>
    </row>
    <row r="8011" spans="21:21" x14ac:dyDescent="0.2">
      <c r="U8011" s="59"/>
    </row>
    <row r="8012" spans="21:21" x14ac:dyDescent="0.2">
      <c r="U8012" s="59"/>
    </row>
    <row r="8013" spans="21:21" x14ac:dyDescent="0.2">
      <c r="U8013" s="59"/>
    </row>
    <row r="8014" spans="21:21" x14ac:dyDescent="0.2">
      <c r="U8014" s="59"/>
    </row>
    <row r="8015" spans="21:21" x14ac:dyDescent="0.2">
      <c r="U8015" s="59"/>
    </row>
    <row r="8016" spans="21:21" x14ac:dyDescent="0.2">
      <c r="U8016" s="59"/>
    </row>
    <row r="8017" spans="21:21" x14ac:dyDescent="0.2">
      <c r="U8017" s="59"/>
    </row>
    <row r="8018" spans="21:21" x14ac:dyDescent="0.2">
      <c r="U8018" s="59"/>
    </row>
    <row r="8019" spans="21:21" x14ac:dyDescent="0.2">
      <c r="U8019" s="59"/>
    </row>
    <row r="8020" spans="21:21" x14ac:dyDescent="0.2">
      <c r="U8020" s="59"/>
    </row>
    <row r="8021" spans="21:21" x14ac:dyDescent="0.2">
      <c r="U8021" s="59"/>
    </row>
    <row r="8022" spans="21:21" x14ac:dyDescent="0.2">
      <c r="U8022" s="59"/>
    </row>
    <row r="8023" spans="21:21" x14ac:dyDescent="0.2">
      <c r="U8023" s="59"/>
    </row>
    <row r="8024" spans="21:21" x14ac:dyDescent="0.2">
      <c r="U8024" s="59"/>
    </row>
    <row r="8025" spans="21:21" x14ac:dyDescent="0.2">
      <c r="U8025" s="59"/>
    </row>
    <row r="8026" spans="21:21" x14ac:dyDescent="0.2">
      <c r="U8026" s="59"/>
    </row>
    <row r="8027" spans="21:21" x14ac:dyDescent="0.2">
      <c r="U8027" s="59"/>
    </row>
    <row r="8028" spans="21:21" x14ac:dyDescent="0.2">
      <c r="U8028" s="59"/>
    </row>
    <row r="8029" spans="21:21" x14ac:dyDescent="0.2">
      <c r="U8029" s="59"/>
    </row>
    <row r="8030" spans="21:21" x14ac:dyDescent="0.2">
      <c r="U8030" s="59"/>
    </row>
    <row r="8031" spans="21:21" x14ac:dyDescent="0.2">
      <c r="U8031" s="59"/>
    </row>
    <row r="8032" spans="21:21" x14ac:dyDescent="0.2">
      <c r="U8032" s="59"/>
    </row>
    <row r="8033" spans="21:21" x14ac:dyDescent="0.2">
      <c r="U8033" s="59"/>
    </row>
    <row r="8034" spans="21:21" x14ac:dyDescent="0.2">
      <c r="U8034" s="59"/>
    </row>
    <row r="8035" spans="21:21" x14ac:dyDescent="0.2">
      <c r="U8035" s="59"/>
    </row>
    <row r="8036" spans="21:21" x14ac:dyDescent="0.2">
      <c r="U8036" s="59"/>
    </row>
    <row r="8037" spans="21:21" x14ac:dyDescent="0.2">
      <c r="U8037" s="59"/>
    </row>
    <row r="8038" spans="21:21" x14ac:dyDescent="0.2">
      <c r="U8038" s="59"/>
    </row>
    <row r="8039" spans="21:21" x14ac:dyDescent="0.2">
      <c r="U8039" s="59"/>
    </row>
    <row r="8040" spans="21:21" x14ac:dyDescent="0.2">
      <c r="U8040" s="59"/>
    </row>
    <row r="8041" spans="21:21" x14ac:dyDescent="0.2">
      <c r="U8041" s="59"/>
    </row>
    <row r="8042" spans="21:21" x14ac:dyDescent="0.2">
      <c r="U8042" s="59"/>
    </row>
    <row r="8043" spans="21:21" x14ac:dyDescent="0.2">
      <c r="U8043" s="59"/>
    </row>
    <row r="8044" spans="21:21" x14ac:dyDescent="0.2">
      <c r="U8044" s="59"/>
    </row>
    <row r="8045" spans="21:21" x14ac:dyDescent="0.2">
      <c r="U8045" s="59"/>
    </row>
    <row r="8046" spans="21:21" x14ac:dyDescent="0.2">
      <c r="U8046" s="59"/>
    </row>
    <row r="8047" spans="21:21" x14ac:dyDescent="0.2">
      <c r="U8047" s="59"/>
    </row>
    <row r="8048" spans="21:21" x14ac:dyDescent="0.2">
      <c r="U8048" s="59"/>
    </row>
    <row r="8049" spans="21:21" x14ac:dyDescent="0.2">
      <c r="U8049" s="59"/>
    </row>
    <row r="8050" spans="21:21" x14ac:dyDescent="0.2">
      <c r="U8050" s="59"/>
    </row>
    <row r="8051" spans="21:21" x14ac:dyDescent="0.2">
      <c r="U8051" s="59"/>
    </row>
    <row r="8052" spans="21:21" x14ac:dyDescent="0.2">
      <c r="U8052" s="59"/>
    </row>
    <row r="8053" spans="21:21" x14ac:dyDescent="0.2">
      <c r="U8053" s="59"/>
    </row>
    <row r="8054" spans="21:21" x14ac:dyDescent="0.2">
      <c r="U8054" s="59"/>
    </row>
    <row r="8055" spans="21:21" x14ac:dyDescent="0.2">
      <c r="U8055" s="59"/>
    </row>
    <row r="8056" spans="21:21" x14ac:dyDescent="0.2">
      <c r="U8056" s="59"/>
    </row>
    <row r="8057" spans="21:21" x14ac:dyDescent="0.2">
      <c r="U8057" s="59"/>
    </row>
    <row r="8058" spans="21:21" x14ac:dyDescent="0.2">
      <c r="U8058" s="59"/>
    </row>
    <row r="8059" spans="21:21" x14ac:dyDescent="0.2">
      <c r="U8059" s="59"/>
    </row>
    <row r="8060" spans="21:21" x14ac:dyDescent="0.2">
      <c r="U8060" s="59"/>
    </row>
    <row r="8061" spans="21:21" x14ac:dyDescent="0.2">
      <c r="U8061" s="59"/>
    </row>
    <row r="8062" spans="21:21" x14ac:dyDescent="0.2">
      <c r="U8062" s="59"/>
    </row>
    <row r="8063" spans="21:21" x14ac:dyDescent="0.2">
      <c r="U8063" s="59"/>
    </row>
    <row r="8064" spans="21:21" x14ac:dyDescent="0.2">
      <c r="U8064" s="59"/>
    </row>
    <row r="8065" spans="21:21" x14ac:dyDescent="0.2">
      <c r="U8065" s="59"/>
    </row>
    <row r="8066" spans="21:21" x14ac:dyDescent="0.2">
      <c r="U8066" s="59"/>
    </row>
    <row r="8067" spans="21:21" x14ac:dyDescent="0.2">
      <c r="U8067" s="59"/>
    </row>
    <row r="8068" spans="21:21" x14ac:dyDescent="0.2">
      <c r="U8068" s="59"/>
    </row>
    <row r="8069" spans="21:21" x14ac:dyDescent="0.2">
      <c r="U8069" s="59"/>
    </row>
    <row r="8070" spans="21:21" x14ac:dyDescent="0.2">
      <c r="U8070" s="59"/>
    </row>
    <row r="8071" spans="21:21" x14ac:dyDescent="0.2">
      <c r="U8071" s="59"/>
    </row>
    <row r="8072" spans="21:21" x14ac:dyDescent="0.2">
      <c r="U8072" s="59"/>
    </row>
    <row r="8073" spans="21:21" x14ac:dyDescent="0.2">
      <c r="U8073" s="59"/>
    </row>
    <row r="8074" spans="21:21" x14ac:dyDescent="0.2">
      <c r="U8074" s="59"/>
    </row>
    <row r="8075" spans="21:21" x14ac:dyDescent="0.2">
      <c r="U8075" s="59"/>
    </row>
    <row r="8076" spans="21:21" x14ac:dyDescent="0.2">
      <c r="U8076" s="59"/>
    </row>
    <row r="8077" spans="21:21" x14ac:dyDescent="0.2">
      <c r="U8077" s="59"/>
    </row>
    <row r="8078" spans="21:21" x14ac:dyDescent="0.2">
      <c r="U8078" s="59"/>
    </row>
    <row r="8079" spans="21:21" x14ac:dyDescent="0.2">
      <c r="U8079" s="59"/>
    </row>
    <row r="8080" spans="21:21" x14ac:dyDescent="0.2">
      <c r="U8080" s="59"/>
    </row>
    <row r="8081" spans="21:21" x14ac:dyDescent="0.2">
      <c r="U8081" s="59"/>
    </row>
    <row r="8082" spans="21:21" x14ac:dyDescent="0.2">
      <c r="U8082" s="59"/>
    </row>
    <row r="8083" spans="21:21" x14ac:dyDescent="0.2">
      <c r="U8083" s="59"/>
    </row>
    <row r="8084" spans="21:21" x14ac:dyDescent="0.2">
      <c r="U8084" s="59"/>
    </row>
    <row r="8085" spans="21:21" x14ac:dyDescent="0.2">
      <c r="U8085" s="59"/>
    </row>
    <row r="8086" spans="21:21" x14ac:dyDescent="0.2">
      <c r="U8086" s="59"/>
    </row>
    <row r="8087" spans="21:21" x14ac:dyDescent="0.2">
      <c r="U8087" s="59"/>
    </row>
    <row r="8088" spans="21:21" x14ac:dyDescent="0.2">
      <c r="U8088" s="59"/>
    </row>
    <row r="8089" spans="21:21" x14ac:dyDescent="0.2">
      <c r="U8089" s="59"/>
    </row>
    <row r="8090" spans="21:21" x14ac:dyDescent="0.2">
      <c r="U8090" s="59"/>
    </row>
    <row r="8091" spans="21:21" x14ac:dyDescent="0.2">
      <c r="U8091" s="59"/>
    </row>
    <row r="8092" spans="21:21" x14ac:dyDescent="0.2">
      <c r="U8092" s="59"/>
    </row>
    <row r="8093" spans="21:21" x14ac:dyDescent="0.2">
      <c r="U8093" s="59"/>
    </row>
    <row r="8094" spans="21:21" x14ac:dyDescent="0.2">
      <c r="U8094" s="59"/>
    </row>
    <row r="8095" spans="21:21" x14ac:dyDescent="0.2">
      <c r="U8095" s="59"/>
    </row>
    <row r="8096" spans="21:21" x14ac:dyDescent="0.2">
      <c r="U8096" s="59"/>
    </row>
    <row r="8097" spans="21:21" x14ac:dyDescent="0.2">
      <c r="U8097" s="59"/>
    </row>
    <row r="8098" spans="21:21" x14ac:dyDescent="0.2">
      <c r="U8098" s="59"/>
    </row>
    <row r="8099" spans="21:21" x14ac:dyDescent="0.2">
      <c r="U8099" s="59"/>
    </row>
    <row r="8100" spans="21:21" x14ac:dyDescent="0.2">
      <c r="U8100" s="59"/>
    </row>
    <row r="8101" spans="21:21" x14ac:dyDescent="0.2">
      <c r="U8101" s="59"/>
    </row>
    <row r="8102" spans="21:21" x14ac:dyDescent="0.2">
      <c r="U8102" s="59"/>
    </row>
    <row r="8103" spans="21:21" x14ac:dyDescent="0.2">
      <c r="U8103" s="59"/>
    </row>
    <row r="8104" spans="21:21" x14ac:dyDescent="0.2">
      <c r="U8104" s="59"/>
    </row>
    <row r="8105" spans="21:21" x14ac:dyDescent="0.2">
      <c r="U8105" s="59"/>
    </row>
    <row r="8106" spans="21:21" x14ac:dyDescent="0.2">
      <c r="U8106" s="59"/>
    </row>
    <row r="8107" spans="21:21" x14ac:dyDescent="0.2">
      <c r="U8107" s="59"/>
    </row>
    <row r="8108" spans="21:21" x14ac:dyDescent="0.2">
      <c r="U8108" s="59"/>
    </row>
    <row r="8109" spans="21:21" x14ac:dyDescent="0.2">
      <c r="U8109" s="59"/>
    </row>
    <row r="8110" spans="21:21" x14ac:dyDescent="0.2">
      <c r="U8110" s="59"/>
    </row>
    <row r="8111" spans="21:21" x14ac:dyDescent="0.2">
      <c r="U8111" s="59"/>
    </row>
    <row r="8112" spans="21:21" x14ac:dyDescent="0.2">
      <c r="U8112" s="59"/>
    </row>
    <row r="8113" spans="21:21" x14ac:dyDescent="0.2">
      <c r="U8113" s="59"/>
    </row>
    <row r="8114" spans="21:21" x14ac:dyDescent="0.2">
      <c r="U8114" s="59"/>
    </row>
    <row r="8115" spans="21:21" x14ac:dyDescent="0.2">
      <c r="U8115" s="59"/>
    </row>
    <row r="8116" spans="21:21" x14ac:dyDescent="0.2">
      <c r="U8116" s="59"/>
    </row>
    <row r="8117" spans="21:21" x14ac:dyDescent="0.2">
      <c r="U8117" s="59"/>
    </row>
    <row r="8118" spans="21:21" x14ac:dyDescent="0.2">
      <c r="U8118" s="59"/>
    </row>
    <row r="8119" spans="21:21" x14ac:dyDescent="0.2">
      <c r="U8119" s="59"/>
    </row>
    <row r="8120" spans="21:21" x14ac:dyDescent="0.2">
      <c r="U8120" s="59"/>
    </row>
    <row r="8121" spans="21:21" x14ac:dyDescent="0.2">
      <c r="U8121" s="59"/>
    </row>
    <row r="8122" spans="21:21" x14ac:dyDescent="0.2">
      <c r="U8122" s="59"/>
    </row>
    <row r="8123" spans="21:21" x14ac:dyDescent="0.2">
      <c r="U8123" s="59"/>
    </row>
    <row r="8124" spans="21:21" x14ac:dyDescent="0.2">
      <c r="U8124" s="59"/>
    </row>
    <row r="8125" spans="21:21" x14ac:dyDescent="0.2">
      <c r="U8125" s="59"/>
    </row>
    <row r="8126" spans="21:21" x14ac:dyDescent="0.2">
      <c r="U8126" s="59"/>
    </row>
    <row r="8127" spans="21:21" x14ac:dyDescent="0.2">
      <c r="U8127" s="59"/>
    </row>
    <row r="8128" spans="21:21" x14ac:dyDescent="0.2">
      <c r="U8128" s="59"/>
    </row>
    <row r="8129" spans="21:21" x14ac:dyDescent="0.2">
      <c r="U8129" s="59"/>
    </row>
    <row r="8130" spans="21:21" x14ac:dyDescent="0.2">
      <c r="U8130" s="59"/>
    </row>
    <row r="8131" spans="21:21" x14ac:dyDescent="0.2">
      <c r="U8131" s="59"/>
    </row>
    <row r="8132" spans="21:21" x14ac:dyDescent="0.2">
      <c r="U8132" s="59"/>
    </row>
    <row r="8133" spans="21:21" x14ac:dyDescent="0.2">
      <c r="U8133" s="59"/>
    </row>
    <row r="8134" spans="21:21" x14ac:dyDescent="0.2">
      <c r="U8134" s="59"/>
    </row>
    <row r="8135" spans="21:21" x14ac:dyDescent="0.2">
      <c r="U8135" s="59"/>
    </row>
    <row r="8136" spans="21:21" x14ac:dyDescent="0.2">
      <c r="U8136" s="59"/>
    </row>
    <row r="8137" spans="21:21" x14ac:dyDescent="0.2">
      <c r="U8137" s="59"/>
    </row>
    <row r="8138" spans="21:21" x14ac:dyDescent="0.2">
      <c r="U8138" s="59"/>
    </row>
    <row r="8139" spans="21:21" x14ac:dyDescent="0.2">
      <c r="U8139" s="59"/>
    </row>
    <row r="8140" spans="21:21" x14ac:dyDescent="0.2">
      <c r="U8140" s="59"/>
    </row>
    <row r="8141" spans="21:21" x14ac:dyDescent="0.2">
      <c r="U8141" s="59"/>
    </row>
    <row r="8142" spans="21:21" x14ac:dyDescent="0.2">
      <c r="U8142" s="59"/>
    </row>
    <row r="8143" spans="21:21" x14ac:dyDescent="0.2">
      <c r="U8143" s="59"/>
    </row>
    <row r="8144" spans="21:21" x14ac:dyDescent="0.2">
      <c r="U8144" s="59"/>
    </row>
    <row r="8145" spans="21:21" x14ac:dyDescent="0.2">
      <c r="U8145" s="59"/>
    </row>
    <row r="8146" spans="21:21" x14ac:dyDescent="0.2">
      <c r="U8146" s="59"/>
    </row>
    <row r="8147" spans="21:21" x14ac:dyDescent="0.2">
      <c r="U8147" s="59"/>
    </row>
    <row r="8148" spans="21:21" x14ac:dyDescent="0.2">
      <c r="U8148" s="59"/>
    </row>
    <row r="8149" spans="21:21" x14ac:dyDescent="0.2">
      <c r="U8149" s="59"/>
    </row>
    <row r="8150" spans="21:21" x14ac:dyDescent="0.2">
      <c r="U8150" s="59"/>
    </row>
    <row r="8151" spans="21:21" x14ac:dyDescent="0.2">
      <c r="U8151" s="59"/>
    </row>
    <row r="8152" spans="21:21" x14ac:dyDescent="0.2">
      <c r="U8152" s="59"/>
    </row>
    <row r="8153" spans="21:21" x14ac:dyDescent="0.2">
      <c r="U8153" s="59"/>
    </row>
    <row r="8154" spans="21:21" x14ac:dyDescent="0.2">
      <c r="U8154" s="59"/>
    </row>
    <row r="8155" spans="21:21" x14ac:dyDescent="0.2">
      <c r="U8155" s="59"/>
    </row>
    <row r="8156" spans="21:21" x14ac:dyDescent="0.2">
      <c r="U8156" s="59"/>
    </row>
    <row r="8157" spans="21:21" x14ac:dyDescent="0.2">
      <c r="U8157" s="59"/>
    </row>
    <row r="8158" spans="21:21" x14ac:dyDescent="0.2">
      <c r="U8158" s="59"/>
    </row>
    <row r="8159" spans="21:21" x14ac:dyDescent="0.2">
      <c r="U8159" s="59"/>
    </row>
    <row r="8160" spans="21:21" x14ac:dyDescent="0.2">
      <c r="U8160" s="59"/>
    </row>
    <row r="8161" spans="21:21" x14ac:dyDescent="0.2">
      <c r="U8161" s="59"/>
    </row>
    <row r="8162" spans="21:21" x14ac:dyDescent="0.2">
      <c r="U8162" s="59"/>
    </row>
    <row r="8163" spans="21:21" x14ac:dyDescent="0.2">
      <c r="U8163" s="59"/>
    </row>
    <row r="8164" spans="21:21" x14ac:dyDescent="0.2">
      <c r="U8164" s="59"/>
    </row>
    <row r="8165" spans="21:21" x14ac:dyDescent="0.2">
      <c r="U8165" s="59"/>
    </row>
    <row r="8166" spans="21:21" x14ac:dyDescent="0.2">
      <c r="U8166" s="59"/>
    </row>
    <row r="8167" spans="21:21" x14ac:dyDescent="0.2">
      <c r="U8167" s="59"/>
    </row>
    <row r="8168" spans="21:21" x14ac:dyDescent="0.2">
      <c r="U8168" s="59"/>
    </row>
    <row r="8169" spans="21:21" x14ac:dyDescent="0.2">
      <c r="U8169" s="59"/>
    </row>
    <row r="8170" spans="21:21" x14ac:dyDescent="0.2">
      <c r="U8170" s="59"/>
    </row>
    <row r="8171" spans="21:21" x14ac:dyDescent="0.2">
      <c r="U8171" s="59"/>
    </row>
    <row r="8172" spans="21:21" x14ac:dyDescent="0.2">
      <c r="U8172" s="59"/>
    </row>
    <row r="8173" spans="21:21" x14ac:dyDescent="0.2">
      <c r="U8173" s="59"/>
    </row>
    <row r="8174" spans="21:21" x14ac:dyDescent="0.2">
      <c r="U8174" s="59"/>
    </row>
    <row r="8175" spans="21:21" x14ac:dyDescent="0.2">
      <c r="U8175" s="59"/>
    </row>
    <row r="8176" spans="21:21" x14ac:dyDescent="0.2">
      <c r="U8176" s="59"/>
    </row>
    <row r="8177" spans="21:21" x14ac:dyDescent="0.2">
      <c r="U8177" s="59"/>
    </row>
    <row r="8178" spans="21:21" x14ac:dyDescent="0.2">
      <c r="U8178" s="59"/>
    </row>
    <row r="8179" spans="21:21" x14ac:dyDescent="0.2">
      <c r="U8179" s="59"/>
    </row>
    <row r="8180" spans="21:21" x14ac:dyDescent="0.2">
      <c r="U8180" s="59"/>
    </row>
    <row r="8181" spans="21:21" x14ac:dyDescent="0.2">
      <c r="U8181" s="59"/>
    </row>
    <row r="8182" spans="21:21" x14ac:dyDescent="0.2">
      <c r="U8182" s="59"/>
    </row>
    <row r="8183" spans="21:21" x14ac:dyDescent="0.2">
      <c r="U8183" s="59"/>
    </row>
    <row r="8184" spans="21:21" x14ac:dyDescent="0.2">
      <c r="U8184" s="59"/>
    </row>
    <row r="8185" spans="21:21" x14ac:dyDescent="0.2">
      <c r="U8185" s="59"/>
    </row>
    <row r="8186" spans="21:21" x14ac:dyDescent="0.2">
      <c r="U8186" s="59"/>
    </row>
    <row r="8187" spans="21:21" x14ac:dyDescent="0.2">
      <c r="U8187" s="59"/>
    </row>
    <row r="8188" spans="21:21" x14ac:dyDescent="0.2">
      <c r="U8188" s="59"/>
    </row>
    <row r="8189" spans="21:21" x14ac:dyDescent="0.2">
      <c r="U8189" s="59"/>
    </row>
    <row r="8190" spans="21:21" x14ac:dyDescent="0.2">
      <c r="U8190" s="59"/>
    </row>
    <row r="8191" spans="21:21" x14ac:dyDescent="0.2">
      <c r="U8191" s="59"/>
    </row>
    <row r="8192" spans="21:21" x14ac:dyDescent="0.2">
      <c r="U8192" s="59"/>
    </row>
    <row r="8193" spans="21:21" x14ac:dyDescent="0.2">
      <c r="U8193" s="59"/>
    </row>
    <row r="8194" spans="21:21" x14ac:dyDescent="0.2">
      <c r="U8194" s="59"/>
    </row>
    <row r="8195" spans="21:21" x14ac:dyDescent="0.2">
      <c r="U8195" s="59"/>
    </row>
    <row r="8196" spans="21:21" x14ac:dyDescent="0.2">
      <c r="U8196" s="59"/>
    </row>
    <row r="8197" spans="21:21" x14ac:dyDescent="0.2">
      <c r="U8197" s="59"/>
    </row>
    <row r="8198" spans="21:21" x14ac:dyDescent="0.2">
      <c r="U8198" s="59"/>
    </row>
    <row r="8199" spans="21:21" x14ac:dyDescent="0.2">
      <c r="U8199" s="59"/>
    </row>
    <row r="8200" spans="21:21" x14ac:dyDescent="0.2">
      <c r="U8200" s="59"/>
    </row>
    <row r="8201" spans="21:21" x14ac:dyDescent="0.2">
      <c r="U8201" s="59"/>
    </row>
    <row r="8202" spans="21:21" x14ac:dyDescent="0.2">
      <c r="U8202" s="59"/>
    </row>
    <row r="8203" spans="21:21" x14ac:dyDescent="0.2">
      <c r="U8203" s="59"/>
    </row>
    <row r="8204" spans="21:21" x14ac:dyDescent="0.2">
      <c r="U8204" s="59"/>
    </row>
    <row r="8205" spans="21:21" x14ac:dyDescent="0.2">
      <c r="U8205" s="59"/>
    </row>
    <row r="8206" spans="21:21" x14ac:dyDescent="0.2">
      <c r="U8206" s="59"/>
    </row>
    <row r="8207" spans="21:21" x14ac:dyDescent="0.2">
      <c r="U8207" s="59"/>
    </row>
    <row r="8208" spans="21:21" x14ac:dyDescent="0.2">
      <c r="U8208" s="59"/>
    </row>
    <row r="8209" spans="21:21" x14ac:dyDescent="0.2">
      <c r="U8209" s="59"/>
    </row>
    <row r="8210" spans="21:21" x14ac:dyDescent="0.2">
      <c r="U8210" s="59"/>
    </row>
    <row r="8211" spans="21:21" x14ac:dyDescent="0.2">
      <c r="U8211" s="59"/>
    </row>
    <row r="8212" spans="21:21" x14ac:dyDescent="0.2">
      <c r="U8212" s="59"/>
    </row>
    <row r="8213" spans="21:21" x14ac:dyDescent="0.2">
      <c r="U8213" s="59"/>
    </row>
    <row r="8214" spans="21:21" x14ac:dyDescent="0.2">
      <c r="U8214" s="59"/>
    </row>
    <row r="8215" spans="21:21" x14ac:dyDescent="0.2">
      <c r="U8215" s="59"/>
    </row>
    <row r="8216" spans="21:21" x14ac:dyDescent="0.2">
      <c r="U8216" s="59"/>
    </row>
    <row r="8217" spans="21:21" x14ac:dyDescent="0.2">
      <c r="U8217" s="59"/>
    </row>
    <row r="8218" spans="21:21" x14ac:dyDescent="0.2">
      <c r="U8218" s="59"/>
    </row>
    <row r="8219" spans="21:21" x14ac:dyDescent="0.2">
      <c r="U8219" s="59"/>
    </row>
    <row r="8220" spans="21:21" x14ac:dyDescent="0.2">
      <c r="U8220" s="59"/>
    </row>
    <row r="8221" spans="21:21" x14ac:dyDescent="0.2">
      <c r="U8221" s="59"/>
    </row>
    <row r="8222" spans="21:21" x14ac:dyDescent="0.2">
      <c r="U8222" s="59"/>
    </row>
    <row r="8223" spans="21:21" x14ac:dyDescent="0.2">
      <c r="U8223" s="59"/>
    </row>
    <row r="8224" spans="21:21" x14ac:dyDescent="0.2">
      <c r="U8224" s="59"/>
    </row>
    <row r="8225" spans="21:21" x14ac:dyDescent="0.2">
      <c r="U8225" s="59"/>
    </row>
    <row r="8226" spans="21:21" x14ac:dyDescent="0.2">
      <c r="U8226" s="59"/>
    </row>
    <row r="8227" spans="21:21" x14ac:dyDescent="0.2">
      <c r="U8227" s="59"/>
    </row>
    <row r="8228" spans="21:21" x14ac:dyDescent="0.2">
      <c r="U8228" s="59"/>
    </row>
    <row r="8229" spans="21:21" x14ac:dyDescent="0.2">
      <c r="U8229" s="59"/>
    </row>
    <row r="8230" spans="21:21" x14ac:dyDescent="0.2">
      <c r="U8230" s="59"/>
    </row>
    <row r="8231" spans="21:21" x14ac:dyDescent="0.2">
      <c r="U8231" s="59"/>
    </row>
    <row r="8232" spans="21:21" x14ac:dyDescent="0.2">
      <c r="U8232" s="59"/>
    </row>
    <row r="8233" spans="21:21" x14ac:dyDescent="0.2">
      <c r="U8233" s="59"/>
    </row>
    <row r="8234" spans="21:21" x14ac:dyDescent="0.2">
      <c r="U8234" s="59"/>
    </row>
    <row r="8235" spans="21:21" x14ac:dyDescent="0.2">
      <c r="U8235" s="59"/>
    </row>
    <row r="8236" spans="21:21" x14ac:dyDescent="0.2">
      <c r="U8236" s="59"/>
    </row>
    <row r="8237" spans="21:21" x14ac:dyDescent="0.2">
      <c r="U8237" s="59"/>
    </row>
    <row r="8238" spans="21:21" x14ac:dyDescent="0.2">
      <c r="U8238" s="59"/>
    </row>
    <row r="8239" spans="21:21" x14ac:dyDescent="0.2">
      <c r="U8239" s="59"/>
    </row>
    <row r="8240" spans="21:21" x14ac:dyDescent="0.2">
      <c r="U8240" s="59"/>
    </row>
    <row r="8241" spans="21:21" x14ac:dyDescent="0.2">
      <c r="U8241" s="59"/>
    </row>
    <row r="8242" spans="21:21" x14ac:dyDescent="0.2">
      <c r="U8242" s="59"/>
    </row>
    <row r="8243" spans="21:21" x14ac:dyDescent="0.2">
      <c r="U8243" s="59"/>
    </row>
    <row r="8244" spans="21:21" x14ac:dyDescent="0.2">
      <c r="U8244" s="59"/>
    </row>
    <row r="8245" spans="21:21" x14ac:dyDescent="0.2">
      <c r="U8245" s="59"/>
    </row>
    <row r="8246" spans="21:21" x14ac:dyDescent="0.2">
      <c r="U8246" s="59"/>
    </row>
    <row r="8247" spans="21:21" x14ac:dyDescent="0.2">
      <c r="U8247" s="59"/>
    </row>
    <row r="8248" spans="21:21" x14ac:dyDescent="0.2">
      <c r="U8248" s="59"/>
    </row>
    <row r="8249" spans="21:21" x14ac:dyDescent="0.2">
      <c r="U8249" s="59"/>
    </row>
    <row r="8250" spans="21:21" x14ac:dyDescent="0.2">
      <c r="U8250" s="59"/>
    </row>
    <row r="8251" spans="21:21" x14ac:dyDescent="0.2">
      <c r="U8251" s="59"/>
    </row>
    <row r="8252" spans="21:21" x14ac:dyDescent="0.2">
      <c r="U8252" s="59"/>
    </row>
    <row r="8253" spans="21:21" x14ac:dyDescent="0.2">
      <c r="U8253" s="59"/>
    </row>
    <row r="8254" spans="21:21" x14ac:dyDescent="0.2">
      <c r="U8254" s="59"/>
    </row>
    <row r="8255" spans="21:21" x14ac:dyDescent="0.2">
      <c r="U8255" s="59"/>
    </row>
    <row r="8256" spans="21:21" x14ac:dyDescent="0.2">
      <c r="U8256" s="59"/>
    </row>
    <row r="8257" spans="21:21" x14ac:dyDescent="0.2">
      <c r="U8257" s="59"/>
    </row>
    <row r="8258" spans="21:21" x14ac:dyDescent="0.2">
      <c r="U8258" s="59"/>
    </row>
    <row r="8259" spans="21:21" x14ac:dyDescent="0.2">
      <c r="U8259" s="59"/>
    </row>
    <row r="8260" spans="21:21" x14ac:dyDescent="0.2">
      <c r="U8260" s="59"/>
    </row>
    <row r="8261" spans="21:21" x14ac:dyDescent="0.2">
      <c r="U8261" s="59"/>
    </row>
    <row r="8262" spans="21:21" x14ac:dyDescent="0.2">
      <c r="U8262" s="59"/>
    </row>
    <row r="8263" spans="21:21" x14ac:dyDescent="0.2">
      <c r="U8263" s="59"/>
    </row>
    <row r="8264" spans="21:21" x14ac:dyDescent="0.2">
      <c r="U8264" s="59"/>
    </row>
    <row r="8265" spans="21:21" x14ac:dyDescent="0.2">
      <c r="U8265" s="59"/>
    </row>
    <row r="8266" spans="21:21" x14ac:dyDescent="0.2">
      <c r="U8266" s="59"/>
    </row>
    <row r="8267" spans="21:21" x14ac:dyDescent="0.2">
      <c r="U8267" s="59"/>
    </row>
    <row r="8268" spans="21:21" x14ac:dyDescent="0.2">
      <c r="U8268" s="59"/>
    </row>
    <row r="8269" spans="21:21" x14ac:dyDescent="0.2">
      <c r="U8269" s="59"/>
    </row>
    <row r="8270" spans="21:21" x14ac:dyDescent="0.2">
      <c r="U8270" s="59"/>
    </row>
    <row r="8271" spans="21:21" x14ac:dyDescent="0.2">
      <c r="U8271" s="59"/>
    </row>
    <row r="8272" spans="21:21" x14ac:dyDescent="0.2">
      <c r="U8272" s="59"/>
    </row>
    <row r="8273" spans="21:21" x14ac:dyDescent="0.2">
      <c r="U8273" s="59"/>
    </row>
    <row r="8274" spans="21:21" x14ac:dyDescent="0.2">
      <c r="U8274" s="59"/>
    </row>
    <row r="8275" spans="21:21" x14ac:dyDescent="0.2">
      <c r="U8275" s="59"/>
    </row>
    <row r="8276" spans="21:21" x14ac:dyDescent="0.2">
      <c r="U8276" s="59"/>
    </row>
    <row r="8277" spans="21:21" x14ac:dyDescent="0.2">
      <c r="U8277" s="59"/>
    </row>
    <row r="8278" spans="21:21" x14ac:dyDescent="0.2">
      <c r="U8278" s="59"/>
    </row>
    <row r="8279" spans="21:21" x14ac:dyDescent="0.2">
      <c r="U8279" s="59"/>
    </row>
    <row r="8280" spans="21:21" x14ac:dyDescent="0.2">
      <c r="U8280" s="59"/>
    </row>
    <row r="8281" spans="21:21" x14ac:dyDescent="0.2">
      <c r="U8281" s="59"/>
    </row>
    <row r="8282" spans="21:21" x14ac:dyDescent="0.2">
      <c r="U8282" s="59"/>
    </row>
    <row r="8283" spans="21:21" x14ac:dyDescent="0.2">
      <c r="U8283" s="59"/>
    </row>
    <row r="8284" spans="21:21" x14ac:dyDescent="0.2">
      <c r="U8284" s="59"/>
    </row>
    <row r="8285" spans="21:21" x14ac:dyDescent="0.2">
      <c r="U8285" s="59"/>
    </row>
    <row r="8286" spans="21:21" x14ac:dyDescent="0.2">
      <c r="U8286" s="59"/>
    </row>
    <row r="8287" spans="21:21" x14ac:dyDescent="0.2">
      <c r="U8287" s="59"/>
    </row>
    <row r="8288" spans="21:21" x14ac:dyDescent="0.2">
      <c r="U8288" s="59"/>
    </row>
    <row r="8289" spans="21:21" x14ac:dyDescent="0.2">
      <c r="U8289" s="59"/>
    </row>
    <row r="8290" spans="21:21" x14ac:dyDescent="0.2">
      <c r="U8290" s="59"/>
    </row>
    <row r="8291" spans="21:21" x14ac:dyDescent="0.2">
      <c r="U8291" s="59"/>
    </row>
    <row r="8292" spans="21:21" x14ac:dyDescent="0.2">
      <c r="U8292" s="59"/>
    </row>
    <row r="8293" spans="21:21" x14ac:dyDescent="0.2">
      <c r="U8293" s="59"/>
    </row>
    <row r="8294" spans="21:21" x14ac:dyDescent="0.2">
      <c r="U8294" s="59"/>
    </row>
    <row r="8295" spans="21:21" x14ac:dyDescent="0.2">
      <c r="U8295" s="59"/>
    </row>
    <row r="8296" spans="21:21" x14ac:dyDescent="0.2">
      <c r="U8296" s="59"/>
    </row>
    <row r="8297" spans="21:21" x14ac:dyDescent="0.2">
      <c r="U8297" s="59"/>
    </row>
    <row r="8298" spans="21:21" x14ac:dyDescent="0.2">
      <c r="U8298" s="59"/>
    </row>
    <row r="8299" spans="21:21" x14ac:dyDescent="0.2">
      <c r="U8299" s="59"/>
    </row>
    <row r="8300" spans="21:21" x14ac:dyDescent="0.2">
      <c r="U8300" s="59"/>
    </row>
    <row r="8301" spans="21:21" x14ac:dyDescent="0.2">
      <c r="U8301" s="59"/>
    </row>
    <row r="8302" spans="21:21" x14ac:dyDescent="0.2">
      <c r="U8302" s="59"/>
    </row>
    <row r="8303" spans="21:21" x14ac:dyDescent="0.2">
      <c r="U8303" s="59"/>
    </row>
    <row r="8304" spans="21:21" x14ac:dyDescent="0.2">
      <c r="U8304" s="59"/>
    </row>
    <row r="8305" spans="21:21" x14ac:dyDescent="0.2">
      <c r="U8305" s="59"/>
    </row>
    <row r="8306" spans="21:21" x14ac:dyDescent="0.2">
      <c r="U8306" s="59"/>
    </row>
    <row r="8307" spans="21:21" x14ac:dyDescent="0.2">
      <c r="U8307" s="59"/>
    </row>
    <row r="8308" spans="21:21" x14ac:dyDescent="0.2">
      <c r="U8308" s="59"/>
    </row>
    <row r="8309" spans="21:21" x14ac:dyDescent="0.2">
      <c r="U8309" s="59"/>
    </row>
    <row r="8310" spans="21:21" x14ac:dyDescent="0.2">
      <c r="U8310" s="59"/>
    </row>
    <row r="8311" spans="21:21" x14ac:dyDescent="0.2">
      <c r="U8311" s="59"/>
    </row>
    <row r="8312" spans="21:21" x14ac:dyDescent="0.2">
      <c r="U8312" s="59"/>
    </row>
    <row r="8313" spans="21:21" x14ac:dyDescent="0.2">
      <c r="U8313" s="59"/>
    </row>
    <row r="8314" spans="21:21" x14ac:dyDescent="0.2">
      <c r="U8314" s="59"/>
    </row>
    <row r="8315" spans="21:21" x14ac:dyDescent="0.2">
      <c r="U8315" s="59"/>
    </row>
    <row r="8316" spans="21:21" x14ac:dyDescent="0.2">
      <c r="U8316" s="59"/>
    </row>
    <row r="8317" spans="21:21" x14ac:dyDescent="0.2">
      <c r="U8317" s="59"/>
    </row>
    <row r="8318" spans="21:21" x14ac:dyDescent="0.2">
      <c r="U8318" s="59"/>
    </row>
    <row r="8319" spans="21:21" x14ac:dyDescent="0.2">
      <c r="U8319" s="59"/>
    </row>
    <row r="8320" spans="21:21" x14ac:dyDescent="0.2">
      <c r="U8320" s="59"/>
    </row>
    <row r="8321" spans="21:21" x14ac:dyDescent="0.2">
      <c r="U8321" s="59"/>
    </row>
    <row r="8322" spans="21:21" x14ac:dyDescent="0.2">
      <c r="U8322" s="59"/>
    </row>
    <row r="8323" spans="21:21" x14ac:dyDescent="0.2">
      <c r="U8323" s="59"/>
    </row>
    <row r="8324" spans="21:21" x14ac:dyDescent="0.2">
      <c r="U8324" s="59"/>
    </row>
    <row r="8325" spans="21:21" x14ac:dyDescent="0.2">
      <c r="U8325" s="59"/>
    </row>
    <row r="8326" spans="21:21" x14ac:dyDescent="0.2">
      <c r="U8326" s="59"/>
    </row>
    <row r="8327" spans="21:21" x14ac:dyDescent="0.2">
      <c r="U8327" s="59"/>
    </row>
    <row r="8328" spans="21:21" x14ac:dyDescent="0.2">
      <c r="U8328" s="59"/>
    </row>
    <row r="8329" spans="21:21" x14ac:dyDescent="0.2">
      <c r="U8329" s="59"/>
    </row>
    <row r="8330" spans="21:21" x14ac:dyDescent="0.2">
      <c r="U8330" s="59"/>
    </row>
    <row r="8331" spans="21:21" x14ac:dyDescent="0.2">
      <c r="U8331" s="59"/>
    </row>
    <row r="8332" spans="21:21" x14ac:dyDescent="0.2">
      <c r="U8332" s="59"/>
    </row>
    <row r="8333" spans="21:21" x14ac:dyDescent="0.2">
      <c r="U8333" s="59"/>
    </row>
    <row r="8334" spans="21:21" x14ac:dyDescent="0.2">
      <c r="U8334" s="59"/>
    </row>
    <row r="8335" spans="21:21" x14ac:dyDescent="0.2">
      <c r="U8335" s="59"/>
    </row>
    <row r="8336" spans="21:21" x14ac:dyDescent="0.2">
      <c r="U8336" s="59"/>
    </row>
    <row r="8337" spans="21:21" x14ac:dyDescent="0.2">
      <c r="U8337" s="59"/>
    </row>
    <row r="8338" spans="21:21" x14ac:dyDescent="0.2">
      <c r="U8338" s="59"/>
    </row>
    <row r="8339" spans="21:21" x14ac:dyDescent="0.2">
      <c r="U8339" s="59"/>
    </row>
    <row r="8340" spans="21:21" x14ac:dyDescent="0.2">
      <c r="U8340" s="59"/>
    </row>
    <row r="8341" spans="21:21" x14ac:dyDescent="0.2">
      <c r="U8341" s="59"/>
    </row>
    <row r="8342" spans="21:21" x14ac:dyDescent="0.2">
      <c r="U8342" s="59"/>
    </row>
    <row r="8343" spans="21:21" x14ac:dyDescent="0.2">
      <c r="U8343" s="59"/>
    </row>
    <row r="8344" spans="21:21" x14ac:dyDescent="0.2">
      <c r="U8344" s="59"/>
    </row>
    <row r="8345" spans="21:21" x14ac:dyDescent="0.2">
      <c r="U8345" s="59"/>
    </row>
    <row r="8346" spans="21:21" x14ac:dyDescent="0.2">
      <c r="U8346" s="59"/>
    </row>
    <row r="8347" spans="21:21" x14ac:dyDescent="0.2">
      <c r="U8347" s="59"/>
    </row>
    <row r="8348" spans="21:21" x14ac:dyDescent="0.2">
      <c r="U8348" s="59"/>
    </row>
    <row r="8349" spans="21:21" x14ac:dyDescent="0.2">
      <c r="U8349" s="59"/>
    </row>
    <row r="8350" spans="21:21" x14ac:dyDescent="0.2">
      <c r="U8350" s="59"/>
    </row>
    <row r="8351" spans="21:21" x14ac:dyDescent="0.2">
      <c r="U8351" s="59"/>
    </row>
    <row r="8352" spans="21:21" x14ac:dyDescent="0.2">
      <c r="U8352" s="59"/>
    </row>
    <row r="8353" spans="21:21" x14ac:dyDescent="0.2">
      <c r="U8353" s="59"/>
    </row>
    <row r="8354" spans="21:21" x14ac:dyDescent="0.2">
      <c r="U8354" s="59"/>
    </row>
    <row r="8355" spans="21:21" x14ac:dyDescent="0.2">
      <c r="U8355" s="59"/>
    </row>
    <row r="8356" spans="21:21" x14ac:dyDescent="0.2">
      <c r="U8356" s="59"/>
    </row>
    <row r="8357" spans="21:21" x14ac:dyDescent="0.2">
      <c r="U8357" s="59"/>
    </row>
    <row r="8358" spans="21:21" x14ac:dyDescent="0.2">
      <c r="U8358" s="59"/>
    </row>
    <row r="8359" spans="21:21" x14ac:dyDescent="0.2">
      <c r="U8359" s="59"/>
    </row>
    <row r="8360" spans="21:21" x14ac:dyDescent="0.2">
      <c r="U8360" s="59"/>
    </row>
    <row r="8361" spans="21:21" x14ac:dyDescent="0.2">
      <c r="U8361" s="59"/>
    </row>
    <row r="8362" spans="21:21" x14ac:dyDescent="0.2">
      <c r="U8362" s="59"/>
    </row>
    <row r="8363" spans="21:21" x14ac:dyDescent="0.2">
      <c r="U8363" s="59"/>
    </row>
    <row r="8364" spans="21:21" x14ac:dyDescent="0.2">
      <c r="U8364" s="59"/>
    </row>
    <row r="8365" spans="21:21" x14ac:dyDescent="0.2">
      <c r="U8365" s="59"/>
    </row>
    <row r="8366" spans="21:21" x14ac:dyDescent="0.2">
      <c r="U8366" s="59"/>
    </row>
    <row r="8367" spans="21:21" x14ac:dyDescent="0.2">
      <c r="U8367" s="59"/>
    </row>
    <row r="8368" spans="21:21" x14ac:dyDescent="0.2">
      <c r="U8368" s="59"/>
    </row>
    <row r="8369" spans="21:21" x14ac:dyDescent="0.2">
      <c r="U8369" s="59"/>
    </row>
    <row r="8370" spans="21:21" x14ac:dyDescent="0.2">
      <c r="U8370" s="59"/>
    </row>
    <row r="8371" spans="21:21" x14ac:dyDescent="0.2">
      <c r="U8371" s="59"/>
    </row>
    <row r="8372" spans="21:21" x14ac:dyDescent="0.2">
      <c r="U8372" s="59"/>
    </row>
    <row r="8373" spans="21:21" x14ac:dyDescent="0.2">
      <c r="U8373" s="59"/>
    </row>
    <row r="8374" spans="21:21" x14ac:dyDescent="0.2">
      <c r="U8374" s="59"/>
    </row>
    <row r="8375" spans="21:21" x14ac:dyDescent="0.2">
      <c r="U8375" s="59"/>
    </row>
    <row r="8376" spans="21:21" x14ac:dyDescent="0.2">
      <c r="U8376" s="59"/>
    </row>
    <row r="8377" spans="21:21" x14ac:dyDescent="0.2">
      <c r="U8377" s="59"/>
    </row>
    <row r="8378" spans="21:21" x14ac:dyDescent="0.2">
      <c r="U8378" s="59"/>
    </row>
    <row r="8379" spans="21:21" x14ac:dyDescent="0.2">
      <c r="U8379" s="59"/>
    </row>
    <row r="8380" spans="21:21" x14ac:dyDescent="0.2">
      <c r="U8380" s="59"/>
    </row>
    <row r="8381" spans="21:21" x14ac:dyDescent="0.2">
      <c r="U8381" s="59"/>
    </row>
    <row r="8382" spans="21:21" x14ac:dyDescent="0.2">
      <c r="U8382" s="59"/>
    </row>
    <row r="8383" spans="21:21" x14ac:dyDescent="0.2">
      <c r="U8383" s="59"/>
    </row>
    <row r="8384" spans="21:21" x14ac:dyDescent="0.2">
      <c r="U8384" s="59"/>
    </row>
    <row r="8385" spans="21:21" x14ac:dyDescent="0.2">
      <c r="U8385" s="59"/>
    </row>
    <row r="8386" spans="21:21" x14ac:dyDescent="0.2">
      <c r="U8386" s="59"/>
    </row>
    <row r="8387" spans="21:21" x14ac:dyDescent="0.2">
      <c r="U8387" s="59"/>
    </row>
    <row r="8388" spans="21:21" x14ac:dyDescent="0.2">
      <c r="U8388" s="59"/>
    </row>
    <row r="8389" spans="21:21" x14ac:dyDescent="0.2">
      <c r="U8389" s="59"/>
    </row>
    <row r="8390" spans="21:21" x14ac:dyDescent="0.2">
      <c r="U8390" s="59"/>
    </row>
    <row r="8391" spans="21:21" x14ac:dyDescent="0.2">
      <c r="U8391" s="59"/>
    </row>
    <row r="8392" spans="21:21" x14ac:dyDescent="0.2">
      <c r="U8392" s="59"/>
    </row>
    <row r="8393" spans="21:21" x14ac:dyDescent="0.2">
      <c r="U8393" s="59"/>
    </row>
    <row r="8394" spans="21:21" x14ac:dyDescent="0.2">
      <c r="U8394" s="59"/>
    </row>
    <row r="8395" spans="21:21" x14ac:dyDescent="0.2">
      <c r="U8395" s="59"/>
    </row>
    <row r="8396" spans="21:21" x14ac:dyDescent="0.2">
      <c r="U8396" s="59"/>
    </row>
    <row r="8397" spans="21:21" x14ac:dyDescent="0.2">
      <c r="U8397" s="59"/>
    </row>
    <row r="8398" spans="21:21" x14ac:dyDescent="0.2">
      <c r="U8398" s="59"/>
    </row>
    <row r="8399" spans="21:21" x14ac:dyDescent="0.2">
      <c r="U8399" s="59"/>
    </row>
    <row r="8400" spans="21:21" x14ac:dyDescent="0.2">
      <c r="U8400" s="59"/>
    </row>
    <row r="8401" spans="21:21" x14ac:dyDescent="0.2">
      <c r="U8401" s="59"/>
    </row>
    <row r="8402" spans="21:21" x14ac:dyDescent="0.2">
      <c r="U8402" s="59"/>
    </row>
    <row r="8403" spans="21:21" x14ac:dyDescent="0.2">
      <c r="U8403" s="59"/>
    </row>
    <row r="8404" spans="21:21" x14ac:dyDescent="0.2">
      <c r="U8404" s="59"/>
    </row>
    <row r="8405" spans="21:21" x14ac:dyDescent="0.2">
      <c r="U8405" s="59"/>
    </row>
    <row r="8406" spans="21:21" x14ac:dyDescent="0.2">
      <c r="U8406" s="59"/>
    </row>
    <row r="8407" spans="21:21" x14ac:dyDescent="0.2">
      <c r="U8407" s="59"/>
    </row>
    <row r="8408" spans="21:21" x14ac:dyDescent="0.2">
      <c r="U8408" s="59"/>
    </row>
    <row r="8409" spans="21:21" x14ac:dyDescent="0.2">
      <c r="U8409" s="59"/>
    </row>
    <row r="8410" spans="21:21" x14ac:dyDescent="0.2">
      <c r="U8410" s="59"/>
    </row>
    <row r="8411" spans="21:21" x14ac:dyDescent="0.2">
      <c r="U8411" s="59"/>
    </row>
    <row r="8412" spans="21:21" x14ac:dyDescent="0.2">
      <c r="U8412" s="59"/>
    </row>
    <row r="8413" spans="21:21" x14ac:dyDescent="0.2">
      <c r="U8413" s="59"/>
    </row>
    <row r="8414" spans="21:21" x14ac:dyDescent="0.2">
      <c r="U8414" s="59"/>
    </row>
    <row r="8415" spans="21:21" x14ac:dyDescent="0.2">
      <c r="U8415" s="59"/>
    </row>
    <row r="8416" spans="21:21" x14ac:dyDescent="0.2">
      <c r="U8416" s="59"/>
    </row>
    <row r="8417" spans="21:21" x14ac:dyDescent="0.2">
      <c r="U8417" s="59"/>
    </row>
    <row r="8418" spans="21:21" x14ac:dyDescent="0.2">
      <c r="U8418" s="59"/>
    </row>
    <row r="8419" spans="21:21" x14ac:dyDescent="0.2">
      <c r="U8419" s="59"/>
    </row>
    <row r="8420" spans="21:21" x14ac:dyDescent="0.2">
      <c r="U8420" s="59"/>
    </row>
    <row r="8421" spans="21:21" x14ac:dyDescent="0.2">
      <c r="U8421" s="59"/>
    </row>
    <row r="8422" spans="21:21" x14ac:dyDescent="0.2">
      <c r="U8422" s="59"/>
    </row>
    <row r="8423" spans="21:21" x14ac:dyDescent="0.2">
      <c r="U8423" s="59"/>
    </row>
    <row r="8424" spans="21:21" x14ac:dyDescent="0.2">
      <c r="U8424" s="59"/>
    </row>
    <row r="8425" spans="21:21" x14ac:dyDescent="0.2">
      <c r="U8425" s="59"/>
    </row>
    <row r="8426" spans="21:21" x14ac:dyDescent="0.2">
      <c r="U8426" s="59"/>
    </row>
    <row r="8427" spans="21:21" x14ac:dyDescent="0.2">
      <c r="U8427" s="59"/>
    </row>
    <row r="8428" spans="21:21" x14ac:dyDescent="0.2">
      <c r="U8428" s="59"/>
    </row>
    <row r="8429" spans="21:21" x14ac:dyDescent="0.2">
      <c r="U8429" s="59"/>
    </row>
    <row r="8430" spans="21:21" x14ac:dyDescent="0.2">
      <c r="U8430" s="59"/>
    </row>
    <row r="8431" spans="21:21" x14ac:dyDescent="0.2">
      <c r="U8431" s="59"/>
    </row>
    <row r="8432" spans="21:21" x14ac:dyDescent="0.2">
      <c r="U8432" s="59"/>
    </row>
    <row r="8433" spans="21:21" x14ac:dyDescent="0.2">
      <c r="U8433" s="59"/>
    </row>
    <row r="8434" spans="21:21" x14ac:dyDescent="0.2">
      <c r="U8434" s="59"/>
    </row>
    <row r="8435" spans="21:21" x14ac:dyDescent="0.2">
      <c r="U8435" s="59"/>
    </row>
    <row r="8436" spans="21:21" x14ac:dyDescent="0.2">
      <c r="U8436" s="59"/>
    </row>
    <row r="8437" spans="21:21" x14ac:dyDescent="0.2">
      <c r="U8437" s="59"/>
    </row>
    <row r="8438" spans="21:21" x14ac:dyDescent="0.2">
      <c r="U8438" s="59"/>
    </row>
    <row r="8439" spans="21:21" x14ac:dyDescent="0.2">
      <c r="U8439" s="59"/>
    </row>
    <row r="8440" spans="21:21" x14ac:dyDescent="0.2">
      <c r="U8440" s="59"/>
    </row>
    <row r="8441" spans="21:21" x14ac:dyDescent="0.2">
      <c r="U8441" s="59"/>
    </row>
    <row r="8442" spans="21:21" x14ac:dyDescent="0.2">
      <c r="U8442" s="59"/>
    </row>
    <row r="8443" spans="21:21" x14ac:dyDescent="0.2">
      <c r="U8443" s="59"/>
    </row>
    <row r="8444" spans="21:21" x14ac:dyDescent="0.2">
      <c r="U8444" s="59"/>
    </row>
    <row r="8445" spans="21:21" x14ac:dyDescent="0.2">
      <c r="U8445" s="59"/>
    </row>
    <row r="8446" spans="21:21" x14ac:dyDescent="0.2">
      <c r="U8446" s="59"/>
    </row>
    <row r="8447" spans="21:21" x14ac:dyDescent="0.2">
      <c r="U8447" s="59"/>
    </row>
    <row r="8448" spans="21:21" x14ac:dyDescent="0.2">
      <c r="U8448" s="59"/>
    </row>
    <row r="8449" spans="21:21" x14ac:dyDescent="0.2">
      <c r="U8449" s="59"/>
    </row>
    <row r="8450" spans="21:21" x14ac:dyDescent="0.2">
      <c r="U8450" s="59"/>
    </row>
    <row r="8451" spans="21:21" x14ac:dyDescent="0.2">
      <c r="U8451" s="59"/>
    </row>
    <row r="8452" spans="21:21" x14ac:dyDescent="0.2">
      <c r="U8452" s="59"/>
    </row>
    <row r="8453" spans="21:21" x14ac:dyDescent="0.2">
      <c r="U8453" s="59"/>
    </row>
    <row r="8454" spans="21:21" x14ac:dyDescent="0.2">
      <c r="U8454" s="59"/>
    </row>
    <row r="8455" spans="21:21" x14ac:dyDescent="0.2">
      <c r="U8455" s="59"/>
    </row>
    <row r="8456" spans="21:21" x14ac:dyDescent="0.2">
      <c r="U8456" s="59"/>
    </row>
    <row r="8457" spans="21:21" x14ac:dyDescent="0.2">
      <c r="U8457" s="59"/>
    </row>
    <row r="8458" spans="21:21" x14ac:dyDescent="0.2">
      <c r="U8458" s="59"/>
    </row>
    <row r="8459" spans="21:21" x14ac:dyDescent="0.2">
      <c r="U8459" s="59"/>
    </row>
    <row r="8460" spans="21:21" x14ac:dyDescent="0.2">
      <c r="U8460" s="59"/>
    </row>
    <row r="8461" spans="21:21" x14ac:dyDescent="0.2">
      <c r="U8461" s="59"/>
    </row>
    <row r="8462" spans="21:21" x14ac:dyDescent="0.2">
      <c r="U8462" s="59"/>
    </row>
    <row r="8463" spans="21:21" x14ac:dyDescent="0.2">
      <c r="U8463" s="59"/>
    </row>
    <row r="8464" spans="21:21" x14ac:dyDescent="0.2">
      <c r="U8464" s="59"/>
    </row>
    <row r="8465" spans="21:21" x14ac:dyDescent="0.2">
      <c r="U8465" s="59"/>
    </row>
    <row r="8466" spans="21:21" x14ac:dyDescent="0.2">
      <c r="U8466" s="59"/>
    </row>
    <row r="8467" spans="21:21" x14ac:dyDescent="0.2">
      <c r="U8467" s="59"/>
    </row>
    <row r="8468" spans="21:21" x14ac:dyDescent="0.2">
      <c r="U8468" s="59"/>
    </row>
    <row r="8469" spans="21:21" x14ac:dyDescent="0.2">
      <c r="U8469" s="59"/>
    </row>
    <row r="8470" spans="21:21" x14ac:dyDescent="0.2">
      <c r="U8470" s="59"/>
    </row>
    <row r="8471" spans="21:21" x14ac:dyDescent="0.2">
      <c r="U8471" s="59"/>
    </row>
    <row r="8472" spans="21:21" x14ac:dyDescent="0.2">
      <c r="U8472" s="59"/>
    </row>
    <row r="8473" spans="21:21" x14ac:dyDescent="0.2">
      <c r="U8473" s="59"/>
    </row>
    <row r="8474" spans="21:21" x14ac:dyDescent="0.2">
      <c r="U8474" s="59"/>
    </row>
    <row r="8475" spans="21:21" x14ac:dyDescent="0.2">
      <c r="U8475" s="59"/>
    </row>
    <row r="8476" spans="21:21" x14ac:dyDescent="0.2">
      <c r="U8476" s="59"/>
    </row>
    <row r="8477" spans="21:21" x14ac:dyDescent="0.2">
      <c r="U8477" s="59"/>
    </row>
    <row r="8478" spans="21:21" x14ac:dyDescent="0.2">
      <c r="U8478" s="59"/>
    </row>
    <row r="8479" spans="21:21" x14ac:dyDescent="0.2">
      <c r="U8479" s="59"/>
    </row>
    <row r="8480" spans="21:21" x14ac:dyDescent="0.2">
      <c r="U8480" s="59"/>
    </row>
    <row r="8481" spans="21:21" x14ac:dyDescent="0.2">
      <c r="U8481" s="59"/>
    </row>
    <row r="8482" spans="21:21" x14ac:dyDescent="0.2">
      <c r="U8482" s="59"/>
    </row>
    <row r="8483" spans="21:21" x14ac:dyDescent="0.2">
      <c r="U8483" s="59"/>
    </row>
    <row r="8484" spans="21:21" x14ac:dyDescent="0.2">
      <c r="U8484" s="59"/>
    </row>
    <row r="8485" spans="21:21" x14ac:dyDescent="0.2">
      <c r="U8485" s="59"/>
    </row>
    <row r="8486" spans="21:21" x14ac:dyDescent="0.2">
      <c r="U8486" s="59"/>
    </row>
    <row r="8487" spans="21:21" x14ac:dyDescent="0.2">
      <c r="U8487" s="59"/>
    </row>
    <row r="8488" spans="21:21" x14ac:dyDescent="0.2">
      <c r="U8488" s="59"/>
    </row>
    <row r="8489" spans="21:21" x14ac:dyDescent="0.2">
      <c r="U8489" s="59"/>
    </row>
    <row r="8490" spans="21:21" x14ac:dyDescent="0.2">
      <c r="U8490" s="59"/>
    </row>
    <row r="8491" spans="21:21" x14ac:dyDescent="0.2">
      <c r="U8491" s="59"/>
    </row>
    <row r="8492" spans="21:21" x14ac:dyDescent="0.2">
      <c r="U8492" s="59"/>
    </row>
    <row r="8493" spans="21:21" x14ac:dyDescent="0.2">
      <c r="U8493" s="59"/>
    </row>
    <row r="8494" spans="21:21" x14ac:dyDescent="0.2">
      <c r="U8494" s="59"/>
    </row>
    <row r="8495" spans="21:21" x14ac:dyDescent="0.2">
      <c r="U8495" s="59"/>
    </row>
    <row r="8496" spans="21:21" x14ac:dyDescent="0.2">
      <c r="U8496" s="59"/>
    </row>
    <row r="8497" spans="21:21" x14ac:dyDescent="0.2">
      <c r="U8497" s="59"/>
    </row>
    <row r="8498" spans="21:21" x14ac:dyDescent="0.2">
      <c r="U8498" s="59"/>
    </row>
    <row r="8499" spans="21:21" x14ac:dyDescent="0.2">
      <c r="U8499" s="59"/>
    </row>
    <row r="8500" spans="21:21" x14ac:dyDescent="0.2">
      <c r="U8500" s="59"/>
    </row>
    <row r="8501" spans="21:21" x14ac:dyDescent="0.2">
      <c r="U8501" s="59"/>
    </row>
    <row r="8502" spans="21:21" x14ac:dyDescent="0.2">
      <c r="U8502" s="59"/>
    </row>
    <row r="8503" spans="21:21" x14ac:dyDescent="0.2">
      <c r="U8503" s="59"/>
    </row>
    <row r="8504" spans="21:21" x14ac:dyDescent="0.2">
      <c r="U8504" s="59"/>
    </row>
    <row r="8505" spans="21:21" x14ac:dyDescent="0.2">
      <c r="U8505" s="59"/>
    </row>
    <row r="8506" spans="21:21" x14ac:dyDescent="0.2">
      <c r="U8506" s="59"/>
    </row>
    <row r="8507" spans="21:21" x14ac:dyDescent="0.2">
      <c r="U8507" s="59"/>
    </row>
    <row r="8508" spans="21:21" x14ac:dyDescent="0.2">
      <c r="U8508" s="59"/>
    </row>
    <row r="8509" spans="21:21" x14ac:dyDescent="0.2">
      <c r="U8509" s="59"/>
    </row>
    <row r="8510" spans="21:21" x14ac:dyDescent="0.2">
      <c r="U8510" s="59"/>
    </row>
    <row r="8511" spans="21:21" x14ac:dyDescent="0.2">
      <c r="U8511" s="59"/>
    </row>
    <row r="8512" spans="21:21" x14ac:dyDescent="0.2">
      <c r="U8512" s="59"/>
    </row>
    <row r="8513" spans="21:21" x14ac:dyDescent="0.2">
      <c r="U8513" s="59"/>
    </row>
    <row r="8514" spans="21:21" x14ac:dyDescent="0.2">
      <c r="U8514" s="59"/>
    </row>
    <row r="8515" spans="21:21" x14ac:dyDescent="0.2">
      <c r="U8515" s="59"/>
    </row>
    <row r="8516" spans="21:21" x14ac:dyDescent="0.2">
      <c r="U8516" s="59"/>
    </row>
    <row r="8517" spans="21:21" x14ac:dyDescent="0.2">
      <c r="U8517" s="59"/>
    </row>
    <row r="8518" spans="21:21" x14ac:dyDescent="0.2">
      <c r="U8518" s="59"/>
    </row>
    <row r="8519" spans="21:21" x14ac:dyDescent="0.2">
      <c r="U8519" s="59"/>
    </row>
    <row r="8520" spans="21:21" x14ac:dyDescent="0.2">
      <c r="U8520" s="59"/>
    </row>
    <row r="8521" spans="21:21" x14ac:dyDescent="0.2">
      <c r="U8521" s="59"/>
    </row>
    <row r="8522" spans="21:21" x14ac:dyDescent="0.2">
      <c r="U8522" s="59"/>
    </row>
    <row r="8523" spans="21:21" x14ac:dyDescent="0.2">
      <c r="U8523" s="59"/>
    </row>
    <row r="8524" spans="21:21" x14ac:dyDescent="0.2">
      <c r="U8524" s="59"/>
    </row>
    <row r="8525" spans="21:21" x14ac:dyDescent="0.2">
      <c r="U8525" s="59"/>
    </row>
    <row r="8526" spans="21:21" x14ac:dyDescent="0.2">
      <c r="U8526" s="59"/>
    </row>
    <row r="8527" spans="21:21" x14ac:dyDescent="0.2">
      <c r="U8527" s="59"/>
    </row>
    <row r="8528" spans="21:21" x14ac:dyDescent="0.2">
      <c r="U8528" s="59"/>
    </row>
    <row r="8529" spans="21:21" x14ac:dyDescent="0.2">
      <c r="U8529" s="59"/>
    </row>
    <row r="8530" spans="21:21" x14ac:dyDescent="0.2">
      <c r="U8530" s="59"/>
    </row>
    <row r="8531" spans="21:21" x14ac:dyDescent="0.2">
      <c r="U8531" s="59"/>
    </row>
    <row r="8532" spans="21:21" x14ac:dyDescent="0.2">
      <c r="U8532" s="59"/>
    </row>
    <row r="8533" spans="21:21" x14ac:dyDescent="0.2">
      <c r="U8533" s="59"/>
    </row>
    <row r="8534" spans="21:21" x14ac:dyDescent="0.2">
      <c r="U8534" s="59"/>
    </row>
    <row r="8535" spans="21:21" x14ac:dyDescent="0.2">
      <c r="U8535" s="59"/>
    </row>
    <row r="8536" spans="21:21" x14ac:dyDescent="0.2">
      <c r="U8536" s="59"/>
    </row>
    <row r="8537" spans="21:21" x14ac:dyDescent="0.2">
      <c r="U8537" s="59"/>
    </row>
    <row r="8538" spans="21:21" x14ac:dyDescent="0.2">
      <c r="U8538" s="59"/>
    </row>
    <row r="8539" spans="21:21" x14ac:dyDescent="0.2">
      <c r="U8539" s="59"/>
    </row>
    <row r="8540" spans="21:21" x14ac:dyDescent="0.2">
      <c r="U8540" s="59"/>
    </row>
    <row r="8541" spans="21:21" x14ac:dyDescent="0.2">
      <c r="U8541" s="59"/>
    </row>
    <row r="8542" spans="21:21" x14ac:dyDescent="0.2">
      <c r="U8542" s="59"/>
    </row>
    <row r="8543" spans="21:21" x14ac:dyDescent="0.2">
      <c r="U8543" s="59"/>
    </row>
    <row r="8544" spans="21:21" x14ac:dyDescent="0.2">
      <c r="U8544" s="59"/>
    </row>
    <row r="8545" spans="21:21" x14ac:dyDescent="0.2">
      <c r="U8545" s="59"/>
    </row>
    <row r="8546" spans="21:21" x14ac:dyDescent="0.2">
      <c r="U8546" s="59"/>
    </row>
    <row r="8547" spans="21:21" x14ac:dyDescent="0.2">
      <c r="U8547" s="59"/>
    </row>
    <row r="8548" spans="21:21" x14ac:dyDescent="0.2">
      <c r="U8548" s="59"/>
    </row>
    <row r="8549" spans="21:21" x14ac:dyDescent="0.2">
      <c r="U8549" s="59"/>
    </row>
    <row r="8550" spans="21:21" x14ac:dyDescent="0.2">
      <c r="U8550" s="59"/>
    </row>
    <row r="8551" spans="21:21" x14ac:dyDescent="0.2">
      <c r="U8551" s="59"/>
    </row>
    <row r="8552" spans="21:21" x14ac:dyDescent="0.2">
      <c r="U8552" s="59"/>
    </row>
    <row r="8553" spans="21:21" x14ac:dyDescent="0.2">
      <c r="U8553" s="59"/>
    </row>
    <row r="8554" spans="21:21" x14ac:dyDescent="0.2">
      <c r="U8554" s="59"/>
    </row>
    <row r="8555" spans="21:21" x14ac:dyDescent="0.2">
      <c r="U8555" s="59"/>
    </row>
    <row r="8556" spans="21:21" x14ac:dyDescent="0.2">
      <c r="U8556" s="59"/>
    </row>
    <row r="8557" spans="21:21" x14ac:dyDescent="0.2">
      <c r="U8557" s="59"/>
    </row>
    <row r="8558" spans="21:21" x14ac:dyDescent="0.2">
      <c r="U8558" s="59"/>
    </row>
    <row r="8559" spans="21:21" x14ac:dyDescent="0.2">
      <c r="U8559" s="59"/>
    </row>
    <row r="8560" spans="21:21" x14ac:dyDescent="0.2">
      <c r="U8560" s="59"/>
    </row>
    <row r="8561" spans="21:21" x14ac:dyDescent="0.2">
      <c r="U8561" s="59"/>
    </row>
    <row r="8562" spans="21:21" x14ac:dyDescent="0.2">
      <c r="U8562" s="59"/>
    </row>
    <row r="8563" spans="21:21" x14ac:dyDescent="0.2">
      <c r="U8563" s="59"/>
    </row>
    <row r="8564" spans="21:21" x14ac:dyDescent="0.2">
      <c r="U8564" s="59"/>
    </row>
    <row r="8565" spans="21:21" x14ac:dyDescent="0.2">
      <c r="U8565" s="59"/>
    </row>
    <row r="8566" spans="21:21" x14ac:dyDescent="0.2">
      <c r="U8566" s="59"/>
    </row>
    <row r="8567" spans="21:21" x14ac:dyDescent="0.2">
      <c r="U8567" s="59"/>
    </row>
    <row r="8568" spans="21:21" x14ac:dyDescent="0.2">
      <c r="U8568" s="59"/>
    </row>
    <row r="8569" spans="21:21" x14ac:dyDescent="0.2">
      <c r="U8569" s="59"/>
    </row>
    <row r="8570" spans="21:21" x14ac:dyDescent="0.2">
      <c r="U8570" s="59"/>
    </row>
    <row r="8571" spans="21:21" x14ac:dyDescent="0.2">
      <c r="U8571" s="59"/>
    </row>
    <row r="8572" spans="21:21" x14ac:dyDescent="0.2">
      <c r="U8572" s="59"/>
    </row>
    <row r="8573" spans="21:21" x14ac:dyDescent="0.2">
      <c r="U8573" s="59"/>
    </row>
    <row r="8574" spans="21:21" x14ac:dyDescent="0.2">
      <c r="U8574" s="59"/>
    </row>
    <row r="8575" spans="21:21" x14ac:dyDescent="0.2">
      <c r="U8575" s="59"/>
    </row>
    <row r="8576" spans="21:21" x14ac:dyDescent="0.2">
      <c r="U8576" s="59"/>
    </row>
    <row r="8577" spans="21:21" x14ac:dyDescent="0.2">
      <c r="U8577" s="59"/>
    </row>
    <row r="8578" spans="21:21" x14ac:dyDescent="0.2">
      <c r="U8578" s="59"/>
    </row>
    <row r="8579" spans="21:21" x14ac:dyDescent="0.2">
      <c r="U8579" s="59"/>
    </row>
    <row r="8580" spans="21:21" x14ac:dyDescent="0.2">
      <c r="U8580" s="59"/>
    </row>
    <row r="8581" spans="21:21" x14ac:dyDescent="0.2">
      <c r="U8581" s="59"/>
    </row>
    <row r="8582" spans="21:21" x14ac:dyDescent="0.2">
      <c r="U8582" s="59"/>
    </row>
    <row r="8583" spans="21:21" x14ac:dyDescent="0.2">
      <c r="U8583" s="59"/>
    </row>
    <row r="8584" spans="21:21" x14ac:dyDescent="0.2">
      <c r="U8584" s="59"/>
    </row>
    <row r="8585" spans="21:21" x14ac:dyDescent="0.2">
      <c r="U8585" s="59"/>
    </row>
    <row r="8586" spans="21:21" x14ac:dyDescent="0.2">
      <c r="U8586" s="59"/>
    </row>
    <row r="8587" spans="21:21" x14ac:dyDescent="0.2">
      <c r="U8587" s="59"/>
    </row>
    <row r="8588" spans="21:21" x14ac:dyDescent="0.2">
      <c r="U8588" s="59"/>
    </row>
    <row r="8589" spans="21:21" x14ac:dyDescent="0.2">
      <c r="U8589" s="59"/>
    </row>
    <row r="8590" spans="21:21" x14ac:dyDescent="0.2">
      <c r="U8590" s="59"/>
    </row>
    <row r="8591" spans="21:21" x14ac:dyDescent="0.2">
      <c r="U8591" s="59"/>
    </row>
    <row r="8592" spans="21:21" x14ac:dyDescent="0.2">
      <c r="U8592" s="59"/>
    </row>
    <row r="8593" spans="21:21" x14ac:dyDescent="0.2">
      <c r="U8593" s="59"/>
    </row>
    <row r="8594" spans="21:21" x14ac:dyDescent="0.2">
      <c r="U8594" s="59"/>
    </row>
    <row r="8595" spans="21:21" x14ac:dyDescent="0.2">
      <c r="U8595" s="59"/>
    </row>
    <row r="8596" spans="21:21" x14ac:dyDescent="0.2">
      <c r="U8596" s="59"/>
    </row>
    <row r="8597" spans="21:21" x14ac:dyDescent="0.2">
      <c r="U8597" s="59"/>
    </row>
    <row r="8598" spans="21:21" x14ac:dyDescent="0.2">
      <c r="U8598" s="59"/>
    </row>
    <row r="8599" spans="21:21" x14ac:dyDescent="0.2">
      <c r="U8599" s="59"/>
    </row>
    <row r="8600" spans="21:21" x14ac:dyDescent="0.2">
      <c r="U8600" s="59"/>
    </row>
    <row r="8601" spans="21:21" x14ac:dyDescent="0.2">
      <c r="U8601" s="59"/>
    </row>
    <row r="8602" spans="21:21" x14ac:dyDescent="0.2">
      <c r="U8602" s="59"/>
    </row>
    <row r="8603" spans="21:21" x14ac:dyDescent="0.2">
      <c r="U8603" s="59"/>
    </row>
    <row r="8604" spans="21:21" x14ac:dyDescent="0.2">
      <c r="U8604" s="59"/>
    </row>
    <row r="8605" spans="21:21" x14ac:dyDescent="0.2">
      <c r="U8605" s="59"/>
    </row>
    <row r="8606" spans="21:21" x14ac:dyDescent="0.2">
      <c r="U8606" s="59"/>
    </row>
    <row r="8607" spans="21:21" x14ac:dyDescent="0.2">
      <c r="U8607" s="59"/>
    </row>
    <row r="8608" spans="21:21" x14ac:dyDescent="0.2">
      <c r="U8608" s="59"/>
    </row>
    <row r="8609" spans="21:21" x14ac:dyDescent="0.2">
      <c r="U8609" s="59"/>
    </row>
    <row r="8610" spans="21:21" x14ac:dyDescent="0.2">
      <c r="U8610" s="59"/>
    </row>
    <row r="8611" spans="21:21" x14ac:dyDescent="0.2">
      <c r="U8611" s="59"/>
    </row>
    <row r="8612" spans="21:21" x14ac:dyDescent="0.2">
      <c r="U8612" s="59"/>
    </row>
    <row r="8613" spans="21:21" x14ac:dyDescent="0.2">
      <c r="U8613" s="59"/>
    </row>
    <row r="8614" spans="21:21" x14ac:dyDescent="0.2">
      <c r="U8614" s="59"/>
    </row>
    <row r="8615" spans="21:21" x14ac:dyDescent="0.2">
      <c r="U8615" s="59"/>
    </row>
    <row r="8616" spans="21:21" x14ac:dyDescent="0.2">
      <c r="U8616" s="59"/>
    </row>
    <row r="8617" spans="21:21" x14ac:dyDescent="0.2">
      <c r="U8617" s="59"/>
    </row>
    <row r="8618" spans="21:21" x14ac:dyDescent="0.2">
      <c r="U8618" s="59"/>
    </row>
    <row r="8619" spans="21:21" x14ac:dyDescent="0.2">
      <c r="U8619" s="59"/>
    </row>
    <row r="8620" spans="21:21" x14ac:dyDescent="0.2">
      <c r="U8620" s="59"/>
    </row>
    <row r="8621" spans="21:21" x14ac:dyDescent="0.2">
      <c r="U8621" s="59"/>
    </row>
    <row r="8622" spans="21:21" x14ac:dyDescent="0.2">
      <c r="U8622" s="59"/>
    </row>
    <row r="8623" spans="21:21" x14ac:dyDescent="0.2">
      <c r="U8623" s="59"/>
    </row>
    <row r="8624" spans="21:21" x14ac:dyDescent="0.2">
      <c r="U8624" s="59"/>
    </row>
    <row r="8625" spans="21:21" x14ac:dyDescent="0.2">
      <c r="U8625" s="59"/>
    </row>
    <row r="8626" spans="21:21" x14ac:dyDescent="0.2">
      <c r="U8626" s="59"/>
    </row>
    <row r="8627" spans="21:21" x14ac:dyDescent="0.2">
      <c r="U8627" s="59"/>
    </row>
    <row r="8628" spans="21:21" x14ac:dyDescent="0.2">
      <c r="U8628" s="59"/>
    </row>
    <row r="8629" spans="21:21" x14ac:dyDescent="0.2">
      <c r="U8629" s="59"/>
    </row>
    <row r="8630" spans="21:21" x14ac:dyDescent="0.2">
      <c r="U8630" s="59"/>
    </row>
    <row r="8631" spans="21:21" x14ac:dyDescent="0.2">
      <c r="U8631" s="59"/>
    </row>
    <row r="8632" spans="21:21" x14ac:dyDescent="0.2">
      <c r="U8632" s="59"/>
    </row>
    <row r="8633" spans="21:21" x14ac:dyDescent="0.2">
      <c r="U8633" s="59"/>
    </row>
    <row r="8634" spans="21:21" x14ac:dyDescent="0.2">
      <c r="U8634" s="59"/>
    </row>
    <row r="8635" spans="21:21" x14ac:dyDescent="0.2">
      <c r="U8635" s="59"/>
    </row>
    <row r="8636" spans="21:21" x14ac:dyDescent="0.2">
      <c r="U8636" s="59"/>
    </row>
    <row r="8637" spans="21:21" x14ac:dyDescent="0.2">
      <c r="U8637" s="59"/>
    </row>
    <row r="8638" spans="21:21" x14ac:dyDescent="0.2">
      <c r="U8638" s="59"/>
    </row>
    <row r="8639" spans="21:21" x14ac:dyDescent="0.2">
      <c r="U8639" s="59"/>
    </row>
    <row r="8640" spans="21:21" x14ac:dyDescent="0.2">
      <c r="U8640" s="59"/>
    </row>
    <row r="8641" spans="21:21" x14ac:dyDescent="0.2">
      <c r="U8641" s="59"/>
    </row>
    <row r="8642" spans="21:21" x14ac:dyDescent="0.2">
      <c r="U8642" s="59"/>
    </row>
    <row r="8643" spans="21:21" x14ac:dyDescent="0.2">
      <c r="U8643" s="59"/>
    </row>
    <row r="8644" spans="21:21" x14ac:dyDescent="0.2">
      <c r="U8644" s="59"/>
    </row>
    <row r="8645" spans="21:21" x14ac:dyDescent="0.2">
      <c r="U8645" s="59"/>
    </row>
    <row r="8646" spans="21:21" x14ac:dyDescent="0.2">
      <c r="U8646" s="59"/>
    </row>
    <row r="8647" spans="21:21" x14ac:dyDescent="0.2">
      <c r="U8647" s="59"/>
    </row>
    <row r="8648" spans="21:21" x14ac:dyDescent="0.2">
      <c r="U8648" s="59"/>
    </row>
    <row r="8649" spans="21:21" x14ac:dyDescent="0.2">
      <c r="U8649" s="59"/>
    </row>
    <row r="8650" spans="21:21" x14ac:dyDescent="0.2">
      <c r="U8650" s="59"/>
    </row>
    <row r="8651" spans="21:21" x14ac:dyDescent="0.2">
      <c r="U8651" s="59"/>
    </row>
    <row r="8652" spans="21:21" x14ac:dyDescent="0.2">
      <c r="U8652" s="59"/>
    </row>
    <row r="8653" spans="21:21" x14ac:dyDescent="0.2">
      <c r="U8653" s="59"/>
    </row>
    <row r="8654" spans="21:21" x14ac:dyDescent="0.2">
      <c r="U8654" s="59"/>
    </row>
    <row r="8655" spans="21:21" x14ac:dyDescent="0.2">
      <c r="U8655" s="59"/>
    </row>
    <row r="8656" spans="21:21" x14ac:dyDescent="0.2">
      <c r="U8656" s="59"/>
    </row>
    <row r="8657" spans="21:21" x14ac:dyDescent="0.2">
      <c r="U8657" s="59"/>
    </row>
    <row r="8658" spans="21:21" x14ac:dyDescent="0.2">
      <c r="U8658" s="59"/>
    </row>
    <row r="8659" spans="21:21" x14ac:dyDescent="0.2">
      <c r="U8659" s="59"/>
    </row>
    <row r="8660" spans="21:21" x14ac:dyDescent="0.2">
      <c r="U8660" s="59"/>
    </row>
    <row r="8661" spans="21:21" x14ac:dyDescent="0.2">
      <c r="U8661" s="59"/>
    </row>
    <row r="8662" spans="21:21" x14ac:dyDescent="0.2">
      <c r="U8662" s="59"/>
    </row>
    <row r="8663" spans="21:21" x14ac:dyDescent="0.2">
      <c r="U8663" s="59"/>
    </row>
    <row r="8664" spans="21:21" x14ac:dyDescent="0.2">
      <c r="U8664" s="59"/>
    </row>
    <row r="8665" spans="21:21" x14ac:dyDescent="0.2">
      <c r="U8665" s="59"/>
    </row>
    <row r="8666" spans="21:21" x14ac:dyDescent="0.2">
      <c r="U8666" s="59"/>
    </row>
    <row r="8667" spans="21:21" x14ac:dyDescent="0.2">
      <c r="U8667" s="59"/>
    </row>
    <row r="8668" spans="21:21" x14ac:dyDescent="0.2">
      <c r="U8668" s="59"/>
    </row>
    <row r="8669" spans="21:21" x14ac:dyDescent="0.2">
      <c r="U8669" s="59"/>
    </row>
    <row r="8670" spans="21:21" x14ac:dyDescent="0.2">
      <c r="U8670" s="59"/>
    </row>
    <row r="8671" spans="21:21" x14ac:dyDescent="0.2">
      <c r="U8671" s="59"/>
    </row>
    <row r="8672" spans="21:21" x14ac:dyDescent="0.2">
      <c r="U8672" s="59"/>
    </row>
    <row r="8673" spans="21:21" x14ac:dyDescent="0.2">
      <c r="U8673" s="59"/>
    </row>
    <row r="8674" spans="21:21" x14ac:dyDescent="0.2">
      <c r="U8674" s="59"/>
    </row>
    <row r="8675" spans="21:21" x14ac:dyDescent="0.2">
      <c r="U8675" s="59"/>
    </row>
    <row r="8676" spans="21:21" x14ac:dyDescent="0.2">
      <c r="U8676" s="59"/>
    </row>
    <row r="8677" spans="21:21" x14ac:dyDescent="0.2">
      <c r="U8677" s="59"/>
    </row>
    <row r="8678" spans="21:21" x14ac:dyDescent="0.2">
      <c r="U8678" s="59"/>
    </row>
    <row r="8679" spans="21:21" x14ac:dyDescent="0.2">
      <c r="U8679" s="59"/>
    </row>
    <row r="8680" spans="21:21" x14ac:dyDescent="0.2">
      <c r="U8680" s="59"/>
    </row>
    <row r="8681" spans="21:21" x14ac:dyDescent="0.2">
      <c r="U8681" s="59"/>
    </row>
    <row r="8682" spans="21:21" x14ac:dyDescent="0.2">
      <c r="U8682" s="59"/>
    </row>
    <row r="8683" spans="21:21" x14ac:dyDescent="0.2">
      <c r="U8683" s="59"/>
    </row>
    <row r="8684" spans="21:21" x14ac:dyDescent="0.2">
      <c r="U8684" s="59"/>
    </row>
    <row r="8685" spans="21:21" x14ac:dyDescent="0.2">
      <c r="U8685" s="59"/>
    </row>
    <row r="8686" spans="21:21" x14ac:dyDescent="0.2">
      <c r="U8686" s="59"/>
    </row>
    <row r="8687" spans="21:21" x14ac:dyDescent="0.2">
      <c r="U8687" s="59"/>
    </row>
    <row r="8688" spans="21:21" x14ac:dyDescent="0.2">
      <c r="U8688" s="59"/>
    </row>
    <row r="8689" spans="21:21" x14ac:dyDescent="0.2">
      <c r="U8689" s="59"/>
    </row>
    <row r="8690" spans="21:21" x14ac:dyDescent="0.2">
      <c r="U8690" s="59"/>
    </row>
    <row r="8691" spans="21:21" x14ac:dyDescent="0.2">
      <c r="U8691" s="59"/>
    </row>
    <row r="8692" spans="21:21" x14ac:dyDescent="0.2">
      <c r="U8692" s="59"/>
    </row>
    <row r="8693" spans="21:21" x14ac:dyDescent="0.2">
      <c r="U8693" s="59"/>
    </row>
    <row r="8694" spans="21:21" x14ac:dyDescent="0.2">
      <c r="U8694" s="59"/>
    </row>
    <row r="8695" spans="21:21" x14ac:dyDescent="0.2">
      <c r="U8695" s="59"/>
    </row>
    <row r="8696" spans="21:21" x14ac:dyDescent="0.2">
      <c r="U8696" s="59"/>
    </row>
    <row r="8697" spans="21:21" x14ac:dyDescent="0.2">
      <c r="U8697" s="59"/>
    </row>
    <row r="8698" spans="21:21" x14ac:dyDescent="0.2">
      <c r="U8698" s="59"/>
    </row>
    <row r="8699" spans="21:21" x14ac:dyDescent="0.2">
      <c r="U8699" s="59"/>
    </row>
    <row r="8700" spans="21:21" x14ac:dyDescent="0.2">
      <c r="U8700" s="59"/>
    </row>
    <row r="8701" spans="21:21" x14ac:dyDescent="0.2">
      <c r="U8701" s="59"/>
    </row>
    <row r="8702" spans="21:21" x14ac:dyDescent="0.2">
      <c r="U8702" s="59"/>
    </row>
    <row r="8703" spans="21:21" x14ac:dyDescent="0.2">
      <c r="U8703" s="59"/>
    </row>
    <row r="8704" spans="21:21" x14ac:dyDescent="0.2">
      <c r="U8704" s="59"/>
    </row>
    <row r="8705" spans="21:21" x14ac:dyDescent="0.2">
      <c r="U8705" s="59"/>
    </row>
    <row r="8706" spans="21:21" x14ac:dyDescent="0.2">
      <c r="U8706" s="59"/>
    </row>
    <row r="8707" spans="21:21" x14ac:dyDescent="0.2">
      <c r="U8707" s="59"/>
    </row>
    <row r="8708" spans="21:21" x14ac:dyDescent="0.2">
      <c r="U8708" s="59"/>
    </row>
    <row r="8709" spans="21:21" x14ac:dyDescent="0.2">
      <c r="U8709" s="59"/>
    </row>
    <row r="8710" spans="21:21" x14ac:dyDescent="0.2">
      <c r="U8710" s="59"/>
    </row>
    <row r="8711" spans="21:21" x14ac:dyDescent="0.2">
      <c r="U8711" s="59"/>
    </row>
    <row r="8712" spans="21:21" x14ac:dyDescent="0.2">
      <c r="U8712" s="59"/>
    </row>
    <row r="8713" spans="21:21" x14ac:dyDescent="0.2">
      <c r="U8713" s="59"/>
    </row>
    <row r="8714" spans="21:21" x14ac:dyDescent="0.2">
      <c r="U8714" s="59"/>
    </row>
    <row r="8715" spans="21:21" x14ac:dyDescent="0.2">
      <c r="U8715" s="59"/>
    </row>
    <row r="8716" spans="21:21" x14ac:dyDescent="0.2">
      <c r="U8716" s="59"/>
    </row>
    <row r="8717" spans="21:21" x14ac:dyDescent="0.2">
      <c r="U8717" s="59"/>
    </row>
    <row r="8718" spans="21:21" x14ac:dyDescent="0.2">
      <c r="U8718" s="59"/>
    </row>
    <row r="8719" spans="21:21" x14ac:dyDescent="0.2">
      <c r="U8719" s="59"/>
    </row>
    <row r="8720" spans="21:21" x14ac:dyDescent="0.2">
      <c r="U8720" s="59"/>
    </row>
    <row r="8721" spans="21:21" x14ac:dyDescent="0.2">
      <c r="U8721" s="59"/>
    </row>
    <row r="8722" spans="21:21" x14ac:dyDescent="0.2">
      <c r="U8722" s="59"/>
    </row>
    <row r="8723" spans="21:21" x14ac:dyDescent="0.2">
      <c r="U8723" s="59"/>
    </row>
    <row r="8724" spans="21:21" x14ac:dyDescent="0.2">
      <c r="U8724" s="59"/>
    </row>
    <row r="8725" spans="21:21" x14ac:dyDescent="0.2">
      <c r="U8725" s="59"/>
    </row>
    <row r="8726" spans="21:21" x14ac:dyDescent="0.2">
      <c r="U8726" s="59"/>
    </row>
    <row r="8727" spans="21:21" x14ac:dyDescent="0.2">
      <c r="U8727" s="59"/>
    </row>
    <row r="8728" spans="21:21" x14ac:dyDescent="0.2">
      <c r="U8728" s="59"/>
    </row>
    <row r="8729" spans="21:21" x14ac:dyDescent="0.2">
      <c r="U8729" s="59"/>
    </row>
    <row r="8730" spans="21:21" x14ac:dyDescent="0.2">
      <c r="U8730" s="59"/>
    </row>
    <row r="8731" spans="21:21" x14ac:dyDescent="0.2">
      <c r="U8731" s="59"/>
    </row>
    <row r="8732" spans="21:21" x14ac:dyDescent="0.2">
      <c r="U8732" s="59"/>
    </row>
    <row r="8733" spans="21:21" x14ac:dyDescent="0.2">
      <c r="U8733" s="59"/>
    </row>
    <row r="8734" spans="21:21" x14ac:dyDescent="0.2">
      <c r="U8734" s="59"/>
    </row>
    <row r="8735" spans="21:21" x14ac:dyDescent="0.2">
      <c r="U8735" s="59"/>
    </row>
    <row r="8736" spans="21:21" x14ac:dyDescent="0.2">
      <c r="U8736" s="59"/>
    </row>
    <row r="8737" spans="21:21" x14ac:dyDescent="0.2">
      <c r="U8737" s="59"/>
    </row>
    <row r="8738" spans="21:21" x14ac:dyDescent="0.2">
      <c r="U8738" s="59"/>
    </row>
    <row r="8739" spans="21:21" x14ac:dyDescent="0.2">
      <c r="U8739" s="59"/>
    </row>
    <row r="8740" spans="21:21" x14ac:dyDescent="0.2">
      <c r="U8740" s="59"/>
    </row>
    <row r="8741" spans="21:21" x14ac:dyDescent="0.2">
      <c r="U8741" s="59"/>
    </row>
    <row r="8742" spans="21:21" x14ac:dyDescent="0.2">
      <c r="U8742" s="59"/>
    </row>
    <row r="8743" spans="21:21" x14ac:dyDescent="0.2">
      <c r="U8743" s="59"/>
    </row>
    <row r="8744" spans="21:21" x14ac:dyDescent="0.2">
      <c r="U8744" s="59"/>
    </row>
    <row r="8745" spans="21:21" x14ac:dyDescent="0.2">
      <c r="U8745" s="59"/>
    </row>
    <row r="8746" spans="21:21" x14ac:dyDescent="0.2">
      <c r="U8746" s="59"/>
    </row>
    <row r="8747" spans="21:21" x14ac:dyDescent="0.2">
      <c r="U8747" s="59"/>
    </row>
    <row r="8748" spans="21:21" x14ac:dyDescent="0.2">
      <c r="U8748" s="59"/>
    </row>
    <row r="8749" spans="21:21" x14ac:dyDescent="0.2">
      <c r="U8749" s="59"/>
    </row>
    <row r="8750" spans="21:21" x14ac:dyDescent="0.2">
      <c r="U8750" s="59"/>
    </row>
    <row r="8751" spans="21:21" x14ac:dyDescent="0.2">
      <c r="U8751" s="59"/>
    </row>
    <row r="8752" spans="21:21" x14ac:dyDescent="0.2">
      <c r="U8752" s="59"/>
    </row>
    <row r="8753" spans="21:21" x14ac:dyDescent="0.2">
      <c r="U8753" s="59"/>
    </row>
    <row r="8754" spans="21:21" x14ac:dyDescent="0.2">
      <c r="U8754" s="59"/>
    </row>
    <row r="8755" spans="21:21" x14ac:dyDescent="0.2">
      <c r="U8755" s="59"/>
    </row>
    <row r="8756" spans="21:21" x14ac:dyDescent="0.2">
      <c r="U8756" s="59"/>
    </row>
    <row r="8757" spans="21:21" x14ac:dyDescent="0.2">
      <c r="U8757" s="59"/>
    </row>
    <row r="8758" spans="21:21" x14ac:dyDescent="0.2">
      <c r="U8758" s="59"/>
    </row>
    <row r="8759" spans="21:21" x14ac:dyDescent="0.2">
      <c r="U8759" s="59"/>
    </row>
    <row r="8760" spans="21:21" x14ac:dyDescent="0.2">
      <c r="U8760" s="59"/>
    </row>
    <row r="8761" spans="21:21" x14ac:dyDescent="0.2">
      <c r="U8761" s="59"/>
    </row>
    <row r="8762" spans="21:21" x14ac:dyDescent="0.2">
      <c r="U8762" s="59"/>
    </row>
    <row r="8763" spans="21:21" x14ac:dyDescent="0.2">
      <c r="U8763" s="59"/>
    </row>
    <row r="8764" spans="21:21" x14ac:dyDescent="0.2">
      <c r="U8764" s="59"/>
    </row>
    <row r="8765" spans="21:21" x14ac:dyDescent="0.2">
      <c r="U8765" s="59"/>
    </row>
    <row r="8766" spans="21:21" x14ac:dyDescent="0.2">
      <c r="U8766" s="59"/>
    </row>
    <row r="8767" spans="21:21" x14ac:dyDescent="0.2">
      <c r="U8767" s="59"/>
    </row>
    <row r="8768" spans="21:21" x14ac:dyDescent="0.2">
      <c r="U8768" s="59"/>
    </row>
    <row r="8769" spans="21:21" x14ac:dyDescent="0.2">
      <c r="U8769" s="59"/>
    </row>
    <row r="8770" spans="21:21" x14ac:dyDescent="0.2">
      <c r="U8770" s="59"/>
    </row>
    <row r="8771" spans="21:21" x14ac:dyDescent="0.2">
      <c r="U8771" s="59"/>
    </row>
    <row r="8772" spans="21:21" x14ac:dyDescent="0.2">
      <c r="U8772" s="59"/>
    </row>
    <row r="8773" spans="21:21" x14ac:dyDescent="0.2">
      <c r="U8773" s="59"/>
    </row>
    <row r="8774" spans="21:21" x14ac:dyDescent="0.2">
      <c r="U8774" s="59"/>
    </row>
    <row r="8775" spans="21:21" x14ac:dyDescent="0.2">
      <c r="U8775" s="59"/>
    </row>
    <row r="8776" spans="21:21" x14ac:dyDescent="0.2">
      <c r="U8776" s="59"/>
    </row>
    <row r="8777" spans="21:21" x14ac:dyDescent="0.2">
      <c r="U8777" s="59"/>
    </row>
    <row r="8778" spans="21:21" x14ac:dyDescent="0.2">
      <c r="U8778" s="59"/>
    </row>
    <row r="8779" spans="21:21" x14ac:dyDescent="0.2">
      <c r="U8779" s="59"/>
    </row>
    <row r="8780" spans="21:21" x14ac:dyDescent="0.2">
      <c r="U8780" s="59"/>
    </row>
    <row r="8781" spans="21:21" x14ac:dyDescent="0.2">
      <c r="U8781" s="59"/>
    </row>
    <row r="8782" spans="21:21" x14ac:dyDescent="0.2">
      <c r="U8782" s="59"/>
    </row>
    <row r="8783" spans="21:21" x14ac:dyDescent="0.2">
      <c r="U8783" s="59"/>
    </row>
    <row r="8784" spans="21:21" x14ac:dyDescent="0.2">
      <c r="U8784" s="59"/>
    </row>
    <row r="8785" spans="21:21" x14ac:dyDescent="0.2">
      <c r="U8785" s="59"/>
    </row>
    <row r="8786" spans="21:21" x14ac:dyDescent="0.2">
      <c r="U8786" s="59"/>
    </row>
    <row r="8787" spans="21:21" x14ac:dyDescent="0.2">
      <c r="U8787" s="59"/>
    </row>
    <row r="8788" spans="21:21" x14ac:dyDescent="0.2">
      <c r="U8788" s="59"/>
    </row>
    <row r="8789" spans="21:21" x14ac:dyDescent="0.2">
      <c r="U8789" s="59"/>
    </row>
    <row r="8790" spans="21:21" x14ac:dyDescent="0.2">
      <c r="U8790" s="59"/>
    </row>
    <row r="8791" spans="21:21" x14ac:dyDescent="0.2">
      <c r="U8791" s="59"/>
    </row>
    <row r="8792" spans="21:21" x14ac:dyDescent="0.2">
      <c r="U8792" s="59"/>
    </row>
    <row r="8793" spans="21:21" x14ac:dyDescent="0.2">
      <c r="U8793" s="59"/>
    </row>
    <row r="8794" spans="21:21" x14ac:dyDescent="0.2">
      <c r="U8794" s="59"/>
    </row>
    <row r="8795" spans="21:21" x14ac:dyDescent="0.2">
      <c r="U8795" s="59"/>
    </row>
    <row r="8796" spans="21:21" x14ac:dyDescent="0.2">
      <c r="U8796" s="59"/>
    </row>
    <row r="8797" spans="21:21" x14ac:dyDescent="0.2">
      <c r="U8797" s="59"/>
    </row>
    <row r="8798" spans="21:21" x14ac:dyDescent="0.2">
      <c r="U8798" s="59"/>
    </row>
    <row r="8799" spans="21:21" x14ac:dyDescent="0.2">
      <c r="U8799" s="59"/>
    </row>
    <row r="8800" spans="21:21" x14ac:dyDescent="0.2">
      <c r="U8800" s="59"/>
    </row>
    <row r="8801" spans="21:21" x14ac:dyDescent="0.2">
      <c r="U8801" s="59"/>
    </row>
    <row r="8802" spans="21:21" x14ac:dyDescent="0.2">
      <c r="U8802" s="59"/>
    </row>
    <row r="8803" spans="21:21" x14ac:dyDescent="0.2">
      <c r="U8803" s="59"/>
    </row>
    <row r="8804" spans="21:21" x14ac:dyDescent="0.2">
      <c r="U8804" s="59"/>
    </row>
    <row r="8805" spans="21:21" x14ac:dyDescent="0.2">
      <c r="U8805" s="59"/>
    </row>
    <row r="8806" spans="21:21" x14ac:dyDescent="0.2">
      <c r="U8806" s="59"/>
    </row>
    <row r="8807" spans="21:21" x14ac:dyDescent="0.2">
      <c r="U8807" s="59"/>
    </row>
    <row r="8808" spans="21:21" x14ac:dyDescent="0.2">
      <c r="U8808" s="59"/>
    </row>
    <row r="8809" spans="21:21" x14ac:dyDescent="0.2">
      <c r="U8809" s="59"/>
    </row>
    <row r="8810" spans="21:21" x14ac:dyDescent="0.2">
      <c r="U8810" s="59"/>
    </row>
    <row r="8811" spans="21:21" x14ac:dyDescent="0.2">
      <c r="U8811" s="59"/>
    </row>
    <row r="8812" spans="21:21" x14ac:dyDescent="0.2">
      <c r="U8812" s="59"/>
    </row>
    <row r="8813" spans="21:21" x14ac:dyDescent="0.2">
      <c r="U8813" s="59"/>
    </row>
    <row r="8814" spans="21:21" x14ac:dyDescent="0.2">
      <c r="U8814" s="59"/>
    </row>
    <row r="8815" spans="21:21" x14ac:dyDescent="0.2">
      <c r="U8815" s="59"/>
    </row>
    <row r="8816" spans="21:21" x14ac:dyDescent="0.2">
      <c r="U8816" s="59"/>
    </row>
    <row r="8817" spans="21:21" x14ac:dyDescent="0.2">
      <c r="U8817" s="59"/>
    </row>
    <row r="8818" spans="21:21" x14ac:dyDescent="0.2">
      <c r="U8818" s="59"/>
    </row>
    <row r="8819" spans="21:21" x14ac:dyDescent="0.2">
      <c r="U8819" s="59"/>
    </row>
    <row r="8820" spans="21:21" x14ac:dyDescent="0.2">
      <c r="U8820" s="59"/>
    </row>
    <row r="8821" spans="21:21" x14ac:dyDescent="0.2">
      <c r="U8821" s="59"/>
    </row>
    <row r="8822" spans="21:21" x14ac:dyDescent="0.2">
      <c r="U8822" s="59"/>
    </row>
    <row r="8823" spans="21:21" x14ac:dyDescent="0.2">
      <c r="U8823" s="59"/>
    </row>
    <row r="8824" spans="21:21" x14ac:dyDescent="0.2">
      <c r="U8824" s="59"/>
    </row>
    <row r="8825" spans="21:21" x14ac:dyDescent="0.2">
      <c r="U8825" s="59"/>
    </row>
    <row r="8826" spans="21:21" x14ac:dyDescent="0.2">
      <c r="U8826" s="59"/>
    </row>
    <row r="8827" spans="21:21" x14ac:dyDescent="0.2">
      <c r="U8827" s="59"/>
    </row>
    <row r="8828" spans="21:21" x14ac:dyDescent="0.2">
      <c r="U8828" s="59"/>
    </row>
    <row r="8829" spans="21:21" x14ac:dyDescent="0.2">
      <c r="U8829" s="59"/>
    </row>
    <row r="8830" spans="21:21" x14ac:dyDescent="0.2">
      <c r="U8830" s="59"/>
    </row>
    <row r="8831" spans="21:21" x14ac:dyDescent="0.2">
      <c r="U8831" s="59"/>
    </row>
    <row r="8832" spans="21:21" x14ac:dyDescent="0.2">
      <c r="U8832" s="59"/>
    </row>
    <row r="8833" spans="21:21" x14ac:dyDescent="0.2">
      <c r="U8833" s="59"/>
    </row>
    <row r="8834" spans="21:21" x14ac:dyDescent="0.2">
      <c r="U8834" s="59"/>
    </row>
    <row r="8835" spans="21:21" x14ac:dyDescent="0.2">
      <c r="U8835" s="59"/>
    </row>
    <row r="8836" spans="21:21" x14ac:dyDescent="0.2">
      <c r="U8836" s="59"/>
    </row>
    <row r="8837" spans="21:21" x14ac:dyDescent="0.2">
      <c r="U8837" s="59"/>
    </row>
    <row r="8838" spans="21:21" x14ac:dyDescent="0.2">
      <c r="U8838" s="59"/>
    </row>
    <row r="8839" spans="21:21" x14ac:dyDescent="0.2">
      <c r="U8839" s="59"/>
    </row>
    <row r="8840" spans="21:21" x14ac:dyDescent="0.2">
      <c r="U8840" s="59"/>
    </row>
    <row r="8841" spans="21:21" x14ac:dyDescent="0.2">
      <c r="U8841" s="59"/>
    </row>
    <row r="8842" spans="21:21" x14ac:dyDescent="0.2">
      <c r="U8842" s="59"/>
    </row>
    <row r="8843" spans="21:21" x14ac:dyDescent="0.2">
      <c r="U8843" s="59"/>
    </row>
    <row r="8844" spans="21:21" x14ac:dyDescent="0.2">
      <c r="U8844" s="59"/>
    </row>
    <row r="8845" spans="21:21" x14ac:dyDescent="0.2">
      <c r="U8845" s="59"/>
    </row>
    <row r="8846" spans="21:21" x14ac:dyDescent="0.2">
      <c r="U8846" s="59"/>
    </row>
    <row r="8847" spans="21:21" x14ac:dyDescent="0.2">
      <c r="U8847" s="59"/>
    </row>
    <row r="8848" spans="21:21" x14ac:dyDescent="0.2">
      <c r="U8848" s="59"/>
    </row>
    <row r="8849" spans="21:21" x14ac:dyDescent="0.2">
      <c r="U8849" s="59"/>
    </row>
    <row r="8850" spans="21:21" x14ac:dyDescent="0.2">
      <c r="U8850" s="59"/>
    </row>
    <row r="8851" spans="21:21" x14ac:dyDescent="0.2">
      <c r="U8851" s="59"/>
    </row>
    <row r="8852" spans="21:21" x14ac:dyDescent="0.2">
      <c r="U8852" s="59"/>
    </row>
    <row r="8853" spans="21:21" x14ac:dyDescent="0.2">
      <c r="U8853" s="59"/>
    </row>
    <row r="8854" spans="21:21" x14ac:dyDescent="0.2">
      <c r="U8854" s="59"/>
    </row>
    <row r="8855" spans="21:21" x14ac:dyDescent="0.2">
      <c r="U8855" s="59"/>
    </row>
    <row r="8856" spans="21:21" x14ac:dyDescent="0.2">
      <c r="U8856" s="59"/>
    </row>
    <row r="8857" spans="21:21" x14ac:dyDescent="0.2">
      <c r="U8857" s="59"/>
    </row>
    <row r="8858" spans="21:21" x14ac:dyDescent="0.2">
      <c r="U8858" s="59"/>
    </row>
    <row r="8859" spans="21:21" x14ac:dyDescent="0.2">
      <c r="U8859" s="59"/>
    </row>
    <row r="8860" spans="21:21" x14ac:dyDescent="0.2">
      <c r="U8860" s="59"/>
    </row>
    <row r="8861" spans="21:21" x14ac:dyDescent="0.2">
      <c r="U8861" s="59"/>
    </row>
    <row r="8862" spans="21:21" x14ac:dyDescent="0.2">
      <c r="U8862" s="59"/>
    </row>
    <row r="8863" spans="21:21" x14ac:dyDescent="0.2">
      <c r="U8863" s="59"/>
    </row>
    <row r="8864" spans="21:21" x14ac:dyDescent="0.2">
      <c r="U8864" s="59"/>
    </row>
    <row r="8865" spans="21:21" x14ac:dyDescent="0.2">
      <c r="U8865" s="59"/>
    </row>
    <row r="8866" spans="21:21" x14ac:dyDescent="0.2">
      <c r="U8866" s="59"/>
    </row>
    <row r="8867" spans="21:21" x14ac:dyDescent="0.2">
      <c r="U8867" s="59"/>
    </row>
    <row r="8868" spans="21:21" x14ac:dyDescent="0.2">
      <c r="U8868" s="59"/>
    </row>
    <row r="8869" spans="21:21" x14ac:dyDescent="0.2">
      <c r="U8869" s="59"/>
    </row>
    <row r="8870" spans="21:21" x14ac:dyDescent="0.2">
      <c r="U8870" s="59"/>
    </row>
    <row r="8871" spans="21:21" x14ac:dyDescent="0.2">
      <c r="U8871" s="59"/>
    </row>
    <row r="8872" spans="21:21" x14ac:dyDescent="0.2">
      <c r="U8872" s="59"/>
    </row>
    <row r="8873" spans="21:21" x14ac:dyDescent="0.2">
      <c r="U8873" s="59"/>
    </row>
    <row r="8874" spans="21:21" x14ac:dyDescent="0.2">
      <c r="U8874" s="59"/>
    </row>
    <row r="8875" spans="21:21" x14ac:dyDescent="0.2">
      <c r="U8875" s="59"/>
    </row>
    <row r="8876" spans="21:21" x14ac:dyDescent="0.2">
      <c r="U8876" s="59"/>
    </row>
    <row r="8877" spans="21:21" x14ac:dyDescent="0.2">
      <c r="U8877" s="59"/>
    </row>
    <row r="8878" spans="21:21" x14ac:dyDescent="0.2">
      <c r="U8878" s="59"/>
    </row>
    <row r="8879" spans="21:21" x14ac:dyDescent="0.2">
      <c r="U8879" s="59"/>
    </row>
    <row r="8880" spans="21:21" x14ac:dyDescent="0.2">
      <c r="U8880" s="59"/>
    </row>
    <row r="8881" spans="21:21" x14ac:dyDescent="0.2">
      <c r="U8881" s="59"/>
    </row>
    <row r="8882" spans="21:21" x14ac:dyDescent="0.2">
      <c r="U8882" s="59"/>
    </row>
    <row r="8883" spans="21:21" x14ac:dyDescent="0.2">
      <c r="U8883" s="59"/>
    </row>
    <row r="8884" spans="21:21" x14ac:dyDescent="0.2">
      <c r="U8884" s="59"/>
    </row>
    <row r="8885" spans="21:21" x14ac:dyDescent="0.2">
      <c r="U8885" s="59"/>
    </row>
    <row r="8886" spans="21:21" x14ac:dyDescent="0.2">
      <c r="U8886" s="59"/>
    </row>
    <row r="8887" spans="21:21" x14ac:dyDescent="0.2">
      <c r="U8887" s="59"/>
    </row>
    <row r="8888" spans="21:21" x14ac:dyDescent="0.2">
      <c r="U8888" s="59"/>
    </row>
    <row r="8889" spans="21:21" x14ac:dyDescent="0.2">
      <c r="U8889" s="59"/>
    </row>
    <row r="8890" spans="21:21" x14ac:dyDescent="0.2">
      <c r="U8890" s="59"/>
    </row>
    <row r="8891" spans="21:21" x14ac:dyDescent="0.2">
      <c r="U8891" s="59"/>
    </row>
    <row r="8892" spans="21:21" x14ac:dyDescent="0.2">
      <c r="U8892" s="59"/>
    </row>
    <row r="8893" spans="21:21" x14ac:dyDescent="0.2">
      <c r="U8893" s="59"/>
    </row>
    <row r="8894" spans="21:21" x14ac:dyDescent="0.2">
      <c r="U8894" s="59"/>
    </row>
    <row r="8895" spans="21:21" x14ac:dyDescent="0.2">
      <c r="U8895" s="59"/>
    </row>
    <row r="8896" spans="21:21" x14ac:dyDescent="0.2">
      <c r="U8896" s="59"/>
    </row>
    <row r="8897" spans="21:21" x14ac:dyDescent="0.2">
      <c r="U8897" s="59"/>
    </row>
    <row r="8898" spans="21:21" x14ac:dyDescent="0.2">
      <c r="U8898" s="59"/>
    </row>
    <row r="8899" spans="21:21" x14ac:dyDescent="0.2">
      <c r="U8899" s="59"/>
    </row>
    <row r="8900" spans="21:21" x14ac:dyDescent="0.2">
      <c r="U8900" s="59"/>
    </row>
    <row r="8901" spans="21:21" x14ac:dyDescent="0.2">
      <c r="U8901" s="59"/>
    </row>
    <row r="8902" spans="21:21" x14ac:dyDescent="0.2">
      <c r="U8902" s="59"/>
    </row>
    <row r="8903" spans="21:21" x14ac:dyDescent="0.2">
      <c r="U8903" s="59"/>
    </row>
    <row r="8904" spans="21:21" x14ac:dyDescent="0.2">
      <c r="U8904" s="59"/>
    </row>
    <row r="8905" spans="21:21" x14ac:dyDescent="0.2">
      <c r="U8905" s="59"/>
    </row>
    <row r="8906" spans="21:21" x14ac:dyDescent="0.2">
      <c r="U8906" s="59"/>
    </row>
    <row r="8907" spans="21:21" x14ac:dyDescent="0.2">
      <c r="U8907" s="59"/>
    </row>
    <row r="8908" spans="21:21" x14ac:dyDescent="0.2">
      <c r="U8908" s="59"/>
    </row>
    <row r="8909" spans="21:21" x14ac:dyDescent="0.2">
      <c r="U8909" s="59"/>
    </row>
    <row r="8910" spans="21:21" x14ac:dyDescent="0.2">
      <c r="U8910" s="59"/>
    </row>
    <row r="8911" spans="21:21" x14ac:dyDescent="0.2">
      <c r="U8911" s="59"/>
    </row>
    <row r="8912" spans="21:21" x14ac:dyDescent="0.2">
      <c r="U8912" s="59"/>
    </row>
    <row r="8913" spans="21:21" x14ac:dyDescent="0.2">
      <c r="U8913" s="59"/>
    </row>
    <row r="8914" spans="21:21" x14ac:dyDescent="0.2">
      <c r="U8914" s="59"/>
    </row>
    <row r="8915" spans="21:21" x14ac:dyDescent="0.2">
      <c r="U8915" s="59"/>
    </row>
    <row r="8916" spans="21:21" x14ac:dyDescent="0.2">
      <c r="U8916" s="59"/>
    </row>
    <row r="8917" spans="21:21" x14ac:dyDescent="0.2">
      <c r="U8917" s="59"/>
    </row>
    <row r="8918" spans="21:21" x14ac:dyDescent="0.2">
      <c r="U8918" s="59"/>
    </row>
    <row r="8919" spans="21:21" x14ac:dyDescent="0.2">
      <c r="U8919" s="59"/>
    </row>
    <row r="8920" spans="21:21" x14ac:dyDescent="0.2">
      <c r="U8920" s="59"/>
    </row>
    <row r="8921" spans="21:21" x14ac:dyDescent="0.2">
      <c r="U8921" s="59"/>
    </row>
    <row r="8922" spans="21:21" x14ac:dyDescent="0.2">
      <c r="U8922" s="59"/>
    </row>
    <row r="8923" spans="21:21" x14ac:dyDescent="0.2">
      <c r="U8923" s="59"/>
    </row>
    <row r="8924" spans="21:21" x14ac:dyDescent="0.2">
      <c r="U8924" s="59"/>
    </row>
    <row r="8925" spans="21:21" x14ac:dyDescent="0.2">
      <c r="U8925" s="59"/>
    </row>
    <row r="8926" spans="21:21" x14ac:dyDescent="0.2">
      <c r="U8926" s="59"/>
    </row>
    <row r="8927" spans="21:21" x14ac:dyDescent="0.2">
      <c r="U8927" s="59"/>
    </row>
    <row r="8928" spans="21:21" x14ac:dyDescent="0.2">
      <c r="U8928" s="59"/>
    </row>
    <row r="8929" spans="21:21" x14ac:dyDescent="0.2">
      <c r="U8929" s="59"/>
    </row>
    <row r="8930" spans="21:21" x14ac:dyDescent="0.2">
      <c r="U8930" s="59"/>
    </row>
    <row r="8931" spans="21:21" x14ac:dyDescent="0.2">
      <c r="U8931" s="59"/>
    </row>
    <row r="8932" spans="21:21" x14ac:dyDescent="0.2">
      <c r="U8932" s="59"/>
    </row>
    <row r="8933" spans="21:21" x14ac:dyDescent="0.2">
      <c r="U8933" s="59"/>
    </row>
    <row r="8934" spans="21:21" x14ac:dyDescent="0.2">
      <c r="U8934" s="59"/>
    </row>
    <row r="8935" spans="21:21" x14ac:dyDescent="0.2">
      <c r="U8935" s="59"/>
    </row>
    <row r="8936" spans="21:21" x14ac:dyDescent="0.2">
      <c r="U8936" s="59"/>
    </row>
    <row r="8937" spans="21:21" x14ac:dyDescent="0.2">
      <c r="U8937" s="59"/>
    </row>
    <row r="8938" spans="21:21" x14ac:dyDescent="0.2">
      <c r="U8938" s="59"/>
    </row>
    <row r="8939" spans="21:21" x14ac:dyDescent="0.2">
      <c r="U8939" s="59"/>
    </row>
    <row r="8940" spans="21:21" x14ac:dyDescent="0.2">
      <c r="U8940" s="59"/>
    </row>
    <row r="8941" spans="21:21" x14ac:dyDescent="0.2">
      <c r="U8941" s="59"/>
    </row>
    <row r="8942" spans="21:21" x14ac:dyDescent="0.2">
      <c r="U8942" s="59"/>
    </row>
    <row r="8943" spans="21:21" x14ac:dyDescent="0.2">
      <c r="U8943" s="59"/>
    </row>
    <row r="8944" spans="21:21" x14ac:dyDescent="0.2">
      <c r="U8944" s="59"/>
    </row>
    <row r="8945" spans="21:21" x14ac:dyDescent="0.2">
      <c r="U8945" s="59"/>
    </row>
    <row r="8946" spans="21:21" x14ac:dyDescent="0.2">
      <c r="U8946" s="59"/>
    </row>
    <row r="8947" spans="21:21" x14ac:dyDescent="0.2">
      <c r="U8947" s="59"/>
    </row>
    <row r="8948" spans="21:21" x14ac:dyDescent="0.2">
      <c r="U8948" s="59"/>
    </row>
    <row r="8949" spans="21:21" x14ac:dyDescent="0.2">
      <c r="U8949" s="59"/>
    </row>
    <row r="8950" spans="21:21" x14ac:dyDescent="0.2">
      <c r="U8950" s="59"/>
    </row>
    <row r="8951" spans="21:21" x14ac:dyDescent="0.2">
      <c r="U8951" s="59"/>
    </row>
    <row r="8952" spans="21:21" x14ac:dyDescent="0.2">
      <c r="U8952" s="59"/>
    </row>
    <row r="8953" spans="21:21" x14ac:dyDescent="0.2">
      <c r="U8953" s="59"/>
    </row>
    <row r="8954" spans="21:21" x14ac:dyDescent="0.2">
      <c r="U8954" s="59"/>
    </row>
    <row r="8955" spans="21:21" x14ac:dyDescent="0.2">
      <c r="U8955" s="59"/>
    </row>
    <row r="8956" spans="21:21" x14ac:dyDescent="0.2">
      <c r="U8956" s="59"/>
    </row>
    <row r="8957" spans="21:21" x14ac:dyDescent="0.2">
      <c r="U8957" s="59"/>
    </row>
    <row r="8958" spans="21:21" x14ac:dyDescent="0.2">
      <c r="U8958" s="59"/>
    </row>
    <row r="8959" spans="21:21" x14ac:dyDescent="0.2">
      <c r="U8959" s="59"/>
    </row>
    <row r="8960" spans="21:21" x14ac:dyDescent="0.2">
      <c r="U8960" s="59"/>
    </row>
    <row r="8961" spans="21:21" x14ac:dyDescent="0.2">
      <c r="U8961" s="59"/>
    </row>
    <row r="8962" spans="21:21" x14ac:dyDescent="0.2">
      <c r="U8962" s="59"/>
    </row>
    <row r="8963" spans="21:21" x14ac:dyDescent="0.2">
      <c r="U8963" s="59"/>
    </row>
    <row r="8964" spans="21:21" x14ac:dyDescent="0.2">
      <c r="U8964" s="59"/>
    </row>
    <row r="8965" spans="21:21" x14ac:dyDescent="0.2">
      <c r="U8965" s="59"/>
    </row>
    <row r="8966" spans="21:21" x14ac:dyDescent="0.2">
      <c r="U8966" s="59"/>
    </row>
    <row r="8967" spans="21:21" x14ac:dyDescent="0.2">
      <c r="U8967" s="59"/>
    </row>
    <row r="8968" spans="21:21" x14ac:dyDescent="0.2">
      <c r="U8968" s="59"/>
    </row>
    <row r="8969" spans="21:21" x14ac:dyDescent="0.2">
      <c r="U8969" s="59"/>
    </row>
    <row r="8970" spans="21:21" x14ac:dyDescent="0.2">
      <c r="U8970" s="59"/>
    </row>
    <row r="8971" spans="21:21" x14ac:dyDescent="0.2">
      <c r="U8971" s="59"/>
    </row>
    <row r="8972" spans="21:21" x14ac:dyDescent="0.2">
      <c r="U8972" s="59"/>
    </row>
    <row r="8973" spans="21:21" x14ac:dyDescent="0.2">
      <c r="U8973" s="59"/>
    </row>
    <row r="8974" spans="21:21" x14ac:dyDescent="0.2">
      <c r="U8974" s="59"/>
    </row>
    <row r="8975" spans="21:21" x14ac:dyDescent="0.2">
      <c r="U8975" s="59"/>
    </row>
    <row r="8976" spans="21:21" x14ac:dyDescent="0.2">
      <c r="U8976" s="59"/>
    </row>
    <row r="8977" spans="21:21" x14ac:dyDescent="0.2">
      <c r="U8977" s="59"/>
    </row>
    <row r="8978" spans="21:21" x14ac:dyDescent="0.2">
      <c r="U8978" s="59"/>
    </row>
    <row r="8979" spans="21:21" x14ac:dyDescent="0.2">
      <c r="U8979" s="59"/>
    </row>
    <row r="8980" spans="21:21" x14ac:dyDescent="0.2">
      <c r="U8980" s="59"/>
    </row>
    <row r="8981" spans="21:21" x14ac:dyDescent="0.2">
      <c r="U8981" s="59"/>
    </row>
    <row r="8982" spans="21:21" x14ac:dyDescent="0.2">
      <c r="U8982" s="59"/>
    </row>
    <row r="8983" spans="21:21" x14ac:dyDescent="0.2">
      <c r="U8983" s="59"/>
    </row>
    <row r="8984" spans="21:21" x14ac:dyDescent="0.2">
      <c r="U8984" s="59"/>
    </row>
    <row r="8985" spans="21:21" x14ac:dyDescent="0.2">
      <c r="U8985" s="59"/>
    </row>
    <row r="8986" spans="21:21" x14ac:dyDescent="0.2">
      <c r="U8986" s="59"/>
    </row>
    <row r="8987" spans="21:21" x14ac:dyDescent="0.2">
      <c r="U8987" s="59"/>
    </row>
    <row r="8988" spans="21:21" x14ac:dyDescent="0.2">
      <c r="U8988" s="59"/>
    </row>
    <row r="8989" spans="21:21" x14ac:dyDescent="0.2">
      <c r="U8989" s="59"/>
    </row>
    <row r="8990" spans="21:21" x14ac:dyDescent="0.2">
      <c r="U8990" s="59"/>
    </row>
    <row r="8991" spans="21:21" x14ac:dyDescent="0.2">
      <c r="U8991" s="59"/>
    </row>
    <row r="8992" spans="21:21" x14ac:dyDescent="0.2">
      <c r="U8992" s="59"/>
    </row>
    <row r="8993" spans="21:21" x14ac:dyDescent="0.2">
      <c r="U8993" s="59"/>
    </row>
    <row r="8994" spans="21:21" x14ac:dyDescent="0.2">
      <c r="U8994" s="59"/>
    </row>
    <row r="8995" spans="21:21" x14ac:dyDescent="0.2">
      <c r="U8995" s="59"/>
    </row>
    <row r="8996" spans="21:21" x14ac:dyDescent="0.2">
      <c r="U8996" s="59"/>
    </row>
    <row r="8997" spans="21:21" x14ac:dyDescent="0.2">
      <c r="U8997" s="59"/>
    </row>
    <row r="8998" spans="21:21" x14ac:dyDescent="0.2">
      <c r="U8998" s="59"/>
    </row>
    <row r="8999" spans="21:21" x14ac:dyDescent="0.2">
      <c r="U8999" s="59"/>
    </row>
    <row r="9000" spans="21:21" x14ac:dyDescent="0.2">
      <c r="U9000" s="59"/>
    </row>
    <row r="9001" spans="21:21" x14ac:dyDescent="0.2">
      <c r="U9001" s="59"/>
    </row>
    <row r="9002" spans="21:21" x14ac:dyDescent="0.2">
      <c r="U9002" s="59"/>
    </row>
    <row r="9003" spans="21:21" x14ac:dyDescent="0.2">
      <c r="U9003" s="59"/>
    </row>
    <row r="9004" spans="21:21" x14ac:dyDescent="0.2">
      <c r="U9004" s="59"/>
    </row>
    <row r="9005" spans="21:21" x14ac:dyDescent="0.2">
      <c r="U9005" s="59"/>
    </row>
    <row r="9006" spans="21:21" x14ac:dyDescent="0.2">
      <c r="U9006" s="59"/>
    </row>
    <row r="9007" spans="21:21" x14ac:dyDescent="0.2">
      <c r="U9007" s="59"/>
    </row>
    <row r="9008" spans="21:21" x14ac:dyDescent="0.2">
      <c r="U9008" s="59"/>
    </row>
    <row r="9009" spans="21:21" x14ac:dyDescent="0.2">
      <c r="U9009" s="59"/>
    </row>
    <row r="9010" spans="21:21" x14ac:dyDescent="0.2">
      <c r="U9010" s="59"/>
    </row>
    <row r="9011" spans="21:21" x14ac:dyDescent="0.2">
      <c r="U9011" s="59"/>
    </row>
    <row r="9012" spans="21:21" x14ac:dyDescent="0.2">
      <c r="U9012" s="59"/>
    </row>
    <row r="9013" spans="21:21" x14ac:dyDescent="0.2">
      <c r="U9013" s="59"/>
    </row>
    <row r="9014" spans="21:21" x14ac:dyDescent="0.2">
      <c r="U9014" s="59"/>
    </row>
    <row r="9015" spans="21:21" x14ac:dyDescent="0.2">
      <c r="U9015" s="59"/>
    </row>
    <row r="9016" spans="21:21" x14ac:dyDescent="0.2">
      <c r="U9016" s="59"/>
    </row>
    <row r="9017" spans="21:21" x14ac:dyDescent="0.2">
      <c r="U9017" s="59"/>
    </row>
    <row r="9018" spans="21:21" x14ac:dyDescent="0.2">
      <c r="U9018" s="59"/>
    </row>
    <row r="9019" spans="21:21" x14ac:dyDescent="0.2">
      <c r="U9019" s="59"/>
    </row>
    <row r="9020" spans="21:21" x14ac:dyDescent="0.2">
      <c r="U9020" s="59"/>
    </row>
    <row r="9021" spans="21:21" x14ac:dyDescent="0.2">
      <c r="U9021" s="59"/>
    </row>
    <row r="9022" spans="21:21" x14ac:dyDescent="0.2">
      <c r="U9022" s="59"/>
    </row>
    <row r="9023" spans="21:21" x14ac:dyDescent="0.2">
      <c r="U9023" s="59"/>
    </row>
    <row r="9024" spans="21:21" x14ac:dyDescent="0.2">
      <c r="U9024" s="59"/>
    </row>
    <row r="9025" spans="21:21" x14ac:dyDescent="0.2">
      <c r="U9025" s="59"/>
    </row>
    <row r="9026" spans="21:21" x14ac:dyDescent="0.2">
      <c r="U9026" s="59"/>
    </row>
    <row r="9027" spans="21:21" x14ac:dyDescent="0.2">
      <c r="U9027" s="59"/>
    </row>
    <row r="9028" spans="21:21" x14ac:dyDescent="0.2">
      <c r="U9028" s="59"/>
    </row>
    <row r="9029" spans="21:21" x14ac:dyDescent="0.2">
      <c r="U9029" s="59"/>
    </row>
    <row r="9030" spans="21:21" x14ac:dyDescent="0.2">
      <c r="U9030" s="59"/>
    </row>
    <row r="9031" spans="21:21" x14ac:dyDescent="0.2">
      <c r="U9031" s="59"/>
    </row>
    <row r="9032" spans="21:21" x14ac:dyDescent="0.2">
      <c r="U9032" s="59"/>
    </row>
    <row r="9033" spans="21:21" x14ac:dyDescent="0.2">
      <c r="U9033" s="59"/>
    </row>
    <row r="9034" spans="21:21" x14ac:dyDescent="0.2">
      <c r="U9034" s="59"/>
    </row>
    <row r="9035" spans="21:21" x14ac:dyDescent="0.2">
      <c r="U9035" s="59"/>
    </row>
    <row r="9036" spans="21:21" x14ac:dyDescent="0.2">
      <c r="U9036" s="59"/>
    </row>
    <row r="9037" spans="21:21" x14ac:dyDescent="0.2">
      <c r="U9037" s="59"/>
    </row>
    <row r="9038" spans="21:21" x14ac:dyDescent="0.2">
      <c r="U9038" s="59"/>
    </row>
    <row r="9039" spans="21:21" x14ac:dyDescent="0.2">
      <c r="U9039" s="59"/>
    </row>
    <row r="9040" spans="21:21" x14ac:dyDescent="0.2">
      <c r="U9040" s="59"/>
    </row>
    <row r="9041" spans="21:21" x14ac:dyDescent="0.2">
      <c r="U9041" s="59"/>
    </row>
    <row r="9042" spans="21:21" x14ac:dyDescent="0.2">
      <c r="U9042" s="59"/>
    </row>
    <row r="9043" spans="21:21" x14ac:dyDescent="0.2">
      <c r="U9043" s="59"/>
    </row>
    <row r="9044" spans="21:21" x14ac:dyDescent="0.2">
      <c r="U9044" s="59"/>
    </row>
    <row r="9045" spans="21:21" x14ac:dyDescent="0.2">
      <c r="U9045" s="59"/>
    </row>
    <row r="9046" spans="21:21" x14ac:dyDescent="0.2">
      <c r="U9046" s="59"/>
    </row>
    <row r="9047" spans="21:21" x14ac:dyDescent="0.2">
      <c r="U9047" s="59"/>
    </row>
    <row r="9048" spans="21:21" x14ac:dyDescent="0.2">
      <c r="U9048" s="59"/>
    </row>
    <row r="9049" spans="21:21" x14ac:dyDescent="0.2">
      <c r="U9049" s="59"/>
    </row>
    <row r="9050" spans="21:21" x14ac:dyDescent="0.2">
      <c r="U9050" s="59"/>
    </row>
    <row r="9051" spans="21:21" x14ac:dyDescent="0.2">
      <c r="U9051" s="59"/>
    </row>
    <row r="9052" spans="21:21" x14ac:dyDescent="0.2">
      <c r="U9052" s="59"/>
    </row>
    <row r="9053" spans="21:21" x14ac:dyDescent="0.2">
      <c r="U9053" s="59"/>
    </row>
    <row r="9054" spans="21:21" x14ac:dyDescent="0.2">
      <c r="U9054" s="59"/>
    </row>
    <row r="9055" spans="21:21" x14ac:dyDescent="0.2">
      <c r="U9055" s="59"/>
    </row>
    <row r="9056" spans="21:21" x14ac:dyDescent="0.2">
      <c r="U9056" s="59"/>
    </row>
    <row r="9057" spans="21:21" x14ac:dyDescent="0.2">
      <c r="U9057" s="59"/>
    </row>
    <row r="9058" spans="21:21" x14ac:dyDescent="0.2">
      <c r="U9058" s="59"/>
    </row>
    <row r="9059" spans="21:21" x14ac:dyDescent="0.2">
      <c r="U9059" s="59"/>
    </row>
    <row r="9060" spans="21:21" x14ac:dyDescent="0.2">
      <c r="U9060" s="59"/>
    </row>
    <row r="9061" spans="21:21" x14ac:dyDescent="0.2">
      <c r="U9061" s="59"/>
    </row>
    <row r="9062" spans="21:21" x14ac:dyDescent="0.2">
      <c r="U9062" s="59"/>
    </row>
    <row r="9063" spans="21:21" x14ac:dyDescent="0.2">
      <c r="U9063" s="59"/>
    </row>
    <row r="9064" spans="21:21" x14ac:dyDescent="0.2">
      <c r="U9064" s="59"/>
    </row>
    <row r="9065" spans="21:21" x14ac:dyDescent="0.2">
      <c r="U9065" s="59"/>
    </row>
    <row r="9066" spans="21:21" x14ac:dyDescent="0.2">
      <c r="U9066" s="59"/>
    </row>
    <row r="9067" spans="21:21" x14ac:dyDescent="0.2">
      <c r="U9067" s="59"/>
    </row>
    <row r="9068" spans="21:21" x14ac:dyDescent="0.2">
      <c r="U9068" s="59"/>
    </row>
    <row r="9069" spans="21:21" x14ac:dyDescent="0.2">
      <c r="U9069" s="59"/>
    </row>
    <row r="9070" spans="21:21" x14ac:dyDescent="0.2">
      <c r="U9070" s="59"/>
    </row>
    <row r="9071" spans="21:21" x14ac:dyDescent="0.2">
      <c r="U9071" s="59"/>
    </row>
    <row r="9072" spans="21:21" x14ac:dyDescent="0.2">
      <c r="U9072" s="59"/>
    </row>
    <row r="9073" spans="21:21" x14ac:dyDescent="0.2">
      <c r="U9073" s="59"/>
    </row>
    <row r="9074" spans="21:21" x14ac:dyDescent="0.2">
      <c r="U9074" s="59"/>
    </row>
    <row r="9075" spans="21:21" x14ac:dyDescent="0.2">
      <c r="U9075" s="59"/>
    </row>
    <row r="9076" spans="21:21" x14ac:dyDescent="0.2">
      <c r="U9076" s="59"/>
    </row>
    <row r="9077" spans="21:21" x14ac:dyDescent="0.2">
      <c r="U9077" s="59"/>
    </row>
    <row r="9078" spans="21:21" x14ac:dyDescent="0.2">
      <c r="U9078" s="59"/>
    </row>
    <row r="9079" spans="21:21" x14ac:dyDescent="0.2">
      <c r="U9079" s="59"/>
    </row>
    <row r="9080" spans="21:21" x14ac:dyDescent="0.2">
      <c r="U9080" s="59"/>
    </row>
    <row r="9081" spans="21:21" x14ac:dyDescent="0.2">
      <c r="U9081" s="59"/>
    </row>
    <row r="9082" spans="21:21" x14ac:dyDescent="0.2">
      <c r="U9082" s="59"/>
    </row>
    <row r="9083" spans="21:21" x14ac:dyDescent="0.2">
      <c r="U9083" s="59"/>
    </row>
    <row r="9084" spans="21:21" x14ac:dyDescent="0.2">
      <c r="U9084" s="59"/>
    </row>
    <row r="9085" spans="21:21" x14ac:dyDescent="0.2">
      <c r="U9085" s="59"/>
    </row>
    <row r="9086" spans="21:21" x14ac:dyDescent="0.2">
      <c r="U9086" s="59"/>
    </row>
    <row r="9087" spans="21:21" x14ac:dyDescent="0.2">
      <c r="U9087" s="59"/>
    </row>
    <row r="9088" spans="21:21" x14ac:dyDescent="0.2">
      <c r="U9088" s="59"/>
    </row>
    <row r="9089" spans="21:21" x14ac:dyDescent="0.2">
      <c r="U9089" s="59"/>
    </row>
    <row r="9090" spans="21:21" x14ac:dyDescent="0.2">
      <c r="U9090" s="59"/>
    </row>
    <row r="9091" spans="21:21" x14ac:dyDescent="0.2">
      <c r="U9091" s="59"/>
    </row>
    <row r="9092" spans="21:21" x14ac:dyDescent="0.2">
      <c r="U9092" s="59"/>
    </row>
    <row r="9093" spans="21:21" x14ac:dyDescent="0.2">
      <c r="U9093" s="59"/>
    </row>
    <row r="9094" spans="21:21" x14ac:dyDescent="0.2">
      <c r="U9094" s="59"/>
    </row>
    <row r="9095" spans="21:21" x14ac:dyDescent="0.2">
      <c r="U9095" s="59"/>
    </row>
    <row r="9096" spans="21:21" x14ac:dyDescent="0.2">
      <c r="U9096" s="59"/>
    </row>
    <row r="9097" spans="21:21" x14ac:dyDescent="0.2">
      <c r="U9097" s="59"/>
    </row>
    <row r="9098" spans="21:21" x14ac:dyDescent="0.2">
      <c r="U9098" s="59"/>
    </row>
    <row r="9099" spans="21:21" x14ac:dyDescent="0.2">
      <c r="U9099" s="59"/>
    </row>
    <row r="9100" spans="21:21" x14ac:dyDescent="0.2">
      <c r="U9100" s="59"/>
    </row>
    <row r="9101" spans="21:21" x14ac:dyDescent="0.2">
      <c r="U9101" s="59"/>
    </row>
    <row r="9102" spans="21:21" x14ac:dyDescent="0.2">
      <c r="U9102" s="59"/>
    </row>
    <row r="9103" spans="21:21" x14ac:dyDescent="0.2">
      <c r="U9103" s="59"/>
    </row>
    <row r="9104" spans="21:21" x14ac:dyDescent="0.2">
      <c r="U9104" s="59"/>
    </row>
    <row r="9105" spans="21:21" x14ac:dyDescent="0.2">
      <c r="U9105" s="59"/>
    </row>
    <row r="9106" spans="21:21" x14ac:dyDescent="0.2">
      <c r="U9106" s="59"/>
    </row>
    <row r="9107" spans="21:21" x14ac:dyDescent="0.2">
      <c r="U9107" s="59"/>
    </row>
    <row r="9108" spans="21:21" x14ac:dyDescent="0.2">
      <c r="U9108" s="59"/>
    </row>
    <row r="9109" spans="21:21" x14ac:dyDescent="0.2">
      <c r="U9109" s="59"/>
    </row>
    <row r="9110" spans="21:21" x14ac:dyDescent="0.2">
      <c r="U9110" s="59"/>
    </row>
    <row r="9111" spans="21:21" x14ac:dyDescent="0.2">
      <c r="U9111" s="59"/>
    </row>
    <row r="9112" spans="21:21" x14ac:dyDescent="0.2">
      <c r="U9112" s="59"/>
    </row>
    <row r="9113" spans="21:21" x14ac:dyDescent="0.2">
      <c r="U9113" s="59"/>
    </row>
    <row r="9114" spans="21:21" x14ac:dyDescent="0.2">
      <c r="U9114" s="59"/>
    </row>
    <row r="9115" spans="21:21" x14ac:dyDescent="0.2">
      <c r="U9115" s="59"/>
    </row>
    <row r="9116" spans="21:21" x14ac:dyDescent="0.2">
      <c r="U9116" s="59"/>
    </row>
    <row r="9117" spans="21:21" x14ac:dyDescent="0.2">
      <c r="U9117" s="59"/>
    </row>
    <row r="9118" spans="21:21" x14ac:dyDescent="0.2">
      <c r="U9118" s="59"/>
    </row>
    <row r="9119" spans="21:21" x14ac:dyDescent="0.2">
      <c r="U9119" s="59"/>
    </row>
    <row r="9120" spans="21:21" x14ac:dyDescent="0.2">
      <c r="U9120" s="59"/>
    </row>
    <row r="9121" spans="21:21" x14ac:dyDescent="0.2">
      <c r="U9121" s="59"/>
    </row>
    <row r="9122" spans="21:21" x14ac:dyDescent="0.2">
      <c r="U9122" s="59"/>
    </row>
    <row r="9123" spans="21:21" x14ac:dyDescent="0.2">
      <c r="U9123" s="59"/>
    </row>
    <row r="9124" spans="21:21" x14ac:dyDescent="0.2">
      <c r="U9124" s="59"/>
    </row>
    <row r="9125" spans="21:21" x14ac:dyDescent="0.2">
      <c r="U9125" s="59"/>
    </row>
    <row r="9126" spans="21:21" x14ac:dyDescent="0.2">
      <c r="U9126" s="59"/>
    </row>
    <row r="9127" spans="21:21" x14ac:dyDescent="0.2">
      <c r="U9127" s="59"/>
    </row>
    <row r="9128" spans="21:21" x14ac:dyDescent="0.2">
      <c r="U9128" s="59"/>
    </row>
    <row r="9129" spans="21:21" x14ac:dyDescent="0.2">
      <c r="U9129" s="59"/>
    </row>
    <row r="9130" spans="21:21" x14ac:dyDescent="0.2">
      <c r="U9130" s="59"/>
    </row>
    <row r="9131" spans="21:21" x14ac:dyDescent="0.2">
      <c r="U9131" s="59"/>
    </row>
    <row r="9132" spans="21:21" x14ac:dyDescent="0.2">
      <c r="U9132" s="59"/>
    </row>
    <row r="9133" spans="21:21" x14ac:dyDescent="0.2">
      <c r="U9133" s="59"/>
    </row>
    <row r="9134" spans="21:21" x14ac:dyDescent="0.2">
      <c r="U9134" s="59"/>
    </row>
    <row r="9135" spans="21:21" x14ac:dyDescent="0.2">
      <c r="U9135" s="59"/>
    </row>
    <row r="9136" spans="21:21" x14ac:dyDescent="0.2">
      <c r="U9136" s="59"/>
    </row>
    <row r="9137" spans="21:21" x14ac:dyDescent="0.2">
      <c r="U9137" s="59"/>
    </row>
    <row r="9138" spans="21:21" x14ac:dyDescent="0.2">
      <c r="U9138" s="59"/>
    </row>
    <row r="9139" spans="21:21" x14ac:dyDescent="0.2">
      <c r="U9139" s="59"/>
    </row>
    <row r="9140" spans="21:21" x14ac:dyDescent="0.2">
      <c r="U9140" s="59"/>
    </row>
    <row r="9141" spans="21:21" x14ac:dyDescent="0.2">
      <c r="U9141" s="59"/>
    </row>
    <row r="9142" spans="21:21" x14ac:dyDescent="0.2">
      <c r="U9142" s="59"/>
    </row>
    <row r="9143" spans="21:21" x14ac:dyDescent="0.2">
      <c r="U9143" s="59"/>
    </row>
    <row r="9144" spans="21:21" x14ac:dyDescent="0.2">
      <c r="U9144" s="59"/>
    </row>
    <row r="9145" spans="21:21" x14ac:dyDescent="0.2">
      <c r="U9145" s="59"/>
    </row>
    <row r="9146" spans="21:21" x14ac:dyDescent="0.2">
      <c r="U9146" s="59"/>
    </row>
    <row r="9147" spans="21:21" x14ac:dyDescent="0.2">
      <c r="U9147" s="59"/>
    </row>
    <row r="9148" spans="21:21" x14ac:dyDescent="0.2">
      <c r="U9148" s="59"/>
    </row>
    <row r="9149" spans="21:21" x14ac:dyDescent="0.2">
      <c r="U9149" s="59"/>
    </row>
    <row r="9150" spans="21:21" x14ac:dyDescent="0.2">
      <c r="U9150" s="59"/>
    </row>
    <row r="9151" spans="21:21" x14ac:dyDescent="0.2">
      <c r="U9151" s="59"/>
    </row>
    <row r="9152" spans="21:21" x14ac:dyDescent="0.2">
      <c r="U9152" s="59"/>
    </row>
    <row r="9153" spans="21:21" x14ac:dyDescent="0.2">
      <c r="U9153" s="59"/>
    </row>
    <row r="9154" spans="21:21" x14ac:dyDescent="0.2">
      <c r="U9154" s="59"/>
    </row>
    <row r="9155" spans="21:21" x14ac:dyDescent="0.2">
      <c r="U9155" s="59"/>
    </row>
    <row r="9156" spans="21:21" x14ac:dyDescent="0.2">
      <c r="U9156" s="59"/>
    </row>
    <row r="9157" spans="21:21" x14ac:dyDescent="0.2">
      <c r="U9157" s="59"/>
    </row>
    <row r="9158" spans="21:21" x14ac:dyDescent="0.2">
      <c r="U9158" s="59"/>
    </row>
    <row r="9159" spans="21:21" x14ac:dyDescent="0.2">
      <c r="U9159" s="59"/>
    </row>
    <row r="9160" spans="21:21" x14ac:dyDescent="0.2">
      <c r="U9160" s="59"/>
    </row>
    <row r="9161" spans="21:21" x14ac:dyDescent="0.2">
      <c r="U9161" s="59"/>
    </row>
    <row r="9162" spans="21:21" x14ac:dyDescent="0.2">
      <c r="U9162" s="59"/>
    </row>
    <row r="9163" spans="21:21" x14ac:dyDescent="0.2">
      <c r="U9163" s="59"/>
    </row>
    <row r="9164" spans="21:21" x14ac:dyDescent="0.2">
      <c r="U9164" s="59"/>
    </row>
    <row r="9165" spans="21:21" x14ac:dyDescent="0.2">
      <c r="U9165" s="59"/>
    </row>
    <row r="9166" spans="21:21" x14ac:dyDescent="0.2">
      <c r="U9166" s="59"/>
    </row>
    <row r="9167" spans="21:21" x14ac:dyDescent="0.2">
      <c r="U9167" s="59"/>
    </row>
    <row r="9168" spans="21:21" x14ac:dyDescent="0.2">
      <c r="U9168" s="59"/>
    </row>
    <row r="9169" spans="21:21" x14ac:dyDescent="0.2">
      <c r="U9169" s="59"/>
    </row>
    <row r="9170" spans="21:21" x14ac:dyDescent="0.2">
      <c r="U9170" s="59"/>
    </row>
    <row r="9171" spans="21:21" x14ac:dyDescent="0.2">
      <c r="U9171" s="59"/>
    </row>
    <row r="9172" spans="21:21" x14ac:dyDescent="0.2">
      <c r="U9172" s="59"/>
    </row>
    <row r="9173" spans="21:21" x14ac:dyDescent="0.2">
      <c r="U9173" s="59"/>
    </row>
    <row r="9174" spans="21:21" x14ac:dyDescent="0.2">
      <c r="U9174" s="59"/>
    </row>
    <row r="9175" spans="21:21" x14ac:dyDescent="0.2">
      <c r="U9175" s="59"/>
    </row>
    <row r="9176" spans="21:21" x14ac:dyDescent="0.2">
      <c r="U9176" s="59"/>
    </row>
    <row r="9177" spans="21:21" x14ac:dyDescent="0.2">
      <c r="U9177" s="59"/>
    </row>
    <row r="9178" spans="21:21" x14ac:dyDescent="0.2">
      <c r="U9178" s="59"/>
    </row>
    <row r="9179" spans="21:21" x14ac:dyDescent="0.2">
      <c r="U9179" s="59"/>
    </row>
    <row r="9180" spans="21:21" x14ac:dyDescent="0.2">
      <c r="U9180" s="59"/>
    </row>
    <row r="9181" spans="21:21" x14ac:dyDescent="0.2">
      <c r="U9181" s="59"/>
    </row>
    <row r="9182" spans="21:21" x14ac:dyDescent="0.2">
      <c r="U9182" s="59"/>
    </row>
    <row r="9183" spans="21:21" x14ac:dyDescent="0.2">
      <c r="U9183" s="59"/>
    </row>
    <row r="9184" spans="21:21" x14ac:dyDescent="0.2">
      <c r="U9184" s="59"/>
    </row>
    <row r="9185" spans="21:21" x14ac:dyDescent="0.2">
      <c r="U9185" s="59"/>
    </row>
    <row r="9186" spans="21:21" x14ac:dyDescent="0.2">
      <c r="U9186" s="59"/>
    </row>
    <row r="9187" spans="21:21" x14ac:dyDescent="0.2">
      <c r="U9187" s="59"/>
    </row>
    <row r="9188" spans="21:21" x14ac:dyDescent="0.2">
      <c r="U9188" s="59"/>
    </row>
    <row r="9189" spans="21:21" x14ac:dyDescent="0.2">
      <c r="U9189" s="59"/>
    </row>
    <row r="9190" spans="21:21" x14ac:dyDescent="0.2">
      <c r="U9190" s="59"/>
    </row>
    <row r="9191" spans="21:21" x14ac:dyDescent="0.2">
      <c r="U9191" s="59"/>
    </row>
    <row r="9192" spans="21:21" x14ac:dyDescent="0.2">
      <c r="U9192" s="59"/>
    </row>
    <row r="9193" spans="21:21" x14ac:dyDescent="0.2">
      <c r="U9193" s="59"/>
    </row>
    <row r="9194" spans="21:21" x14ac:dyDescent="0.2">
      <c r="U9194" s="59"/>
    </row>
    <row r="9195" spans="21:21" x14ac:dyDescent="0.2">
      <c r="U9195" s="59"/>
    </row>
    <row r="9196" spans="21:21" x14ac:dyDescent="0.2">
      <c r="U9196" s="59"/>
    </row>
    <row r="9197" spans="21:21" x14ac:dyDescent="0.2">
      <c r="U9197" s="59"/>
    </row>
    <row r="9198" spans="21:21" x14ac:dyDescent="0.2">
      <c r="U9198" s="59"/>
    </row>
    <row r="9199" spans="21:21" x14ac:dyDescent="0.2">
      <c r="U9199" s="59"/>
    </row>
    <row r="9200" spans="21:21" x14ac:dyDescent="0.2">
      <c r="U9200" s="59"/>
    </row>
    <row r="9201" spans="21:21" x14ac:dyDescent="0.2">
      <c r="U9201" s="59"/>
    </row>
    <row r="9202" spans="21:21" x14ac:dyDescent="0.2">
      <c r="U9202" s="59"/>
    </row>
    <row r="9203" spans="21:21" x14ac:dyDescent="0.2">
      <c r="U9203" s="59"/>
    </row>
    <row r="9204" spans="21:21" x14ac:dyDescent="0.2">
      <c r="U9204" s="59"/>
    </row>
    <row r="9205" spans="21:21" x14ac:dyDescent="0.2">
      <c r="U9205" s="59"/>
    </row>
    <row r="9206" spans="21:21" x14ac:dyDescent="0.2">
      <c r="U9206" s="59"/>
    </row>
    <row r="9207" spans="21:21" x14ac:dyDescent="0.2">
      <c r="U9207" s="59"/>
    </row>
    <row r="9208" spans="21:21" x14ac:dyDescent="0.2">
      <c r="U9208" s="59"/>
    </row>
    <row r="9209" spans="21:21" x14ac:dyDescent="0.2">
      <c r="U9209" s="59"/>
    </row>
    <row r="9210" spans="21:21" x14ac:dyDescent="0.2">
      <c r="U9210" s="59"/>
    </row>
    <row r="9211" spans="21:21" x14ac:dyDescent="0.2">
      <c r="U9211" s="59"/>
    </row>
    <row r="9212" spans="21:21" x14ac:dyDescent="0.2">
      <c r="U9212" s="59"/>
    </row>
    <row r="9213" spans="21:21" x14ac:dyDescent="0.2">
      <c r="U9213" s="59"/>
    </row>
    <row r="9214" spans="21:21" x14ac:dyDescent="0.2">
      <c r="U9214" s="59"/>
    </row>
    <row r="9215" spans="21:21" x14ac:dyDescent="0.2">
      <c r="U9215" s="59"/>
    </row>
    <row r="9216" spans="21:21" x14ac:dyDescent="0.2">
      <c r="U9216" s="59"/>
    </row>
    <row r="9217" spans="21:21" x14ac:dyDescent="0.2">
      <c r="U9217" s="59"/>
    </row>
    <row r="9218" spans="21:21" x14ac:dyDescent="0.2">
      <c r="U9218" s="59"/>
    </row>
    <row r="9219" spans="21:21" x14ac:dyDescent="0.2">
      <c r="U9219" s="59"/>
    </row>
    <row r="9220" spans="21:21" x14ac:dyDescent="0.2">
      <c r="U9220" s="59"/>
    </row>
    <row r="9221" spans="21:21" x14ac:dyDescent="0.2">
      <c r="U9221" s="59"/>
    </row>
    <row r="9222" spans="21:21" x14ac:dyDescent="0.2">
      <c r="U9222" s="59"/>
    </row>
    <row r="9223" spans="21:21" x14ac:dyDescent="0.2">
      <c r="U9223" s="59"/>
    </row>
    <row r="9224" spans="21:21" x14ac:dyDescent="0.2">
      <c r="U9224" s="59"/>
    </row>
    <row r="9225" spans="21:21" x14ac:dyDescent="0.2">
      <c r="U9225" s="59"/>
    </row>
    <row r="9226" spans="21:21" x14ac:dyDescent="0.2">
      <c r="U9226" s="59"/>
    </row>
    <row r="9227" spans="21:21" x14ac:dyDescent="0.2">
      <c r="U9227" s="59"/>
    </row>
    <row r="9228" spans="21:21" x14ac:dyDescent="0.2">
      <c r="U9228" s="59"/>
    </row>
    <row r="9229" spans="21:21" x14ac:dyDescent="0.2">
      <c r="U9229" s="59"/>
    </row>
    <row r="9230" spans="21:21" x14ac:dyDescent="0.2">
      <c r="U9230" s="59"/>
    </row>
    <row r="9231" spans="21:21" x14ac:dyDescent="0.2">
      <c r="U9231" s="59"/>
    </row>
    <row r="9232" spans="21:21" x14ac:dyDescent="0.2">
      <c r="U9232" s="59"/>
    </row>
    <row r="9233" spans="21:21" x14ac:dyDescent="0.2">
      <c r="U9233" s="59"/>
    </row>
    <row r="9234" spans="21:21" x14ac:dyDescent="0.2">
      <c r="U9234" s="59"/>
    </row>
    <row r="9235" spans="21:21" x14ac:dyDescent="0.2">
      <c r="U9235" s="59"/>
    </row>
    <row r="9236" spans="21:21" x14ac:dyDescent="0.2">
      <c r="U9236" s="59"/>
    </row>
    <row r="9237" spans="21:21" x14ac:dyDescent="0.2">
      <c r="U9237" s="59"/>
    </row>
    <row r="9238" spans="21:21" x14ac:dyDescent="0.2">
      <c r="U9238" s="59"/>
    </row>
    <row r="9239" spans="21:21" x14ac:dyDescent="0.2">
      <c r="U9239" s="59"/>
    </row>
    <row r="9240" spans="21:21" x14ac:dyDescent="0.2">
      <c r="U9240" s="59"/>
    </row>
    <row r="9241" spans="21:21" x14ac:dyDescent="0.2">
      <c r="U9241" s="59"/>
    </row>
    <row r="9242" spans="21:21" x14ac:dyDescent="0.2">
      <c r="U9242" s="59"/>
    </row>
    <row r="9243" spans="21:21" x14ac:dyDescent="0.2">
      <c r="U9243" s="59"/>
    </row>
    <row r="9244" spans="21:21" x14ac:dyDescent="0.2">
      <c r="U9244" s="59"/>
    </row>
    <row r="9245" spans="21:21" x14ac:dyDescent="0.2">
      <c r="U9245" s="59"/>
    </row>
    <row r="9246" spans="21:21" x14ac:dyDescent="0.2">
      <c r="U9246" s="59"/>
    </row>
    <row r="9247" spans="21:21" x14ac:dyDescent="0.2">
      <c r="U9247" s="59"/>
    </row>
    <row r="9248" spans="21:21" x14ac:dyDescent="0.2">
      <c r="U9248" s="59"/>
    </row>
    <row r="9249" spans="21:21" x14ac:dyDescent="0.2">
      <c r="U9249" s="59"/>
    </row>
    <row r="9250" spans="21:21" x14ac:dyDescent="0.2">
      <c r="U9250" s="59"/>
    </row>
    <row r="9251" spans="21:21" x14ac:dyDescent="0.2">
      <c r="U9251" s="59"/>
    </row>
    <row r="9252" spans="21:21" x14ac:dyDescent="0.2">
      <c r="U9252" s="59"/>
    </row>
    <row r="9253" spans="21:21" x14ac:dyDescent="0.2">
      <c r="U9253" s="59"/>
    </row>
    <row r="9254" spans="21:21" x14ac:dyDescent="0.2">
      <c r="U9254" s="59"/>
    </row>
    <row r="9255" spans="21:21" x14ac:dyDescent="0.2">
      <c r="U9255" s="59"/>
    </row>
    <row r="9256" spans="21:21" x14ac:dyDescent="0.2">
      <c r="U9256" s="59"/>
    </row>
    <row r="9257" spans="21:21" x14ac:dyDescent="0.2">
      <c r="U9257" s="59"/>
    </row>
    <row r="9258" spans="21:21" x14ac:dyDescent="0.2">
      <c r="U9258" s="59"/>
    </row>
    <row r="9259" spans="21:21" x14ac:dyDescent="0.2">
      <c r="U9259" s="59"/>
    </row>
    <row r="9260" spans="21:21" x14ac:dyDescent="0.2">
      <c r="U9260" s="59"/>
    </row>
    <row r="9261" spans="21:21" x14ac:dyDescent="0.2">
      <c r="U9261" s="59"/>
    </row>
    <row r="9262" spans="21:21" x14ac:dyDescent="0.2">
      <c r="U9262" s="59"/>
    </row>
    <row r="9263" spans="21:21" x14ac:dyDescent="0.2">
      <c r="U9263" s="59"/>
    </row>
    <row r="9264" spans="21:21" x14ac:dyDescent="0.2">
      <c r="U9264" s="59"/>
    </row>
    <row r="9265" spans="21:21" x14ac:dyDescent="0.2">
      <c r="U9265" s="59"/>
    </row>
    <row r="9266" spans="21:21" x14ac:dyDescent="0.2">
      <c r="U9266" s="59"/>
    </row>
    <row r="9267" spans="21:21" x14ac:dyDescent="0.2">
      <c r="U9267" s="59"/>
    </row>
    <row r="9268" spans="21:21" x14ac:dyDescent="0.2">
      <c r="U9268" s="59"/>
    </row>
    <row r="9269" spans="21:21" x14ac:dyDescent="0.2">
      <c r="U9269" s="59"/>
    </row>
    <row r="9270" spans="21:21" x14ac:dyDescent="0.2">
      <c r="U9270" s="59"/>
    </row>
    <row r="9271" spans="21:21" x14ac:dyDescent="0.2">
      <c r="U9271" s="59"/>
    </row>
    <row r="9272" spans="21:21" x14ac:dyDescent="0.2">
      <c r="U9272" s="59"/>
    </row>
    <row r="9273" spans="21:21" x14ac:dyDescent="0.2">
      <c r="U9273" s="59"/>
    </row>
    <row r="9274" spans="21:21" x14ac:dyDescent="0.2">
      <c r="U9274" s="59"/>
    </row>
    <row r="9275" spans="21:21" x14ac:dyDescent="0.2">
      <c r="U9275" s="59"/>
    </row>
    <row r="9276" spans="21:21" x14ac:dyDescent="0.2">
      <c r="U9276" s="59"/>
    </row>
    <row r="9277" spans="21:21" x14ac:dyDescent="0.2">
      <c r="U9277" s="59"/>
    </row>
    <row r="9278" spans="21:21" x14ac:dyDescent="0.2">
      <c r="U9278" s="59"/>
    </row>
    <row r="9279" spans="21:21" x14ac:dyDescent="0.2">
      <c r="U9279" s="59"/>
    </row>
    <row r="9280" spans="21:21" x14ac:dyDescent="0.2">
      <c r="U9280" s="59"/>
    </row>
    <row r="9281" spans="21:21" x14ac:dyDescent="0.2">
      <c r="U9281" s="59"/>
    </row>
    <row r="9282" spans="21:21" x14ac:dyDescent="0.2">
      <c r="U9282" s="59"/>
    </row>
    <row r="9283" spans="21:21" x14ac:dyDescent="0.2">
      <c r="U9283" s="59"/>
    </row>
    <row r="9284" spans="21:21" x14ac:dyDescent="0.2">
      <c r="U9284" s="59"/>
    </row>
    <row r="9285" spans="21:21" x14ac:dyDescent="0.2">
      <c r="U9285" s="59"/>
    </row>
    <row r="9286" spans="21:21" x14ac:dyDescent="0.2">
      <c r="U9286" s="59"/>
    </row>
    <row r="9287" spans="21:21" x14ac:dyDescent="0.2">
      <c r="U9287" s="59"/>
    </row>
    <row r="9288" spans="21:21" x14ac:dyDescent="0.2">
      <c r="U9288" s="59"/>
    </row>
    <row r="9289" spans="21:21" x14ac:dyDescent="0.2">
      <c r="U9289" s="59"/>
    </row>
    <row r="9290" spans="21:21" x14ac:dyDescent="0.2">
      <c r="U9290" s="59"/>
    </row>
    <row r="9291" spans="21:21" x14ac:dyDescent="0.2">
      <c r="U9291" s="59"/>
    </row>
    <row r="9292" spans="21:21" x14ac:dyDescent="0.2">
      <c r="U9292" s="59"/>
    </row>
    <row r="9293" spans="21:21" x14ac:dyDescent="0.2">
      <c r="U9293" s="59"/>
    </row>
    <row r="9294" spans="21:21" x14ac:dyDescent="0.2">
      <c r="U9294" s="59"/>
    </row>
    <row r="9295" spans="21:21" x14ac:dyDescent="0.2">
      <c r="U9295" s="59"/>
    </row>
    <row r="9296" spans="21:21" x14ac:dyDescent="0.2">
      <c r="U9296" s="59"/>
    </row>
    <row r="9297" spans="21:21" x14ac:dyDescent="0.2">
      <c r="U9297" s="59"/>
    </row>
    <row r="9298" spans="21:21" x14ac:dyDescent="0.2">
      <c r="U9298" s="59"/>
    </row>
    <row r="9299" spans="21:21" x14ac:dyDescent="0.2">
      <c r="U9299" s="59"/>
    </row>
    <row r="9300" spans="21:21" x14ac:dyDescent="0.2">
      <c r="U9300" s="59"/>
    </row>
    <row r="9301" spans="21:21" x14ac:dyDescent="0.2">
      <c r="U9301" s="59"/>
    </row>
    <row r="9302" spans="21:21" x14ac:dyDescent="0.2">
      <c r="U9302" s="59"/>
    </row>
    <row r="9303" spans="21:21" x14ac:dyDescent="0.2">
      <c r="U9303" s="59"/>
    </row>
    <row r="9304" spans="21:21" x14ac:dyDescent="0.2">
      <c r="U9304" s="59"/>
    </row>
    <row r="9305" spans="21:21" x14ac:dyDescent="0.2">
      <c r="U9305" s="59"/>
    </row>
    <row r="9306" spans="21:21" x14ac:dyDescent="0.2">
      <c r="U9306" s="59"/>
    </row>
    <row r="9307" spans="21:21" x14ac:dyDescent="0.2">
      <c r="U9307" s="59"/>
    </row>
    <row r="9308" spans="21:21" x14ac:dyDescent="0.2">
      <c r="U9308" s="59"/>
    </row>
    <row r="9309" spans="21:21" x14ac:dyDescent="0.2">
      <c r="U9309" s="59"/>
    </row>
    <row r="9310" spans="21:21" x14ac:dyDescent="0.2">
      <c r="U9310" s="59"/>
    </row>
    <row r="9311" spans="21:21" x14ac:dyDescent="0.2">
      <c r="U9311" s="59"/>
    </row>
    <row r="9312" spans="21:21" x14ac:dyDescent="0.2">
      <c r="U9312" s="59"/>
    </row>
    <row r="9313" spans="21:21" x14ac:dyDescent="0.2">
      <c r="U9313" s="59"/>
    </row>
    <row r="9314" spans="21:21" x14ac:dyDescent="0.2">
      <c r="U9314" s="59"/>
    </row>
    <row r="9315" spans="21:21" x14ac:dyDescent="0.2">
      <c r="U9315" s="59"/>
    </row>
    <row r="9316" spans="21:21" x14ac:dyDescent="0.2">
      <c r="U9316" s="59"/>
    </row>
    <row r="9317" spans="21:21" x14ac:dyDescent="0.2">
      <c r="U9317" s="59"/>
    </row>
    <row r="9318" spans="21:21" x14ac:dyDescent="0.2">
      <c r="U9318" s="59"/>
    </row>
    <row r="9319" spans="21:21" x14ac:dyDescent="0.2">
      <c r="U9319" s="59"/>
    </row>
    <row r="9320" spans="21:21" x14ac:dyDescent="0.2">
      <c r="U9320" s="59"/>
    </row>
    <row r="9321" spans="21:21" x14ac:dyDescent="0.2">
      <c r="U9321" s="59"/>
    </row>
    <row r="9322" spans="21:21" x14ac:dyDescent="0.2">
      <c r="U9322" s="59"/>
    </row>
    <row r="9323" spans="21:21" x14ac:dyDescent="0.2">
      <c r="U9323" s="59"/>
    </row>
    <row r="9324" spans="21:21" x14ac:dyDescent="0.2">
      <c r="U9324" s="59"/>
    </row>
    <row r="9325" spans="21:21" x14ac:dyDescent="0.2">
      <c r="U9325" s="59"/>
    </row>
    <row r="9326" spans="21:21" x14ac:dyDescent="0.2">
      <c r="U9326" s="59"/>
    </row>
    <row r="9327" spans="21:21" x14ac:dyDescent="0.2">
      <c r="U9327" s="59"/>
    </row>
    <row r="9328" spans="21:21" x14ac:dyDescent="0.2">
      <c r="U9328" s="59"/>
    </row>
    <row r="9329" spans="21:21" x14ac:dyDescent="0.2">
      <c r="U9329" s="59"/>
    </row>
    <row r="9330" spans="21:21" x14ac:dyDescent="0.2">
      <c r="U9330" s="59"/>
    </row>
    <row r="9331" spans="21:21" x14ac:dyDescent="0.2">
      <c r="U9331" s="59"/>
    </row>
    <row r="9332" spans="21:21" x14ac:dyDescent="0.2">
      <c r="U9332" s="59"/>
    </row>
    <row r="9333" spans="21:21" x14ac:dyDescent="0.2">
      <c r="U9333" s="59"/>
    </row>
    <row r="9334" spans="21:21" x14ac:dyDescent="0.2">
      <c r="U9334" s="59"/>
    </row>
    <row r="9335" spans="21:21" x14ac:dyDescent="0.2">
      <c r="U9335" s="59"/>
    </row>
    <row r="9336" spans="21:21" x14ac:dyDescent="0.2">
      <c r="U9336" s="59"/>
    </row>
    <row r="9337" spans="21:21" x14ac:dyDescent="0.2">
      <c r="U9337" s="59"/>
    </row>
    <row r="9338" spans="21:21" x14ac:dyDescent="0.2">
      <c r="U9338" s="59"/>
    </row>
    <row r="9339" spans="21:21" x14ac:dyDescent="0.2">
      <c r="U9339" s="59"/>
    </row>
    <row r="9340" spans="21:21" x14ac:dyDescent="0.2">
      <c r="U9340" s="59"/>
    </row>
    <row r="9341" spans="21:21" x14ac:dyDescent="0.2">
      <c r="U9341" s="59"/>
    </row>
    <row r="9342" spans="21:21" x14ac:dyDescent="0.2">
      <c r="U9342" s="59"/>
    </row>
    <row r="9343" spans="21:21" x14ac:dyDescent="0.2">
      <c r="U9343" s="59"/>
    </row>
    <row r="9344" spans="21:21" x14ac:dyDescent="0.2">
      <c r="U9344" s="59"/>
    </row>
    <row r="9345" spans="21:21" x14ac:dyDescent="0.2">
      <c r="U9345" s="59"/>
    </row>
    <row r="9346" spans="21:21" x14ac:dyDescent="0.2">
      <c r="U9346" s="59"/>
    </row>
    <row r="9347" spans="21:21" x14ac:dyDescent="0.2">
      <c r="U9347" s="59"/>
    </row>
    <row r="9348" spans="21:21" x14ac:dyDescent="0.2">
      <c r="U9348" s="59"/>
    </row>
    <row r="9349" spans="21:21" x14ac:dyDescent="0.2">
      <c r="U9349" s="59"/>
    </row>
    <row r="9350" spans="21:21" x14ac:dyDescent="0.2">
      <c r="U9350" s="59"/>
    </row>
    <row r="9351" spans="21:21" x14ac:dyDescent="0.2">
      <c r="U9351" s="59"/>
    </row>
    <row r="9352" spans="21:21" x14ac:dyDescent="0.2">
      <c r="U9352" s="59"/>
    </row>
    <row r="9353" spans="21:21" x14ac:dyDescent="0.2">
      <c r="U9353" s="59"/>
    </row>
    <row r="9354" spans="21:21" x14ac:dyDescent="0.2">
      <c r="U9354" s="59"/>
    </row>
    <row r="9355" spans="21:21" x14ac:dyDescent="0.2">
      <c r="U9355" s="59"/>
    </row>
    <row r="9356" spans="21:21" x14ac:dyDescent="0.2">
      <c r="U9356" s="59"/>
    </row>
    <row r="9357" spans="21:21" x14ac:dyDescent="0.2">
      <c r="U9357" s="59"/>
    </row>
    <row r="9358" spans="21:21" x14ac:dyDescent="0.2">
      <c r="U9358" s="59"/>
    </row>
    <row r="9359" spans="21:21" x14ac:dyDescent="0.2">
      <c r="U9359" s="59"/>
    </row>
    <row r="9360" spans="21:21" x14ac:dyDescent="0.2">
      <c r="U9360" s="59"/>
    </row>
    <row r="9361" spans="21:21" x14ac:dyDescent="0.2">
      <c r="U9361" s="59"/>
    </row>
    <row r="9362" spans="21:21" x14ac:dyDescent="0.2">
      <c r="U9362" s="59"/>
    </row>
    <row r="9363" spans="21:21" x14ac:dyDescent="0.2">
      <c r="U9363" s="59"/>
    </row>
    <row r="9364" spans="21:21" x14ac:dyDescent="0.2">
      <c r="U9364" s="59"/>
    </row>
    <row r="9365" spans="21:21" x14ac:dyDescent="0.2">
      <c r="U9365" s="59"/>
    </row>
    <row r="9366" spans="21:21" x14ac:dyDescent="0.2">
      <c r="U9366" s="59"/>
    </row>
    <row r="9367" spans="21:21" x14ac:dyDescent="0.2">
      <c r="U9367" s="59"/>
    </row>
    <row r="9368" spans="21:21" x14ac:dyDescent="0.2">
      <c r="U9368" s="59"/>
    </row>
    <row r="9369" spans="21:21" x14ac:dyDescent="0.2">
      <c r="U9369" s="59"/>
    </row>
    <row r="9370" spans="21:21" x14ac:dyDescent="0.2">
      <c r="U9370" s="59"/>
    </row>
    <row r="9371" spans="21:21" x14ac:dyDescent="0.2">
      <c r="U9371" s="59"/>
    </row>
    <row r="9372" spans="21:21" x14ac:dyDescent="0.2">
      <c r="U9372" s="59"/>
    </row>
    <row r="9373" spans="21:21" x14ac:dyDescent="0.2">
      <c r="U9373" s="59"/>
    </row>
    <row r="9374" spans="21:21" x14ac:dyDescent="0.2">
      <c r="U9374" s="59"/>
    </row>
    <row r="9375" spans="21:21" x14ac:dyDescent="0.2">
      <c r="U9375" s="59"/>
    </row>
    <row r="9376" spans="21:21" x14ac:dyDescent="0.2">
      <c r="U9376" s="59"/>
    </row>
    <row r="9377" spans="21:21" x14ac:dyDescent="0.2">
      <c r="U9377" s="59"/>
    </row>
    <row r="9378" spans="21:21" x14ac:dyDescent="0.2">
      <c r="U9378" s="59"/>
    </row>
    <row r="9379" spans="21:21" x14ac:dyDescent="0.2">
      <c r="U9379" s="59"/>
    </row>
    <row r="9380" spans="21:21" x14ac:dyDescent="0.2">
      <c r="U9380" s="59"/>
    </row>
    <row r="9381" spans="21:21" x14ac:dyDescent="0.2">
      <c r="U9381" s="59"/>
    </row>
    <row r="9382" spans="21:21" x14ac:dyDescent="0.2">
      <c r="U9382" s="59"/>
    </row>
    <row r="9383" spans="21:21" x14ac:dyDescent="0.2">
      <c r="U9383" s="59"/>
    </row>
    <row r="9384" spans="21:21" x14ac:dyDescent="0.2">
      <c r="U9384" s="59"/>
    </row>
    <row r="9385" spans="21:21" x14ac:dyDescent="0.2">
      <c r="U9385" s="59"/>
    </row>
    <row r="9386" spans="21:21" x14ac:dyDescent="0.2">
      <c r="U9386" s="59"/>
    </row>
    <row r="9387" spans="21:21" x14ac:dyDescent="0.2">
      <c r="U9387" s="59"/>
    </row>
    <row r="9388" spans="21:21" x14ac:dyDescent="0.2">
      <c r="U9388" s="59"/>
    </row>
    <row r="9389" spans="21:21" x14ac:dyDescent="0.2">
      <c r="U9389" s="59"/>
    </row>
    <row r="9390" spans="21:21" x14ac:dyDescent="0.2">
      <c r="U9390" s="59"/>
    </row>
    <row r="9391" spans="21:21" x14ac:dyDescent="0.2">
      <c r="U9391" s="59"/>
    </row>
    <row r="9392" spans="21:21" x14ac:dyDescent="0.2">
      <c r="U9392" s="59"/>
    </row>
    <row r="9393" spans="21:21" x14ac:dyDescent="0.2">
      <c r="U9393" s="59"/>
    </row>
    <row r="9394" spans="21:21" x14ac:dyDescent="0.2">
      <c r="U9394" s="59"/>
    </row>
    <row r="9395" spans="21:21" x14ac:dyDescent="0.2">
      <c r="U9395" s="59"/>
    </row>
    <row r="9396" spans="21:21" x14ac:dyDescent="0.2">
      <c r="U9396" s="59"/>
    </row>
    <row r="9397" spans="21:21" x14ac:dyDescent="0.2">
      <c r="U9397" s="59"/>
    </row>
    <row r="9398" spans="21:21" x14ac:dyDescent="0.2">
      <c r="U9398" s="59"/>
    </row>
    <row r="9399" spans="21:21" x14ac:dyDescent="0.2">
      <c r="U9399" s="59"/>
    </row>
    <row r="9400" spans="21:21" x14ac:dyDescent="0.2">
      <c r="U9400" s="59"/>
    </row>
    <row r="9401" spans="21:21" x14ac:dyDescent="0.2">
      <c r="U9401" s="59"/>
    </row>
    <row r="9402" spans="21:21" x14ac:dyDescent="0.2">
      <c r="U9402" s="59"/>
    </row>
    <row r="9403" spans="21:21" x14ac:dyDescent="0.2">
      <c r="U9403" s="59"/>
    </row>
    <row r="9404" spans="21:21" x14ac:dyDescent="0.2">
      <c r="U9404" s="59"/>
    </row>
    <row r="9405" spans="21:21" x14ac:dyDescent="0.2">
      <c r="U9405" s="59"/>
    </row>
    <row r="9406" spans="21:21" x14ac:dyDescent="0.2">
      <c r="U9406" s="59"/>
    </row>
    <row r="9407" spans="21:21" x14ac:dyDescent="0.2">
      <c r="U9407" s="59"/>
    </row>
    <row r="9408" spans="21:21" x14ac:dyDescent="0.2">
      <c r="U9408" s="59"/>
    </row>
    <row r="9409" spans="21:21" x14ac:dyDescent="0.2">
      <c r="U9409" s="59"/>
    </row>
    <row r="9410" spans="21:21" x14ac:dyDescent="0.2">
      <c r="U9410" s="59"/>
    </row>
    <row r="9411" spans="21:21" x14ac:dyDescent="0.2">
      <c r="U9411" s="59"/>
    </row>
    <row r="9412" spans="21:21" x14ac:dyDescent="0.2">
      <c r="U9412" s="59"/>
    </row>
    <row r="9413" spans="21:21" x14ac:dyDescent="0.2">
      <c r="U9413" s="59"/>
    </row>
    <row r="9414" spans="21:21" x14ac:dyDescent="0.2">
      <c r="U9414" s="59"/>
    </row>
    <row r="9415" spans="21:21" x14ac:dyDescent="0.2">
      <c r="U9415" s="59"/>
    </row>
    <row r="9416" spans="21:21" x14ac:dyDescent="0.2">
      <c r="U9416" s="59"/>
    </row>
    <row r="9417" spans="21:21" x14ac:dyDescent="0.2">
      <c r="U9417" s="59"/>
    </row>
    <row r="9418" spans="21:21" x14ac:dyDescent="0.2">
      <c r="U9418" s="59"/>
    </row>
    <row r="9419" spans="21:21" x14ac:dyDescent="0.2">
      <c r="U9419" s="59"/>
    </row>
    <row r="9420" spans="21:21" x14ac:dyDescent="0.2">
      <c r="U9420" s="59"/>
    </row>
    <row r="9421" spans="21:21" x14ac:dyDescent="0.2">
      <c r="U9421" s="59"/>
    </row>
    <row r="9422" spans="21:21" x14ac:dyDescent="0.2">
      <c r="U9422" s="59"/>
    </row>
    <row r="9423" spans="21:21" x14ac:dyDescent="0.2">
      <c r="U9423" s="59"/>
    </row>
    <row r="9424" spans="21:21" x14ac:dyDescent="0.2">
      <c r="U9424" s="59"/>
    </row>
    <row r="9425" spans="21:21" x14ac:dyDescent="0.2">
      <c r="U9425" s="59"/>
    </row>
    <row r="9426" spans="21:21" x14ac:dyDescent="0.2">
      <c r="U9426" s="59"/>
    </row>
    <row r="9427" spans="21:21" x14ac:dyDescent="0.2">
      <c r="U9427" s="59"/>
    </row>
    <row r="9428" spans="21:21" x14ac:dyDescent="0.2">
      <c r="U9428" s="59"/>
    </row>
    <row r="9429" spans="21:21" x14ac:dyDescent="0.2">
      <c r="U9429" s="59"/>
    </row>
    <row r="9430" spans="21:21" x14ac:dyDescent="0.2">
      <c r="U9430" s="59"/>
    </row>
    <row r="9431" spans="21:21" x14ac:dyDescent="0.2">
      <c r="U9431" s="59"/>
    </row>
    <row r="9432" spans="21:21" x14ac:dyDescent="0.2">
      <c r="U9432" s="59"/>
    </row>
    <row r="9433" spans="21:21" x14ac:dyDescent="0.2">
      <c r="U9433" s="59"/>
    </row>
    <row r="9434" spans="21:21" x14ac:dyDescent="0.2">
      <c r="U9434" s="59"/>
    </row>
    <row r="9435" spans="21:21" x14ac:dyDescent="0.2">
      <c r="U9435" s="59"/>
    </row>
    <row r="9436" spans="21:21" x14ac:dyDescent="0.2">
      <c r="U9436" s="59"/>
    </row>
    <row r="9437" spans="21:21" x14ac:dyDescent="0.2">
      <c r="U9437" s="59"/>
    </row>
    <row r="9438" spans="21:21" x14ac:dyDescent="0.2">
      <c r="U9438" s="59"/>
    </row>
    <row r="9439" spans="21:21" x14ac:dyDescent="0.2">
      <c r="U9439" s="59"/>
    </row>
    <row r="9440" spans="21:21" x14ac:dyDescent="0.2">
      <c r="U9440" s="59"/>
    </row>
    <row r="9441" spans="21:21" x14ac:dyDescent="0.2">
      <c r="U9441" s="59"/>
    </row>
    <row r="9442" spans="21:21" x14ac:dyDescent="0.2">
      <c r="U9442" s="59"/>
    </row>
    <row r="9443" spans="21:21" x14ac:dyDescent="0.2">
      <c r="U9443" s="59"/>
    </row>
    <row r="9444" spans="21:21" x14ac:dyDescent="0.2">
      <c r="U9444" s="59"/>
    </row>
    <row r="9445" spans="21:21" x14ac:dyDescent="0.2">
      <c r="U9445" s="59"/>
    </row>
    <row r="9446" spans="21:21" x14ac:dyDescent="0.2">
      <c r="U9446" s="59"/>
    </row>
    <row r="9447" spans="21:21" x14ac:dyDescent="0.2">
      <c r="U9447" s="59"/>
    </row>
    <row r="9448" spans="21:21" x14ac:dyDescent="0.2">
      <c r="U9448" s="59"/>
    </row>
    <row r="9449" spans="21:21" x14ac:dyDescent="0.2">
      <c r="U9449" s="59"/>
    </row>
    <row r="9450" spans="21:21" x14ac:dyDescent="0.2">
      <c r="U9450" s="59"/>
    </row>
    <row r="9451" spans="21:21" x14ac:dyDescent="0.2">
      <c r="U9451" s="59"/>
    </row>
    <row r="9452" spans="21:21" x14ac:dyDescent="0.2">
      <c r="U9452" s="59"/>
    </row>
    <row r="9453" spans="21:21" x14ac:dyDescent="0.2">
      <c r="U9453" s="59"/>
    </row>
    <row r="9454" spans="21:21" x14ac:dyDescent="0.2">
      <c r="U9454" s="59"/>
    </row>
    <row r="9455" spans="21:21" x14ac:dyDescent="0.2">
      <c r="U9455" s="59"/>
    </row>
    <row r="9456" spans="21:21" x14ac:dyDescent="0.2">
      <c r="U9456" s="59"/>
    </row>
    <row r="9457" spans="21:21" x14ac:dyDescent="0.2">
      <c r="U9457" s="59"/>
    </row>
    <row r="9458" spans="21:21" x14ac:dyDescent="0.2">
      <c r="U9458" s="59"/>
    </row>
    <row r="9459" spans="21:21" x14ac:dyDescent="0.2">
      <c r="U9459" s="59"/>
    </row>
    <row r="9460" spans="21:21" x14ac:dyDescent="0.2">
      <c r="U9460" s="59"/>
    </row>
    <row r="9461" spans="21:21" x14ac:dyDescent="0.2">
      <c r="U9461" s="59"/>
    </row>
    <row r="9462" spans="21:21" x14ac:dyDescent="0.2">
      <c r="U9462" s="59"/>
    </row>
    <row r="9463" spans="21:21" x14ac:dyDescent="0.2">
      <c r="U9463" s="59"/>
    </row>
    <row r="9464" spans="21:21" x14ac:dyDescent="0.2">
      <c r="U9464" s="59"/>
    </row>
    <row r="9465" spans="21:21" x14ac:dyDescent="0.2">
      <c r="U9465" s="59"/>
    </row>
    <row r="9466" spans="21:21" x14ac:dyDescent="0.2">
      <c r="U9466" s="59"/>
    </row>
    <row r="9467" spans="21:21" x14ac:dyDescent="0.2">
      <c r="U9467" s="59"/>
    </row>
    <row r="9468" spans="21:21" x14ac:dyDescent="0.2">
      <c r="U9468" s="59"/>
    </row>
    <row r="9469" spans="21:21" x14ac:dyDescent="0.2">
      <c r="U9469" s="59"/>
    </row>
    <row r="9470" spans="21:21" x14ac:dyDescent="0.2">
      <c r="U9470" s="59"/>
    </row>
    <row r="9471" spans="21:21" x14ac:dyDescent="0.2">
      <c r="U9471" s="59"/>
    </row>
    <row r="9472" spans="21:21" x14ac:dyDescent="0.2">
      <c r="U9472" s="59"/>
    </row>
    <row r="9473" spans="21:21" x14ac:dyDescent="0.2">
      <c r="U9473" s="59"/>
    </row>
    <row r="9474" spans="21:21" x14ac:dyDescent="0.2">
      <c r="U9474" s="59"/>
    </row>
    <row r="9475" spans="21:21" x14ac:dyDescent="0.2">
      <c r="U9475" s="59"/>
    </row>
    <row r="9476" spans="21:21" x14ac:dyDescent="0.2">
      <c r="U9476" s="59"/>
    </row>
    <row r="9477" spans="21:21" x14ac:dyDescent="0.2">
      <c r="U9477" s="59"/>
    </row>
    <row r="9478" spans="21:21" x14ac:dyDescent="0.2">
      <c r="U9478" s="59"/>
    </row>
    <row r="9479" spans="21:21" x14ac:dyDescent="0.2">
      <c r="U9479" s="59"/>
    </row>
    <row r="9480" spans="21:21" x14ac:dyDescent="0.2">
      <c r="U9480" s="59"/>
    </row>
    <row r="9481" spans="21:21" x14ac:dyDescent="0.2">
      <c r="U9481" s="59"/>
    </row>
    <row r="9482" spans="21:21" x14ac:dyDescent="0.2">
      <c r="U9482" s="59"/>
    </row>
    <row r="9483" spans="21:21" x14ac:dyDescent="0.2">
      <c r="U9483" s="59"/>
    </row>
    <row r="9484" spans="21:21" x14ac:dyDescent="0.2">
      <c r="U9484" s="59"/>
    </row>
    <row r="9485" spans="21:21" x14ac:dyDescent="0.2">
      <c r="U9485" s="59"/>
    </row>
    <row r="9486" spans="21:21" x14ac:dyDescent="0.2">
      <c r="U9486" s="59"/>
    </row>
    <row r="9487" spans="21:21" x14ac:dyDescent="0.2">
      <c r="U9487" s="59"/>
    </row>
    <row r="9488" spans="21:21" x14ac:dyDescent="0.2">
      <c r="U9488" s="59"/>
    </row>
    <row r="9489" spans="21:21" x14ac:dyDescent="0.2">
      <c r="U9489" s="59"/>
    </row>
    <row r="9490" spans="21:21" x14ac:dyDescent="0.2">
      <c r="U9490" s="59"/>
    </row>
    <row r="9491" spans="21:21" x14ac:dyDescent="0.2">
      <c r="U9491" s="59"/>
    </row>
    <row r="9492" spans="21:21" x14ac:dyDescent="0.2">
      <c r="U9492" s="59"/>
    </row>
    <row r="9493" spans="21:21" x14ac:dyDescent="0.2">
      <c r="U9493" s="59"/>
    </row>
    <row r="9494" spans="21:21" x14ac:dyDescent="0.2">
      <c r="U9494" s="59"/>
    </row>
    <row r="9495" spans="21:21" x14ac:dyDescent="0.2">
      <c r="U9495" s="59"/>
    </row>
    <row r="9496" spans="21:21" x14ac:dyDescent="0.2">
      <c r="U9496" s="59"/>
    </row>
    <row r="9497" spans="21:21" x14ac:dyDescent="0.2">
      <c r="U9497" s="59"/>
    </row>
    <row r="9498" spans="21:21" x14ac:dyDescent="0.2">
      <c r="U9498" s="59"/>
    </row>
    <row r="9499" spans="21:21" x14ac:dyDescent="0.2">
      <c r="U9499" s="59"/>
    </row>
    <row r="9500" spans="21:21" x14ac:dyDescent="0.2">
      <c r="U9500" s="59"/>
    </row>
    <row r="9501" spans="21:21" x14ac:dyDescent="0.2">
      <c r="U9501" s="59"/>
    </row>
    <row r="9502" spans="21:21" x14ac:dyDescent="0.2">
      <c r="U9502" s="59"/>
    </row>
    <row r="9503" spans="21:21" x14ac:dyDescent="0.2">
      <c r="U9503" s="59"/>
    </row>
    <row r="9504" spans="21:21" x14ac:dyDescent="0.2">
      <c r="U9504" s="59"/>
    </row>
    <row r="9505" spans="21:21" x14ac:dyDescent="0.2">
      <c r="U9505" s="59"/>
    </row>
    <row r="9506" spans="21:21" x14ac:dyDescent="0.2">
      <c r="U9506" s="59"/>
    </row>
    <row r="9507" spans="21:21" x14ac:dyDescent="0.2">
      <c r="U9507" s="59"/>
    </row>
    <row r="9508" spans="21:21" x14ac:dyDescent="0.2">
      <c r="U9508" s="59"/>
    </row>
    <row r="9509" spans="21:21" x14ac:dyDescent="0.2">
      <c r="U9509" s="59"/>
    </row>
    <row r="9510" spans="21:21" x14ac:dyDescent="0.2">
      <c r="U9510" s="59"/>
    </row>
    <row r="9511" spans="21:21" x14ac:dyDescent="0.2">
      <c r="U9511" s="59"/>
    </row>
    <row r="9512" spans="21:21" x14ac:dyDescent="0.2">
      <c r="U9512" s="59"/>
    </row>
    <row r="9513" spans="21:21" x14ac:dyDescent="0.2">
      <c r="U9513" s="59"/>
    </row>
    <row r="9514" spans="21:21" x14ac:dyDescent="0.2">
      <c r="U9514" s="59"/>
    </row>
    <row r="9515" spans="21:21" x14ac:dyDescent="0.2">
      <c r="U9515" s="59"/>
    </row>
    <row r="9516" spans="21:21" x14ac:dyDescent="0.2">
      <c r="U9516" s="59"/>
    </row>
    <row r="9517" spans="21:21" x14ac:dyDescent="0.2">
      <c r="U9517" s="59"/>
    </row>
    <row r="9518" spans="21:21" x14ac:dyDescent="0.2">
      <c r="U9518" s="59"/>
    </row>
    <row r="9519" spans="21:21" x14ac:dyDescent="0.2">
      <c r="U9519" s="59"/>
    </row>
    <row r="9520" spans="21:21" x14ac:dyDescent="0.2">
      <c r="U9520" s="59"/>
    </row>
    <row r="9521" spans="21:21" x14ac:dyDescent="0.2">
      <c r="U9521" s="59"/>
    </row>
    <row r="9522" spans="21:21" x14ac:dyDescent="0.2">
      <c r="U9522" s="59"/>
    </row>
    <row r="9523" spans="21:21" x14ac:dyDescent="0.2">
      <c r="U9523" s="59"/>
    </row>
    <row r="9524" spans="21:21" x14ac:dyDescent="0.2">
      <c r="U9524" s="59"/>
    </row>
    <row r="9525" spans="21:21" x14ac:dyDescent="0.2">
      <c r="U9525" s="59"/>
    </row>
    <row r="9526" spans="21:21" x14ac:dyDescent="0.2">
      <c r="U9526" s="59"/>
    </row>
    <row r="9527" spans="21:21" x14ac:dyDescent="0.2">
      <c r="U9527" s="59"/>
    </row>
    <row r="9528" spans="21:21" x14ac:dyDescent="0.2">
      <c r="U9528" s="59"/>
    </row>
    <row r="9529" spans="21:21" x14ac:dyDescent="0.2">
      <c r="U9529" s="59"/>
    </row>
    <row r="9530" spans="21:21" x14ac:dyDescent="0.2">
      <c r="U9530" s="59"/>
    </row>
    <row r="9531" spans="21:21" x14ac:dyDescent="0.2">
      <c r="U9531" s="59"/>
    </row>
    <row r="9532" spans="21:21" x14ac:dyDescent="0.2">
      <c r="U9532" s="59"/>
    </row>
    <row r="9533" spans="21:21" x14ac:dyDescent="0.2">
      <c r="U9533" s="59"/>
    </row>
    <row r="9534" spans="21:21" x14ac:dyDescent="0.2">
      <c r="U9534" s="59"/>
    </row>
    <row r="9535" spans="21:21" x14ac:dyDescent="0.2">
      <c r="U9535" s="59"/>
    </row>
    <row r="9536" spans="21:21" x14ac:dyDescent="0.2">
      <c r="U9536" s="59"/>
    </row>
    <row r="9537" spans="21:21" x14ac:dyDescent="0.2">
      <c r="U9537" s="59"/>
    </row>
    <row r="9538" spans="21:21" x14ac:dyDescent="0.2">
      <c r="U9538" s="59"/>
    </row>
    <row r="9539" spans="21:21" x14ac:dyDescent="0.2">
      <c r="U9539" s="59"/>
    </row>
    <row r="9540" spans="21:21" x14ac:dyDescent="0.2">
      <c r="U9540" s="59"/>
    </row>
    <row r="9541" spans="21:21" x14ac:dyDescent="0.2">
      <c r="U9541" s="59"/>
    </row>
    <row r="9542" spans="21:21" x14ac:dyDescent="0.2">
      <c r="U9542" s="59"/>
    </row>
    <row r="9543" spans="21:21" x14ac:dyDescent="0.2">
      <c r="U9543" s="59"/>
    </row>
    <row r="9544" spans="21:21" x14ac:dyDescent="0.2">
      <c r="U9544" s="59"/>
    </row>
    <row r="9545" spans="21:21" x14ac:dyDescent="0.2">
      <c r="U9545" s="59"/>
    </row>
    <row r="9546" spans="21:21" x14ac:dyDescent="0.2">
      <c r="U9546" s="59"/>
    </row>
    <row r="9547" spans="21:21" x14ac:dyDescent="0.2">
      <c r="U9547" s="59"/>
    </row>
    <row r="9548" spans="21:21" x14ac:dyDescent="0.2">
      <c r="U9548" s="59"/>
    </row>
    <row r="9549" spans="21:21" x14ac:dyDescent="0.2">
      <c r="U9549" s="59"/>
    </row>
    <row r="9550" spans="21:21" x14ac:dyDescent="0.2">
      <c r="U9550" s="59"/>
    </row>
    <row r="9551" spans="21:21" x14ac:dyDescent="0.2">
      <c r="U9551" s="59"/>
    </row>
    <row r="9552" spans="21:21" x14ac:dyDescent="0.2">
      <c r="U9552" s="59"/>
    </row>
    <row r="9553" spans="21:21" x14ac:dyDescent="0.2">
      <c r="U9553" s="59"/>
    </row>
    <row r="9554" spans="21:21" x14ac:dyDescent="0.2">
      <c r="U9554" s="59"/>
    </row>
    <row r="9555" spans="21:21" x14ac:dyDescent="0.2">
      <c r="U9555" s="59"/>
    </row>
    <row r="9556" spans="21:21" x14ac:dyDescent="0.2">
      <c r="U9556" s="59"/>
    </row>
    <row r="9557" spans="21:21" x14ac:dyDescent="0.2">
      <c r="U9557" s="59"/>
    </row>
    <row r="9558" spans="21:21" x14ac:dyDescent="0.2">
      <c r="U9558" s="59"/>
    </row>
    <row r="9559" spans="21:21" x14ac:dyDescent="0.2">
      <c r="U9559" s="59"/>
    </row>
    <row r="9560" spans="21:21" x14ac:dyDescent="0.2">
      <c r="U9560" s="59"/>
    </row>
    <row r="9561" spans="21:21" x14ac:dyDescent="0.2">
      <c r="U9561" s="59"/>
    </row>
    <row r="9562" spans="21:21" x14ac:dyDescent="0.2">
      <c r="U9562" s="59"/>
    </row>
    <row r="9563" spans="21:21" x14ac:dyDescent="0.2">
      <c r="U9563" s="59"/>
    </row>
    <row r="9564" spans="21:21" x14ac:dyDescent="0.2">
      <c r="U9564" s="59"/>
    </row>
    <row r="9565" spans="21:21" x14ac:dyDescent="0.2">
      <c r="U9565" s="59"/>
    </row>
    <row r="9566" spans="21:21" x14ac:dyDescent="0.2">
      <c r="U9566" s="59"/>
    </row>
    <row r="9567" spans="21:21" x14ac:dyDescent="0.2">
      <c r="U9567" s="59"/>
    </row>
    <row r="9568" spans="21:21" x14ac:dyDescent="0.2">
      <c r="U9568" s="59"/>
    </row>
    <row r="9569" spans="21:21" x14ac:dyDescent="0.2">
      <c r="U9569" s="59"/>
    </row>
    <row r="9570" spans="21:21" x14ac:dyDescent="0.2">
      <c r="U9570" s="59"/>
    </row>
    <row r="9571" spans="21:21" x14ac:dyDescent="0.2">
      <c r="U9571" s="59"/>
    </row>
    <row r="9572" spans="21:21" x14ac:dyDescent="0.2">
      <c r="U9572" s="59"/>
    </row>
    <row r="9573" spans="21:21" x14ac:dyDescent="0.2">
      <c r="U9573" s="59"/>
    </row>
    <row r="9574" spans="21:21" x14ac:dyDescent="0.2">
      <c r="U9574" s="59"/>
    </row>
    <row r="9575" spans="21:21" x14ac:dyDescent="0.2">
      <c r="U9575" s="59"/>
    </row>
    <row r="9576" spans="21:21" x14ac:dyDescent="0.2">
      <c r="U9576" s="59"/>
    </row>
    <row r="9577" spans="21:21" x14ac:dyDescent="0.2">
      <c r="U9577" s="59"/>
    </row>
    <row r="9578" spans="21:21" x14ac:dyDescent="0.2">
      <c r="U9578" s="59"/>
    </row>
    <row r="9579" spans="21:21" x14ac:dyDescent="0.2">
      <c r="U9579" s="59"/>
    </row>
    <row r="9580" spans="21:21" x14ac:dyDescent="0.2">
      <c r="U9580" s="59"/>
    </row>
    <row r="9581" spans="21:21" x14ac:dyDescent="0.2">
      <c r="U9581" s="59"/>
    </row>
    <row r="9582" spans="21:21" x14ac:dyDescent="0.2">
      <c r="U9582" s="59"/>
    </row>
    <row r="9583" spans="21:21" x14ac:dyDescent="0.2">
      <c r="U9583" s="59"/>
    </row>
    <row r="9584" spans="21:21" x14ac:dyDescent="0.2">
      <c r="U9584" s="59"/>
    </row>
    <row r="9585" spans="21:21" x14ac:dyDescent="0.2">
      <c r="U9585" s="59"/>
    </row>
    <row r="9586" spans="21:21" x14ac:dyDescent="0.2">
      <c r="U9586" s="59"/>
    </row>
    <row r="9587" spans="21:21" x14ac:dyDescent="0.2">
      <c r="U9587" s="59"/>
    </row>
    <row r="9588" spans="21:21" x14ac:dyDescent="0.2">
      <c r="U9588" s="59"/>
    </row>
    <row r="9589" spans="21:21" x14ac:dyDescent="0.2">
      <c r="U9589" s="59"/>
    </row>
    <row r="9590" spans="21:21" x14ac:dyDescent="0.2">
      <c r="U9590" s="59"/>
    </row>
    <row r="9591" spans="21:21" x14ac:dyDescent="0.2">
      <c r="U9591" s="59"/>
    </row>
    <row r="9592" spans="21:21" x14ac:dyDescent="0.2">
      <c r="U9592" s="59"/>
    </row>
    <row r="9593" spans="21:21" x14ac:dyDescent="0.2">
      <c r="U9593" s="59"/>
    </row>
    <row r="9594" spans="21:21" x14ac:dyDescent="0.2">
      <c r="U9594" s="59"/>
    </row>
    <row r="9595" spans="21:21" x14ac:dyDescent="0.2">
      <c r="U9595" s="59"/>
    </row>
    <row r="9596" spans="21:21" x14ac:dyDescent="0.2">
      <c r="U9596" s="59"/>
    </row>
    <row r="9597" spans="21:21" x14ac:dyDescent="0.2">
      <c r="U9597" s="59"/>
    </row>
    <row r="9598" spans="21:21" x14ac:dyDescent="0.2">
      <c r="U9598" s="59"/>
    </row>
    <row r="9599" spans="21:21" x14ac:dyDescent="0.2">
      <c r="U9599" s="59"/>
    </row>
    <row r="9600" spans="21:21" x14ac:dyDescent="0.2">
      <c r="U9600" s="59"/>
    </row>
    <row r="9601" spans="21:21" x14ac:dyDescent="0.2">
      <c r="U9601" s="59"/>
    </row>
    <row r="9602" spans="21:21" x14ac:dyDescent="0.2">
      <c r="U9602" s="59"/>
    </row>
    <row r="9603" spans="21:21" x14ac:dyDescent="0.2">
      <c r="U9603" s="59"/>
    </row>
    <row r="9604" spans="21:21" x14ac:dyDescent="0.2">
      <c r="U9604" s="59"/>
    </row>
    <row r="9605" spans="21:21" x14ac:dyDescent="0.2">
      <c r="U9605" s="59"/>
    </row>
    <row r="9606" spans="21:21" x14ac:dyDescent="0.2">
      <c r="U9606" s="59"/>
    </row>
    <row r="9607" spans="21:21" x14ac:dyDescent="0.2">
      <c r="U9607" s="59"/>
    </row>
    <row r="9608" spans="21:21" x14ac:dyDescent="0.2">
      <c r="U9608" s="59"/>
    </row>
    <row r="9609" spans="21:21" x14ac:dyDescent="0.2">
      <c r="U9609" s="59"/>
    </row>
    <row r="9610" spans="21:21" x14ac:dyDescent="0.2">
      <c r="U9610" s="59"/>
    </row>
    <row r="9611" spans="21:21" x14ac:dyDescent="0.2">
      <c r="U9611" s="59"/>
    </row>
    <row r="9612" spans="21:21" x14ac:dyDescent="0.2">
      <c r="U9612" s="59"/>
    </row>
    <row r="9613" spans="21:21" x14ac:dyDescent="0.2">
      <c r="U9613" s="59"/>
    </row>
    <row r="9614" spans="21:21" x14ac:dyDescent="0.2">
      <c r="U9614" s="59"/>
    </row>
    <row r="9615" spans="21:21" x14ac:dyDescent="0.2">
      <c r="U9615" s="59"/>
    </row>
    <row r="9616" spans="21:21" x14ac:dyDescent="0.2">
      <c r="U9616" s="59"/>
    </row>
    <row r="9617" spans="21:21" x14ac:dyDescent="0.2">
      <c r="U9617" s="59"/>
    </row>
    <row r="9618" spans="21:21" x14ac:dyDescent="0.2">
      <c r="U9618" s="59"/>
    </row>
    <row r="9619" spans="21:21" x14ac:dyDescent="0.2">
      <c r="U9619" s="59"/>
    </row>
    <row r="9620" spans="21:21" x14ac:dyDescent="0.2">
      <c r="U9620" s="59"/>
    </row>
    <row r="9621" spans="21:21" x14ac:dyDescent="0.2">
      <c r="U9621" s="59"/>
    </row>
    <row r="9622" spans="21:21" x14ac:dyDescent="0.2">
      <c r="U9622" s="59"/>
    </row>
    <row r="9623" spans="21:21" x14ac:dyDescent="0.2">
      <c r="U9623" s="59"/>
    </row>
    <row r="9624" spans="21:21" x14ac:dyDescent="0.2">
      <c r="U9624" s="59"/>
    </row>
    <row r="9625" spans="21:21" x14ac:dyDescent="0.2">
      <c r="U9625" s="59"/>
    </row>
    <row r="9626" spans="21:21" x14ac:dyDescent="0.2">
      <c r="U9626" s="59"/>
    </row>
    <row r="9627" spans="21:21" x14ac:dyDescent="0.2">
      <c r="U9627" s="59"/>
    </row>
    <row r="9628" spans="21:21" x14ac:dyDescent="0.2">
      <c r="U9628" s="59"/>
    </row>
    <row r="9629" spans="21:21" x14ac:dyDescent="0.2">
      <c r="U9629" s="59"/>
    </row>
    <row r="9630" spans="21:21" x14ac:dyDescent="0.2">
      <c r="U9630" s="59"/>
    </row>
    <row r="9631" spans="21:21" x14ac:dyDescent="0.2">
      <c r="U9631" s="59"/>
    </row>
    <row r="9632" spans="21:21" x14ac:dyDescent="0.2">
      <c r="U9632" s="59"/>
    </row>
    <row r="9633" spans="21:21" x14ac:dyDescent="0.2">
      <c r="U9633" s="59"/>
    </row>
    <row r="9634" spans="21:21" x14ac:dyDescent="0.2">
      <c r="U9634" s="59"/>
    </row>
    <row r="9635" spans="21:21" x14ac:dyDescent="0.2">
      <c r="U9635" s="59"/>
    </row>
    <row r="9636" spans="21:21" x14ac:dyDescent="0.2">
      <c r="U9636" s="59"/>
    </row>
    <row r="9637" spans="21:21" x14ac:dyDescent="0.2">
      <c r="U9637" s="59"/>
    </row>
    <row r="9638" spans="21:21" x14ac:dyDescent="0.2">
      <c r="U9638" s="59"/>
    </row>
    <row r="9639" spans="21:21" x14ac:dyDescent="0.2">
      <c r="U9639" s="59"/>
    </row>
    <row r="9640" spans="21:21" x14ac:dyDescent="0.2">
      <c r="U9640" s="59"/>
    </row>
    <row r="9641" spans="21:21" x14ac:dyDescent="0.2">
      <c r="U9641" s="59"/>
    </row>
    <row r="9642" spans="21:21" x14ac:dyDescent="0.2">
      <c r="U9642" s="59"/>
    </row>
    <row r="9643" spans="21:21" x14ac:dyDescent="0.2">
      <c r="U9643" s="59"/>
    </row>
    <row r="9644" spans="21:21" x14ac:dyDescent="0.2">
      <c r="U9644" s="59"/>
    </row>
    <row r="9645" spans="21:21" x14ac:dyDescent="0.2">
      <c r="U9645" s="59"/>
    </row>
    <row r="9646" spans="21:21" x14ac:dyDescent="0.2">
      <c r="U9646" s="59"/>
    </row>
    <row r="9647" spans="21:21" x14ac:dyDescent="0.2">
      <c r="U9647" s="59"/>
    </row>
    <row r="9648" spans="21:21" x14ac:dyDescent="0.2">
      <c r="U9648" s="59"/>
    </row>
    <row r="9649" spans="21:21" x14ac:dyDescent="0.2">
      <c r="U9649" s="59"/>
    </row>
    <row r="9650" spans="21:21" x14ac:dyDescent="0.2">
      <c r="U9650" s="59"/>
    </row>
    <row r="9651" spans="21:21" x14ac:dyDescent="0.2">
      <c r="U9651" s="59"/>
    </row>
    <row r="9652" spans="21:21" x14ac:dyDescent="0.2">
      <c r="U9652" s="59"/>
    </row>
    <row r="9653" spans="21:21" x14ac:dyDescent="0.2">
      <c r="U9653" s="59"/>
    </row>
    <row r="9654" spans="21:21" x14ac:dyDescent="0.2">
      <c r="U9654" s="59"/>
    </row>
    <row r="9655" spans="21:21" x14ac:dyDescent="0.2">
      <c r="U9655" s="59"/>
    </row>
    <row r="9656" spans="21:21" x14ac:dyDescent="0.2">
      <c r="U9656" s="59"/>
    </row>
    <row r="9657" spans="21:21" x14ac:dyDescent="0.2">
      <c r="U9657" s="59"/>
    </row>
    <row r="9658" spans="21:21" x14ac:dyDescent="0.2">
      <c r="U9658" s="59"/>
    </row>
    <row r="9659" spans="21:21" x14ac:dyDescent="0.2">
      <c r="U9659" s="59"/>
    </row>
    <row r="9660" spans="21:21" x14ac:dyDescent="0.2">
      <c r="U9660" s="59"/>
    </row>
    <row r="9661" spans="21:21" x14ac:dyDescent="0.2">
      <c r="U9661" s="59"/>
    </row>
    <row r="9662" spans="21:21" x14ac:dyDescent="0.2">
      <c r="U9662" s="59"/>
    </row>
    <row r="9663" spans="21:21" x14ac:dyDescent="0.2">
      <c r="U9663" s="59"/>
    </row>
    <row r="9664" spans="21:21" x14ac:dyDescent="0.2">
      <c r="U9664" s="59"/>
    </row>
    <row r="9665" spans="21:21" x14ac:dyDescent="0.2">
      <c r="U9665" s="59"/>
    </row>
    <row r="9666" spans="21:21" x14ac:dyDescent="0.2">
      <c r="U9666" s="59"/>
    </row>
    <row r="9667" spans="21:21" x14ac:dyDescent="0.2">
      <c r="U9667" s="59"/>
    </row>
    <row r="9668" spans="21:21" x14ac:dyDescent="0.2">
      <c r="U9668" s="59"/>
    </row>
    <row r="9669" spans="21:21" x14ac:dyDescent="0.2">
      <c r="U9669" s="59"/>
    </row>
    <row r="9670" spans="21:21" x14ac:dyDescent="0.2">
      <c r="U9670" s="59"/>
    </row>
    <row r="9671" spans="21:21" x14ac:dyDescent="0.2">
      <c r="U9671" s="59"/>
    </row>
    <row r="9672" spans="21:21" x14ac:dyDescent="0.2">
      <c r="U9672" s="59"/>
    </row>
    <row r="9673" spans="21:21" x14ac:dyDescent="0.2">
      <c r="U9673" s="59"/>
    </row>
    <row r="9674" spans="21:21" x14ac:dyDescent="0.2">
      <c r="U9674" s="59"/>
    </row>
    <row r="9675" spans="21:21" x14ac:dyDescent="0.2">
      <c r="U9675" s="59"/>
    </row>
    <row r="9676" spans="21:21" x14ac:dyDescent="0.2">
      <c r="U9676" s="59"/>
    </row>
    <row r="9677" spans="21:21" x14ac:dyDescent="0.2">
      <c r="U9677" s="59"/>
    </row>
    <row r="9678" spans="21:21" x14ac:dyDescent="0.2">
      <c r="U9678" s="59"/>
    </row>
    <row r="9679" spans="21:21" x14ac:dyDescent="0.2">
      <c r="U9679" s="59"/>
    </row>
    <row r="9680" spans="21:21" x14ac:dyDescent="0.2">
      <c r="U9680" s="59"/>
    </row>
    <row r="9681" spans="21:21" x14ac:dyDescent="0.2">
      <c r="U9681" s="59"/>
    </row>
    <row r="9682" spans="21:21" x14ac:dyDescent="0.2">
      <c r="U9682" s="59"/>
    </row>
    <row r="9683" spans="21:21" x14ac:dyDescent="0.2">
      <c r="U9683" s="59"/>
    </row>
    <row r="9684" spans="21:21" x14ac:dyDescent="0.2">
      <c r="U9684" s="59"/>
    </row>
    <row r="9685" spans="21:21" x14ac:dyDescent="0.2">
      <c r="U9685" s="59"/>
    </row>
    <row r="9686" spans="21:21" x14ac:dyDescent="0.2">
      <c r="U9686" s="59"/>
    </row>
    <row r="9687" spans="21:21" x14ac:dyDescent="0.2">
      <c r="U9687" s="59"/>
    </row>
    <row r="9688" spans="21:21" x14ac:dyDescent="0.2">
      <c r="U9688" s="59"/>
    </row>
    <row r="9689" spans="21:21" x14ac:dyDescent="0.2">
      <c r="U9689" s="59"/>
    </row>
    <row r="9690" spans="21:21" x14ac:dyDescent="0.2">
      <c r="U9690" s="59"/>
    </row>
    <row r="9691" spans="21:21" x14ac:dyDescent="0.2">
      <c r="U9691" s="59"/>
    </row>
    <row r="9692" spans="21:21" x14ac:dyDescent="0.2">
      <c r="U9692" s="59"/>
    </row>
    <row r="9693" spans="21:21" x14ac:dyDescent="0.2">
      <c r="U9693" s="59"/>
    </row>
    <row r="9694" spans="21:21" x14ac:dyDescent="0.2">
      <c r="U9694" s="59"/>
    </row>
    <row r="9695" spans="21:21" x14ac:dyDescent="0.2">
      <c r="U9695" s="59"/>
    </row>
    <row r="9696" spans="21:21" x14ac:dyDescent="0.2">
      <c r="U9696" s="59"/>
    </row>
    <row r="9697" spans="21:21" x14ac:dyDescent="0.2">
      <c r="U9697" s="59"/>
    </row>
    <row r="9698" spans="21:21" x14ac:dyDescent="0.2">
      <c r="U9698" s="59"/>
    </row>
    <row r="9699" spans="21:21" x14ac:dyDescent="0.2">
      <c r="U9699" s="59"/>
    </row>
    <row r="9700" spans="21:21" x14ac:dyDescent="0.2">
      <c r="U9700" s="59"/>
    </row>
    <row r="9701" spans="21:21" x14ac:dyDescent="0.2">
      <c r="U9701" s="59"/>
    </row>
    <row r="9702" spans="21:21" x14ac:dyDescent="0.2">
      <c r="U9702" s="59"/>
    </row>
    <row r="9703" spans="21:21" x14ac:dyDescent="0.2">
      <c r="U9703" s="59"/>
    </row>
    <row r="9704" spans="21:21" x14ac:dyDescent="0.2">
      <c r="U9704" s="59"/>
    </row>
    <row r="9705" spans="21:21" x14ac:dyDescent="0.2">
      <c r="U9705" s="59"/>
    </row>
    <row r="9706" spans="21:21" x14ac:dyDescent="0.2">
      <c r="U9706" s="59"/>
    </row>
    <row r="9707" spans="21:21" x14ac:dyDescent="0.2">
      <c r="U9707" s="59"/>
    </row>
    <row r="9708" spans="21:21" x14ac:dyDescent="0.2">
      <c r="U9708" s="59"/>
    </row>
    <row r="9709" spans="21:21" x14ac:dyDescent="0.2">
      <c r="U9709" s="59"/>
    </row>
    <row r="9710" spans="21:21" x14ac:dyDescent="0.2">
      <c r="U9710" s="59"/>
    </row>
    <row r="9711" spans="21:21" x14ac:dyDescent="0.2">
      <c r="U9711" s="59"/>
    </row>
    <row r="9712" spans="21:21" x14ac:dyDescent="0.2">
      <c r="U9712" s="59"/>
    </row>
    <row r="9713" spans="21:21" x14ac:dyDescent="0.2">
      <c r="U9713" s="59"/>
    </row>
    <row r="9714" spans="21:21" x14ac:dyDescent="0.2">
      <c r="U9714" s="59"/>
    </row>
    <row r="9715" spans="21:21" x14ac:dyDescent="0.2">
      <c r="U9715" s="59"/>
    </row>
    <row r="9716" spans="21:21" x14ac:dyDescent="0.2">
      <c r="U9716" s="59"/>
    </row>
    <row r="9717" spans="21:21" x14ac:dyDescent="0.2">
      <c r="U9717" s="59"/>
    </row>
    <row r="9718" spans="21:21" x14ac:dyDescent="0.2">
      <c r="U9718" s="59"/>
    </row>
    <row r="9719" spans="21:21" x14ac:dyDescent="0.2">
      <c r="U9719" s="59"/>
    </row>
    <row r="9720" spans="21:21" x14ac:dyDescent="0.2">
      <c r="U9720" s="59"/>
    </row>
    <row r="9721" spans="21:21" x14ac:dyDescent="0.2">
      <c r="U9721" s="59"/>
    </row>
    <row r="9722" spans="21:21" x14ac:dyDescent="0.2">
      <c r="U9722" s="59"/>
    </row>
    <row r="9723" spans="21:21" x14ac:dyDescent="0.2">
      <c r="U9723" s="59"/>
    </row>
    <row r="9724" spans="21:21" x14ac:dyDescent="0.2">
      <c r="U9724" s="59"/>
    </row>
    <row r="9725" spans="21:21" x14ac:dyDescent="0.2">
      <c r="U9725" s="59"/>
    </row>
    <row r="9726" spans="21:21" x14ac:dyDescent="0.2">
      <c r="U9726" s="59"/>
    </row>
    <row r="9727" spans="21:21" x14ac:dyDescent="0.2">
      <c r="U9727" s="59"/>
    </row>
    <row r="9728" spans="21:21" x14ac:dyDescent="0.2">
      <c r="U9728" s="59"/>
    </row>
    <row r="9729" spans="21:21" x14ac:dyDescent="0.2">
      <c r="U9729" s="59"/>
    </row>
    <row r="9730" spans="21:21" x14ac:dyDescent="0.2">
      <c r="U9730" s="59"/>
    </row>
    <row r="9731" spans="21:21" x14ac:dyDescent="0.2">
      <c r="U9731" s="59"/>
    </row>
    <row r="9732" spans="21:21" x14ac:dyDescent="0.2">
      <c r="U9732" s="59"/>
    </row>
    <row r="9733" spans="21:21" x14ac:dyDescent="0.2">
      <c r="U9733" s="59"/>
    </row>
    <row r="9734" spans="21:21" x14ac:dyDescent="0.2">
      <c r="U9734" s="59"/>
    </row>
    <row r="9735" spans="21:21" x14ac:dyDescent="0.2">
      <c r="U9735" s="59"/>
    </row>
    <row r="9736" spans="21:21" x14ac:dyDescent="0.2">
      <c r="U9736" s="59"/>
    </row>
    <row r="9737" spans="21:21" x14ac:dyDescent="0.2">
      <c r="U9737" s="59"/>
    </row>
    <row r="9738" spans="21:21" x14ac:dyDescent="0.2">
      <c r="U9738" s="59"/>
    </row>
    <row r="9739" spans="21:21" x14ac:dyDescent="0.2">
      <c r="U9739" s="59"/>
    </row>
    <row r="9740" spans="21:21" x14ac:dyDescent="0.2">
      <c r="U9740" s="59"/>
    </row>
    <row r="9741" spans="21:21" x14ac:dyDescent="0.2">
      <c r="U9741" s="59"/>
    </row>
    <row r="9742" spans="21:21" x14ac:dyDescent="0.2">
      <c r="U9742" s="59"/>
    </row>
    <row r="9743" spans="21:21" x14ac:dyDescent="0.2">
      <c r="U9743" s="59"/>
    </row>
    <row r="9744" spans="21:21" x14ac:dyDescent="0.2">
      <c r="U9744" s="59"/>
    </row>
    <row r="9745" spans="21:21" x14ac:dyDescent="0.2">
      <c r="U9745" s="59"/>
    </row>
    <row r="9746" spans="21:21" x14ac:dyDescent="0.2">
      <c r="U9746" s="59"/>
    </row>
    <row r="9747" spans="21:21" x14ac:dyDescent="0.2">
      <c r="U9747" s="59"/>
    </row>
    <row r="9748" spans="21:21" x14ac:dyDescent="0.2">
      <c r="U9748" s="59"/>
    </row>
    <row r="9749" spans="21:21" x14ac:dyDescent="0.2">
      <c r="U9749" s="59"/>
    </row>
    <row r="9750" spans="21:21" x14ac:dyDescent="0.2">
      <c r="U9750" s="59"/>
    </row>
    <row r="9751" spans="21:21" x14ac:dyDescent="0.2">
      <c r="U9751" s="59"/>
    </row>
    <row r="9752" spans="21:21" x14ac:dyDescent="0.2">
      <c r="U9752" s="59"/>
    </row>
    <row r="9753" spans="21:21" x14ac:dyDescent="0.2">
      <c r="U9753" s="59"/>
    </row>
    <row r="9754" spans="21:21" x14ac:dyDescent="0.2">
      <c r="U9754" s="59"/>
    </row>
    <row r="9755" spans="21:21" x14ac:dyDescent="0.2">
      <c r="U9755" s="59"/>
    </row>
    <row r="9756" spans="21:21" x14ac:dyDescent="0.2">
      <c r="U9756" s="59"/>
    </row>
    <row r="9757" spans="21:21" x14ac:dyDescent="0.2">
      <c r="U9757" s="59"/>
    </row>
    <row r="9758" spans="21:21" x14ac:dyDescent="0.2">
      <c r="U9758" s="59"/>
    </row>
    <row r="9759" spans="21:21" x14ac:dyDescent="0.2">
      <c r="U9759" s="59"/>
    </row>
    <row r="9760" spans="21:21" x14ac:dyDescent="0.2">
      <c r="U9760" s="59"/>
    </row>
    <row r="9761" spans="21:21" x14ac:dyDescent="0.2">
      <c r="U9761" s="59"/>
    </row>
    <row r="9762" spans="21:21" x14ac:dyDescent="0.2">
      <c r="U9762" s="59"/>
    </row>
    <row r="9763" spans="21:21" x14ac:dyDescent="0.2">
      <c r="U9763" s="59"/>
    </row>
    <row r="9764" spans="21:21" x14ac:dyDescent="0.2">
      <c r="U9764" s="59"/>
    </row>
    <row r="9765" spans="21:21" x14ac:dyDescent="0.2">
      <c r="U9765" s="59"/>
    </row>
    <row r="9766" spans="21:21" x14ac:dyDescent="0.2">
      <c r="U9766" s="59"/>
    </row>
    <row r="9767" spans="21:21" x14ac:dyDescent="0.2">
      <c r="U9767" s="59"/>
    </row>
    <row r="9768" spans="21:21" x14ac:dyDescent="0.2">
      <c r="U9768" s="59"/>
    </row>
    <row r="9769" spans="21:21" x14ac:dyDescent="0.2">
      <c r="U9769" s="59"/>
    </row>
    <row r="9770" spans="21:21" x14ac:dyDescent="0.2">
      <c r="U9770" s="59"/>
    </row>
    <row r="9771" spans="21:21" x14ac:dyDescent="0.2">
      <c r="U9771" s="59"/>
    </row>
    <row r="9772" spans="21:21" x14ac:dyDescent="0.2">
      <c r="U9772" s="59"/>
    </row>
    <row r="9773" spans="21:21" x14ac:dyDescent="0.2">
      <c r="U9773" s="59"/>
    </row>
    <row r="9774" spans="21:21" x14ac:dyDescent="0.2">
      <c r="U9774" s="59"/>
    </row>
    <row r="9775" spans="21:21" x14ac:dyDescent="0.2">
      <c r="U9775" s="59"/>
    </row>
    <row r="9776" spans="21:21" x14ac:dyDescent="0.2">
      <c r="U9776" s="59"/>
    </row>
    <row r="9777" spans="21:21" x14ac:dyDescent="0.2">
      <c r="U9777" s="59"/>
    </row>
    <row r="9778" spans="21:21" x14ac:dyDescent="0.2">
      <c r="U9778" s="59"/>
    </row>
    <row r="9779" spans="21:21" x14ac:dyDescent="0.2">
      <c r="U9779" s="59"/>
    </row>
    <row r="9780" spans="21:21" x14ac:dyDescent="0.2">
      <c r="U9780" s="59"/>
    </row>
    <row r="9781" spans="21:21" x14ac:dyDescent="0.2">
      <c r="U9781" s="59"/>
    </row>
    <row r="9782" spans="21:21" x14ac:dyDescent="0.2">
      <c r="U9782" s="59"/>
    </row>
    <row r="9783" spans="21:21" x14ac:dyDescent="0.2">
      <c r="U9783" s="59"/>
    </row>
    <row r="9784" spans="21:21" x14ac:dyDescent="0.2">
      <c r="U9784" s="59"/>
    </row>
    <row r="9785" spans="21:21" x14ac:dyDescent="0.2">
      <c r="U9785" s="59"/>
    </row>
    <row r="9786" spans="21:21" x14ac:dyDescent="0.2">
      <c r="U9786" s="59"/>
    </row>
    <row r="9787" spans="21:21" x14ac:dyDescent="0.2">
      <c r="U9787" s="59"/>
    </row>
    <row r="9788" spans="21:21" x14ac:dyDescent="0.2">
      <c r="U9788" s="59"/>
    </row>
    <row r="9789" spans="21:21" x14ac:dyDescent="0.2">
      <c r="U9789" s="59"/>
    </row>
    <row r="9790" spans="21:21" x14ac:dyDescent="0.2">
      <c r="U9790" s="59"/>
    </row>
    <row r="9791" spans="21:21" x14ac:dyDescent="0.2">
      <c r="U9791" s="59"/>
    </row>
    <row r="9792" spans="21:21" x14ac:dyDescent="0.2">
      <c r="U9792" s="59"/>
    </row>
    <row r="9793" spans="21:21" x14ac:dyDescent="0.2">
      <c r="U9793" s="59"/>
    </row>
    <row r="9794" spans="21:21" x14ac:dyDescent="0.2">
      <c r="U9794" s="59"/>
    </row>
    <row r="9795" spans="21:21" x14ac:dyDescent="0.2">
      <c r="U9795" s="59"/>
    </row>
    <row r="9796" spans="21:21" x14ac:dyDescent="0.2">
      <c r="U9796" s="59"/>
    </row>
    <row r="9797" spans="21:21" x14ac:dyDescent="0.2">
      <c r="U9797" s="59"/>
    </row>
    <row r="9798" spans="21:21" x14ac:dyDescent="0.2">
      <c r="U9798" s="59"/>
    </row>
    <row r="9799" spans="21:21" x14ac:dyDescent="0.2">
      <c r="U9799" s="59"/>
    </row>
    <row r="9800" spans="21:21" x14ac:dyDescent="0.2">
      <c r="U9800" s="59"/>
    </row>
    <row r="9801" spans="21:21" x14ac:dyDescent="0.2">
      <c r="U9801" s="59"/>
    </row>
    <row r="9802" spans="21:21" x14ac:dyDescent="0.2">
      <c r="U9802" s="59"/>
    </row>
    <row r="9803" spans="21:21" x14ac:dyDescent="0.2">
      <c r="U9803" s="59"/>
    </row>
    <row r="9804" spans="21:21" x14ac:dyDescent="0.2">
      <c r="U9804" s="59"/>
    </row>
    <row r="9805" spans="21:21" x14ac:dyDescent="0.2">
      <c r="U9805" s="59"/>
    </row>
    <row r="9806" spans="21:21" x14ac:dyDescent="0.2">
      <c r="U9806" s="59"/>
    </row>
    <row r="9807" spans="21:21" x14ac:dyDescent="0.2">
      <c r="U9807" s="59"/>
    </row>
    <row r="9808" spans="21:21" x14ac:dyDescent="0.2">
      <c r="U9808" s="59"/>
    </row>
    <row r="9809" spans="21:21" x14ac:dyDescent="0.2">
      <c r="U9809" s="59"/>
    </row>
    <row r="9810" spans="21:21" x14ac:dyDescent="0.2">
      <c r="U9810" s="59"/>
    </row>
    <row r="9811" spans="21:21" x14ac:dyDescent="0.2">
      <c r="U9811" s="59"/>
    </row>
    <row r="9812" spans="21:21" x14ac:dyDescent="0.2">
      <c r="U9812" s="59"/>
    </row>
    <row r="9813" spans="21:21" x14ac:dyDescent="0.2">
      <c r="U9813" s="59"/>
    </row>
    <row r="9814" spans="21:21" x14ac:dyDescent="0.2">
      <c r="U9814" s="59"/>
    </row>
    <row r="9815" spans="21:21" x14ac:dyDescent="0.2">
      <c r="U9815" s="59"/>
    </row>
    <row r="9816" spans="21:21" x14ac:dyDescent="0.2">
      <c r="U9816" s="59"/>
    </row>
    <row r="9817" spans="21:21" x14ac:dyDescent="0.2">
      <c r="U9817" s="59"/>
    </row>
    <row r="9818" spans="21:21" x14ac:dyDescent="0.2">
      <c r="U9818" s="59"/>
    </row>
    <row r="9819" spans="21:21" x14ac:dyDescent="0.2">
      <c r="U9819" s="59"/>
    </row>
    <row r="9820" spans="21:21" x14ac:dyDescent="0.2">
      <c r="U9820" s="59"/>
    </row>
    <row r="9821" spans="21:21" x14ac:dyDescent="0.2">
      <c r="U9821" s="59"/>
    </row>
    <row r="9822" spans="21:21" x14ac:dyDescent="0.2">
      <c r="U9822" s="59"/>
    </row>
    <row r="9823" spans="21:21" x14ac:dyDescent="0.2">
      <c r="U9823" s="59"/>
    </row>
    <row r="9824" spans="21:21" x14ac:dyDescent="0.2">
      <c r="U9824" s="59"/>
    </row>
    <row r="9825" spans="21:21" x14ac:dyDescent="0.2">
      <c r="U9825" s="59"/>
    </row>
    <row r="9826" spans="21:21" x14ac:dyDescent="0.2">
      <c r="U9826" s="59"/>
    </row>
    <row r="9827" spans="21:21" x14ac:dyDescent="0.2">
      <c r="U9827" s="59"/>
    </row>
    <row r="9828" spans="21:21" x14ac:dyDescent="0.2">
      <c r="U9828" s="59"/>
    </row>
    <row r="9829" spans="21:21" x14ac:dyDescent="0.2">
      <c r="U9829" s="59"/>
    </row>
    <row r="9830" spans="21:21" x14ac:dyDescent="0.2">
      <c r="U9830" s="59"/>
    </row>
    <row r="9831" spans="21:21" x14ac:dyDescent="0.2">
      <c r="U9831" s="59"/>
    </row>
    <row r="9832" spans="21:21" x14ac:dyDescent="0.2">
      <c r="U9832" s="59"/>
    </row>
    <row r="9833" spans="21:21" x14ac:dyDescent="0.2">
      <c r="U9833" s="59"/>
    </row>
    <row r="9834" spans="21:21" x14ac:dyDescent="0.2">
      <c r="U9834" s="59"/>
    </row>
    <row r="9835" spans="21:21" x14ac:dyDescent="0.2">
      <c r="U9835" s="59"/>
    </row>
    <row r="9836" spans="21:21" x14ac:dyDescent="0.2">
      <c r="U9836" s="59"/>
    </row>
    <row r="9837" spans="21:21" x14ac:dyDescent="0.2">
      <c r="U9837" s="59"/>
    </row>
    <row r="9838" spans="21:21" x14ac:dyDescent="0.2">
      <c r="U9838" s="59"/>
    </row>
    <row r="9839" spans="21:21" x14ac:dyDescent="0.2">
      <c r="U9839" s="59"/>
    </row>
    <row r="9840" spans="21:21" x14ac:dyDescent="0.2">
      <c r="U9840" s="59"/>
    </row>
    <row r="9841" spans="21:21" x14ac:dyDescent="0.2">
      <c r="U9841" s="59"/>
    </row>
    <row r="9842" spans="21:21" x14ac:dyDescent="0.2">
      <c r="U9842" s="59"/>
    </row>
    <row r="9843" spans="21:21" x14ac:dyDescent="0.2">
      <c r="U9843" s="59"/>
    </row>
    <row r="9844" spans="21:21" x14ac:dyDescent="0.2">
      <c r="U9844" s="59"/>
    </row>
    <row r="9845" spans="21:21" x14ac:dyDescent="0.2">
      <c r="U9845" s="59"/>
    </row>
    <row r="9846" spans="21:21" x14ac:dyDescent="0.2">
      <c r="U9846" s="59"/>
    </row>
    <row r="9847" spans="21:21" x14ac:dyDescent="0.2">
      <c r="U9847" s="59"/>
    </row>
    <row r="9848" spans="21:21" x14ac:dyDescent="0.2">
      <c r="U9848" s="59"/>
    </row>
    <row r="9849" spans="21:21" x14ac:dyDescent="0.2">
      <c r="U9849" s="59"/>
    </row>
    <row r="9850" spans="21:21" x14ac:dyDescent="0.2">
      <c r="U9850" s="59"/>
    </row>
    <row r="9851" spans="21:21" x14ac:dyDescent="0.2">
      <c r="U9851" s="59"/>
    </row>
    <row r="9852" spans="21:21" x14ac:dyDescent="0.2">
      <c r="U9852" s="59"/>
    </row>
    <row r="9853" spans="21:21" x14ac:dyDescent="0.2">
      <c r="U9853" s="59"/>
    </row>
    <row r="9854" spans="21:21" x14ac:dyDescent="0.2">
      <c r="U9854" s="59"/>
    </row>
    <row r="9855" spans="21:21" x14ac:dyDescent="0.2">
      <c r="U9855" s="59"/>
    </row>
    <row r="9856" spans="21:21" x14ac:dyDescent="0.2">
      <c r="U9856" s="59"/>
    </row>
    <row r="9857" spans="21:21" x14ac:dyDescent="0.2">
      <c r="U9857" s="59"/>
    </row>
    <row r="9858" spans="21:21" x14ac:dyDescent="0.2">
      <c r="U9858" s="59"/>
    </row>
    <row r="9859" spans="21:21" x14ac:dyDescent="0.2">
      <c r="U9859" s="59"/>
    </row>
    <row r="9860" spans="21:21" x14ac:dyDescent="0.2">
      <c r="U9860" s="59"/>
    </row>
    <row r="9861" spans="21:21" x14ac:dyDescent="0.2">
      <c r="U9861" s="59"/>
    </row>
    <row r="9862" spans="21:21" x14ac:dyDescent="0.2">
      <c r="U9862" s="59"/>
    </row>
    <row r="9863" spans="21:21" x14ac:dyDescent="0.2">
      <c r="U9863" s="59"/>
    </row>
    <row r="9864" spans="21:21" x14ac:dyDescent="0.2">
      <c r="U9864" s="59"/>
    </row>
    <row r="9865" spans="21:21" x14ac:dyDescent="0.2">
      <c r="U9865" s="59"/>
    </row>
    <row r="9866" spans="21:21" x14ac:dyDescent="0.2">
      <c r="U9866" s="59"/>
    </row>
    <row r="9867" spans="21:21" x14ac:dyDescent="0.2">
      <c r="U9867" s="59"/>
    </row>
    <row r="9868" spans="21:21" x14ac:dyDescent="0.2">
      <c r="U9868" s="59"/>
    </row>
    <row r="9869" spans="21:21" x14ac:dyDescent="0.2">
      <c r="U9869" s="59"/>
    </row>
    <row r="9870" spans="21:21" x14ac:dyDescent="0.2">
      <c r="U9870" s="59"/>
    </row>
    <row r="9871" spans="21:21" x14ac:dyDescent="0.2">
      <c r="U9871" s="59"/>
    </row>
    <row r="9872" spans="21:21" x14ac:dyDescent="0.2">
      <c r="U9872" s="59"/>
    </row>
    <row r="9873" spans="21:21" x14ac:dyDescent="0.2">
      <c r="U9873" s="59"/>
    </row>
    <row r="9874" spans="21:21" x14ac:dyDescent="0.2">
      <c r="U9874" s="59"/>
    </row>
    <row r="9875" spans="21:21" x14ac:dyDescent="0.2">
      <c r="U9875" s="59"/>
    </row>
    <row r="9876" spans="21:21" x14ac:dyDescent="0.2">
      <c r="U9876" s="59"/>
    </row>
    <row r="9877" spans="21:21" x14ac:dyDescent="0.2">
      <c r="U9877" s="59"/>
    </row>
    <row r="9878" spans="21:21" x14ac:dyDescent="0.2">
      <c r="U9878" s="59"/>
    </row>
    <row r="9879" spans="21:21" x14ac:dyDescent="0.2">
      <c r="U9879" s="59"/>
    </row>
    <row r="9880" spans="21:21" x14ac:dyDescent="0.2">
      <c r="U9880" s="59"/>
    </row>
    <row r="9881" spans="21:21" x14ac:dyDescent="0.2">
      <c r="U9881" s="59"/>
    </row>
    <row r="9882" spans="21:21" x14ac:dyDescent="0.2">
      <c r="U9882" s="59"/>
    </row>
    <row r="9883" spans="21:21" x14ac:dyDescent="0.2">
      <c r="U9883" s="59"/>
    </row>
    <row r="9884" spans="21:21" x14ac:dyDescent="0.2">
      <c r="U9884" s="59"/>
    </row>
    <row r="9885" spans="21:21" x14ac:dyDescent="0.2">
      <c r="U9885" s="59"/>
    </row>
    <row r="9886" spans="21:21" x14ac:dyDescent="0.2">
      <c r="U9886" s="59"/>
    </row>
    <row r="9887" spans="21:21" x14ac:dyDescent="0.2">
      <c r="U9887" s="59"/>
    </row>
    <row r="9888" spans="21:21" x14ac:dyDescent="0.2">
      <c r="U9888" s="59"/>
    </row>
    <row r="9889" spans="21:21" x14ac:dyDescent="0.2">
      <c r="U9889" s="59"/>
    </row>
    <row r="9890" spans="21:21" x14ac:dyDescent="0.2">
      <c r="U9890" s="59"/>
    </row>
    <row r="9891" spans="21:21" x14ac:dyDescent="0.2">
      <c r="U9891" s="59"/>
    </row>
    <row r="9892" spans="21:21" x14ac:dyDescent="0.2">
      <c r="U9892" s="59"/>
    </row>
    <row r="9893" spans="21:21" x14ac:dyDescent="0.2">
      <c r="U9893" s="59"/>
    </row>
    <row r="9894" spans="21:21" x14ac:dyDescent="0.2">
      <c r="U9894" s="59"/>
    </row>
    <row r="9895" spans="21:21" x14ac:dyDescent="0.2">
      <c r="U9895" s="59"/>
    </row>
    <row r="9896" spans="21:21" x14ac:dyDescent="0.2">
      <c r="U9896" s="59"/>
    </row>
    <row r="9897" spans="21:21" x14ac:dyDescent="0.2">
      <c r="U9897" s="59"/>
    </row>
    <row r="9898" spans="21:21" x14ac:dyDescent="0.2">
      <c r="U9898" s="59"/>
    </row>
    <row r="9899" spans="21:21" x14ac:dyDescent="0.2">
      <c r="U9899" s="59"/>
    </row>
    <row r="9900" spans="21:21" x14ac:dyDescent="0.2">
      <c r="U9900" s="59"/>
    </row>
    <row r="9901" spans="21:21" x14ac:dyDescent="0.2">
      <c r="U9901" s="59"/>
    </row>
    <row r="9902" spans="21:21" x14ac:dyDescent="0.2">
      <c r="U9902" s="59"/>
    </row>
    <row r="9903" spans="21:21" x14ac:dyDescent="0.2">
      <c r="U9903" s="59"/>
    </row>
    <row r="9904" spans="21:21" x14ac:dyDescent="0.2">
      <c r="U9904" s="59"/>
    </row>
    <row r="9905" spans="21:21" x14ac:dyDescent="0.2">
      <c r="U9905" s="59"/>
    </row>
    <row r="9906" spans="21:21" x14ac:dyDescent="0.2">
      <c r="U9906" s="59"/>
    </row>
    <row r="9907" spans="21:21" x14ac:dyDescent="0.2">
      <c r="U9907" s="59"/>
    </row>
    <row r="9908" spans="21:21" x14ac:dyDescent="0.2">
      <c r="U9908" s="59"/>
    </row>
    <row r="9909" spans="21:21" x14ac:dyDescent="0.2">
      <c r="U9909" s="59"/>
    </row>
    <row r="9910" spans="21:21" x14ac:dyDescent="0.2">
      <c r="U9910" s="59"/>
    </row>
    <row r="9911" spans="21:21" x14ac:dyDescent="0.2">
      <c r="U9911" s="59"/>
    </row>
    <row r="9912" spans="21:21" x14ac:dyDescent="0.2">
      <c r="U9912" s="59"/>
    </row>
    <row r="9913" spans="21:21" x14ac:dyDescent="0.2">
      <c r="U9913" s="59"/>
    </row>
    <row r="9914" spans="21:21" x14ac:dyDescent="0.2">
      <c r="U9914" s="59"/>
    </row>
    <row r="9915" spans="21:21" x14ac:dyDescent="0.2">
      <c r="U9915" s="59"/>
    </row>
    <row r="9916" spans="21:21" x14ac:dyDescent="0.2">
      <c r="U9916" s="59"/>
    </row>
    <row r="9917" spans="21:21" x14ac:dyDescent="0.2">
      <c r="U9917" s="59"/>
    </row>
    <row r="9918" spans="21:21" x14ac:dyDescent="0.2">
      <c r="U9918" s="59"/>
    </row>
    <row r="9919" spans="21:21" x14ac:dyDescent="0.2">
      <c r="U9919" s="59"/>
    </row>
    <row r="9920" spans="21:21" x14ac:dyDescent="0.2">
      <c r="U9920" s="59"/>
    </row>
    <row r="9921" spans="21:21" x14ac:dyDescent="0.2">
      <c r="U9921" s="59"/>
    </row>
    <row r="9922" spans="21:21" x14ac:dyDescent="0.2">
      <c r="U9922" s="59"/>
    </row>
    <row r="9923" spans="21:21" x14ac:dyDescent="0.2">
      <c r="U9923" s="59"/>
    </row>
    <row r="9924" spans="21:21" x14ac:dyDescent="0.2">
      <c r="U9924" s="59"/>
    </row>
    <row r="9925" spans="21:21" x14ac:dyDescent="0.2">
      <c r="U9925" s="59"/>
    </row>
    <row r="9926" spans="21:21" x14ac:dyDescent="0.2">
      <c r="U9926" s="59"/>
    </row>
    <row r="9927" spans="21:21" x14ac:dyDescent="0.2">
      <c r="U9927" s="59"/>
    </row>
    <row r="9928" spans="21:21" x14ac:dyDescent="0.2">
      <c r="U9928" s="59"/>
    </row>
    <row r="9929" spans="21:21" x14ac:dyDescent="0.2">
      <c r="U9929" s="59"/>
    </row>
    <row r="9930" spans="21:21" x14ac:dyDescent="0.2">
      <c r="U9930" s="59"/>
    </row>
    <row r="9931" spans="21:21" x14ac:dyDescent="0.2">
      <c r="U9931" s="59"/>
    </row>
    <row r="9932" spans="21:21" x14ac:dyDescent="0.2">
      <c r="U9932" s="59"/>
    </row>
    <row r="9933" spans="21:21" x14ac:dyDescent="0.2">
      <c r="U9933" s="59"/>
    </row>
    <row r="9934" spans="21:21" x14ac:dyDescent="0.2">
      <c r="U9934" s="59"/>
    </row>
    <row r="9935" spans="21:21" x14ac:dyDescent="0.2">
      <c r="U9935" s="59"/>
    </row>
    <row r="9936" spans="21:21" x14ac:dyDescent="0.2">
      <c r="U9936" s="59"/>
    </row>
    <row r="9937" spans="21:21" x14ac:dyDescent="0.2">
      <c r="U9937" s="59"/>
    </row>
    <row r="9938" spans="21:21" x14ac:dyDescent="0.2">
      <c r="U9938" s="59"/>
    </row>
    <row r="9939" spans="21:21" x14ac:dyDescent="0.2">
      <c r="U9939" s="59"/>
    </row>
    <row r="9940" spans="21:21" x14ac:dyDescent="0.2">
      <c r="U9940" s="59"/>
    </row>
    <row r="9941" spans="21:21" x14ac:dyDescent="0.2">
      <c r="U9941" s="59"/>
    </row>
    <row r="9942" spans="21:21" x14ac:dyDescent="0.2">
      <c r="U9942" s="59"/>
    </row>
    <row r="9943" spans="21:21" x14ac:dyDescent="0.2">
      <c r="U9943" s="59"/>
    </row>
    <row r="9944" spans="21:21" x14ac:dyDescent="0.2">
      <c r="U9944" s="59"/>
    </row>
    <row r="9945" spans="21:21" x14ac:dyDescent="0.2">
      <c r="U9945" s="59"/>
    </row>
    <row r="9946" spans="21:21" x14ac:dyDescent="0.2">
      <c r="U9946" s="59"/>
    </row>
    <row r="9947" spans="21:21" x14ac:dyDescent="0.2">
      <c r="U9947" s="59"/>
    </row>
    <row r="9948" spans="21:21" x14ac:dyDescent="0.2">
      <c r="U9948" s="59"/>
    </row>
    <row r="9949" spans="21:21" x14ac:dyDescent="0.2">
      <c r="U9949" s="59"/>
    </row>
    <row r="9950" spans="21:21" x14ac:dyDescent="0.2">
      <c r="U9950" s="59"/>
    </row>
    <row r="9951" spans="21:21" x14ac:dyDescent="0.2">
      <c r="U9951" s="59"/>
    </row>
    <row r="9952" spans="21:21" x14ac:dyDescent="0.2">
      <c r="U9952" s="59"/>
    </row>
    <row r="9953" spans="21:21" x14ac:dyDescent="0.2">
      <c r="U9953" s="59"/>
    </row>
    <row r="9954" spans="21:21" x14ac:dyDescent="0.2">
      <c r="U9954" s="59"/>
    </row>
    <row r="9955" spans="21:21" x14ac:dyDescent="0.2">
      <c r="U9955" s="59"/>
    </row>
    <row r="9956" spans="21:21" x14ac:dyDescent="0.2">
      <c r="U9956" s="59"/>
    </row>
    <row r="9957" spans="21:21" x14ac:dyDescent="0.2">
      <c r="U9957" s="59"/>
    </row>
    <row r="9958" spans="21:21" x14ac:dyDescent="0.2">
      <c r="U9958" s="59"/>
    </row>
    <row r="9959" spans="21:21" x14ac:dyDescent="0.2">
      <c r="U9959" s="59"/>
    </row>
    <row r="9960" spans="21:21" x14ac:dyDescent="0.2">
      <c r="U9960" s="59"/>
    </row>
    <row r="9961" spans="21:21" x14ac:dyDescent="0.2">
      <c r="U9961" s="59"/>
    </row>
    <row r="9962" spans="21:21" x14ac:dyDescent="0.2">
      <c r="U9962" s="59"/>
    </row>
    <row r="9963" spans="21:21" x14ac:dyDescent="0.2">
      <c r="U9963" s="59"/>
    </row>
    <row r="9964" spans="21:21" x14ac:dyDescent="0.2">
      <c r="U9964" s="59"/>
    </row>
    <row r="9965" spans="21:21" x14ac:dyDescent="0.2">
      <c r="U9965" s="59"/>
    </row>
    <row r="9966" spans="21:21" x14ac:dyDescent="0.2">
      <c r="U9966" s="59"/>
    </row>
    <row r="9967" spans="21:21" x14ac:dyDescent="0.2">
      <c r="U9967" s="59"/>
    </row>
    <row r="9968" spans="21:21" x14ac:dyDescent="0.2">
      <c r="U9968" s="59"/>
    </row>
    <row r="9969" spans="21:21" x14ac:dyDescent="0.2">
      <c r="U9969" s="59"/>
    </row>
    <row r="9970" spans="21:21" x14ac:dyDescent="0.2">
      <c r="U9970" s="59"/>
    </row>
    <row r="9971" spans="21:21" x14ac:dyDescent="0.2">
      <c r="U9971" s="59"/>
    </row>
    <row r="9972" spans="21:21" x14ac:dyDescent="0.2">
      <c r="U9972" s="59"/>
    </row>
    <row r="9973" spans="21:21" x14ac:dyDescent="0.2">
      <c r="U9973" s="59"/>
    </row>
    <row r="9974" spans="21:21" x14ac:dyDescent="0.2">
      <c r="U9974" s="59"/>
    </row>
    <row r="9975" spans="21:21" x14ac:dyDescent="0.2">
      <c r="U9975" s="59"/>
    </row>
    <row r="9976" spans="21:21" x14ac:dyDescent="0.2">
      <c r="U9976" s="59"/>
    </row>
    <row r="9977" spans="21:21" x14ac:dyDescent="0.2">
      <c r="U9977" s="59"/>
    </row>
    <row r="9978" spans="21:21" x14ac:dyDescent="0.2">
      <c r="U9978" s="59"/>
    </row>
    <row r="9979" spans="21:21" x14ac:dyDescent="0.2">
      <c r="U9979" s="59"/>
    </row>
    <row r="9980" spans="21:21" x14ac:dyDescent="0.2">
      <c r="U9980" s="59"/>
    </row>
    <row r="9981" spans="21:21" x14ac:dyDescent="0.2">
      <c r="U9981" s="59"/>
    </row>
    <row r="9982" spans="21:21" x14ac:dyDescent="0.2">
      <c r="U9982" s="59"/>
    </row>
    <row r="9983" spans="21:21" x14ac:dyDescent="0.2">
      <c r="U9983" s="59"/>
    </row>
    <row r="9984" spans="21:21" x14ac:dyDescent="0.2">
      <c r="U9984" s="59"/>
    </row>
    <row r="9985" spans="21:21" x14ac:dyDescent="0.2">
      <c r="U9985" s="59"/>
    </row>
    <row r="9986" spans="21:21" x14ac:dyDescent="0.2">
      <c r="U9986" s="59"/>
    </row>
    <row r="9987" spans="21:21" x14ac:dyDescent="0.2">
      <c r="U9987" s="59"/>
    </row>
    <row r="9988" spans="21:21" x14ac:dyDescent="0.2">
      <c r="U9988" s="59"/>
    </row>
    <row r="9989" spans="21:21" x14ac:dyDescent="0.2">
      <c r="U9989" s="59"/>
    </row>
    <row r="9990" spans="21:21" x14ac:dyDescent="0.2">
      <c r="U9990" s="59"/>
    </row>
    <row r="9991" spans="21:21" x14ac:dyDescent="0.2">
      <c r="U9991" s="59"/>
    </row>
    <row r="9992" spans="21:21" x14ac:dyDescent="0.2">
      <c r="U9992" s="59"/>
    </row>
    <row r="9993" spans="21:21" x14ac:dyDescent="0.2">
      <c r="U9993" s="59"/>
    </row>
    <row r="9994" spans="21:21" x14ac:dyDescent="0.2">
      <c r="U9994" s="59"/>
    </row>
    <row r="9995" spans="21:21" x14ac:dyDescent="0.2">
      <c r="U9995" s="59"/>
    </row>
    <row r="9996" spans="21:21" x14ac:dyDescent="0.2">
      <c r="U9996" s="59"/>
    </row>
    <row r="9997" spans="21:21" x14ac:dyDescent="0.2">
      <c r="U9997" s="59"/>
    </row>
    <row r="9998" spans="21:21" x14ac:dyDescent="0.2">
      <c r="U9998" s="59"/>
    </row>
    <row r="9999" spans="21:21" x14ac:dyDescent="0.2">
      <c r="U9999" s="59"/>
    </row>
    <row r="10000" spans="21:21" x14ac:dyDescent="0.2">
      <c r="U10000" s="59"/>
    </row>
    <row r="10001" spans="21:21" x14ac:dyDescent="0.2">
      <c r="U10001" s="59"/>
    </row>
    <row r="10002" spans="21:21" x14ac:dyDescent="0.2">
      <c r="U10002" s="59"/>
    </row>
    <row r="10003" spans="21:21" x14ac:dyDescent="0.2">
      <c r="U10003" s="59"/>
    </row>
    <row r="10004" spans="21:21" x14ac:dyDescent="0.2">
      <c r="U10004" s="59"/>
    </row>
    <row r="10005" spans="21:21" x14ac:dyDescent="0.2">
      <c r="U10005" s="59"/>
    </row>
    <row r="10006" spans="21:21" x14ac:dyDescent="0.2">
      <c r="U10006" s="59"/>
    </row>
    <row r="10007" spans="21:21" x14ac:dyDescent="0.2">
      <c r="U10007" s="59"/>
    </row>
    <row r="10008" spans="21:21" x14ac:dyDescent="0.2">
      <c r="U10008" s="59"/>
    </row>
    <row r="10009" spans="21:21" x14ac:dyDescent="0.2">
      <c r="U10009" s="59"/>
    </row>
    <row r="10010" spans="21:21" x14ac:dyDescent="0.2">
      <c r="U10010" s="59"/>
    </row>
    <row r="10011" spans="21:21" x14ac:dyDescent="0.2">
      <c r="U10011" s="59"/>
    </row>
    <row r="10012" spans="21:21" x14ac:dyDescent="0.2">
      <c r="U10012" s="59"/>
    </row>
    <row r="10013" spans="21:21" x14ac:dyDescent="0.2">
      <c r="U10013" s="59"/>
    </row>
    <row r="10014" spans="21:21" x14ac:dyDescent="0.2">
      <c r="U10014" s="59"/>
    </row>
    <row r="10015" spans="21:21" x14ac:dyDescent="0.2">
      <c r="U10015" s="59"/>
    </row>
    <row r="10016" spans="21:21" x14ac:dyDescent="0.2">
      <c r="U10016" s="59"/>
    </row>
    <row r="10017" spans="21:21" x14ac:dyDescent="0.2">
      <c r="U10017" s="59"/>
    </row>
    <row r="10018" spans="21:21" x14ac:dyDescent="0.2">
      <c r="U10018" s="59"/>
    </row>
    <row r="10019" spans="21:21" x14ac:dyDescent="0.2">
      <c r="U10019" s="59"/>
    </row>
    <row r="10020" spans="21:21" x14ac:dyDescent="0.2">
      <c r="U10020" s="59"/>
    </row>
    <row r="10021" spans="21:21" x14ac:dyDescent="0.2">
      <c r="U10021" s="59"/>
    </row>
    <row r="10022" spans="21:21" x14ac:dyDescent="0.2">
      <c r="U10022" s="59"/>
    </row>
    <row r="10023" spans="21:21" x14ac:dyDescent="0.2">
      <c r="U10023" s="59"/>
    </row>
    <row r="10024" spans="21:21" x14ac:dyDescent="0.2">
      <c r="U10024" s="59"/>
    </row>
    <row r="10025" spans="21:21" x14ac:dyDescent="0.2">
      <c r="U10025" s="59"/>
    </row>
    <row r="10026" spans="21:21" x14ac:dyDescent="0.2">
      <c r="U10026" s="59"/>
    </row>
    <row r="10027" spans="21:21" x14ac:dyDescent="0.2">
      <c r="U10027" s="59"/>
    </row>
    <row r="10028" spans="21:21" x14ac:dyDescent="0.2">
      <c r="U10028" s="59"/>
    </row>
    <row r="10029" spans="21:21" x14ac:dyDescent="0.2">
      <c r="U10029" s="59"/>
    </row>
    <row r="10030" spans="21:21" x14ac:dyDescent="0.2">
      <c r="U10030" s="59"/>
    </row>
    <row r="10031" spans="21:21" x14ac:dyDescent="0.2">
      <c r="U10031" s="59"/>
    </row>
    <row r="10032" spans="21:21" x14ac:dyDescent="0.2">
      <c r="U10032" s="59"/>
    </row>
    <row r="10033" spans="21:21" x14ac:dyDescent="0.2">
      <c r="U10033" s="59"/>
    </row>
    <row r="10034" spans="21:21" x14ac:dyDescent="0.2">
      <c r="U10034" s="59"/>
    </row>
    <row r="10035" spans="21:21" x14ac:dyDescent="0.2">
      <c r="U10035" s="59"/>
    </row>
    <row r="10036" spans="21:21" x14ac:dyDescent="0.2">
      <c r="U10036" s="59"/>
    </row>
    <row r="10037" spans="21:21" x14ac:dyDescent="0.2">
      <c r="U10037" s="59"/>
    </row>
    <row r="10038" spans="21:21" x14ac:dyDescent="0.2">
      <c r="U10038" s="59"/>
    </row>
    <row r="10039" spans="21:21" x14ac:dyDescent="0.2">
      <c r="U10039" s="59"/>
    </row>
    <row r="10040" spans="21:21" x14ac:dyDescent="0.2">
      <c r="U10040" s="59"/>
    </row>
    <row r="10041" spans="21:21" x14ac:dyDescent="0.2">
      <c r="U10041" s="59"/>
    </row>
    <row r="10042" spans="21:21" x14ac:dyDescent="0.2">
      <c r="U10042" s="59"/>
    </row>
    <row r="10043" spans="21:21" x14ac:dyDescent="0.2">
      <c r="U10043" s="59"/>
    </row>
    <row r="10044" spans="21:21" x14ac:dyDescent="0.2">
      <c r="U10044" s="59"/>
    </row>
    <row r="10045" spans="21:21" x14ac:dyDescent="0.2">
      <c r="U10045" s="59"/>
    </row>
    <row r="10046" spans="21:21" x14ac:dyDescent="0.2">
      <c r="U10046" s="59"/>
    </row>
    <row r="10047" spans="21:21" x14ac:dyDescent="0.2">
      <c r="U10047" s="59"/>
    </row>
    <row r="10048" spans="21:21" x14ac:dyDescent="0.2">
      <c r="U10048" s="59"/>
    </row>
    <row r="10049" spans="21:21" x14ac:dyDescent="0.2">
      <c r="U10049" s="59"/>
    </row>
    <row r="10050" spans="21:21" x14ac:dyDescent="0.2">
      <c r="U10050" s="59"/>
    </row>
    <row r="10051" spans="21:21" x14ac:dyDescent="0.2">
      <c r="U10051" s="59"/>
    </row>
    <row r="10052" spans="21:21" x14ac:dyDescent="0.2">
      <c r="U10052" s="59"/>
    </row>
    <row r="10053" spans="21:21" x14ac:dyDescent="0.2">
      <c r="U10053" s="59"/>
    </row>
    <row r="10054" spans="21:21" x14ac:dyDescent="0.2">
      <c r="U10054" s="59"/>
    </row>
    <row r="10055" spans="21:21" x14ac:dyDescent="0.2">
      <c r="U10055" s="59"/>
    </row>
    <row r="10056" spans="21:21" x14ac:dyDescent="0.2">
      <c r="U10056" s="59"/>
    </row>
    <row r="10057" spans="21:21" x14ac:dyDescent="0.2">
      <c r="U10057" s="59"/>
    </row>
    <row r="10058" spans="21:21" x14ac:dyDescent="0.2">
      <c r="U10058" s="59"/>
    </row>
    <row r="10059" spans="21:21" x14ac:dyDescent="0.2">
      <c r="U10059" s="59"/>
    </row>
    <row r="10060" spans="21:21" x14ac:dyDescent="0.2">
      <c r="U10060" s="59"/>
    </row>
    <row r="10061" spans="21:21" x14ac:dyDescent="0.2">
      <c r="U10061" s="59"/>
    </row>
    <row r="10062" spans="21:21" x14ac:dyDescent="0.2">
      <c r="U10062" s="59"/>
    </row>
    <row r="10063" spans="21:21" x14ac:dyDescent="0.2">
      <c r="U10063" s="59"/>
    </row>
    <row r="10064" spans="21:21" x14ac:dyDescent="0.2">
      <c r="U10064" s="59"/>
    </row>
    <row r="10065" spans="21:21" x14ac:dyDescent="0.2">
      <c r="U10065" s="59"/>
    </row>
    <row r="10066" spans="21:21" x14ac:dyDescent="0.2">
      <c r="U10066" s="59"/>
    </row>
    <row r="10067" spans="21:21" x14ac:dyDescent="0.2">
      <c r="U10067" s="59"/>
    </row>
    <row r="10068" spans="21:21" x14ac:dyDescent="0.2">
      <c r="U10068" s="59"/>
    </row>
    <row r="10069" spans="21:21" x14ac:dyDescent="0.2">
      <c r="U10069" s="59"/>
    </row>
    <row r="10070" spans="21:21" x14ac:dyDescent="0.2">
      <c r="U10070" s="59"/>
    </row>
    <row r="10071" spans="21:21" x14ac:dyDescent="0.2">
      <c r="U10071" s="59"/>
    </row>
    <row r="10072" spans="21:21" x14ac:dyDescent="0.2">
      <c r="U10072" s="59"/>
    </row>
    <row r="10073" spans="21:21" x14ac:dyDescent="0.2">
      <c r="U10073" s="59"/>
    </row>
    <row r="10074" spans="21:21" x14ac:dyDescent="0.2">
      <c r="U10074" s="59"/>
    </row>
    <row r="10075" spans="21:21" x14ac:dyDescent="0.2">
      <c r="U10075" s="59"/>
    </row>
    <row r="10076" spans="21:21" x14ac:dyDescent="0.2">
      <c r="U10076" s="59"/>
    </row>
    <row r="10077" spans="21:21" x14ac:dyDescent="0.2">
      <c r="U10077" s="59"/>
    </row>
    <row r="10078" spans="21:21" x14ac:dyDescent="0.2">
      <c r="U10078" s="59"/>
    </row>
    <row r="10079" spans="21:21" x14ac:dyDescent="0.2">
      <c r="U10079" s="59"/>
    </row>
    <row r="10080" spans="21:21" x14ac:dyDescent="0.2">
      <c r="U10080" s="59"/>
    </row>
    <row r="10081" spans="21:21" x14ac:dyDescent="0.2">
      <c r="U10081" s="59"/>
    </row>
    <row r="10082" spans="21:21" x14ac:dyDescent="0.2">
      <c r="U10082" s="59"/>
    </row>
    <row r="10083" spans="21:21" x14ac:dyDescent="0.2">
      <c r="U10083" s="59"/>
    </row>
    <row r="10084" spans="21:21" x14ac:dyDescent="0.2">
      <c r="U10084" s="59"/>
    </row>
    <row r="10085" spans="21:21" x14ac:dyDescent="0.2">
      <c r="U10085" s="59"/>
    </row>
    <row r="10086" spans="21:21" x14ac:dyDescent="0.2">
      <c r="U10086" s="59"/>
    </row>
    <row r="10087" spans="21:21" x14ac:dyDescent="0.2">
      <c r="U10087" s="59"/>
    </row>
    <row r="10088" spans="21:21" x14ac:dyDescent="0.2">
      <c r="U10088" s="59"/>
    </row>
    <row r="10089" spans="21:21" x14ac:dyDescent="0.2">
      <c r="U10089" s="59"/>
    </row>
    <row r="10090" spans="21:21" x14ac:dyDescent="0.2">
      <c r="U10090" s="59"/>
    </row>
    <row r="10091" spans="21:21" x14ac:dyDescent="0.2">
      <c r="U10091" s="59"/>
    </row>
    <row r="10092" spans="21:21" x14ac:dyDescent="0.2">
      <c r="U10092" s="59"/>
    </row>
    <row r="10093" spans="21:21" x14ac:dyDescent="0.2">
      <c r="U10093" s="59"/>
    </row>
    <row r="10094" spans="21:21" x14ac:dyDescent="0.2">
      <c r="U10094" s="59"/>
    </row>
    <row r="10095" spans="21:21" x14ac:dyDescent="0.2">
      <c r="U10095" s="59"/>
    </row>
    <row r="10096" spans="21:21" x14ac:dyDescent="0.2">
      <c r="U10096" s="59"/>
    </row>
    <row r="10097" spans="21:21" x14ac:dyDescent="0.2">
      <c r="U10097" s="59"/>
    </row>
    <row r="10098" spans="21:21" x14ac:dyDescent="0.2">
      <c r="U10098" s="59"/>
    </row>
    <row r="10099" spans="21:21" x14ac:dyDescent="0.2">
      <c r="U10099" s="59"/>
    </row>
    <row r="10100" spans="21:21" x14ac:dyDescent="0.2">
      <c r="U10100" s="59"/>
    </row>
    <row r="10101" spans="21:21" x14ac:dyDescent="0.2">
      <c r="U10101" s="59"/>
    </row>
    <row r="10102" spans="21:21" x14ac:dyDescent="0.2">
      <c r="U10102" s="59"/>
    </row>
    <row r="10103" spans="21:21" x14ac:dyDescent="0.2">
      <c r="U10103" s="59"/>
    </row>
    <row r="10104" spans="21:21" x14ac:dyDescent="0.2">
      <c r="U10104" s="59"/>
    </row>
    <row r="10105" spans="21:21" x14ac:dyDescent="0.2">
      <c r="U10105" s="59"/>
    </row>
    <row r="10106" spans="21:21" x14ac:dyDescent="0.2">
      <c r="U10106" s="59"/>
    </row>
    <row r="10107" spans="21:21" x14ac:dyDescent="0.2">
      <c r="U10107" s="59"/>
    </row>
    <row r="10108" spans="21:21" x14ac:dyDescent="0.2">
      <c r="U10108" s="59"/>
    </row>
    <row r="10109" spans="21:21" x14ac:dyDescent="0.2">
      <c r="U10109" s="59"/>
    </row>
    <row r="10110" spans="21:21" x14ac:dyDescent="0.2">
      <c r="U10110" s="59"/>
    </row>
    <row r="10111" spans="21:21" x14ac:dyDescent="0.2">
      <c r="U10111" s="59"/>
    </row>
    <row r="10112" spans="21:21" x14ac:dyDescent="0.2">
      <c r="U10112" s="59"/>
    </row>
    <row r="10113" spans="21:21" x14ac:dyDescent="0.2">
      <c r="U10113" s="59"/>
    </row>
    <row r="10114" spans="21:21" x14ac:dyDescent="0.2">
      <c r="U10114" s="59"/>
    </row>
    <row r="10115" spans="21:21" x14ac:dyDescent="0.2">
      <c r="U10115" s="59"/>
    </row>
    <row r="10116" spans="21:21" x14ac:dyDescent="0.2">
      <c r="U10116" s="59"/>
    </row>
    <row r="10117" spans="21:21" x14ac:dyDescent="0.2">
      <c r="U10117" s="59"/>
    </row>
    <row r="10118" spans="21:21" x14ac:dyDescent="0.2">
      <c r="U10118" s="59"/>
    </row>
    <row r="10119" spans="21:21" x14ac:dyDescent="0.2">
      <c r="U10119" s="59"/>
    </row>
    <row r="10120" spans="21:21" x14ac:dyDescent="0.2">
      <c r="U10120" s="59"/>
    </row>
    <row r="10121" spans="21:21" x14ac:dyDescent="0.2">
      <c r="U10121" s="59"/>
    </row>
    <row r="10122" spans="21:21" x14ac:dyDescent="0.2">
      <c r="U10122" s="59"/>
    </row>
    <row r="10123" spans="21:21" x14ac:dyDescent="0.2">
      <c r="U10123" s="59"/>
    </row>
    <row r="10124" spans="21:21" x14ac:dyDescent="0.2">
      <c r="U10124" s="59"/>
    </row>
    <row r="10125" spans="21:21" x14ac:dyDescent="0.2">
      <c r="U10125" s="59"/>
    </row>
    <row r="10126" spans="21:21" x14ac:dyDescent="0.2">
      <c r="U10126" s="59"/>
    </row>
    <row r="10127" spans="21:21" x14ac:dyDescent="0.2">
      <c r="U10127" s="59"/>
    </row>
    <row r="10128" spans="21:21" x14ac:dyDescent="0.2">
      <c r="U10128" s="59"/>
    </row>
    <row r="10129" spans="21:21" x14ac:dyDescent="0.2">
      <c r="U10129" s="59"/>
    </row>
    <row r="10130" spans="21:21" x14ac:dyDescent="0.2">
      <c r="U10130" s="59"/>
    </row>
    <row r="10131" spans="21:21" x14ac:dyDescent="0.2">
      <c r="U10131" s="59"/>
    </row>
    <row r="10132" spans="21:21" x14ac:dyDescent="0.2">
      <c r="U10132" s="59"/>
    </row>
    <row r="10133" spans="21:21" x14ac:dyDescent="0.2">
      <c r="U10133" s="59"/>
    </row>
    <row r="10134" spans="21:21" x14ac:dyDescent="0.2">
      <c r="U10134" s="59"/>
    </row>
    <row r="10135" spans="21:21" x14ac:dyDescent="0.2">
      <c r="U10135" s="59"/>
    </row>
    <row r="10136" spans="21:21" x14ac:dyDescent="0.2">
      <c r="U10136" s="59"/>
    </row>
    <row r="10137" spans="21:21" x14ac:dyDescent="0.2">
      <c r="U10137" s="59"/>
    </row>
    <row r="10138" spans="21:21" x14ac:dyDescent="0.2">
      <c r="U10138" s="59"/>
    </row>
    <row r="10139" spans="21:21" x14ac:dyDescent="0.2">
      <c r="U10139" s="59"/>
    </row>
    <row r="10140" spans="21:21" x14ac:dyDescent="0.2">
      <c r="U10140" s="59"/>
    </row>
    <row r="10141" spans="21:21" x14ac:dyDescent="0.2">
      <c r="U10141" s="59"/>
    </row>
    <row r="10142" spans="21:21" x14ac:dyDescent="0.2">
      <c r="U10142" s="59"/>
    </row>
    <row r="10143" spans="21:21" x14ac:dyDescent="0.2">
      <c r="U10143" s="59"/>
    </row>
    <row r="10144" spans="21:21" x14ac:dyDescent="0.2">
      <c r="U10144" s="59"/>
    </row>
    <row r="10145" spans="21:21" x14ac:dyDescent="0.2">
      <c r="U10145" s="59"/>
    </row>
    <row r="10146" spans="21:21" x14ac:dyDescent="0.2">
      <c r="U10146" s="59"/>
    </row>
    <row r="10147" spans="21:21" x14ac:dyDescent="0.2">
      <c r="U10147" s="59"/>
    </row>
    <row r="10148" spans="21:21" x14ac:dyDescent="0.2">
      <c r="U10148" s="59"/>
    </row>
    <row r="10149" spans="21:21" x14ac:dyDescent="0.2">
      <c r="U10149" s="59"/>
    </row>
    <row r="10150" spans="21:21" x14ac:dyDescent="0.2">
      <c r="U10150" s="59"/>
    </row>
    <row r="10151" spans="21:21" x14ac:dyDescent="0.2">
      <c r="U10151" s="59"/>
    </row>
    <row r="10152" spans="21:21" x14ac:dyDescent="0.2">
      <c r="U10152" s="59"/>
    </row>
    <row r="10153" spans="21:21" x14ac:dyDescent="0.2">
      <c r="U10153" s="59"/>
    </row>
    <row r="10154" spans="21:21" x14ac:dyDescent="0.2">
      <c r="U10154" s="59"/>
    </row>
    <row r="10155" spans="21:21" x14ac:dyDescent="0.2">
      <c r="U10155" s="59"/>
    </row>
    <row r="10156" spans="21:21" x14ac:dyDescent="0.2">
      <c r="U10156" s="59"/>
    </row>
    <row r="10157" spans="21:21" x14ac:dyDescent="0.2">
      <c r="U10157" s="59"/>
    </row>
    <row r="10158" spans="21:21" x14ac:dyDescent="0.2">
      <c r="U10158" s="59"/>
    </row>
    <row r="10159" spans="21:21" x14ac:dyDescent="0.2">
      <c r="U10159" s="59"/>
    </row>
    <row r="10160" spans="21:21" x14ac:dyDescent="0.2">
      <c r="U10160" s="59"/>
    </row>
    <row r="10161" spans="21:21" x14ac:dyDescent="0.2">
      <c r="U10161" s="59"/>
    </row>
    <row r="10162" spans="21:21" x14ac:dyDescent="0.2">
      <c r="U10162" s="59"/>
    </row>
    <row r="10163" spans="21:21" x14ac:dyDescent="0.2">
      <c r="U10163" s="59"/>
    </row>
    <row r="10164" spans="21:21" x14ac:dyDescent="0.2">
      <c r="U10164" s="59"/>
    </row>
    <row r="10165" spans="21:21" x14ac:dyDescent="0.2">
      <c r="U10165" s="59"/>
    </row>
    <row r="10166" spans="21:21" x14ac:dyDescent="0.2">
      <c r="U10166" s="59"/>
    </row>
    <row r="10167" spans="21:21" x14ac:dyDescent="0.2">
      <c r="U10167" s="59"/>
    </row>
    <row r="10168" spans="21:21" x14ac:dyDescent="0.2">
      <c r="U10168" s="59"/>
    </row>
    <row r="10169" spans="21:21" x14ac:dyDescent="0.2">
      <c r="U10169" s="59"/>
    </row>
    <row r="10170" spans="21:21" x14ac:dyDescent="0.2">
      <c r="U10170" s="59"/>
    </row>
    <row r="10171" spans="21:21" x14ac:dyDescent="0.2">
      <c r="U10171" s="59"/>
    </row>
    <row r="10172" spans="21:21" x14ac:dyDescent="0.2">
      <c r="U10172" s="59"/>
    </row>
    <row r="10173" spans="21:21" x14ac:dyDescent="0.2">
      <c r="U10173" s="59"/>
    </row>
    <row r="10174" spans="21:21" x14ac:dyDescent="0.2">
      <c r="U10174" s="59"/>
    </row>
    <row r="10175" spans="21:21" x14ac:dyDescent="0.2">
      <c r="U10175" s="59"/>
    </row>
    <row r="10176" spans="21:21" x14ac:dyDescent="0.2">
      <c r="U10176" s="59"/>
    </row>
    <row r="10177" spans="21:21" x14ac:dyDescent="0.2">
      <c r="U10177" s="59"/>
    </row>
    <row r="10178" spans="21:21" x14ac:dyDescent="0.2">
      <c r="U10178" s="59"/>
    </row>
    <row r="10179" spans="21:21" x14ac:dyDescent="0.2">
      <c r="U10179" s="59"/>
    </row>
    <row r="10180" spans="21:21" x14ac:dyDescent="0.2">
      <c r="U10180" s="59"/>
    </row>
    <row r="10181" spans="21:21" x14ac:dyDescent="0.2">
      <c r="U10181" s="59"/>
    </row>
    <row r="10182" spans="21:21" x14ac:dyDescent="0.2">
      <c r="U10182" s="59"/>
    </row>
    <row r="10183" spans="21:21" x14ac:dyDescent="0.2">
      <c r="U10183" s="59"/>
    </row>
    <row r="10184" spans="21:21" x14ac:dyDescent="0.2">
      <c r="U10184" s="59"/>
    </row>
    <row r="10185" spans="21:21" x14ac:dyDescent="0.2">
      <c r="U10185" s="59"/>
    </row>
    <row r="10186" spans="21:21" x14ac:dyDescent="0.2">
      <c r="U10186" s="59"/>
    </row>
    <row r="10187" spans="21:21" x14ac:dyDescent="0.2">
      <c r="U10187" s="59"/>
    </row>
    <row r="10188" spans="21:21" x14ac:dyDescent="0.2">
      <c r="U10188" s="59"/>
    </row>
    <row r="10189" spans="21:21" x14ac:dyDescent="0.2">
      <c r="U10189" s="59"/>
    </row>
    <row r="10190" spans="21:21" x14ac:dyDescent="0.2">
      <c r="U10190" s="59"/>
    </row>
    <row r="10191" spans="21:21" x14ac:dyDescent="0.2">
      <c r="U10191" s="59"/>
    </row>
    <row r="10192" spans="21:21" x14ac:dyDescent="0.2">
      <c r="U10192" s="59"/>
    </row>
    <row r="10193" spans="21:21" x14ac:dyDescent="0.2">
      <c r="U10193" s="59"/>
    </row>
    <row r="10194" spans="21:21" x14ac:dyDescent="0.2">
      <c r="U10194" s="59"/>
    </row>
    <row r="10195" spans="21:21" x14ac:dyDescent="0.2">
      <c r="U10195" s="59"/>
    </row>
    <row r="10196" spans="21:21" x14ac:dyDescent="0.2">
      <c r="U10196" s="59"/>
    </row>
    <row r="10197" spans="21:21" x14ac:dyDescent="0.2">
      <c r="U10197" s="59"/>
    </row>
    <row r="10198" spans="21:21" x14ac:dyDescent="0.2">
      <c r="U10198" s="59"/>
    </row>
    <row r="10199" spans="21:21" x14ac:dyDescent="0.2">
      <c r="U10199" s="59"/>
    </row>
    <row r="10200" spans="21:21" x14ac:dyDescent="0.2">
      <c r="U10200" s="59"/>
    </row>
    <row r="10201" spans="21:21" x14ac:dyDescent="0.2">
      <c r="U10201" s="59"/>
    </row>
    <row r="10202" spans="21:21" x14ac:dyDescent="0.2">
      <c r="U10202" s="59"/>
    </row>
    <row r="10203" spans="21:21" x14ac:dyDescent="0.2">
      <c r="U10203" s="59"/>
    </row>
    <row r="10204" spans="21:21" x14ac:dyDescent="0.2">
      <c r="U10204" s="59"/>
    </row>
    <row r="10205" spans="21:21" x14ac:dyDescent="0.2">
      <c r="U10205" s="59"/>
    </row>
    <row r="10206" spans="21:21" x14ac:dyDescent="0.2">
      <c r="U10206" s="59"/>
    </row>
    <row r="10207" spans="21:21" x14ac:dyDescent="0.2">
      <c r="U10207" s="59"/>
    </row>
    <row r="10208" spans="21:21" x14ac:dyDescent="0.2">
      <c r="U10208" s="59"/>
    </row>
    <row r="10209" spans="21:21" x14ac:dyDescent="0.2">
      <c r="U10209" s="59"/>
    </row>
    <row r="10210" spans="21:21" x14ac:dyDescent="0.2">
      <c r="U10210" s="59"/>
    </row>
    <row r="10211" spans="21:21" x14ac:dyDescent="0.2">
      <c r="U10211" s="59"/>
    </row>
    <row r="10212" spans="21:21" x14ac:dyDescent="0.2">
      <c r="U10212" s="59"/>
    </row>
    <row r="10213" spans="21:21" x14ac:dyDescent="0.2">
      <c r="U10213" s="59"/>
    </row>
    <row r="10214" spans="21:21" x14ac:dyDescent="0.2">
      <c r="U10214" s="59"/>
    </row>
    <row r="10215" spans="21:21" x14ac:dyDescent="0.2">
      <c r="U10215" s="59"/>
    </row>
    <row r="10216" spans="21:21" x14ac:dyDescent="0.2">
      <c r="U10216" s="59"/>
    </row>
    <row r="10217" spans="21:21" x14ac:dyDescent="0.2">
      <c r="U10217" s="59"/>
    </row>
    <row r="10218" spans="21:21" x14ac:dyDescent="0.2">
      <c r="U10218" s="59"/>
    </row>
    <row r="10219" spans="21:21" x14ac:dyDescent="0.2">
      <c r="U10219" s="59"/>
    </row>
    <row r="10220" spans="21:21" x14ac:dyDescent="0.2">
      <c r="U10220" s="59"/>
    </row>
    <row r="10221" spans="21:21" x14ac:dyDescent="0.2">
      <c r="U10221" s="59"/>
    </row>
    <row r="10222" spans="21:21" x14ac:dyDescent="0.2">
      <c r="U10222" s="59"/>
    </row>
    <row r="10223" spans="21:21" x14ac:dyDescent="0.2">
      <c r="U10223" s="59"/>
    </row>
    <row r="10224" spans="21:21" x14ac:dyDescent="0.2">
      <c r="U10224" s="59"/>
    </row>
    <row r="10225" spans="21:21" x14ac:dyDescent="0.2">
      <c r="U10225" s="59"/>
    </row>
    <row r="10226" spans="21:21" x14ac:dyDescent="0.2">
      <c r="U10226" s="59"/>
    </row>
    <row r="10227" spans="21:21" x14ac:dyDescent="0.2">
      <c r="U10227" s="59"/>
    </row>
    <row r="10228" spans="21:21" x14ac:dyDescent="0.2">
      <c r="U10228" s="59"/>
    </row>
    <row r="10229" spans="21:21" x14ac:dyDescent="0.2">
      <c r="U10229" s="59"/>
    </row>
    <row r="10230" spans="21:21" x14ac:dyDescent="0.2">
      <c r="U10230" s="59"/>
    </row>
    <row r="10231" spans="21:21" x14ac:dyDescent="0.2">
      <c r="U10231" s="59"/>
    </row>
    <row r="10232" spans="21:21" x14ac:dyDescent="0.2">
      <c r="U10232" s="59"/>
    </row>
    <row r="10233" spans="21:21" x14ac:dyDescent="0.2">
      <c r="U10233" s="59"/>
    </row>
    <row r="10234" spans="21:21" x14ac:dyDescent="0.2">
      <c r="U10234" s="59"/>
    </row>
    <row r="10235" spans="21:21" x14ac:dyDescent="0.2">
      <c r="U10235" s="59"/>
    </row>
    <row r="10236" spans="21:21" x14ac:dyDescent="0.2">
      <c r="U10236" s="59"/>
    </row>
    <row r="10237" spans="21:21" x14ac:dyDescent="0.2">
      <c r="U10237" s="59"/>
    </row>
    <row r="10238" spans="21:21" x14ac:dyDescent="0.2">
      <c r="U10238" s="59"/>
    </row>
    <row r="10239" spans="21:21" x14ac:dyDescent="0.2">
      <c r="U10239" s="59"/>
    </row>
    <row r="10240" spans="21:21" x14ac:dyDescent="0.2">
      <c r="U10240" s="59"/>
    </row>
    <row r="10241" spans="21:21" x14ac:dyDescent="0.2">
      <c r="U10241" s="59"/>
    </row>
    <row r="10242" spans="21:21" x14ac:dyDescent="0.2">
      <c r="U10242" s="59"/>
    </row>
    <row r="10243" spans="21:21" x14ac:dyDescent="0.2">
      <c r="U10243" s="59"/>
    </row>
    <row r="10244" spans="21:21" x14ac:dyDescent="0.2">
      <c r="U10244" s="59"/>
    </row>
    <row r="10245" spans="21:21" x14ac:dyDescent="0.2">
      <c r="U10245" s="59"/>
    </row>
    <row r="10246" spans="21:21" x14ac:dyDescent="0.2">
      <c r="U10246" s="59"/>
    </row>
    <row r="10247" spans="21:21" x14ac:dyDescent="0.2">
      <c r="U10247" s="59"/>
    </row>
    <row r="10248" spans="21:21" x14ac:dyDescent="0.2">
      <c r="U10248" s="59"/>
    </row>
    <row r="10249" spans="21:21" x14ac:dyDescent="0.2">
      <c r="U10249" s="59"/>
    </row>
    <row r="10250" spans="21:21" x14ac:dyDescent="0.2">
      <c r="U10250" s="59"/>
    </row>
    <row r="10251" spans="21:21" x14ac:dyDescent="0.2">
      <c r="U10251" s="59"/>
    </row>
    <row r="10252" spans="21:21" x14ac:dyDescent="0.2">
      <c r="U10252" s="59"/>
    </row>
    <row r="10253" spans="21:21" x14ac:dyDescent="0.2">
      <c r="U10253" s="59"/>
    </row>
    <row r="10254" spans="21:21" x14ac:dyDescent="0.2">
      <c r="U10254" s="59"/>
    </row>
    <row r="10255" spans="21:21" x14ac:dyDescent="0.2">
      <c r="U10255" s="59"/>
    </row>
    <row r="10256" spans="21:21" x14ac:dyDescent="0.2">
      <c r="U10256" s="59"/>
    </row>
    <row r="10257" spans="21:21" x14ac:dyDescent="0.2">
      <c r="U10257" s="59"/>
    </row>
    <row r="10258" spans="21:21" x14ac:dyDescent="0.2">
      <c r="U10258" s="59"/>
    </row>
    <row r="10259" spans="21:21" x14ac:dyDescent="0.2">
      <c r="U10259" s="59"/>
    </row>
    <row r="10260" spans="21:21" x14ac:dyDescent="0.2">
      <c r="U10260" s="59"/>
    </row>
    <row r="10261" spans="21:21" x14ac:dyDescent="0.2">
      <c r="U10261" s="59"/>
    </row>
    <row r="10262" spans="21:21" x14ac:dyDescent="0.2">
      <c r="U10262" s="59"/>
    </row>
    <row r="10263" spans="21:21" x14ac:dyDescent="0.2">
      <c r="U10263" s="59"/>
    </row>
    <row r="10264" spans="21:21" x14ac:dyDescent="0.2">
      <c r="U10264" s="59"/>
    </row>
    <row r="10265" spans="21:21" x14ac:dyDescent="0.2">
      <c r="U10265" s="59"/>
    </row>
    <row r="10266" spans="21:21" x14ac:dyDescent="0.2">
      <c r="U10266" s="59"/>
    </row>
    <row r="10267" spans="21:21" x14ac:dyDescent="0.2">
      <c r="U10267" s="59"/>
    </row>
    <row r="10268" spans="21:21" x14ac:dyDescent="0.2">
      <c r="U10268" s="59"/>
    </row>
    <row r="10269" spans="21:21" x14ac:dyDescent="0.2">
      <c r="U10269" s="59"/>
    </row>
    <row r="10270" spans="21:21" x14ac:dyDescent="0.2">
      <c r="U10270" s="59"/>
    </row>
    <row r="10271" spans="21:21" x14ac:dyDescent="0.2">
      <c r="U10271" s="59"/>
    </row>
    <row r="10272" spans="21:21" x14ac:dyDescent="0.2">
      <c r="U10272" s="59"/>
    </row>
    <row r="10273" spans="21:21" x14ac:dyDescent="0.2">
      <c r="U10273" s="59"/>
    </row>
    <row r="10274" spans="21:21" x14ac:dyDescent="0.2">
      <c r="U10274" s="59"/>
    </row>
    <row r="10275" spans="21:21" x14ac:dyDescent="0.2">
      <c r="U10275" s="59"/>
    </row>
    <row r="10276" spans="21:21" x14ac:dyDescent="0.2">
      <c r="U10276" s="59"/>
    </row>
    <row r="10277" spans="21:21" x14ac:dyDescent="0.2">
      <c r="U10277" s="59"/>
    </row>
    <row r="10278" spans="21:21" x14ac:dyDescent="0.2">
      <c r="U10278" s="59"/>
    </row>
    <row r="10279" spans="21:21" x14ac:dyDescent="0.2">
      <c r="U10279" s="59"/>
    </row>
    <row r="10280" spans="21:21" x14ac:dyDescent="0.2">
      <c r="U10280" s="59"/>
    </row>
    <row r="10281" spans="21:21" x14ac:dyDescent="0.2">
      <c r="U10281" s="59"/>
    </row>
    <row r="10282" spans="21:21" x14ac:dyDescent="0.2">
      <c r="U10282" s="59"/>
    </row>
    <row r="10283" spans="21:21" x14ac:dyDescent="0.2">
      <c r="U10283" s="59"/>
    </row>
    <row r="10284" spans="21:21" x14ac:dyDescent="0.2">
      <c r="U10284" s="59"/>
    </row>
    <row r="10285" spans="21:21" x14ac:dyDescent="0.2">
      <c r="U10285" s="59"/>
    </row>
    <row r="10286" spans="21:21" x14ac:dyDescent="0.2">
      <c r="U10286" s="59"/>
    </row>
    <row r="10287" spans="21:21" x14ac:dyDescent="0.2">
      <c r="U10287" s="59"/>
    </row>
    <row r="10288" spans="21:21" x14ac:dyDescent="0.2">
      <c r="U10288" s="59"/>
    </row>
    <row r="10289" spans="21:21" x14ac:dyDescent="0.2">
      <c r="U10289" s="59"/>
    </row>
    <row r="10290" spans="21:21" x14ac:dyDescent="0.2">
      <c r="U10290" s="59"/>
    </row>
    <row r="10291" spans="21:21" x14ac:dyDescent="0.2">
      <c r="U10291" s="59"/>
    </row>
    <row r="10292" spans="21:21" x14ac:dyDescent="0.2">
      <c r="U10292" s="59"/>
    </row>
    <row r="10293" spans="21:21" x14ac:dyDescent="0.2">
      <c r="U10293" s="59"/>
    </row>
    <row r="10294" spans="21:21" x14ac:dyDescent="0.2">
      <c r="U10294" s="59"/>
    </row>
    <row r="10295" spans="21:21" x14ac:dyDescent="0.2">
      <c r="U10295" s="59"/>
    </row>
    <row r="10296" spans="21:21" x14ac:dyDescent="0.2">
      <c r="U10296" s="59"/>
    </row>
    <row r="10297" spans="21:21" x14ac:dyDescent="0.2">
      <c r="U10297" s="59"/>
    </row>
    <row r="10298" spans="21:21" x14ac:dyDescent="0.2">
      <c r="U10298" s="59"/>
    </row>
    <row r="10299" spans="21:21" x14ac:dyDescent="0.2">
      <c r="U10299" s="59"/>
    </row>
    <row r="10300" spans="21:21" x14ac:dyDescent="0.2">
      <c r="U10300" s="59"/>
    </row>
    <row r="10301" spans="21:21" x14ac:dyDescent="0.2">
      <c r="U10301" s="59"/>
    </row>
    <row r="10302" spans="21:21" x14ac:dyDescent="0.2">
      <c r="U10302" s="59"/>
    </row>
    <row r="10303" spans="21:21" x14ac:dyDescent="0.2">
      <c r="U10303" s="59"/>
    </row>
    <row r="10304" spans="21:21" x14ac:dyDescent="0.2">
      <c r="U10304" s="59"/>
    </row>
    <row r="10305" spans="21:21" x14ac:dyDescent="0.2">
      <c r="U10305" s="59"/>
    </row>
    <row r="10306" spans="21:21" x14ac:dyDescent="0.2">
      <c r="U10306" s="59"/>
    </row>
    <row r="10307" spans="21:21" x14ac:dyDescent="0.2">
      <c r="U10307" s="59"/>
    </row>
    <row r="10308" spans="21:21" x14ac:dyDescent="0.2">
      <c r="U10308" s="59"/>
    </row>
    <row r="10309" spans="21:21" x14ac:dyDescent="0.2">
      <c r="U10309" s="59"/>
    </row>
    <row r="10310" spans="21:21" x14ac:dyDescent="0.2">
      <c r="U10310" s="59"/>
    </row>
    <row r="10311" spans="21:21" x14ac:dyDescent="0.2">
      <c r="U10311" s="59"/>
    </row>
    <row r="10312" spans="21:21" x14ac:dyDescent="0.2">
      <c r="U10312" s="59"/>
    </row>
    <row r="10313" spans="21:21" x14ac:dyDescent="0.2">
      <c r="U10313" s="59"/>
    </row>
    <row r="10314" spans="21:21" x14ac:dyDescent="0.2">
      <c r="U10314" s="59"/>
    </row>
    <row r="10315" spans="21:21" x14ac:dyDescent="0.2">
      <c r="U10315" s="59"/>
    </row>
    <row r="10316" spans="21:21" x14ac:dyDescent="0.2">
      <c r="U10316" s="59"/>
    </row>
    <row r="10317" spans="21:21" x14ac:dyDescent="0.2">
      <c r="U10317" s="59"/>
    </row>
    <row r="10318" spans="21:21" x14ac:dyDescent="0.2">
      <c r="U10318" s="59"/>
    </row>
    <row r="10319" spans="21:21" x14ac:dyDescent="0.2">
      <c r="U10319" s="59"/>
    </row>
    <row r="10320" spans="21:21" x14ac:dyDescent="0.2">
      <c r="U10320" s="59"/>
    </row>
    <row r="10321" spans="21:21" x14ac:dyDescent="0.2">
      <c r="U10321" s="59"/>
    </row>
    <row r="10322" spans="21:21" x14ac:dyDescent="0.2">
      <c r="U10322" s="59"/>
    </row>
    <row r="10323" spans="21:21" x14ac:dyDescent="0.2">
      <c r="U10323" s="59"/>
    </row>
    <row r="10324" spans="21:21" x14ac:dyDescent="0.2">
      <c r="U10324" s="59"/>
    </row>
    <row r="10325" spans="21:21" x14ac:dyDescent="0.2">
      <c r="U10325" s="59"/>
    </row>
    <row r="10326" spans="21:21" x14ac:dyDescent="0.2">
      <c r="U10326" s="59"/>
    </row>
    <row r="10327" spans="21:21" x14ac:dyDescent="0.2">
      <c r="U10327" s="59"/>
    </row>
    <row r="10328" spans="21:21" x14ac:dyDescent="0.2">
      <c r="U10328" s="59"/>
    </row>
    <row r="10329" spans="21:21" x14ac:dyDescent="0.2">
      <c r="U10329" s="59"/>
    </row>
    <row r="10330" spans="21:21" x14ac:dyDescent="0.2">
      <c r="U10330" s="59"/>
    </row>
    <row r="10331" spans="21:21" x14ac:dyDescent="0.2">
      <c r="U10331" s="59"/>
    </row>
    <row r="10332" spans="21:21" x14ac:dyDescent="0.2">
      <c r="U10332" s="59"/>
    </row>
    <row r="10333" spans="21:21" x14ac:dyDescent="0.2">
      <c r="U10333" s="59"/>
    </row>
    <row r="10334" spans="21:21" x14ac:dyDescent="0.2">
      <c r="U10334" s="59"/>
    </row>
    <row r="10335" spans="21:21" x14ac:dyDescent="0.2">
      <c r="U10335" s="59"/>
    </row>
    <row r="10336" spans="21:21" x14ac:dyDescent="0.2">
      <c r="U10336" s="59"/>
    </row>
    <row r="10337" spans="21:21" x14ac:dyDescent="0.2">
      <c r="U10337" s="59"/>
    </row>
    <row r="10338" spans="21:21" x14ac:dyDescent="0.2">
      <c r="U10338" s="59"/>
    </row>
    <row r="10339" spans="21:21" x14ac:dyDescent="0.2">
      <c r="U10339" s="59"/>
    </row>
    <row r="10340" spans="21:21" x14ac:dyDescent="0.2">
      <c r="U10340" s="59"/>
    </row>
    <row r="10341" spans="21:21" x14ac:dyDescent="0.2">
      <c r="U10341" s="59"/>
    </row>
    <row r="10342" spans="21:21" x14ac:dyDescent="0.2">
      <c r="U10342" s="59"/>
    </row>
    <row r="10343" spans="21:21" x14ac:dyDescent="0.2">
      <c r="U10343" s="59"/>
    </row>
    <row r="10344" spans="21:21" x14ac:dyDescent="0.2">
      <c r="U10344" s="59"/>
    </row>
    <row r="10345" spans="21:21" x14ac:dyDescent="0.2">
      <c r="U10345" s="59"/>
    </row>
    <row r="10346" spans="21:21" x14ac:dyDescent="0.2">
      <c r="U10346" s="59"/>
    </row>
    <row r="10347" spans="21:21" x14ac:dyDescent="0.2">
      <c r="U10347" s="59"/>
    </row>
    <row r="10348" spans="21:21" x14ac:dyDescent="0.2">
      <c r="U10348" s="59"/>
    </row>
    <row r="10349" spans="21:21" x14ac:dyDescent="0.2">
      <c r="U10349" s="59"/>
    </row>
    <row r="10350" spans="21:21" x14ac:dyDescent="0.2">
      <c r="U10350" s="59"/>
    </row>
    <row r="10351" spans="21:21" x14ac:dyDescent="0.2">
      <c r="U10351" s="59"/>
    </row>
    <row r="10352" spans="21:21" x14ac:dyDescent="0.2">
      <c r="U10352" s="59"/>
    </row>
    <row r="10353" spans="21:21" x14ac:dyDescent="0.2">
      <c r="U10353" s="59"/>
    </row>
    <row r="10354" spans="21:21" x14ac:dyDescent="0.2">
      <c r="U10354" s="59"/>
    </row>
    <row r="10355" spans="21:21" x14ac:dyDescent="0.2">
      <c r="U10355" s="59"/>
    </row>
    <row r="10356" spans="21:21" x14ac:dyDescent="0.2">
      <c r="U10356" s="59"/>
    </row>
    <row r="10357" spans="21:21" x14ac:dyDescent="0.2">
      <c r="U10357" s="59"/>
    </row>
    <row r="10358" spans="21:21" x14ac:dyDescent="0.2">
      <c r="U10358" s="59"/>
    </row>
    <row r="10359" spans="21:21" x14ac:dyDescent="0.2">
      <c r="U10359" s="59"/>
    </row>
    <row r="10360" spans="21:21" x14ac:dyDescent="0.2">
      <c r="U10360" s="59"/>
    </row>
    <row r="10361" spans="21:21" x14ac:dyDescent="0.2">
      <c r="U10361" s="59"/>
    </row>
    <row r="10362" spans="21:21" x14ac:dyDescent="0.2">
      <c r="U10362" s="59"/>
    </row>
    <row r="10363" spans="21:21" x14ac:dyDescent="0.2">
      <c r="U10363" s="59"/>
    </row>
    <row r="10364" spans="21:21" x14ac:dyDescent="0.2">
      <c r="U10364" s="59"/>
    </row>
    <row r="10365" spans="21:21" x14ac:dyDescent="0.2">
      <c r="U10365" s="59"/>
    </row>
    <row r="10366" spans="21:21" x14ac:dyDescent="0.2">
      <c r="U10366" s="59"/>
    </row>
    <row r="10367" spans="21:21" x14ac:dyDescent="0.2">
      <c r="U10367" s="59"/>
    </row>
    <row r="10368" spans="21:21" x14ac:dyDescent="0.2">
      <c r="U10368" s="59"/>
    </row>
    <row r="10369" spans="21:21" x14ac:dyDescent="0.2">
      <c r="U10369" s="59"/>
    </row>
    <row r="10370" spans="21:21" x14ac:dyDescent="0.2">
      <c r="U10370" s="59"/>
    </row>
    <row r="10371" spans="21:21" x14ac:dyDescent="0.2">
      <c r="U10371" s="59"/>
    </row>
    <row r="10372" spans="21:21" x14ac:dyDescent="0.2">
      <c r="U10372" s="59"/>
    </row>
    <row r="10373" spans="21:21" x14ac:dyDescent="0.2">
      <c r="U10373" s="59"/>
    </row>
    <row r="10374" spans="21:21" x14ac:dyDescent="0.2">
      <c r="U10374" s="59"/>
    </row>
    <row r="10375" spans="21:21" x14ac:dyDescent="0.2">
      <c r="U10375" s="59"/>
    </row>
    <row r="10376" spans="21:21" x14ac:dyDescent="0.2">
      <c r="U10376" s="59"/>
    </row>
    <row r="10377" spans="21:21" x14ac:dyDescent="0.2">
      <c r="U10377" s="59"/>
    </row>
    <row r="10378" spans="21:21" x14ac:dyDescent="0.2">
      <c r="U10378" s="59"/>
    </row>
    <row r="10379" spans="21:21" x14ac:dyDescent="0.2">
      <c r="U10379" s="59"/>
    </row>
    <row r="10380" spans="21:21" x14ac:dyDescent="0.2">
      <c r="U10380" s="59"/>
    </row>
    <row r="10381" spans="21:21" x14ac:dyDescent="0.2">
      <c r="U10381" s="59"/>
    </row>
    <row r="10382" spans="21:21" x14ac:dyDescent="0.2">
      <c r="U10382" s="59"/>
    </row>
    <row r="10383" spans="21:21" x14ac:dyDescent="0.2">
      <c r="U10383" s="59"/>
    </row>
    <row r="10384" spans="21:21" x14ac:dyDescent="0.2">
      <c r="U10384" s="59"/>
    </row>
    <row r="10385" spans="21:21" x14ac:dyDescent="0.2">
      <c r="U10385" s="59"/>
    </row>
    <row r="10386" spans="21:21" x14ac:dyDescent="0.2">
      <c r="U10386" s="59"/>
    </row>
    <row r="10387" spans="21:21" x14ac:dyDescent="0.2">
      <c r="U10387" s="59"/>
    </row>
    <row r="10388" spans="21:21" x14ac:dyDescent="0.2">
      <c r="U10388" s="59"/>
    </row>
    <row r="10389" spans="21:21" x14ac:dyDescent="0.2">
      <c r="U10389" s="59"/>
    </row>
    <row r="10390" spans="21:21" x14ac:dyDescent="0.2">
      <c r="U10390" s="59"/>
    </row>
    <row r="10391" spans="21:21" x14ac:dyDescent="0.2">
      <c r="U10391" s="59"/>
    </row>
    <row r="10392" spans="21:21" x14ac:dyDescent="0.2">
      <c r="U10392" s="59"/>
    </row>
    <row r="10393" spans="21:21" x14ac:dyDescent="0.2">
      <c r="U10393" s="59"/>
    </row>
    <row r="10394" spans="21:21" x14ac:dyDescent="0.2">
      <c r="U10394" s="59"/>
    </row>
    <row r="10395" spans="21:21" x14ac:dyDescent="0.2">
      <c r="U10395" s="59"/>
    </row>
    <row r="10396" spans="21:21" x14ac:dyDescent="0.2">
      <c r="U10396" s="59"/>
    </row>
    <row r="10397" spans="21:21" x14ac:dyDescent="0.2">
      <c r="U10397" s="59"/>
    </row>
    <row r="10398" spans="21:21" x14ac:dyDescent="0.2">
      <c r="U10398" s="59"/>
    </row>
    <row r="10399" spans="21:21" x14ac:dyDescent="0.2">
      <c r="U10399" s="59"/>
    </row>
    <row r="10400" spans="21:21" x14ac:dyDescent="0.2">
      <c r="U10400" s="59"/>
    </row>
    <row r="10401" spans="21:21" x14ac:dyDescent="0.2">
      <c r="U10401" s="59"/>
    </row>
    <row r="10402" spans="21:21" x14ac:dyDescent="0.2">
      <c r="U10402" s="59"/>
    </row>
    <row r="10403" spans="21:21" x14ac:dyDescent="0.2">
      <c r="U10403" s="59"/>
    </row>
    <row r="10404" spans="21:21" x14ac:dyDescent="0.2">
      <c r="U10404" s="59"/>
    </row>
    <row r="10405" spans="21:21" x14ac:dyDescent="0.2">
      <c r="U10405" s="59"/>
    </row>
    <row r="10406" spans="21:21" x14ac:dyDescent="0.2">
      <c r="U10406" s="59"/>
    </row>
    <row r="10407" spans="21:21" x14ac:dyDescent="0.2">
      <c r="U10407" s="59"/>
    </row>
    <row r="10408" spans="21:21" x14ac:dyDescent="0.2">
      <c r="U10408" s="59"/>
    </row>
    <row r="10409" spans="21:21" x14ac:dyDescent="0.2">
      <c r="U10409" s="59"/>
    </row>
    <row r="10410" spans="21:21" x14ac:dyDescent="0.2">
      <c r="U10410" s="59"/>
    </row>
    <row r="10411" spans="21:21" x14ac:dyDescent="0.2">
      <c r="U10411" s="59"/>
    </row>
    <row r="10412" spans="21:21" x14ac:dyDescent="0.2">
      <c r="U10412" s="59"/>
    </row>
    <row r="10413" spans="21:21" x14ac:dyDescent="0.2">
      <c r="U10413" s="59"/>
    </row>
    <row r="10414" spans="21:21" x14ac:dyDescent="0.2">
      <c r="U10414" s="59"/>
    </row>
    <row r="10415" spans="21:21" x14ac:dyDescent="0.2">
      <c r="U10415" s="59"/>
    </row>
    <row r="10416" spans="21:21" x14ac:dyDescent="0.2">
      <c r="U10416" s="59"/>
    </row>
    <row r="10417" spans="21:21" x14ac:dyDescent="0.2">
      <c r="U10417" s="59"/>
    </row>
    <row r="10418" spans="21:21" x14ac:dyDescent="0.2">
      <c r="U10418" s="59"/>
    </row>
    <row r="10419" spans="21:21" x14ac:dyDescent="0.2">
      <c r="U10419" s="59"/>
    </row>
    <row r="10420" spans="21:21" x14ac:dyDescent="0.2">
      <c r="U10420" s="59"/>
    </row>
    <row r="10421" spans="21:21" x14ac:dyDescent="0.2">
      <c r="U10421" s="59"/>
    </row>
    <row r="10422" spans="21:21" x14ac:dyDescent="0.2">
      <c r="U10422" s="59"/>
    </row>
    <row r="10423" spans="21:21" x14ac:dyDescent="0.2">
      <c r="U10423" s="59"/>
    </row>
    <row r="10424" spans="21:21" x14ac:dyDescent="0.2">
      <c r="U10424" s="59"/>
    </row>
    <row r="10425" spans="21:21" x14ac:dyDescent="0.2">
      <c r="U10425" s="59"/>
    </row>
    <row r="10426" spans="21:21" x14ac:dyDescent="0.2">
      <c r="U10426" s="59"/>
    </row>
    <row r="10427" spans="21:21" x14ac:dyDescent="0.2">
      <c r="U10427" s="59"/>
    </row>
    <row r="10428" spans="21:21" x14ac:dyDescent="0.2">
      <c r="U10428" s="59"/>
    </row>
    <row r="10429" spans="21:21" x14ac:dyDescent="0.2">
      <c r="U10429" s="59"/>
    </row>
    <row r="10430" spans="21:21" x14ac:dyDescent="0.2">
      <c r="U10430" s="59"/>
    </row>
    <row r="10431" spans="21:21" x14ac:dyDescent="0.2">
      <c r="U10431" s="59"/>
    </row>
    <row r="10432" spans="21:21" x14ac:dyDescent="0.2">
      <c r="U10432" s="59"/>
    </row>
    <row r="10433" spans="21:21" x14ac:dyDescent="0.2">
      <c r="U10433" s="59"/>
    </row>
    <row r="10434" spans="21:21" x14ac:dyDescent="0.2">
      <c r="U10434" s="59"/>
    </row>
    <row r="10435" spans="21:21" x14ac:dyDescent="0.2">
      <c r="U10435" s="59"/>
    </row>
    <row r="10436" spans="21:21" x14ac:dyDescent="0.2">
      <c r="U10436" s="59"/>
    </row>
    <row r="10437" spans="21:21" x14ac:dyDescent="0.2">
      <c r="U10437" s="59"/>
    </row>
    <row r="10438" spans="21:21" x14ac:dyDescent="0.2">
      <c r="U10438" s="59"/>
    </row>
    <row r="10439" spans="21:21" x14ac:dyDescent="0.2">
      <c r="U10439" s="59"/>
    </row>
    <row r="10440" spans="21:21" x14ac:dyDescent="0.2">
      <c r="U10440" s="59"/>
    </row>
    <row r="10441" spans="21:21" x14ac:dyDescent="0.2">
      <c r="U10441" s="59"/>
    </row>
    <row r="10442" spans="21:21" x14ac:dyDescent="0.2">
      <c r="U10442" s="59"/>
    </row>
    <row r="10443" spans="21:21" x14ac:dyDescent="0.2">
      <c r="U10443" s="59"/>
    </row>
    <row r="10444" spans="21:21" x14ac:dyDescent="0.2">
      <c r="U10444" s="59"/>
    </row>
    <row r="10445" spans="21:21" x14ac:dyDescent="0.2">
      <c r="U10445" s="59"/>
    </row>
    <row r="10446" spans="21:21" x14ac:dyDescent="0.2">
      <c r="U10446" s="59"/>
    </row>
    <row r="10447" spans="21:21" x14ac:dyDescent="0.2">
      <c r="U10447" s="59"/>
    </row>
    <row r="10448" spans="21:21" x14ac:dyDescent="0.2">
      <c r="U10448" s="59"/>
    </row>
    <row r="10449" spans="21:21" x14ac:dyDescent="0.2">
      <c r="U10449" s="59"/>
    </row>
    <row r="10450" spans="21:21" x14ac:dyDescent="0.2">
      <c r="U10450" s="59"/>
    </row>
    <row r="10451" spans="21:21" x14ac:dyDescent="0.2">
      <c r="U10451" s="59"/>
    </row>
    <row r="10452" spans="21:21" x14ac:dyDescent="0.2">
      <c r="U10452" s="59"/>
    </row>
    <row r="10453" spans="21:21" x14ac:dyDescent="0.2">
      <c r="U10453" s="59"/>
    </row>
    <row r="10454" spans="21:21" x14ac:dyDescent="0.2">
      <c r="U10454" s="59"/>
    </row>
    <row r="10455" spans="21:21" x14ac:dyDescent="0.2">
      <c r="U10455" s="59"/>
    </row>
    <row r="10456" spans="21:21" x14ac:dyDescent="0.2">
      <c r="U10456" s="59"/>
    </row>
    <row r="10457" spans="21:21" x14ac:dyDescent="0.2">
      <c r="U10457" s="59"/>
    </row>
    <row r="10458" spans="21:21" x14ac:dyDescent="0.2">
      <c r="U10458" s="59"/>
    </row>
    <row r="10459" spans="21:21" x14ac:dyDescent="0.2">
      <c r="U10459" s="59"/>
    </row>
    <row r="10460" spans="21:21" x14ac:dyDescent="0.2">
      <c r="U10460" s="59"/>
    </row>
    <row r="10461" spans="21:21" x14ac:dyDescent="0.2">
      <c r="U10461" s="59"/>
    </row>
    <row r="10462" spans="21:21" x14ac:dyDescent="0.2">
      <c r="U10462" s="59"/>
    </row>
    <row r="10463" spans="21:21" x14ac:dyDescent="0.2">
      <c r="U10463" s="59"/>
    </row>
    <row r="10464" spans="21:21" x14ac:dyDescent="0.2">
      <c r="U10464" s="59"/>
    </row>
    <row r="10465" spans="21:21" x14ac:dyDescent="0.2">
      <c r="U10465" s="59"/>
    </row>
    <row r="10466" spans="21:21" x14ac:dyDescent="0.2">
      <c r="U10466" s="59"/>
    </row>
    <row r="10467" spans="21:21" x14ac:dyDescent="0.2">
      <c r="U10467" s="59"/>
    </row>
    <row r="10468" spans="21:21" x14ac:dyDescent="0.2">
      <c r="U10468" s="59"/>
    </row>
    <row r="10469" spans="21:21" x14ac:dyDescent="0.2">
      <c r="U10469" s="59"/>
    </row>
    <row r="10470" spans="21:21" x14ac:dyDescent="0.2">
      <c r="U10470" s="59"/>
    </row>
    <row r="10471" spans="21:21" x14ac:dyDescent="0.2">
      <c r="U10471" s="59"/>
    </row>
    <row r="10472" spans="21:21" x14ac:dyDescent="0.2">
      <c r="U10472" s="59"/>
    </row>
    <row r="10473" spans="21:21" x14ac:dyDescent="0.2">
      <c r="U10473" s="59"/>
    </row>
    <row r="10474" spans="21:21" x14ac:dyDescent="0.2">
      <c r="U10474" s="59"/>
    </row>
    <row r="10475" spans="21:21" x14ac:dyDescent="0.2">
      <c r="U10475" s="59"/>
    </row>
    <row r="10476" spans="21:21" x14ac:dyDescent="0.2">
      <c r="U10476" s="59"/>
    </row>
    <row r="10477" spans="21:21" x14ac:dyDescent="0.2">
      <c r="U10477" s="59"/>
    </row>
    <row r="10478" spans="21:21" x14ac:dyDescent="0.2">
      <c r="U10478" s="59"/>
    </row>
    <row r="10479" spans="21:21" x14ac:dyDescent="0.2">
      <c r="U10479" s="59"/>
    </row>
    <row r="10480" spans="21:21" x14ac:dyDescent="0.2">
      <c r="U10480" s="59"/>
    </row>
    <row r="10481" spans="21:21" x14ac:dyDescent="0.2">
      <c r="U10481" s="59"/>
    </row>
    <row r="10482" spans="21:21" x14ac:dyDescent="0.2">
      <c r="U10482" s="59"/>
    </row>
    <row r="10483" spans="21:21" x14ac:dyDescent="0.2">
      <c r="U10483" s="59"/>
    </row>
    <row r="10484" spans="21:21" x14ac:dyDescent="0.2">
      <c r="U10484" s="59"/>
    </row>
    <row r="10485" spans="21:21" x14ac:dyDescent="0.2">
      <c r="U10485" s="59"/>
    </row>
    <row r="10486" spans="21:21" x14ac:dyDescent="0.2">
      <c r="U10486" s="59"/>
    </row>
    <row r="10487" spans="21:21" x14ac:dyDescent="0.2">
      <c r="U10487" s="59"/>
    </row>
    <row r="10488" spans="21:21" x14ac:dyDescent="0.2">
      <c r="U10488" s="59"/>
    </row>
    <row r="10489" spans="21:21" x14ac:dyDescent="0.2">
      <c r="U10489" s="59"/>
    </row>
    <row r="10490" spans="21:21" x14ac:dyDescent="0.2">
      <c r="U10490" s="59"/>
    </row>
    <row r="10491" spans="21:21" x14ac:dyDescent="0.2">
      <c r="U10491" s="59"/>
    </row>
    <row r="10492" spans="21:21" x14ac:dyDescent="0.2">
      <c r="U10492" s="59"/>
    </row>
    <row r="10493" spans="21:21" x14ac:dyDescent="0.2">
      <c r="U10493" s="59"/>
    </row>
    <row r="10494" spans="21:21" x14ac:dyDescent="0.2">
      <c r="U10494" s="59"/>
    </row>
    <row r="10495" spans="21:21" x14ac:dyDescent="0.2">
      <c r="U10495" s="59"/>
    </row>
    <row r="10496" spans="21:21" x14ac:dyDescent="0.2">
      <c r="U10496" s="59"/>
    </row>
    <row r="10497" spans="21:21" x14ac:dyDescent="0.2">
      <c r="U10497" s="59"/>
    </row>
    <row r="10498" spans="21:21" x14ac:dyDescent="0.2">
      <c r="U10498" s="59"/>
    </row>
    <row r="10499" spans="21:21" x14ac:dyDescent="0.2">
      <c r="U10499" s="59"/>
    </row>
    <row r="10500" spans="21:21" x14ac:dyDescent="0.2">
      <c r="U10500" s="59"/>
    </row>
    <row r="10501" spans="21:21" x14ac:dyDescent="0.2">
      <c r="U10501" s="59"/>
    </row>
    <row r="10502" spans="21:21" x14ac:dyDescent="0.2">
      <c r="U10502" s="59"/>
    </row>
    <row r="10503" spans="21:21" x14ac:dyDescent="0.2">
      <c r="U10503" s="59"/>
    </row>
    <row r="10504" spans="21:21" x14ac:dyDescent="0.2">
      <c r="U10504" s="59"/>
    </row>
    <row r="10505" spans="21:21" x14ac:dyDescent="0.2">
      <c r="U10505" s="59"/>
    </row>
    <row r="10506" spans="21:21" x14ac:dyDescent="0.2">
      <c r="U10506" s="59"/>
    </row>
    <row r="10507" spans="21:21" x14ac:dyDescent="0.2">
      <c r="U10507" s="59"/>
    </row>
    <row r="10508" spans="21:21" x14ac:dyDescent="0.2">
      <c r="U10508" s="59"/>
    </row>
    <row r="10509" spans="21:21" x14ac:dyDescent="0.2">
      <c r="U10509" s="59"/>
    </row>
    <row r="10510" spans="21:21" x14ac:dyDescent="0.2">
      <c r="U10510" s="59"/>
    </row>
    <row r="10511" spans="21:21" x14ac:dyDescent="0.2">
      <c r="U10511" s="59"/>
    </row>
    <row r="10512" spans="21:21" x14ac:dyDescent="0.2">
      <c r="U10512" s="59"/>
    </row>
    <row r="10513" spans="21:21" x14ac:dyDescent="0.2">
      <c r="U10513" s="59"/>
    </row>
    <row r="10514" spans="21:21" x14ac:dyDescent="0.2">
      <c r="U10514" s="59"/>
    </row>
    <row r="10515" spans="21:21" x14ac:dyDescent="0.2">
      <c r="U10515" s="59"/>
    </row>
    <row r="10516" spans="21:21" x14ac:dyDescent="0.2">
      <c r="U10516" s="59"/>
    </row>
    <row r="10517" spans="21:21" x14ac:dyDescent="0.2">
      <c r="U10517" s="59"/>
    </row>
    <row r="10518" spans="21:21" x14ac:dyDescent="0.2">
      <c r="U10518" s="59"/>
    </row>
    <row r="10519" spans="21:21" x14ac:dyDescent="0.2">
      <c r="U10519" s="59"/>
    </row>
    <row r="10520" spans="21:21" x14ac:dyDescent="0.2">
      <c r="U10520" s="59"/>
    </row>
    <row r="10521" spans="21:21" x14ac:dyDescent="0.2">
      <c r="U10521" s="59"/>
    </row>
    <row r="10522" spans="21:21" x14ac:dyDescent="0.2">
      <c r="U10522" s="59"/>
    </row>
    <row r="10523" spans="21:21" x14ac:dyDescent="0.2">
      <c r="U10523" s="59"/>
    </row>
    <row r="10524" spans="21:21" x14ac:dyDescent="0.2">
      <c r="U10524" s="59"/>
    </row>
    <row r="10525" spans="21:21" x14ac:dyDescent="0.2">
      <c r="U10525" s="59"/>
    </row>
    <row r="10526" spans="21:21" x14ac:dyDescent="0.2">
      <c r="U10526" s="59"/>
    </row>
    <row r="10527" spans="21:21" x14ac:dyDescent="0.2">
      <c r="U10527" s="59"/>
    </row>
    <row r="10528" spans="21:21" x14ac:dyDescent="0.2">
      <c r="U10528" s="59"/>
    </row>
    <row r="10529" spans="21:21" x14ac:dyDescent="0.2">
      <c r="U10529" s="59"/>
    </row>
    <row r="10530" spans="21:21" x14ac:dyDescent="0.2">
      <c r="U10530" s="59"/>
    </row>
    <row r="10531" spans="21:21" x14ac:dyDescent="0.2">
      <c r="U10531" s="59"/>
    </row>
    <row r="10532" spans="21:21" x14ac:dyDescent="0.2">
      <c r="U10532" s="59"/>
    </row>
    <row r="10533" spans="21:21" x14ac:dyDescent="0.2">
      <c r="U10533" s="59"/>
    </row>
    <row r="10534" spans="21:21" x14ac:dyDescent="0.2">
      <c r="U10534" s="59"/>
    </row>
    <row r="10535" spans="21:21" x14ac:dyDescent="0.2">
      <c r="U10535" s="59"/>
    </row>
    <row r="10536" spans="21:21" x14ac:dyDescent="0.2">
      <c r="U10536" s="59"/>
    </row>
    <row r="10537" spans="21:21" x14ac:dyDescent="0.2">
      <c r="U10537" s="59"/>
    </row>
    <row r="10538" spans="21:21" x14ac:dyDescent="0.2">
      <c r="U10538" s="59"/>
    </row>
    <row r="10539" spans="21:21" x14ac:dyDescent="0.2">
      <c r="U10539" s="59"/>
    </row>
    <row r="10540" spans="21:21" x14ac:dyDescent="0.2">
      <c r="U10540" s="59"/>
    </row>
    <row r="10541" spans="21:21" x14ac:dyDescent="0.2">
      <c r="U10541" s="59"/>
    </row>
    <row r="10542" spans="21:21" x14ac:dyDescent="0.2">
      <c r="U10542" s="59"/>
    </row>
    <row r="10543" spans="21:21" x14ac:dyDescent="0.2">
      <c r="U10543" s="59"/>
    </row>
    <row r="10544" spans="21:21" x14ac:dyDescent="0.2">
      <c r="U10544" s="59"/>
    </row>
    <row r="10545" spans="21:21" x14ac:dyDescent="0.2">
      <c r="U10545" s="59"/>
    </row>
    <row r="10546" spans="21:21" x14ac:dyDescent="0.2">
      <c r="U10546" s="59"/>
    </row>
    <row r="10547" spans="21:21" x14ac:dyDescent="0.2">
      <c r="U10547" s="59"/>
    </row>
    <row r="10548" spans="21:21" x14ac:dyDescent="0.2">
      <c r="U10548" s="59"/>
    </row>
    <row r="10549" spans="21:21" x14ac:dyDescent="0.2">
      <c r="U10549" s="59"/>
    </row>
    <row r="10550" spans="21:21" x14ac:dyDescent="0.2">
      <c r="U10550" s="59"/>
    </row>
    <row r="10551" spans="21:21" x14ac:dyDescent="0.2">
      <c r="U10551" s="59"/>
    </row>
    <row r="10552" spans="21:21" x14ac:dyDescent="0.2">
      <c r="U10552" s="59"/>
    </row>
    <row r="10553" spans="21:21" x14ac:dyDescent="0.2">
      <c r="U10553" s="59"/>
    </row>
    <row r="10554" spans="21:21" x14ac:dyDescent="0.2">
      <c r="U10554" s="59"/>
    </row>
    <row r="10555" spans="21:21" x14ac:dyDescent="0.2">
      <c r="U10555" s="59"/>
    </row>
    <row r="10556" spans="21:21" x14ac:dyDescent="0.2">
      <c r="U10556" s="59"/>
    </row>
    <row r="10557" spans="21:21" x14ac:dyDescent="0.2">
      <c r="U10557" s="59"/>
    </row>
    <row r="10558" spans="21:21" x14ac:dyDescent="0.2">
      <c r="U10558" s="59"/>
    </row>
    <row r="10559" spans="21:21" x14ac:dyDescent="0.2">
      <c r="U10559" s="59"/>
    </row>
    <row r="10560" spans="21:21" x14ac:dyDescent="0.2">
      <c r="U10560" s="59"/>
    </row>
    <row r="10561" spans="21:21" x14ac:dyDescent="0.2">
      <c r="U10561" s="59"/>
    </row>
    <row r="10562" spans="21:21" x14ac:dyDescent="0.2">
      <c r="U10562" s="59"/>
    </row>
    <row r="10563" spans="21:21" x14ac:dyDescent="0.2">
      <c r="U10563" s="59"/>
    </row>
    <row r="10564" spans="21:21" x14ac:dyDescent="0.2">
      <c r="U10564" s="59"/>
    </row>
    <row r="10565" spans="21:21" x14ac:dyDescent="0.2">
      <c r="U10565" s="59"/>
    </row>
    <row r="10566" spans="21:21" x14ac:dyDescent="0.2">
      <c r="U10566" s="59"/>
    </row>
    <row r="10567" spans="21:21" x14ac:dyDescent="0.2">
      <c r="U10567" s="59"/>
    </row>
    <row r="10568" spans="21:21" x14ac:dyDescent="0.2">
      <c r="U10568" s="59"/>
    </row>
    <row r="10569" spans="21:21" x14ac:dyDescent="0.2">
      <c r="U10569" s="59"/>
    </row>
    <row r="10570" spans="21:21" x14ac:dyDescent="0.2">
      <c r="U10570" s="59"/>
    </row>
    <row r="10571" spans="21:21" x14ac:dyDescent="0.2">
      <c r="U10571" s="59"/>
    </row>
    <row r="10572" spans="21:21" x14ac:dyDescent="0.2">
      <c r="U10572" s="59"/>
    </row>
    <row r="10573" spans="21:21" x14ac:dyDescent="0.2">
      <c r="U10573" s="59"/>
    </row>
    <row r="10574" spans="21:21" x14ac:dyDescent="0.2">
      <c r="U10574" s="59"/>
    </row>
    <row r="10575" spans="21:21" x14ac:dyDescent="0.2">
      <c r="U10575" s="59"/>
    </row>
    <row r="10576" spans="21:21" x14ac:dyDescent="0.2">
      <c r="U10576" s="59"/>
    </row>
    <row r="10577" spans="21:21" x14ac:dyDescent="0.2">
      <c r="U10577" s="59"/>
    </row>
    <row r="10578" spans="21:21" x14ac:dyDescent="0.2">
      <c r="U10578" s="59"/>
    </row>
    <row r="10579" spans="21:21" x14ac:dyDescent="0.2">
      <c r="U10579" s="59"/>
    </row>
    <row r="10580" spans="21:21" x14ac:dyDescent="0.2">
      <c r="U10580" s="59"/>
    </row>
    <row r="10581" spans="21:21" x14ac:dyDescent="0.2">
      <c r="U10581" s="59"/>
    </row>
    <row r="10582" spans="21:21" x14ac:dyDescent="0.2">
      <c r="U10582" s="59"/>
    </row>
    <row r="10583" spans="21:21" x14ac:dyDescent="0.2">
      <c r="U10583" s="59"/>
    </row>
    <row r="10584" spans="21:21" x14ac:dyDescent="0.2">
      <c r="U10584" s="59"/>
    </row>
    <row r="10585" spans="21:21" x14ac:dyDescent="0.2">
      <c r="U10585" s="59"/>
    </row>
    <row r="10586" spans="21:21" x14ac:dyDescent="0.2">
      <c r="U10586" s="59"/>
    </row>
    <row r="10587" spans="21:21" x14ac:dyDescent="0.2">
      <c r="U10587" s="59"/>
    </row>
    <row r="10588" spans="21:21" x14ac:dyDescent="0.2">
      <c r="U10588" s="59"/>
    </row>
    <row r="10589" spans="21:21" x14ac:dyDescent="0.2">
      <c r="U10589" s="59"/>
    </row>
    <row r="10590" spans="21:21" x14ac:dyDescent="0.2">
      <c r="U10590" s="59"/>
    </row>
    <row r="10591" spans="21:21" x14ac:dyDescent="0.2">
      <c r="U10591" s="59"/>
    </row>
    <row r="10592" spans="21:21" x14ac:dyDescent="0.2">
      <c r="U10592" s="59"/>
    </row>
    <row r="10593" spans="21:21" x14ac:dyDescent="0.2">
      <c r="U10593" s="59"/>
    </row>
    <row r="10594" spans="21:21" x14ac:dyDescent="0.2">
      <c r="U10594" s="59"/>
    </row>
    <row r="10595" spans="21:21" x14ac:dyDescent="0.2">
      <c r="U10595" s="59"/>
    </row>
    <row r="10596" spans="21:21" x14ac:dyDescent="0.2">
      <c r="U10596" s="59"/>
    </row>
    <row r="10597" spans="21:21" x14ac:dyDescent="0.2">
      <c r="U10597" s="59"/>
    </row>
    <row r="10598" spans="21:21" x14ac:dyDescent="0.2">
      <c r="U10598" s="59"/>
    </row>
    <row r="10599" spans="21:21" x14ac:dyDescent="0.2">
      <c r="U10599" s="59"/>
    </row>
    <row r="10600" spans="21:21" x14ac:dyDescent="0.2">
      <c r="U10600" s="59"/>
    </row>
    <row r="10601" spans="21:21" x14ac:dyDescent="0.2">
      <c r="U10601" s="59"/>
    </row>
    <row r="10602" spans="21:21" x14ac:dyDescent="0.2">
      <c r="U10602" s="59"/>
    </row>
    <row r="10603" spans="21:21" x14ac:dyDescent="0.2">
      <c r="U10603" s="59"/>
    </row>
    <row r="10604" spans="21:21" x14ac:dyDescent="0.2">
      <c r="U10604" s="59"/>
    </row>
    <row r="10605" spans="21:21" x14ac:dyDescent="0.2">
      <c r="U10605" s="59"/>
    </row>
    <row r="10606" spans="21:21" x14ac:dyDescent="0.2">
      <c r="U10606" s="59"/>
    </row>
    <row r="10607" spans="21:21" x14ac:dyDescent="0.2">
      <c r="U10607" s="59"/>
    </row>
    <row r="10608" spans="21:21" x14ac:dyDescent="0.2">
      <c r="U10608" s="59"/>
    </row>
    <row r="10609" spans="21:21" x14ac:dyDescent="0.2">
      <c r="U10609" s="59"/>
    </row>
    <row r="10610" spans="21:21" x14ac:dyDescent="0.2">
      <c r="U10610" s="59"/>
    </row>
    <row r="10611" spans="21:21" x14ac:dyDescent="0.2">
      <c r="U10611" s="59"/>
    </row>
    <row r="10612" spans="21:21" x14ac:dyDescent="0.2">
      <c r="U10612" s="59"/>
    </row>
    <row r="10613" spans="21:21" x14ac:dyDescent="0.2">
      <c r="U10613" s="59"/>
    </row>
    <row r="10614" spans="21:21" x14ac:dyDescent="0.2">
      <c r="U10614" s="59"/>
    </row>
    <row r="10615" spans="21:21" x14ac:dyDescent="0.2">
      <c r="U10615" s="59"/>
    </row>
    <row r="10616" spans="21:21" x14ac:dyDescent="0.2">
      <c r="U10616" s="59"/>
    </row>
    <row r="10617" spans="21:21" x14ac:dyDescent="0.2">
      <c r="U10617" s="59"/>
    </row>
    <row r="10618" spans="21:21" x14ac:dyDescent="0.2">
      <c r="U10618" s="59"/>
    </row>
    <row r="10619" spans="21:21" x14ac:dyDescent="0.2">
      <c r="U10619" s="59"/>
    </row>
    <row r="10620" spans="21:21" x14ac:dyDescent="0.2">
      <c r="U10620" s="59"/>
    </row>
    <row r="10621" spans="21:21" x14ac:dyDescent="0.2">
      <c r="U10621" s="59"/>
    </row>
    <row r="10622" spans="21:21" x14ac:dyDescent="0.2">
      <c r="U10622" s="59"/>
    </row>
    <row r="10623" spans="21:21" x14ac:dyDescent="0.2">
      <c r="U10623" s="59"/>
    </row>
    <row r="10624" spans="21:21" x14ac:dyDescent="0.2">
      <c r="U10624" s="59"/>
    </row>
    <row r="10625" spans="21:21" x14ac:dyDescent="0.2">
      <c r="U10625" s="59"/>
    </row>
    <row r="10626" spans="21:21" x14ac:dyDescent="0.2">
      <c r="U10626" s="59"/>
    </row>
    <row r="10627" spans="21:21" x14ac:dyDescent="0.2">
      <c r="U10627" s="59"/>
    </row>
    <row r="10628" spans="21:21" x14ac:dyDescent="0.2">
      <c r="U10628" s="59"/>
    </row>
    <row r="10629" spans="21:21" x14ac:dyDescent="0.2">
      <c r="U10629" s="59"/>
    </row>
    <row r="10630" spans="21:21" x14ac:dyDescent="0.2">
      <c r="U10630" s="59"/>
    </row>
    <row r="10631" spans="21:21" x14ac:dyDescent="0.2">
      <c r="U10631" s="59"/>
    </row>
    <row r="10632" spans="21:21" x14ac:dyDescent="0.2">
      <c r="U10632" s="59"/>
    </row>
    <row r="10633" spans="21:21" x14ac:dyDescent="0.2">
      <c r="U10633" s="59"/>
    </row>
    <row r="10634" spans="21:21" x14ac:dyDescent="0.2">
      <c r="U10634" s="59"/>
    </row>
    <row r="10635" spans="21:21" x14ac:dyDescent="0.2">
      <c r="U10635" s="59"/>
    </row>
    <row r="10636" spans="21:21" x14ac:dyDescent="0.2">
      <c r="U10636" s="59"/>
    </row>
    <row r="10637" spans="21:21" x14ac:dyDescent="0.2">
      <c r="U10637" s="59"/>
    </row>
    <row r="10638" spans="21:21" x14ac:dyDescent="0.2">
      <c r="U10638" s="59"/>
    </row>
    <row r="10639" spans="21:21" x14ac:dyDescent="0.2">
      <c r="U10639" s="59"/>
    </row>
    <row r="10640" spans="21:21" x14ac:dyDescent="0.2">
      <c r="U10640" s="59"/>
    </row>
    <row r="10641" spans="21:21" x14ac:dyDescent="0.2">
      <c r="U10641" s="59"/>
    </row>
    <row r="10642" spans="21:21" x14ac:dyDescent="0.2">
      <c r="U10642" s="59"/>
    </row>
    <row r="10643" spans="21:21" x14ac:dyDescent="0.2">
      <c r="U10643" s="59"/>
    </row>
    <row r="10644" spans="21:21" x14ac:dyDescent="0.2">
      <c r="U10644" s="59"/>
    </row>
    <row r="10645" spans="21:21" x14ac:dyDescent="0.2">
      <c r="U10645" s="59"/>
    </row>
    <row r="10646" spans="21:21" x14ac:dyDescent="0.2">
      <c r="U10646" s="59"/>
    </row>
    <row r="10647" spans="21:21" x14ac:dyDescent="0.2">
      <c r="U10647" s="59"/>
    </row>
    <row r="10648" spans="21:21" x14ac:dyDescent="0.2">
      <c r="U10648" s="59"/>
    </row>
    <row r="10649" spans="21:21" x14ac:dyDescent="0.2">
      <c r="U10649" s="59"/>
    </row>
    <row r="10650" spans="21:21" x14ac:dyDescent="0.2">
      <c r="U10650" s="59"/>
    </row>
    <row r="10651" spans="21:21" x14ac:dyDescent="0.2">
      <c r="U10651" s="59"/>
    </row>
    <row r="10652" spans="21:21" x14ac:dyDescent="0.2">
      <c r="U10652" s="59"/>
    </row>
    <row r="10653" spans="21:21" x14ac:dyDescent="0.2">
      <c r="U10653" s="59"/>
    </row>
    <row r="10654" spans="21:21" x14ac:dyDescent="0.2">
      <c r="U10654" s="59"/>
    </row>
    <row r="10655" spans="21:21" x14ac:dyDescent="0.2">
      <c r="U10655" s="59"/>
    </row>
    <row r="10656" spans="21:21" x14ac:dyDescent="0.2">
      <c r="U10656" s="59"/>
    </row>
    <row r="10657" spans="21:21" x14ac:dyDescent="0.2">
      <c r="U10657" s="59"/>
    </row>
    <row r="10658" spans="21:21" x14ac:dyDescent="0.2">
      <c r="U10658" s="59"/>
    </row>
    <row r="10659" spans="21:21" x14ac:dyDescent="0.2">
      <c r="U10659" s="59"/>
    </row>
    <row r="10660" spans="21:21" x14ac:dyDescent="0.2">
      <c r="U10660" s="59"/>
    </row>
    <row r="10661" spans="21:21" x14ac:dyDescent="0.2">
      <c r="U10661" s="59"/>
    </row>
    <row r="10662" spans="21:21" x14ac:dyDescent="0.2">
      <c r="U10662" s="59"/>
    </row>
    <row r="10663" spans="21:21" x14ac:dyDescent="0.2">
      <c r="U10663" s="59"/>
    </row>
    <row r="10664" spans="21:21" x14ac:dyDescent="0.2">
      <c r="U10664" s="59"/>
    </row>
    <row r="10665" spans="21:21" x14ac:dyDescent="0.2">
      <c r="U10665" s="59"/>
    </row>
    <row r="10666" spans="21:21" x14ac:dyDescent="0.2">
      <c r="U10666" s="59"/>
    </row>
    <row r="10667" spans="21:21" x14ac:dyDescent="0.2">
      <c r="U10667" s="59"/>
    </row>
    <row r="10668" spans="21:21" x14ac:dyDescent="0.2">
      <c r="U10668" s="59"/>
    </row>
    <row r="10669" spans="21:21" x14ac:dyDescent="0.2">
      <c r="U10669" s="59"/>
    </row>
    <row r="10670" spans="21:21" x14ac:dyDescent="0.2">
      <c r="U10670" s="59"/>
    </row>
    <row r="10671" spans="21:21" x14ac:dyDescent="0.2">
      <c r="U10671" s="59"/>
    </row>
    <row r="10672" spans="21:21" x14ac:dyDescent="0.2">
      <c r="U10672" s="59"/>
    </row>
    <row r="10673" spans="21:21" x14ac:dyDescent="0.2">
      <c r="U10673" s="59"/>
    </row>
    <row r="10674" spans="21:21" x14ac:dyDescent="0.2">
      <c r="U10674" s="59"/>
    </row>
    <row r="10675" spans="21:21" x14ac:dyDescent="0.2">
      <c r="U10675" s="59"/>
    </row>
    <row r="10676" spans="21:21" x14ac:dyDescent="0.2">
      <c r="U10676" s="59"/>
    </row>
    <row r="10677" spans="21:21" x14ac:dyDescent="0.2">
      <c r="U10677" s="59"/>
    </row>
    <row r="10678" spans="21:21" x14ac:dyDescent="0.2">
      <c r="U10678" s="59"/>
    </row>
    <row r="10679" spans="21:21" x14ac:dyDescent="0.2">
      <c r="U10679" s="59"/>
    </row>
    <row r="10680" spans="21:21" x14ac:dyDescent="0.2">
      <c r="U10680" s="59"/>
    </row>
    <row r="10681" spans="21:21" x14ac:dyDescent="0.2">
      <c r="U10681" s="59"/>
    </row>
    <row r="10682" spans="21:21" x14ac:dyDescent="0.2">
      <c r="U10682" s="59"/>
    </row>
    <row r="10683" spans="21:21" x14ac:dyDescent="0.2">
      <c r="U10683" s="59"/>
    </row>
    <row r="10684" spans="21:21" x14ac:dyDescent="0.2">
      <c r="U10684" s="59"/>
    </row>
    <row r="10685" spans="21:21" x14ac:dyDescent="0.2">
      <c r="U10685" s="59"/>
    </row>
    <row r="10686" spans="21:21" x14ac:dyDescent="0.2">
      <c r="U10686" s="59"/>
    </row>
    <row r="10687" spans="21:21" x14ac:dyDescent="0.2">
      <c r="U10687" s="59"/>
    </row>
    <row r="10688" spans="21:21" x14ac:dyDescent="0.2">
      <c r="U10688" s="59"/>
    </row>
    <row r="10689" spans="21:21" x14ac:dyDescent="0.2">
      <c r="U10689" s="59"/>
    </row>
    <row r="10690" spans="21:21" x14ac:dyDescent="0.2">
      <c r="U10690" s="59"/>
    </row>
    <row r="10691" spans="21:21" x14ac:dyDescent="0.2">
      <c r="U10691" s="59"/>
    </row>
    <row r="10692" spans="21:21" x14ac:dyDescent="0.2">
      <c r="U10692" s="59"/>
    </row>
    <row r="10693" spans="21:21" x14ac:dyDescent="0.2">
      <c r="U10693" s="59"/>
    </row>
    <row r="10694" spans="21:21" x14ac:dyDescent="0.2">
      <c r="U10694" s="59"/>
    </row>
    <row r="10695" spans="21:21" x14ac:dyDescent="0.2">
      <c r="U10695" s="59"/>
    </row>
    <row r="10696" spans="21:21" x14ac:dyDescent="0.2">
      <c r="U10696" s="59"/>
    </row>
    <row r="10697" spans="21:21" x14ac:dyDescent="0.2">
      <c r="U10697" s="59"/>
    </row>
    <row r="10698" spans="21:21" x14ac:dyDescent="0.2">
      <c r="U10698" s="59"/>
    </row>
    <row r="10699" spans="21:21" x14ac:dyDescent="0.2">
      <c r="U10699" s="59"/>
    </row>
    <row r="10700" spans="21:21" x14ac:dyDescent="0.2">
      <c r="U10700" s="59"/>
    </row>
    <row r="10701" spans="21:21" x14ac:dyDescent="0.2">
      <c r="U10701" s="59"/>
    </row>
    <row r="10702" spans="21:21" x14ac:dyDescent="0.2">
      <c r="U10702" s="59"/>
    </row>
    <row r="10703" spans="21:21" x14ac:dyDescent="0.2">
      <c r="U10703" s="59"/>
    </row>
    <row r="10704" spans="21:21" x14ac:dyDescent="0.2">
      <c r="U10704" s="59"/>
    </row>
    <row r="10705" spans="21:21" x14ac:dyDescent="0.2">
      <c r="U10705" s="59"/>
    </row>
    <row r="10706" spans="21:21" x14ac:dyDescent="0.2">
      <c r="U10706" s="59"/>
    </row>
    <row r="10707" spans="21:21" x14ac:dyDescent="0.2">
      <c r="U10707" s="59"/>
    </row>
    <row r="10708" spans="21:21" x14ac:dyDescent="0.2">
      <c r="U10708" s="59"/>
    </row>
    <row r="10709" spans="21:21" x14ac:dyDescent="0.2">
      <c r="U10709" s="59"/>
    </row>
    <row r="10710" spans="21:21" x14ac:dyDescent="0.2">
      <c r="U10710" s="59"/>
    </row>
    <row r="10711" spans="21:21" x14ac:dyDescent="0.2">
      <c r="U10711" s="59"/>
    </row>
    <row r="10712" spans="21:21" x14ac:dyDescent="0.2">
      <c r="U10712" s="59"/>
    </row>
    <row r="10713" spans="21:21" x14ac:dyDescent="0.2">
      <c r="U10713" s="59"/>
    </row>
    <row r="10714" spans="21:21" x14ac:dyDescent="0.2">
      <c r="U10714" s="59"/>
    </row>
    <row r="10715" spans="21:21" x14ac:dyDescent="0.2">
      <c r="U10715" s="59"/>
    </row>
    <row r="10716" spans="21:21" x14ac:dyDescent="0.2">
      <c r="U10716" s="59"/>
    </row>
    <row r="10717" spans="21:21" x14ac:dyDescent="0.2">
      <c r="U10717" s="59"/>
    </row>
    <row r="10718" spans="21:21" x14ac:dyDescent="0.2">
      <c r="U10718" s="59"/>
    </row>
    <row r="10719" spans="21:21" x14ac:dyDescent="0.2">
      <c r="U10719" s="59"/>
    </row>
    <row r="10720" spans="21:21" x14ac:dyDescent="0.2">
      <c r="U10720" s="59"/>
    </row>
    <row r="10721" spans="21:21" x14ac:dyDescent="0.2">
      <c r="U10721" s="59"/>
    </row>
    <row r="10722" spans="21:21" x14ac:dyDescent="0.2">
      <c r="U10722" s="59"/>
    </row>
    <row r="10723" spans="21:21" x14ac:dyDescent="0.2">
      <c r="U10723" s="59"/>
    </row>
    <row r="10724" spans="21:21" x14ac:dyDescent="0.2">
      <c r="U10724" s="59"/>
    </row>
    <row r="10725" spans="21:21" x14ac:dyDescent="0.2">
      <c r="U10725" s="59"/>
    </row>
    <row r="10726" spans="21:21" x14ac:dyDescent="0.2">
      <c r="U10726" s="59"/>
    </row>
    <row r="10727" spans="21:21" x14ac:dyDescent="0.2">
      <c r="U10727" s="59"/>
    </row>
    <row r="10728" spans="21:21" x14ac:dyDescent="0.2">
      <c r="U10728" s="59"/>
    </row>
    <row r="10729" spans="21:21" x14ac:dyDescent="0.2">
      <c r="U10729" s="59"/>
    </row>
    <row r="10730" spans="21:21" x14ac:dyDescent="0.2">
      <c r="U10730" s="59"/>
    </row>
    <row r="10731" spans="21:21" x14ac:dyDescent="0.2">
      <c r="U10731" s="59"/>
    </row>
    <row r="10732" spans="21:21" x14ac:dyDescent="0.2">
      <c r="U10732" s="59"/>
    </row>
    <row r="10733" spans="21:21" x14ac:dyDescent="0.2">
      <c r="U10733" s="59"/>
    </row>
    <row r="10734" spans="21:21" x14ac:dyDescent="0.2">
      <c r="U10734" s="59"/>
    </row>
    <row r="10735" spans="21:21" x14ac:dyDescent="0.2">
      <c r="U10735" s="59"/>
    </row>
    <row r="10736" spans="21:21" x14ac:dyDescent="0.2">
      <c r="U10736" s="59"/>
    </row>
    <row r="10737" spans="21:21" x14ac:dyDescent="0.2">
      <c r="U10737" s="59"/>
    </row>
    <row r="10738" spans="21:21" x14ac:dyDescent="0.2">
      <c r="U10738" s="59"/>
    </row>
    <row r="10739" spans="21:21" x14ac:dyDescent="0.2">
      <c r="U10739" s="59"/>
    </row>
    <row r="10740" spans="21:21" x14ac:dyDescent="0.2">
      <c r="U10740" s="59"/>
    </row>
    <row r="10741" spans="21:21" x14ac:dyDescent="0.2">
      <c r="U10741" s="59"/>
    </row>
    <row r="10742" spans="21:21" x14ac:dyDescent="0.2">
      <c r="U10742" s="59"/>
    </row>
    <row r="10743" spans="21:21" x14ac:dyDescent="0.2">
      <c r="U10743" s="59"/>
    </row>
    <row r="10744" spans="21:21" x14ac:dyDescent="0.2">
      <c r="U10744" s="59"/>
    </row>
    <row r="10745" spans="21:21" x14ac:dyDescent="0.2">
      <c r="U10745" s="59"/>
    </row>
    <row r="10746" spans="21:21" x14ac:dyDescent="0.2">
      <c r="U10746" s="59"/>
    </row>
    <row r="10747" spans="21:21" x14ac:dyDescent="0.2">
      <c r="U10747" s="59"/>
    </row>
    <row r="10748" spans="21:21" x14ac:dyDescent="0.2">
      <c r="U10748" s="59"/>
    </row>
    <row r="10749" spans="21:21" x14ac:dyDescent="0.2">
      <c r="U10749" s="59"/>
    </row>
    <row r="10750" spans="21:21" x14ac:dyDescent="0.2">
      <c r="U10750" s="59"/>
    </row>
    <row r="10751" spans="21:21" x14ac:dyDescent="0.2">
      <c r="U10751" s="59"/>
    </row>
    <row r="10752" spans="21:21" x14ac:dyDescent="0.2">
      <c r="U10752" s="59"/>
    </row>
    <row r="10753" spans="21:21" x14ac:dyDescent="0.2">
      <c r="U10753" s="59"/>
    </row>
    <row r="10754" spans="21:21" x14ac:dyDescent="0.2">
      <c r="U10754" s="59"/>
    </row>
    <row r="10755" spans="21:21" x14ac:dyDescent="0.2">
      <c r="U10755" s="59"/>
    </row>
    <row r="10756" spans="21:21" x14ac:dyDescent="0.2">
      <c r="U10756" s="59"/>
    </row>
    <row r="10757" spans="21:21" x14ac:dyDescent="0.2">
      <c r="U10757" s="59"/>
    </row>
    <row r="10758" spans="21:21" x14ac:dyDescent="0.2">
      <c r="U10758" s="59"/>
    </row>
    <row r="10759" spans="21:21" x14ac:dyDescent="0.2">
      <c r="U10759" s="59"/>
    </row>
    <row r="10760" spans="21:21" x14ac:dyDescent="0.2">
      <c r="U10760" s="59"/>
    </row>
    <row r="10761" spans="21:21" x14ac:dyDescent="0.2">
      <c r="U10761" s="59"/>
    </row>
    <row r="10762" spans="21:21" x14ac:dyDescent="0.2">
      <c r="U10762" s="59"/>
    </row>
    <row r="10763" spans="21:21" x14ac:dyDescent="0.2">
      <c r="U10763" s="59"/>
    </row>
    <row r="10764" spans="21:21" x14ac:dyDescent="0.2">
      <c r="U10764" s="59"/>
    </row>
    <row r="10765" spans="21:21" x14ac:dyDescent="0.2">
      <c r="U10765" s="59"/>
    </row>
    <row r="10766" spans="21:21" x14ac:dyDescent="0.2">
      <c r="U10766" s="59"/>
    </row>
    <row r="10767" spans="21:21" x14ac:dyDescent="0.2">
      <c r="U10767" s="59"/>
    </row>
    <row r="10768" spans="21:21" x14ac:dyDescent="0.2">
      <c r="U10768" s="59"/>
    </row>
    <row r="10769" spans="21:21" x14ac:dyDescent="0.2">
      <c r="U10769" s="59"/>
    </row>
    <row r="10770" spans="21:21" x14ac:dyDescent="0.2">
      <c r="U10770" s="59"/>
    </row>
    <row r="10771" spans="21:21" x14ac:dyDescent="0.2">
      <c r="U10771" s="59"/>
    </row>
    <row r="10772" spans="21:21" x14ac:dyDescent="0.2">
      <c r="U10772" s="59"/>
    </row>
    <row r="10773" spans="21:21" x14ac:dyDescent="0.2">
      <c r="U10773" s="59"/>
    </row>
    <row r="10774" spans="21:21" x14ac:dyDescent="0.2">
      <c r="U10774" s="59"/>
    </row>
    <row r="10775" spans="21:21" x14ac:dyDescent="0.2">
      <c r="U10775" s="59"/>
    </row>
    <row r="10776" spans="21:21" x14ac:dyDescent="0.2">
      <c r="U10776" s="59"/>
    </row>
    <row r="10777" spans="21:21" x14ac:dyDescent="0.2">
      <c r="U10777" s="59"/>
    </row>
    <row r="10778" spans="21:21" x14ac:dyDescent="0.2">
      <c r="U10778" s="59"/>
    </row>
    <row r="10779" spans="21:21" x14ac:dyDescent="0.2">
      <c r="U10779" s="59"/>
    </row>
    <row r="10780" spans="21:21" x14ac:dyDescent="0.2">
      <c r="U10780" s="59"/>
    </row>
    <row r="10781" spans="21:21" x14ac:dyDescent="0.2">
      <c r="U10781" s="59"/>
    </row>
    <row r="10782" spans="21:21" x14ac:dyDescent="0.2">
      <c r="U10782" s="59"/>
    </row>
    <row r="10783" spans="21:21" x14ac:dyDescent="0.2">
      <c r="U10783" s="59"/>
    </row>
    <row r="10784" spans="21:21" x14ac:dyDescent="0.2">
      <c r="U10784" s="59"/>
    </row>
    <row r="10785" spans="21:21" x14ac:dyDescent="0.2">
      <c r="U10785" s="59"/>
    </row>
    <row r="10786" spans="21:21" x14ac:dyDescent="0.2">
      <c r="U10786" s="59"/>
    </row>
    <row r="10787" spans="21:21" x14ac:dyDescent="0.2">
      <c r="U10787" s="59"/>
    </row>
    <row r="10788" spans="21:21" x14ac:dyDescent="0.2">
      <c r="U10788" s="59"/>
    </row>
    <row r="10789" spans="21:21" x14ac:dyDescent="0.2">
      <c r="U10789" s="59"/>
    </row>
    <row r="10790" spans="21:21" x14ac:dyDescent="0.2">
      <c r="U10790" s="59"/>
    </row>
    <row r="10791" spans="21:21" x14ac:dyDescent="0.2">
      <c r="U10791" s="59"/>
    </row>
    <row r="10792" spans="21:21" x14ac:dyDescent="0.2">
      <c r="U10792" s="59"/>
    </row>
    <row r="10793" spans="21:21" x14ac:dyDescent="0.2">
      <c r="U10793" s="59"/>
    </row>
    <row r="10794" spans="21:21" x14ac:dyDescent="0.2">
      <c r="U10794" s="59"/>
    </row>
    <row r="10795" spans="21:21" x14ac:dyDescent="0.2">
      <c r="U10795" s="59"/>
    </row>
    <row r="10796" spans="21:21" x14ac:dyDescent="0.2">
      <c r="U10796" s="59"/>
    </row>
    <row r="10797" spans="21:21" x14ac:dyDescent="0.2">
      <c r="U10797" s="59"/>
    </row>
    <row r="10798" spans="21:21" x14ac:dyDescent="0.2">
      <c r="U10798" s="59"/>
    </row>
    <row r="10799" spans="21:21" x14ac:dyDescent="0.2">
      <c r="U10799" s="59"/>
    </row>
    <row r="10800" spans="21:21" x14ac:dyDescent="0.2">
      <c r="U10800" s="59"/>
    </row>
    <row r="10801" spans="21:21" x14ac:dyDescent="0.2">
      <c r="U10801" s="59"/>
    </row>
    <row r="10802" spans="21:21" x14ac:dyDescent="0.2">
      <c r="U10802" s="59"/>
    </row>
    <row r="10803" spans="21:21" x14ac:dyDescent="0.2">
      <c r="U10803" s="59"/>
    </row>
    <row r="10804" spans="21:21" x14ac:dyDescent="0.2">
      <c r="U10804" s="59"/>
    </row>
    <row r="10805" spans="21:21" x14ac:dyDescent="0.2">
      <c r="U10805" s="59"/>
    </row>
    <row r="10806" spans="21:21" x14ac:dyDescent="0.2">
      <c r="U10806" s="59"/>
    </row>
    <row r="10807" spans="21:21" x14ac:dyDescent="0.2">
      <c r="U10807" s="59"/>
    </row>
    <row r="10808" spans="21:21" x14ac:dyDescent="0.2">
      <c r="U10808" s="59"/>
    </row>
    <row r="10809" spans="21:21" x14ac:dyDescent="0.2">
      <c r="U10809" s="59"/>
    </row>
    <row r="10810" spans="21:21" x14ac:dyDescent="0.2">
      <c r="U10810" s="59"/>
    </row>
    <row r="10811" spans="21:21" x14ac:dyDescent="0.2">
      <c r="U10811" s="59"/>
    </row>
    <row r="10812" spans="21:21" x14ac:dyDescent="0.2">
      <c r="U10812" s="59"/>
    </row>
    <row r="10813" spans="21:21" x14ac:dyDescent="0.2">
      <c r="U10813" s="59"/>
    </row>
    <row r="10814" spans="21:21" x14ac:dyDescent="0.2">
      <c r="U10814" s="59"/>
    </row>
    <row r="10815" spans="21:21" x14ac:dyDescent="0.2">
      <c r="U10815" s="59"/>
    </row>
    <row r="10816" spans="21:21" x14ac:dyDescent="0.2">
      <c r="U10816" s="59"/>
    </row>
    <row r="10817" spans="21:21" x14ac:dyDescent="0.2">
      <c r="U10817" s="59"/>
    </row>
    <row r="10818" spans="21:21" x14ac:dyDescent="0.2">
      <c r="U10818" s="59"/>
    </row>
    <row r="10819" spans="21:21" x14ac:dyDescent="0.2">
      <c r="U10819" s="59"/>
    </row>
    <row r="10820" spans="21:21" x14ac:dyDescent="0.2">
      <c r="U10820" s="59"/>
    </row>
    <row r="10821" spans="21:21" x14ac:dyDescent="0.2">
      <c r="U10821" s="59"/>
    </row>
    <row r="10822" spans="21:21" x14ac:dyDescent="0.2">
      <c r="U10822" s="59"/>
    </row>
    <row r="10823" spans="21:21" x14ac:dyDescent="0.2">
      <c r="U10823" s="59"/>
    </row>
    <row r="10824" spans="21:21" x14ac:dyDescent="0.2">
      <c r="U10824" s="59"/>
    </row>
    <row r="10825" spans="21:21" x14ac:dyDescent="0.2">
      <c r="U10825" s="59"/>
    </row>
    <row r="10826" spans="21:21" x14ac:dyDescent="0.2">
      <c r="U10826" s="59"/>
    </row>
    <row r="10827" spans="21:21" x14ac:dyDescent="0.2">
      <c r="U10827" s="59"/>
    </row>
    <row r="10828" spans="21:21" x14ac:dyDescent="0.2">
      <c r="U10828" s="59"/>
    </row>
    <row r="10829" spans="21:21" x14ac:dyDescent="0.2">
      <c r="U10829" s="59"/>
    </row>
    <row r="10830" spans="21:21" x14ac:dyDescent="0.2">
      <c r="U10830" s="59"/>
    </row>
    <row r="10831" spans="21:21" x14ac:dyDescent="0.2">
      <c r="U10831" s="59"/>
    </row>
    <row r="10832" spans="21:21" x14ac:dyDescent="0.2">
      <c r="U10832" s="59"/>
    </row>
    <row r="10833" spans="21:21" x14ac:dyDescent="0.2">
      <c r="U10833" s="59"/>
    </row>
    <row r="10834" spans="21:21" x14ac:dyDescent="0.2">
      <c r="U10834" s="59"/>
    </row>
    <row r="10835" spans="21:21" x14ac:dyDescent="0.2">
      <c r="U10835" s="59"/>
    </row>
    <row r="10836" spans="21:21" x14ac:dyDescent="0.2">
      <c r="U10836" s="59"/>
    </row>
    <row r="10837" spans="21:21" x14ac:dyDescent="0.2">
      <c r="U10837" s="59"/>
    </row>
    <row r="10838" spans="21:21" x14ac:dyDescent="0.2">
      <c r="U10838" s="59"/>
    </row>
    <row r="10839" spans="21:21" x14ac:dyDescent="0.2">
      <c r="U10839" s="59"/>
    </row>
    <row r="10840" spans="21:21" x14ac:dyDescent="0.2">
      <c r="U10840" s="59"/>
    </row>
    <row r="10841" spans="21:21" x14ac:dyDescent="0.2">
      <c r="U10841" s="59"/>
    </row>
    <row r="10842" spans="21:21" x14ac:dyDescent="0.2">
      <c r="U10842" s="59"/>
    </row>
    <row r="10843" spans="21:21" x14ac:dyDescent="0.2">
      <c r="U10843" s="59"/>
    </row>
    <row r="10844" spans="21:21" x14ac:dyDescent="0.2">
      <c r="U10844" s="59"/>
    </row>
    <row r="10845" spans="21:21" x14ac:dyDescent="0.2">
      <c r="U10845" s="59"/>
    </row>
    <row r="10846" spans="21:21" x14ac:dyDescent="0.2">
      <c r="U10846" s="59"/>
    </row>
    <row r="10847" spans="21:21" x14ac:dyDescent="0.2">
      <c r="U10847" s="59"/>
    </row>
    <row r="10848" spans="21:21" x14ac:dyDescent="0.2">
      <c r="U10848" s="59"/>
    </row>
    <row r="10849" spans="21:21" x14ac:dyDescent="0.2">
      <c r="U10849" s="59"/>
    </row>
    <row r="10850" spans="21:21" x14ac:dyDescent="0.2">
      <c r="U10850" s="59"/>
    </row>
    <row r="10851" spans="21:21" x14ac:dyDescent="0.2">
      <c r="U10851" s="59"/>
    </row>
    <row r="10852" spans="21:21" x14ac:dyDescent="0.2">
      <c r="U10852" s="59"/>
    </row>
    <row r="10853" spans="21:21" x14ac:dyDescent="0.2">
      <c r="U10853" s="59"/>
    </row>
    <row r="10854" spans="21:21" x14ac:dyDescent="0.2">
      <c r="U10854" s="59"/>
    </row>
    <row r="10855" spans="21:21" x14ac:dyDescent="0.2">
      <c r="U10855" s="59"/>
    </row>
    <row r="10856" spans="21:21" x14ac:dyDescent="0.2">
      <c r="U10856" s="59"/>
    </row>
    <row r="10857" spans="21:21" x14ac:dyDescent="0.2">
      <c r="U10857" s="59"/>
    </row>
    <row r="10858" spans="21:21" x14ac:dyDescent="0.2">
      <c r="U10858" s="59"/>
    </row>
    <row r="10859" spans="21:21" x14ac:dyDescent="0.2">
      <c r="U10859" s="59"/>
    </row>
    <row r="10860" spans="21:21" x14ac:dyDescent="0.2">
      <c r="U10860" s="59"/>
    </row>
    <row r="10861" spans="21:21" x14ac:dyDescent="0.2">
      <c r="U10861" s="59"/>
    </row>
    <row r="10862" spans="21:21" x14ac:dyDescent="0.2">
      <c r="U10862" s="59"/>
    </row>
    <row r="10863" spans="21:21" x14ac:dyDescent="0.2">
      <c r="U10863" s="59"/>
    </row>
    <row r="10864" spans="21:21" x14ac:dyDescent="0.2">
      <c r="U10864" s="59"/>
    </row>
    <row r="10865" spans="21:21" x14ac:dyDescent="0.2">
      <c r="U10865" s="59"/>
    </row>
    <row r="10866" spans="21:21" x14ac:dyDescent="0.2">
      <c r="U10866" s="59"/>
    </row>
    <row r="10867" spans="21:21" x14ac:dyDescent="0.2">
      <c r="U10867" s="59"/>
    </row>
    <row r="10868" spans="21:21" x14ac:dyDescent="0.2">
      <c r="U10868" s="59"/>
    </row>
    <row r="10869" spans="21:21" x14ac:dyDescent="0.2">
      <c r="U10869" s="59"/>
    </row>
    <row r="10870" spans="21:21" x14ac:dyDescent="0.2">
      <c r="U10870" s="59"/>
    </row>
    <row r="10871" spans="21:21" x14ac:dyDescent="0.2">
      <c r="U10871" s="59"/>
    </row>
    <row r="10872" spans="21:21" x14ac:dyDescent="0.2">
      <c r="U10872" s="59"/>
    </row>
    <row r="10873" spans="21:21" x14ac:dyDescent="0.2">
      <c r="U10873" s="59"/>
    </row>
    <row r="10874" spans="21:21" x14ac:dyDescent="0.2">
      <c r="U10874" s="59"/>
    </row>
    <row r="10875" spans="21:21" x14ac:dyDescent="0.2">
      <c r="U10875" s="59"/>
    </row>
    <row r="10876" spans="21:21" x14ac:dyDescent="0.2">
      <c r="U10876" s="59"/>
    </row>
    <row r="10877" spans="21:21" x14ac:dyDescent="0.2">
      <c r="U10877" s="59"/>
    </row>
    <row r="10878" spans="21:21" x14ac:dyDescent="0.2">
      <c r="U10878" s="59"/>
    </row>
    <row r="10879" spans="21:21" x14ac:dyDescent="0.2">
      <c r="U10879" s="59"/>
    </row>
    <row r="10880" spans="21:21" x14ac:dyDescent="0.2">
      <c r="U10880" s="59"/>
    </row>
    <row r="10881" spans="21:21" x14ac:dyDescent="0.2">
      <c r="U10881" s="59"/>
    </row>
    <row r="10882" spans="21:21" x14ac:dyDescent="0.2">
      <c r="U10882" s="59"/>
    </row>
    <row r="10883" spans="21:21" x14ac:dyDescent="0.2">
      <c r="U10883" s="59"/>
    </row>
    <row r="10884" spans="21:21" x14ac:dyDescent="0.2">
      <c r="U10884" s="59"/>
    </row>
    <row r="10885" spans="21:21" x14ac:dyDescent="0.2">
      <c r="U10885" s="59"/>
    </row>
    <row r="10886" spans="21:21" x14ac:dyDescent="0.2">
      <c r="U10886" s="59"/>
    </row>
    <row r="10887" spans="21:21" x14ac:dyDescent="0.2">
      <c r="U10887" s="59"/>
    </row>
    <row r="10888" spans="21:21" x14ac:dyDescent="0.2">
      <c r="U10888" s="59"/>
    </row>
    <row r="10889" spans="21:21" x14ac:dyDescent="0.2">
      <c r="U10889" s="59"/>
    </row>
    <row r="10890" spans="21:21" x14ac:dyDescent="0.2">
      <c r="U10890" s="59"/>
    </row>
    <row r="10891" spans="21:21" x14ac:dyDescent="0.2">
      <c r="U10891" s="59"/>
    </row>
    <row r="10892" spans="21:21" x14ac:dyDescent="0.2">
      <c r="U10892" s="59"/>
    </row>
    <row r="10893" spans="21:21" x14ac:dyDescent="0.2">
      <c r="U10893" s="59"/>
    </row>
    <row r="10894" spans="21:21" x14ac:dyDescent="0.2">
      <c r="U10894" s="59"/>
    </row>
    <row r="10895" spans="21:21" x14ac:dyDescent="0.2">
      <c r="U10895" s="59"/>
    </row>
    <row r="10896" spans="21:21" x14ac:dyDescent="0.2">
      <c r="U10896" s="59"/>
    </row>
    <row r="10897" spans="21:21" x14ac:dyDescent="0.2">
      <c r="U10897" s="59"/>
    </row>
    <row r="10898" spans="21:21" x14ac:dyDescent="0.2">
      <c r="U10898" s="59"/>
    </row>
    <row r="10899" spans="21:21" x14ac:dyDescent="0.2">
      <c r="U10899" s="59"/>
    </row>
    <row r="10900" spans="21:21" x14ac:dyDescent="0.2">
      <c r="U10900" s="59"/>
    </row>
    <row r="10901" spans="21:21" x14ac:dyDescent="0.2">
      <c r="U10901" s="59"/>
    </row>
    <row r="10902" spans="21:21" x14ac:dyDescent="0.2">
      <c r="U10902" s="59"/>
    </row>
    <row r="10903" spans="21:21" x14ac:dyDescent="0.2">
      <c r="U10903" s="59"/>
    </row>
    <row r="10904" spans="21:21" x14ac:dyDescent="0.2">
      <c r="U10904" s="59"/>
    </row>
    <row r="10905" spans="21:21" x14ac:dyDescent="0.2">
      <c r="U10905" s="59"/>
    </row>
    <row r="10906" spans="21:21" x14ac:dyDescent="0.2">
      <c r="U10906" s="59"/>
    </row>
    <row r="10907" spans="21:21" x14ac:dyDescent="0.2">
      <c r="U10907" s="59"/>
    </row>
    <row r="10908" spans="21:21" x14ac:dyDescent="0.2">
      <c r="U10908" s="59"/>
    </row>
    <row r="10909" spans="21:21" x14ac:dyDescent="0.2">
      <c r="U10909" s="59"/>
    </row>
    <row r="10910" spans="21:21" x14ac:dyDescent="0.2">
      <c r="U10910" s="59"/>
    </row>
    <row r="10911" spans="21:21" x14ac:dyDescent="0.2">
      <c r="U10911" s="59"/>
    </row>
    <row r="10912" spans="21:21" x14ac:dyDescent="0.2">
      <c r="U10912" s="59"/>
    </row>
    <row r="10913" spans="21:21" x14ac:dyDescent="0.2">
      <c r="U10913" s="59"/>
    </row>
    <row r="10914" spans="21:21" x14ac:dyDescent="0.2">
      <c r="U10914" s="59"/>
    </row>
    <row r="10915" spans="21:21" x14ac:dyDescent="0.2">
      <c r="U10915" s="59"/>
    </row>
    <row r="10916" spans="21:21" x14ac:dyDescent="0.2">
      <c r="U10916" s="59"/>
    </row>
    <row r="10917" spans="21:21" x14ac:dyDescent="0.2">
      <c r="U10917" s="59"/>
    </row>
    <row r="10918" spans="21:21" x14ac:dyDescent="0.2">
      <c r="U10918" s="59"/>
    </row>
    <row r="10919" spans="21:21" x14ac:dyDescent="0.2">
      <c r="U10919" s="59"/>
    </row>
    <row r="10920" spans="21:21" x14ac:dyDescent="0.2">
      <c r="U10920" s="59"/>
    </row>
    <row r="10921" spans="21:21" x14ac:dyDescent="0.2">
      <c r="U10921" s="59"/>
    </row>
    <row r="10922" spans="21:21" x14ac:dyDescent="0.2">
      <c r="U10922" s="59"/>
    </row>
    <row r="10923" spans="21:21" x14ac:dyDescent="0.2">
      <c r="U10923" s="59"/>
    </row>
    <row r="10924" spans="21:21" x14ac:dyDescent="0.2">
      <c r="U10924" s="59"/>
    </row>
    <row r="10925" spans="21:21" x14ac:dyDescent="0.2">
      <c r="U10925" s="59"/>
    </row>
    <row r="10926" spans="21:21" x14ac:dyDescent="0.2">
      <c r="U10926" s="59"/>
    </row>
    <row r="10927" spans="21:21" x14ac:dyDescent="0.2">
      <c r="U10927" s="59"/>
    </row>
    <row r="10928" spans="21:21" x14ac:dyDescent="0.2">
      <c r="U10928" s="59"/>
    </row>
    <row r="10929" spans="21:21" x14ac:dyDescent="0.2">
      <c r="U10929" s="59"/>
    </row>
    <row r="10930" spans="21:21" x14ac:dyDescent="0.2">
      <c r="U10930" s="59"/>
    </row>
    <row r="10931" spans="21:21" x14ac:dyDescent="0.2">
      <c r="U10931" s="59"/>
    </row>
    <row r="10932" spans="21:21" x14ac:dyDescent="0.2">
      <c r="U10932" s="59"/>
    </row>
    <row r="10933" spans="21:21" x14ac:dyDescent="0.2">
      <c r="U10933" s="59"/>
    </row>
    <row r="10934" spans="21:21" x14ac:dyDescent="0.2">
      <c r="U10934" s="59"/>
    </row>
    <row r="10935" spans="21:21" x14ac:dyDescent="0.2">
      <c r="U10935" s="59"/>
    </row>
    <row r="10936" spans="21:21" x14ac:dyDescent="0.2">
      <c r="U10936" s="59"/>
    </row>
    <row r="10937" spans="21:21" x14ac:dyDescent="0.2">
      <c r="U10937" s="59"/>
    </row>
    <row r="10938" spans="21:21" x14ac:dyDescent="0.2">
      <c r="U10938" s="59"/>
    </row>
    <row r="10939" spans="21:21" x14ac:dyDescent="0.2">
      <c r="U10939" s="59"/>
    </row>
    <row r="10940" spans="21:21" x14ac:dyDescent="0.2">
      <c r="U10940" s="59"/>
    </row>
    <row r="10941" spans="21:21" x14ac:dyDescent="0.2">
      <c r="U10941" s="59"/>
    </row>
    <row r="10942" spans="21:21" x14ac:dyDescent="0.2">
      <c r="U10942" s="59"/>
    </row>
    <row r="10943" spans="21:21" x14ac:dyDescent="0.2">
      <c r="U10943" s="59"/>
    </row>
    <row r="10944" spans="21:21" x14ac:dyDescent="0.2">
      <c r="U10944" s="59"/>
    </row>
    <row r="10945" spans="21:21" x14ac:dyDescent="0.2">
      <c r="U10945" s="59"/>
    </row>
    <row r="10946" spans="21:21" x14ac:dyDescent="0.2">
      <c r="U10946" s="59"/>
    </row>
    <row r="10947" spans="21:21" x14ac:dyDescent="0.2">
      <c r="U10947" s="59"/>
    </row>
    <row r="10948" spans="21:21" x14ac:dyDescent="0.2">
      <c r="U10948" s="59"/>
    </row>
    <row r="10949" spans="21:21" x14ac:dyDescent="0.2">
      <c r="U10949" s="59"/>
    </row>
    <row r="10950" spans="21:21" x14ac:dyDescent="0.2">
      <c r="U10950" s="59"/>
    </row>
    <row r="10951" spans="21:21" x14ac:dyDescent="0.2">
      <c r="U10951" s="59"/>
    </row>
    <row r="10952" spans="21:21" x14ac:dyDescent="0.2">
      <c r="U10952" s="59"/>
    </row>
    <row r="10953" spans="21:21" x14ac:dyDescent="0.2">
      <c r="U10953" s="59"/>
    </row>
    <row r="10954" spans="21:21" x14ac:dyDescent="0.2">
      <c r="U10954" s="59"/>
    </row>
    <row r="10955" spans="21:21" x14ac:dyDescent="0.2">
      <c r="U10955" s="59"/>
    </row>
    <row r="10956" spans="21:21" x14ac:dyDescent="0.2">
      <c r="U10956" s="59"/>
    </row>
    <row r="10957" spans="21:21" x14ac:dyDescent="0.2">
      <c r="U10957" s="59"/>
    </row>
    <row r="10958" spans="21:21" x14ac:dyDescent="0.2">
      <c r="U10958" s="59"/>
    </row>
    <row r="10959" spans="21:21" x14ac:dyDescent="0.2">
      <c r="U10959" s="59"/>
    </row>
    <row r="10960" spans="21:21" x14ac:dyDescent="0.2">
      <c r="U10960" s="59"/>
    </row>
    <row r="10961" spans="21:21" x14ac:dyDescent="0.2">
      <c r="U10961" s="59"/>
    </row>
    <row r="10962" spans="21:21" x14ac:dyDescent="0.2">
      <c r="U10962" s="59"/>
    </row>
    <row r="10963" spans="21:21" x14ac:dyDescent="0.2">
      <c r="U10963" s="59"/>
    </row>
    <row r="10964" spans="21:21" x14ac:dyDescent="0.2">
      <c r="U10964" s="59"/>
    </row>
    <row r="10965" spans="21:21" x14ac:dyDescent="0.2">
      <c r="U10965" s="59"/>
    </row>
    <row r="10966" spans="21:21" x14ac:dyDescent="0.2">
      <c r="U10966" s="59"/>
    </row>
    <row r="10967" spans="21:21" x14ac:dyDescent="0.2">
      <c r="U10967" s="59"/>
    </row>
    <row r="10968" spans="21:21" x14ac:dyDescent="0.2">
      <c r="U10968" s="59"/>
    </row>
    <row r="10969" spans="21:21" x14ac:dyDescent="0.2">
      <c r="U10969" s="59"/>
    </row>
    <row r="10970" spans="21:21" x14ac:dyDescent="0.2">
      <c r="U10970" s="59"/>
    </row>
    <row r="10971" spans="21:21" x14ac:dyDescent="0.2">
      <c r="U10971" s="59"/>
    </row>
    <row r="10972" spans="21:21" x14ac:dyDescent="0.2">
      <c r="U10972" s="59"/>
    </row>
    <row r="10973" spans="21:21" x14ac:dyDescent="0.2">
      <c r="U10973" s="59"/>
    </row>
    <row r="10974" spans="21:21" x14ac:dyDescent="0.2">
      <c r="U10974" s="59"/>
    </row>
    <row r="10975" spans="21:21" x14ac:dyDescent="0.2">
      <c r="U10975" s="59"/>
    </row>
    <row r="10976" spans="21:21" x14ac:dyDescent="0.2">
      <c r="U10976" s="59"/>
    </row>
    <row r="10977" spans="21:21" x14ac:dyDescent="0.2">
      <c r="U10977" s="59"/>
    </row>
    <row r="10978" spans="21:21" x14ac:dyDescent="0.2">
      <c r="U10978" s="59"/>
    </row>
    <row r="10979" spans="21:21" x14ac:dyDescent="0.2">
      <c r="U10979" s="59"/>
    </row>
    <row r="10980" spans="21:21" x14ac:dyDescent="0.2">
      <c r="U10980" s="59"/>
    </row>
    <row r="10981" spans="21:21" x14ac:dyDescent="0.2">
      <c r="U10981" s="59"/>
    </row>
    <row r="10982" spans="21:21" x14ac:dyDescent="0.2">
      <c r="U10982" s="59"/>
    </row>
    <row r="10983" spans="21:21" x14ac:dyDescent="0.2">
      <c r="U10983" s="59"/>
    </row>
    <row r="10984" spans="21:21" x14ac:dyDescent="0.2">
      <c r="U10984" s="59"/>
    </row>
    <row r="10985" spans="21:21" x14ac:dyDescent="0.2">
      <c r="U10985" s="59"/>
    </row>
    <row r="10986" spans="21:21" x14ac:dyDescent="0.2">
      <c r="U10986" s="59"/>
    </row>
    <row r="10987" spans="21:21" x14ac:dyDescent="0.2">
      <c r="U10987" s="59"/>
    </row>
    <row r="10988" spans="21:21" x14ac:dyDescent="0.2">
      <c r="U10988" s="59"/>
    </row>
    <row r="10989" spans="21:21" x14ac:dyDescent="0.2">
      <c r="U10989" s="59"/>
    </row>
    <row r="10990" spans="21:21" x14ac:dyDescent="0.2">
      <c r="U10990" s="59"/>
    </row>
    <row r="10991" spans="21:21" x14ac:dyDescent="0.2">
      <c r="U10991" s="59"/>
    </row>
    <row r="10992" spans="21:21" x14ac:dyDescent="0.2">
      <c r="U10992" s="59"/>
    </row>
    <row r="10993" spans="21:21" x14ac:dyDescent="0.2">
      <c r="U10993" s="59"/>
    </row>
    <row r="10994" spans="21:21" x14ac:dyDescent="0.2">
      <c r="U10994" s="59"/>
    </row>
    <row r="10995" spans="21:21" x14ac:dyDescent="0.2">
      <c r="U10995" s="59"/>
    </row>
    <row r="10996" spans="21:21" x14ac:dyDescent="0.2">
      <c r="U10996" s="59"/>
    </row>
    <row r="10997" spans="21:21" x14ac:dyDescent="0.2">
      <c r="U10997" s="59"/>
    </row>
    <row r="10998" spans="21:21" x14ac:dyDescent="0.2">
      <c r="U10998" s="59"/>
    </row>
    <row r="10999" spans="21:21" x14ac:dyDescent="0.2">
      <c r="U10999" s="59"/>
    </row>
    <row r="11000" spans="21:21" x14ac:dyDescent="0.2">
      <c r="U11000" s="59"/>
    </row>
    <row r="11001" spans="21:21" x14ac:dyDescent="0.2">
      <c r="U11001" s="59"/>
    </row>
    <row r="11002" spans="21:21" x14ac:dyDescent="0.2">
      <c r="U11002" s="59"/>
    </row>
    <row r="11003" spans="21:21" x14ac:dyDescent="0.2">
      <c r="U11003" s="59"/>
    </row>
    <row r="11004" spans="21:21" x14ac:dyDescent="0.2">
      <c r="U11004" s="59"/>
    </row>
    <row r="11005" spans="21:21" x14ac:dyDescent="0.2">
      <c r="U11005" s="59"/>
    </row>
    <row r="11006" spans="21:21" x14ac:dyDescent="0.2">
      <c r="U11006" s="59"/>
    </row>
    <row r="11007" spans="21:21" x14ac:dyDescent="0.2">
      <c r="U11007" s="59"/>
    </row>
    <row r="11008" spans="21:21" x14ac:dyDescent="0.2">
      <c r="U11008" s="59"/>
    </row>
    <row r="11009" spans="21:21" x14ac:dyDescent="0.2">
      <c r="U11009" s="59"/>
    </row>
    <row r="11010" spans="21:21" x14ac:dyDescent="0.2">
      <c r="U11010" s="59"/>
    </row>
    <row r="11011" spans="21:21" x14ac:dyDescent="0.2">
      <c r="U11011" s="59"/>
    </row>
    <row r="11012" spans="21:21" x14ac:dyDescent="0.2">
      <c r="U11012" s="59"/>
    </row>
    <row r="11013" spans="21:21" x14ac:dyDescent="0.2">
      <c r="U11013" s="59"/>
    </row>
    <row r="11014" spans="21:21" x14ac:dyDescent="0.2">
      <c r="U11014" s="59"/>
    </row>
    <row r="11015" spans="21:21" x14ac:dyDescent="0.2">
      <c r="U11015" s="59"/>
    </row>
    <row r="11016" spans="21:21" x14ac:dyDescent="0.2">
      <c r="U11016" s="59"/>
    </row>
    <row r="11017" spans="21:21" x14ac:dyDescent="0.2">
      <c r="U11017" s="59"/>
    </row>
    <row r="11018" spans="21:21" x14ac:dyDescent="0.2">
      <c r="U11018" s="59"/>
    </row>
    <row r="11019" spans="21:21" x14ac:dyDescent="0.2">
      <c r="U11019" s="59"/>
    </row>
    <row r="11020" spans="21:21" x14ac:dyDescent="0.2">
      <c r="U11020" s="59"/>
    </row>
    <row r="11021" spans="21:21" x14ac:dyDescent="0.2">
      <c r="U11021" s="59"/>
    </row>
    <row r="11022" spans="21:21" x14ac:dyDescent="0.2">
      <c r="U11022" s="59"/>
    </row>
    <row r="11023" spans="21:21" x14ac:dyDescent="0.2">
      <c r="U11023" s="59"/>
    </row>
    <row r="11024" spans="21:21" x14ac:dyDescent="0.2">
      <c r="U11024" s="59"/>
    </row>
    <row r="11025" spans="21:21" x14ac:dyDescent="0.2">
      <c r="U11025" s="59"/>
    </row>
    <row r="11026" spans="21:21" x14ac:dyDescent="0.2">
      <c r="U11026" s="59"/>
    </row>
    <row r="11027" spans="21:21" x14ac:dyDescent="0.2">
      <c r="U11027" s="59"/>
    </row>
    <row r="11028" spans="21:21" x14ac:dyDescent="0.2">
      <c r="U11028" s="59"/>
    </row>
    <row r="11029" spans="21:21" x14ac:dyDescent="0.2">
      <c r="U11029" s="59"/>
    </row>
    <row r="11030" spans="21:21" x14ac:dyDescent="0.2">
      <c r="U11030" s="59"/>
    </row>
    <row r="11031" spans="21:21" x14ac:dyDescent="0.2">
      <c r="U11031" s="59"/>
    </row>
    <row r="11032" spans="21:21" x14ac:dyDescent="0.2">
      <c r="U11032" s="59"/>
    </row>
    <row r="11033" spans="21:21" x14ac:dyDescent="0.2">
      <c r="U11033" s="59"/>
    </row>
    <row r="11034" spans="21:21" x14ac:dyDescent="0.2">
      <c r="U11034" s="59"/>
    </row>
    <row r="11035" spans="21:21" x14ac:dyDescent="0.2">
      <c r="U11035" s="59"/>
    </row>
    <row r="11036" spans="21:21" x14ac:dyDescent="0.2">
      <c r="U11036" s="59"/>
    </row>
    <row r="11037" spans="21:21" x14ac:dyDescent="0.2">
      <c r="U11037" s="59"/>
    </row>
    <row r="11038" spans="21:21" x14ac:dyDescent="0.2">
      <c r="U11038" s="59"/>
    </row>
    <row r="11039" spans="21:21" x14ac:dyDescent="0.2">
      <c r="U11039" s="59"/>
    </row>
    <row r="11040" spans="21:21" x14ac:dyDescent="0.2">
      <c r="U11040" s="59"/>
    </row>
    <row r="11041" spans="21:21" x14ac:dyDescent="0.2">
      <c r="U11041" s="59"/>
    </row>
    <row r="11042" spans="21:21" x14ac:dyDescent="0.2">
      <c r="U11042" s="59"/>
    </row>
    <row r="11043" spans="21:21" x14ac:dyDescent="0.2">
      <c r="U11043" s="59"/>
    </row>
    <row r="11044" spans="21:21" x14ac:dyDescent="0.2">
      <c r="U11044" s="59"/>
    </row>
    <row r="11045" spans="21:21" x14ac:dyDescent="0.2">
      <c r="U11045" s="59"/>
    </row>
    <row r="11046" spans="21:21" x14ac:dyDescent="0.2">
      <c r="U11046" s="59"/>
    </row>
    <row r="11047" spans="21:21" x14ac:dyDescent="0.2">
      <c r="U11047" s="59"/>
    </row>
    <row r="11048" spans="21:21" x14ac:dyDescent="0.2">
      <c r="U11048" s="59"/>
    </row>
    <row r="11049" spans="21:21" x14ac:dyDescent="0.2">
      <c r="U11049" s="59"/>
    </row>
    <row r="11050" spans="21:21" x14ac:dyDescent="0.2">
      <c r="U11050" s="59"/>
    </row>
    <row r="11051" spans="21:21" x14ac:dyDescent="0.2">
      <c r="U11051" s="59"/>
    </row>
    <row r="11052" spans="21:21" x14ac:dyDescent="0.2">
      <c r="U11052" s="59"/>
    </row>
    <row r="11053" spans="21:21" x14ac:dyDescent="0.2">
      <c r="U11053" s="59"/>
    </row>
    <row r="11054" spans="21:21" x14ac:dyDescent="0.2">
      <c r="U11054" s="59"/>
    </row>
    <row r="11055" spans="21:21" x14ac:dyDescent="0.2">
      <c r="U11055" s="59"/>
    </row>
    <row r="11056" spans="21:21" x14ac:dyDescent="0.2">
      <c r="U11056" s="59"/>
    </row>
    <row r="11057" spans="21:21" x14ac:dyDescent="0.2">
      <c r="U11057" s="59"/>
    </row>
    <row r="11058" spans="21:21" x14ac:dyDescent="0.2">
      <c r="U11058" s="59"/>
    </row>
    <row r="11059" spans="21:21" x14ac:dyDescent="0.2">
      <c r="U11059" s="59"/>
    </row>
    <row r="11060" spans="21:21" x14ac:dyDescent="0.2">
      <c r="U11060" s="59"/>
    </row>
    <row r="11061" spans="21:21" x14ac:dyDescent="0.2">
      <c r="U11061" s="59"/>
    </row>
    <row r="11062" spans="21:21" x14ac:dyDescent="0.2">
      <c r="U11062" s="59"/>
    </row>
    <row r="11063" spans="21:21" x14ac:dyDescent="0.2">
      <c r="U11063" s="59"/>
    </row>
    <row r="11064" spans="21:21" x14ac:dyDescent="0.2">
      <c r="U11064" s="59"/>
    </row>
    <row r="11065" spans="21:21" x14ac:dyDescent="0.2">
      <c r="U11065" s="59"/>
    </row>
    <row r="11066" spans="21:21" x14ac:dyDescent="0.2">
      <c r="U11066" s="59"/>
    </row>
    <row r="11067" spans="21:21" x14ac:dyDescent="0.2">
      <c r="U11067" s="59"/>
    </row>
    <row r="11068" spans="21:21" x14ac:dyDescent="0.2">
      <c r="U11068" s="59"/>
    </row>
    <row r="11069" spans="21:21" x14ac:dyDescent="0.2">
      <c r="U11069" s="59"/>
    </row>
    <row r="11070" spans="21:21" x14ac:dyDescent="0.2">
      <c r="U11070" s="59"/>
    </row>
    <row r="11071" spans="21:21" x14ac:dyDescent="0.2">
      <c r="U11071" s="59"/>
    </row>
    <row r="11072" spans="21:21" x14ac:dyDescent="0.2">
      <c r="U11072" s="59"/>
    </row>
    <row r="11073" spans="21:21" x14ac:dyDescent="0.2">
      <c r="U11073" s="59"/>
    </row>
    <row r="11074" spans="21:21" x14ac:dyDescent="0.2">
      <c r="U11074" s="59"/>
    </row>
    <row r="11075" spans="21:21" x14ac:dyDescent="0.2">
      <c r="U11075" s="59"/>
    </row>
    <row r="11076" spans="21:21" x14ac:dyDescent="0.2">
      <c r="U11076" s="59"/>
    </row>
    <row r="11077" spans="21:21" x14ac:dyDescent="0.2">
      <c r="U11077" s="59"/>
    </row>
    <row r="11078" spans="21:21" x14ac:dyDescent="0.2">
      <c r="U11078" s="59"/>
    </row>
    <row r="11079" spans="21:21" x14ac:dyDescent="0.2">
      <c r="U11079" s="59"/>
    </row>
    <row r="11080" spans="21:21" x14ac:dyDescent="0.2">
      <c r="U11080" s="59"/>
    </row>
    <row r="11081" spans="21:21" x14ac:dyDescent="0.2">
      <c r="U11081" s="59"/>
    </row>
    <row r="11082" spans="21:21" x14ac:dyDescent="0.2">
      <c r="U11082" s="59"/>
    </row>
    <row r="11083" spans="21:21" x14ac:dyDescent="0.2">
      <c r="U11083" s="59"/>
    </row>
    <row r="11084" spans="21:21" x14ac:dyDescent="0.2">
      <c r="U11084" s="59"/>
    </row>
    <row r="11085" spans="21:21" x14ac:dyDescent="0.2">
      <c r="U11085" s="59"/>
    </row>
    <row r="11086" spans="21:21" x14ac:dyDescent="0.2">
      <c r="U11086" s="59"/>
    </row>
    <row r="11087" spans="21:21" x14ac:dyDescent="0.2">
      <c r="U11087" s="59"/>
    </row>
    <row r="11088" spans="21:21" x14ac:dyDescent="0.2">
      <c r="U11088" s="59"/>
    </row>
    <row r="11089" spans="21:21" x14ac:dyDescent="0.2">
      <c r="U11089" s="59"/>
    </row>
    <row r="11090" spans="21:21" x14ac:dyDescent="0.2">
      <c r="U11090" s="59"/>
    </row>
    <row r="11091" spans="21:21" x14ac:dyDescent="0.2">
      <c r="U11091" s="59"/>
    </row>
    <row r="11092" spans="21:21" x14ac:dyDescent="0.2">
      <c r="U11092" s="59"/>
    </row>
    <row r="11093" spans="21:21" x14ac:dyDescent="0.2">
      <c r="U11093" s="59"/>
    </row>
    <row r="11094" spans="21:21" x14ac:dyDescent="0.2">
      <c r="U11094" s="59"/>
    </row>
    <row r="11095" spans="21:21" x14ac:dyDescent="0.2">
      <c r="U11095" s="59"/>
    </row>
    <row r="11096" spans="21:21" x14ac:dyDescent="0.2">
      <c r="U11096" s="59"/>
    </row>
    <row r="11097" spans="21:21" x14ac:dyDescent="0.2">
      <c r="U11097" s="59"/>
    </row>
    <row r="11098" spans="21:21" x14ac:dyDescent="0.2">
      <c r="U11098" s="59"/>
    </row>
    <row r="11099" spans="21:21" x14ac:dyDescent="0.2">
      <c r="U11099" s="59"/>
    </row>
    <row r="11100" spans="21:21" x14ac:dyDescent="0.2">
      <c r="U11100" s="59"/>
    </row>
    <row r="11101" spans="21:21" x14ac:dyDescent="0.2">
      <c r="U11101" s="59"/>
    </row>
    <row r="11102" spans="21:21" x14ac:dyDescent="0.2">
      <c r="U11102" s="59"/>
    </row>
    <row r="11103" spans="21:21" x14ac:dyDescent="0.2">
      <c r="U11103" s="59"/>
    </row>
    <row r="11104" spans="21:21" x14ac:dyDescent="0.2">
      <c r="U11104" s="59"/>
    </row>
    <row r="11105" spans="21:21" x14ac:dyDescent="0.2">
      <c r="U11105" s="59"/>
    </row>
    <row r="11106" spans="21:21" x14ac:dyDescent="0.2">
      <c r="U11106" s="59"/>
    </row>
    <row r="11107" spans="21:21" x14ac:dyDescent="0.2">
      <c r="U11107" s="59"/>
    </row>
    <row r="11108" spans="21:21" x14ac:dyDescent="0.2">
      <c r="U11108" s="59"/>
    </row>
    <row r="11109" spans="21:21" x14ac:dyDescent="0.2">
      <c r="U11109" s="59"/>
    </row>
    <row r="11110" spans="21:21" x14ac:dyDescent="0.2">
      <c r="U11110" s="59"/>
    </row>
    <row r="11111" spans="21:21" x14ac:dyDescent="0.2">
      <c r="U11111" s="59"/>
    </row>
    <row r="11112" spans="21:21" x14ac:dyDescent="0.2">
      <c r="U11112" s="59"/>
    </row>
    <row r="11113" spans="21:21" x14ac:dyDescent="0.2">
      <c r="U11113" s="59"/>
    </row>
    <row r="11114" spans="21:21" x14ac:dyDescent="0.2">
      <c r="U11114" s="59"/>
    </row>
    <row r="11115" spans="21:21" x14ac:dyDescent="0.2">
      <c r="U11115" s="59"/>
    </row>
    <row r="11116" spans="21:21" x14ac:dyDescent="0.2">
      <c r="U11116" s="59"/>
    </row>
    <row r="11117" spans="21:21" x14ac:dyDescent="0.2">
      <c r="U11117" s="59"/>
    </row>
    <row r="11118" spans="21:21" x14ac:dyDescent="0.2">
      <c r="U11118" s="59"/>
    </row>
    <row r="11119" spans="21:21" x14ac:dyDescent="0.2">
      <c r="U11119" s="59"/>
    </row>
    <row r="11120" spans="21:21" x14ac:dyDescent="0.2">
      <c r="U11120" s="59"/>
    </row>
    <row r="11121" spans="21:21" x14ac:dyDescent="0.2">
      <c r="U11121" s="59"/>
    </row>
    <row r="11122" spans="21:21" x14ac:dyDescent="0.2">
      <c r="U11122" s="59"/>
    </row>
    <row r="11123" spans="21:21" x14ac:dyDescent="0.2">
      <c r="U11123" s="59"/>
    </row>
    <row r="11124" spans="21:21" x14ac:dyDescent="0.2">
      <c r="U11124" s="59"/>
    </row>
    <row r="11125" spans="21:21" x14ac:dyDescent="0.2">
      <c r="U11125" s="59"/>
    </row>
    <row r="11126" spans="21:21" x14ac:dyDescent="0.2">
      <c r="U11126" s="59"/>
    </row>
    <row r="11127" spans="21:21" x14ac:dyDescent="0.2">
      <c r="U11127" s="59"/>
    </row>
    <row r="11128" spans="21:21" x14ac:dyDescent="0.2">
      <c r="U11128" s="59"/>
    </row>
    <row r="11129" spans="21:21" x14ac:dyDescent="0.2">
      <c r="U11129" s="59"/>
    </row>
    <row r="11130" spans="21:21" x14ac:dyDescent="0.2">
      <c r="U11130" s="59"/>
    </row>
    <row r="11131" spans="21:21" x14ac:dyDescent="0.2">
      <c r="U11131" s="59"/>
    </row>
    <row r="11132" spans="21:21" x14ac:dyDescent="0.2">
      <c r="U11132" s="59"/>
    </row>
    <row r="11133" spans="21:21" x14ac:dyDescent="0.2">
      <c r="U11133" s="59"/>
    </row>
    <row r="11134" spans="21:21" x14ac:dyDescent="0.2">
      <c r="U11134" s="59"/>
    </row>
    <row r="11135" spans="21:21" x14ac:dyDescent="0.2">
      <c r="U11135" s="59"/>
    </row>
    <row r="11136" spans="21:21" x14ac:dyDescent="0.2">
      <c r="U11136" s="59"/>
    </row>
    <row r="11137" spans="21:21" x14ac:dyDescent="0.2">
      <c r="U11137" s="59"/>
    </row>
    <row r="11138" spans="21:21" x14ac:dyDescent="0.2">
      <c r="U11138" s="59"/>
    </row>
    <row r="11139" spans="21:21" x14ac:dyDescent="0.2">
      <c r="U11139" s="59"/>
    </row>
    <row r="11140" spans="21:21" x14ac:dyDescent="0.2">
      <c r="U11140" s="59"/>
    </row>
    <row r="11141" spans="21:21" x14ac:dyDescent="0.2">
      <c r="U11141" s="59"/>
    </row>
    <row r="11142" spans="21:21" x14ac:dyDescent="0.2">
      <c r="U11142" s="59"/>
    </row>
    <row r="11143" spans="21:21" x14ac:dyDescent="0.2">
      <c r="U11143" s="59"/>
    </row>
    <row r="11144" spans="21:21" x14ac:dyDescent="0.2">
      <c r="U11144" s="59"/>
    </row>
    <row r="11145" spans="21:21" x14ac:dyDescent="0.2">
      <c r="U11145" s="59"/>
    </row>
    <row r="11146" spans="21:21" x14ac:dyDescent="0.2">
      <c r="U11146" s="59"/>
    </row>
    <row r="11147" spans="21:21" x14ac:dyDescent="0.2">
      <c r="U11147" s="59"/>
    </row>
    <row r="11148" spans="21:21" x14ac:dyDescent="0.2">
      <c r="U11148" s="59"/>
    </row>
    <row r="11149" spans="21:21" x14ac:dyDescent="0.2">
      <c r="U11149" s="59"/>
    </row>
    <row r="11150" spans="21:21" x14ac:dyDescent="0.2">
      <c r="U11150" s="59"/>
    </row>
    <row r="11151" spans="21:21" x14ac:dyDescent="0.2">
      <c r="U11151" s="59"/>
    </row>
    <row r="11152" spans="21:21" x14ac:dyDescent="0.2">
      <c r="U11152" s="59"/>
    </row>
    <row r="11153" spans="21:21" x14ac:dyDescent="0.2">
      <c r="U11153" s="59"/>
    </row>
    <row r="11154" spans="21:21" x14ac:dyDescent="0.2">
      <c r="U11154" s="59"/>
    </row>
    <row r="11155" spans="21:21" x14ac:dyDescent="0.2">
      <c r="U11155" s="59"/>
    </row>
    <row r="11156" spans="21:21" x14ac:dyDescent="0.2">
      <c r="U11156" s="59"/>
    </row>
    <row r="11157" spans="21:21" x14ac:dyDescent="0.2">
      <c r="U11157" s="59"/>
    </row>
    <row r="11158" spans="21:21" x14ac:dyDescent="0.2">
      <c r="U11158" s="59"/>
    </row>
    <row r="11159" spans="21:21" x14ac:dyDescent="0.2">
      <c r="U11159" s="59"/>
    </row>
    <row r="11160" spans="21:21" x14ac:dyDescent="0.2">
      <c r="U11160" s="59"/>
    </row>
    <row r="11161" spans="21:21" x14ac:dyDescent="0.2">
      <c r="U11161" s="59"/>
    </row>
    <row r="11162" spans="21:21" x14ac:dyDescent="0.2">
      <c r="U11162" s="59"/>
    </row>
    <row r="11163" spans="21:21" x14ac:dyDescent="0.2">
      <c r="U11163" s="59"/>
    </row>
    <row r="11164" spans="21:21" x14ac:dyDescent="0.2">
      <c r="U11164" s="59"/>
    </row>
    <row r="11165" spans="21:21" x14ac:dyDescent="0.2">
      <c r="U11165" s="59"/>
    </row>
    <row r="11166" spans="21:21" x14ac:dyDescent="0.2">
      <c r="U11166" s="59"/>
    </row>
    <row r="11167" spans="21:21" x14ac:dyDescent="0.2">
      <c r="U11167" s="59"/>
    </row>
    <row r="11168" spans="21:21" x14ac:dyDescent="0.2">
      <c r="U11168" s="59"/>
    </row>
    <row r="11169" spans="21:21" x14ac:dyDescent="0.2">
      <c r="U11169" s="59"/>
    </row>
    <row r="11170" spans="21:21" x14ac:dyDescent="0.2">
      <c r="U11170" s="59"/>
    </row>
    <row r="11171" spans="21:21" x14ac:dyDescent="0.2">
      <c r="U11171" s="59"/>
    </row>
    <row r="11172" spans="21:21" x14ac:dyDescent="0.2">
      <c r="U11172" s="59"/>
    </row>
    <row r="11173" spans="21:21" x14ac:dyDescent="0.2">
      <c r="U11173" s="59"/>
    </row>
    <row r="11174" spans="21:21" x14ac:dyDescent="0.2">
      <c r="U11174" s="59"/>
    </row>
    <row r="11175" spans="21:21" x14ac:dyDescent="0.2">
      <c r="U11175" s="59"/>
    </row>
    <row r="11176" spans="21:21" x14ac:dyDescent="0.2">
      <c r="U11176" s="59"/>
    </row>
    <row r="11177" spans="21:21" x14ac:dyDescent="0.2">
      <c r="U11177" s="59"/>
    </row>
    <row r="11178" spans="21:21" x14ac:dyDescent="0.2">
      <c r="U11178" s="59"/>
    </row>
    <row r="11179" spans="21:21" x14ac:dyDescent="0.2">
      <c r="U11179" s="59"/>
    </row>
    <row r="11180" spans="21:21" x14ac:dyDescent="0.2">
      <c r="U11180" s="59"/>
    </row>
    <row r="11181" spans="21:21" x14ac:dyDescent="0.2">
      <c r="U11181" s="59"/>
    </row>
    <row r="11182" spans="21:21" x14ac:dyDescent="0.2">
      <c r="U11182" s="59"/>
    </row>
    <row r="11183" spans="21:21" x14ac:dyDescent="0.2">
      <c r="U11183" s="59"/>
    </row>
    <row r="11184" spans="21:21" x14ac:dyDescent="0.2">
      <c r="U11184" s="59"/>
    </row>
    <row r="11185" spans="21:21" x14ac:dyDescent="0.2">
      <c r="U11185" s="59"/>
    </row>
    <row r="11186" spans="21:21" x14ac:dyDescent="0.2">
      <c r="U11186" s="59"/>
    </row>
    <row r="11187" spans="21:21" x14ac:dyDescent="0.2">
      <c r="U11187" s="59"/>
    </row>
    <row r="11188" spans="21:21" x14ac:dyDescent="0.2">
      <c r="U11188" s="59"/>
    </row>
    <row r="11189" spans="21:21" x14ac:dyDescent="0.2">
      <c r="U11189" s="59"/>
    </row>
    <row r="11190" spans="21:21" x14ac:dyDescent="0.2">
      <c r="U11190" s="59"/>
    </row>
    <row r="11191" spans="21:21" x14ac:dyDescent="0.2">
      <c r="U11191" s="59"/>
    </row>
    <row r="11192" spans="21:21" x14ac:dyDescent="0.2">
      <c r="U11192" s="59"/>
    </row>
    <row r="11193" spans="21:21" x14ac:dyDescent="0.2">
      <c r="U11193" s="59"/>
    </row>
    <row r="11194" spans="21:21" x14ac:dyDescent="0.2">
      <c r="U11194" s="59"/>
    </row>
    <row r="11195" spans="21:21" x14ac:dyDescent="0.2">
      <c r="U11195" s="59"/>
    </row>
    <row r="11196" spans="21:21" x14ac:dyDescent="0.2">
      <c r="U11196" s="59"/>
    </row>
    <row r="11197" spans="21:21" x14ac:dyDescent="0.2">
      <c r="U11197" s="59"/>
    </row>
    <row r="11198" spans="21:21" x14ac:dyDescent="0.2">
      <c r="U11198" s="59"/>
    </row>
    <row r="11199" spans="21:21" x14ac:dyDescent="0.2">
      <c r="U11199" s="59"/>
    </row>
    <row r="11200" spans="21:21" x14ac:dyDescent="0.2">
      <c r="U11200" s="59"/>
    </row>
    <row r="11201" spans="21:21" x14ac:dyDescent="0.2">
      <c r="U11201" s="59"/>
    </row>
    <row r="11202" spans="21:21" x14ac:dyDescent="0.2">
      <c r="U11202" s="59"/>
    </row>
    <row r="11203" spans="21:21" x14ac:dyDescent="0.2">
      <c r="U11203" s="59"/>
    </row>
    <row r="11204" spans="21:21" x14ac:dyDescent="0.2">
      <c r="U11204" s="59"/>
    </row>
    <row r="11205" spans="21:21" x14ac:dyDescent="0.2">
      <c r="U11205" s="59"/>
    </row>
    <row r="11206" spans="21:21" x14ac:dyDescent="0.2">
      <c r="U11206" s="59"/>
    </row>
    <row r="11207" spans="21:21" x14ac:dyDescent="0.2">
      <c r="U11207" s="59"/>
    </row>
    <row r="11208" spans="21:21" x14ac:dyDescent="0.2">
      <c r="U11208" s="59"/>
    </row>
    <row r="11209" spans="21:21" x14ac:dyDescent="0.2">
      <c r="U11209" s="59"/>
    </row>
    <row r="11210" spans="21:21" x14ac:dyDescent="0.2">
      <c r="U11210" s="59"/>
    </row>
    <row r="11211" spans="21:21" x14ac:dyDescent="0.2">
      <c r="U11211" s="59"/>
    </row>
    <row r="11212" spans="21:21" x14ac:dyDescent="0.2">
      <c r="U11212" s="59"/>
    </row>
    <row r="11213" spans="21:21" x14ac:dyDescent="0.2">
      <c r="U11213" s="59"/>
    </row>
    <row r="11214" spans="21:21" x14ac:dyDescent="0.2">
      <c r="U11214" s="59"/>
    </row>
    <row r="11215" spans="21:21" x14ac:dyDescent="0.2">
      <c r="U11215" s="59"/>
    </row>
    <row r="11216" spans="21:21" x14ac:dyDescent="0.2">
      <c r="U11216" s="59"/>
    </row>
    <row r="11217" spans="21:21" x14ac:dyDescent="0.2">
      <c r="U11217" s="59"/>
    </row>
    <row r="11218" spans="21:21" x14ac:dyDescent="0.2">
      <c r="U11218" s="59"/>
    </row>
    <row r="11219" spans="21:21" x14ac:dyDescent="0.2">
      <c r="U11219" s="59"/>
    </row>
    <row r="11220" spans="21:21" x14ac:dyDescent="0.2">
      <c r="U11220" s="59"/>
    </row>
    <row r="11221" spans="21:21" x14ac:dyDescent="0.2">
      <c r="U11221" s="59"/>
    </row>
    <row r="11222" spans="21:21" x14ac:dyDescent="0.2">
      <c r="U11222" s="59"/>
    </row>
    <row r="11223" spans="21:21" x14ac:dyDescent="0.2">
      <c r="U11223" s="59"/>
    </row>
    <row r="11224" spans="21:21" x14ac:dyDescent="0.2">
      <c r="U11224" s="59"/>
    </row>
    <row r="11225" spans="21:21" x14ac:dyDescent="0.2">
      <c r="U11225" s="59"/>
    </row>
    <row r="11226" spans="21:21" x14ac:dyDescent="0.2">
      <c r="U11226" s="59"/>
    </row>
    <row r="11227" spans="21:21" x14ac:dyDescent="0.2">
      <c r="U11227" s="59"/>
    </row>
    <row r="11228" spans="21:21" x14ac:dyDescent="0.2">
      <c r="U11228" s="59"/>
    </row>
    <row r="11229" spans="21:21" x14ac:dyDescent="0.2">
      <c r="U11229" s="59"/>
    </row>
    <row r="11230" spans="21:21" x14ac:dyDescent="0.2">
      <c r="U11230" s="59"/>
    </row>
    <row r="11231" spans="21:21" x14ac:dyDescent="0.2">
      <c r="U11231" s="59"/>
    </row>
    <row r="11232" spans="21:21" x14ac:dyDescent="0.2">
      <c r="U11232" s="59"/>
    </row>
    <row r="11233" spans="21:21" x14ac:dyDescent="0.2">
      <c r="U11233" s="59"/>
    </row>
    <row r="11234" spans="21:21" x14ac:dyDescent="0.2">
      <c r="U11234" s="59"/>
    </row>
    <row r="11235" spans="21:21" x14ac:dyDescent="0.2">
      <c r="U11235" s="59"/>
    </row>
    <row r="11236" spans="21:21" x14ac:dyDescent="0.2">
      <c r="U11236" s="59"/>
    </row>
    <row r="11237" spans="21:21" x14ac:dyDescent="0.2">
      <c r="U11237" s="59"/>
    </row>
    <row r="11238" spans="21:21" x14ac:dyDescent="0.2">
      <c r="U11238" s="59"/>
    </row>
    <row r="11239" spans="21:21" x14ac:dyDescent="0.2">
      <c r="U11239" s="59"/>
    </row>
    <row r="11240" spans="21:21" x14ac:dyDescent="0.2">
      <c r="U11240" s="59"/>
    </row>
    <row r="11241" spans="21:21" x14ac:dyDescent="0.2">
      <c r="U11241" s="59"/>
    </row>
    <row r="11242" spans="21:21" x14ac:dyDescent="0.2">
      <c r="U11242" s="59"/>
    </row>
    <row r="11243" spans="21:21" x14ac:dyDescent="0.2">
      <c r="U11243" s="59"/>
    </row>
    <row r="11244" spans="21:21" x14ac:dyDescent="0.2">
      <c r="U11244" s="59"/>
    </row>
    <row r="11245" spans="21:21" x14ac:dyDescent="0.2">
      <c r="U11245" s="59"/>
    </row>
    <row r="11246" spans="21:21" x14ac:dyDescent="0.2">
      <c r="U11246" s="59"/>
    </row>
    <row r="11247" spans="21:21" x14ac:dyDescent="0.2">
      <c r="U11247" s="59"/>
    </row>
    <row r="11248" spans="21:21" x14ac:dyDescent="0.2">
      <c r="U11248" s="59"/>
    </row>
    <row r="11249" spans="21:21" x14ac:dyDescent="0.2">
      <c r="U11249" s="59"/>
    </row>
    <row r="11250" spans="21:21" x14ac:dyDescent="0.2">
      <c r="U11250" s="59"/>
    </row>
    <row r="11251" spans="21:21" x14ac:dyDescent="0.2">
      <c r="U11251" s="59"/>
    </row>
    <row r="11252" spans="21:21" x14ac:dyDescent="0.2">
      <c r="U11252" s="59"/>
    </row>
    <row r="11253" spans="21:21" x14ac:dyDescent="0.2">
      <c r="U11253" s="59"/>
    </row>
    <row r="11254" spans="21:21" x14ac:dyDescent="0.2">
      <c r="U11254" s="59"/>
    </row>
    <row r="11255" spans="21:21" x14ac:dyDescent="0.2">
      <c r="U11255" s="59"/>
    </row>
    <row r="11256" spans="21:21" x14ac:dyDescent="0.2">
      <c r="U11256" s="59"/>
    </row>
    <row r="11257" spans="21:21" x14ac:dyDescent="0.2">
      <c r="U11257" s="59"/>
    </row>
    <row r="11258" spans="21:21" x14ac:dyDescent="0.2">
      <c r="U11258" s="59"/>
    </row>
    <row r="11259" spans="21:21" x14ac:dyDescent="0.2">
      <c r="U11259" s="59"/>
    </row>
    <row r="11260" spans="21:21" x14ac:dyDescent="0.2">
      <c r="U11260" s="59"/>
    </row>
    <row r="11261" spans="21:21" x14ac:dyDescent="0.2">
      <c r="U11261" s="59"/>
    </row>
    <row r="11262" spans="21:21" x14ac:dyDescent="0.2">
      <c r="U11262" s="59"/>
    </row>
    <row r="11263" spans="21:21" x14ac:dyDescent="0.2">
      <c r="U11263" s="59"/>
    </row>
    <row r="11264" spans="21:21" x14ac:dyDescent="0.2">
      <c r="U11264" s="59"/>
    </row>
    <row r="11265" spans="21:21" x14ac:dyDescent="0.2">
      <c r="U11265" s="59"/>
    </row>
    <row r="11266" spans="21:21" x14ac:dyDescent="0.2">
      <c r="U11266" s="59"/>
    </row>
    <row r="11267" spans="21:21" x14ac:dyDescent="0.2">
      <c r="U11267" s="59"/>
    </row>
    <row r="11268" spans="21:21" x14ac:dyDescent="0.2">
      <c r="U11268" s="59"/>
    </row>
    <row r="11269" spans="21:21" x14ac:dyDescent="0.2">
      <c r="U11269" s="59"/>
    </row>
    <row r="11270" spans="21:21" x14ac:dyDescent="0.2">
      <c r="U11270" s="59"/>
    </row>
    <row r="11271" spans="21:21" x14ac:dyDescent="0.2">
      <c r="U11271" s="59"/>
    </row>
    <row r="11272" spans="21:21" x14ac:dyDescent="0.2">
      <c r="U11272" s="59"/>
    </row>
    <row r="11273" spans="21:21" x14ac:dyDescent="0.2">
      <c r="U11273" s="59"/>
    </row>
    <row r="11274" spans="21:21" x14ac:dyDescent="0.2">
      <c r="U11274" s="59"/>
    </row>
    <row r="11275" spans="21:21" x14ac:dyDescent="0.2">
      <c r="U11275" s="59"/>
    </row>
    <row r="11276" spans="21:21" x14ac:dyDescent="0.2">
      <c r="U11276" s="59"/>
    </row>
    <row r="11277" spans="21:21" x14ac:dyDescent="0.2">
      <c r="U11277" s="59"/>
    </row>
    <row r="11278" spans="21:21" x14ac:dyDescent="0.2">
      <c r="U11278" s="59"/>
    </row>
    <row r="11279" spans="21:21" x14ac:dyDescent="0.2">
      <c r="U11279" s="59"/>
    </row>
    <row r="11280" spans="21:21" x14ac:dyDescent="0.2">
      <c r="U11280" s="59"/>
    </row>
    <row r="11281" spans="21:21" x14ac:dyDescent="0.2">
      <c r="U11281" s="59"/>
    </row>
    <row r="11282" spans="21:21" x14ac:dyDescent="0.2">
      <c r="U11282" s="59"/>
    </row>
    <row r="11283" spans="21:21" x14ac:dyDescent="0.2">
      <c r="U11283" s="59"/>
    </row>
    <row r="11284" spans="21:21" x14ac:dyDescent="0.2">
      <c r="U11284" s="59"/>
    </row>
    <row r="11285" spans="21:21" x14ac:dyDescent="0.2">
      <c r="U11285" s="59"/>
    </row>
    <row r="11286" spans="21:21" x14ac:dyDescent="0.2">
      <c r="U11286" s="59"/>
    </row>
    <row r="11287" spans="21:21" x14ac:dyDescent="0.2">
      <c r="U11287" s="59"/>
    </row>
    <row r="11288" spans="21:21" x14ac:dyDescent="0.2">
      <c r="U11288" s="59"/>
    </row>
    <row r="11289" spans="21:21" x14ac:dyDescent="0.2">
      <c r="U11289" s="59"/>
    </row>
    <row r="11290" spans="21:21" x14ac:dyDescent="0.2">
      <c r="U11290" s="59"/>
    </row>
    <row r="11291" spans="21:21" x14ac:dyDescent="0.2">
      <c r="U11291" s="59"/>
    </row>
    <row r="11292" spans="21:21" x14ac:dyDescent="0.2">
      <c r="U11292" s="59"/>
    </row>
    <row r="11293" spans="21:21" x14ac:dyDescent="0.2">
      <c r="U11293" s="59"/>
    </row>
    <row r="11294" spans="21:21" x14ac:dyDescent="0.2">
      <c r="U11294" s="59"/>
    </row>
    <row r="11295" spans="21:21" x14ac:dyDescent="0.2">
      <c r="U11295" s="59"/>
    </row>
    <row r="11296" spans="21:21" x14ac:dyDescent="0.2">
      <c r="U11296" s="59"/>
    </row>
    <row r="11297" spans="21:21" x14ac:dyDescent="0.2">
      <c r="U11297" s="59"/>
    </row>
    <row r="11298" spans="21:21" x14ac:dyDescent="0.2">
      <c r="U11298" s="59"/>
    </row>
    <row r="11299" spans="21:21" x14ac:dyDescent="0.2">
      <c r="U11299" s="59"/>
    </row>
    <row r="11300" spans="21:21" x14ac:dyDescent="0.2">
      <c r="U11300" s="59"/>
    </row>
    <row r="11301" spans="21:21" x14ac:dyDescent="0.2">
      <c r="U11301" s="59"/>
    </row>
    <row r="11302" spans="21:21" x14ac:dyDescent="0.2">
      <c r="U11302" s="59"/>
    </row>
    <row r="11303" spans="21:21" x14ac:dyDescent="0.2">
      <c r="U11303" s="59"/>
    </row>
    <row r="11304" spans="21:21" x14ac:dyDescent="0.2">
      <c r="U11304" s="59"/>
    </row>
    <row r="11305" spans="21:21" x14ac:dyDescent="0.2">
      <c r="U11305" s="59"/>
    </row>
    <row r="11306" spans="21:21" x14ac:dyDescent="0.2">
      <c r="U11306" s="59"/>
    </row>
    <row r="11307" spans="21:21" x14ac:dyDescent="0.2">
      <c r="U11307" s="59"/>
    </row>
    <row r="11308" spans="21:21" x14ac:dyDescent="0.2">
      <c r="U11308" s="59"/>
    </row>
    <row r="11309" spans="21:21" x14ac:dyDescent="0.2">
      <c r="U11309" s="59"/>
    </row>
    <row r="11310" spans="21:21" x14ac:dyDescent="0.2">
      <c r="U11310" s="59"/>
    </row>
    <row r="11311" spans="21:21" x14ac:dyDescent="0.2">
      <c r="U11311" s="59"/>
    </row>
    <row r="11312" spans="21:21" x14ac:dyDescent="0.2">
      <c r="U11312" s="59"/>
    </row>
    <row r="11313" spans="21:21" x14ac:dyDescent="0.2">
      <c r="U11313" s="59"/>
    </row>
    <row r="11314" spans="21:21" x14ac:dyDescent="0.2">
      <c r="U11314" s="59"/>
    </row>
    <row r="11315" spans="21:21" x14ac:dyDescent="0.2">
      <c r="U11315" s="59"/>
    </row>
    <row r="11316" spans="21:21" x14ac:dyDescent="0.2">
      <c r="U11316" s="59"/>
    </row>
    <row r="11317" spans="21:21" x14ac:dyDescent="0.2">
      <c r="U11317" s="59"/>
    </row>
    <row r="11318" spans="21:21" x14ac:dyDescent="0.2">
      <c r="U11318" s="59"/>
    </row>
    <row r="11319" spans="21:21" x14ac:dyDescent="0.2">
      <c r="U11319" s="59"/>
    </row>
    <row r="11320" spans="21:21" x14ac:dyDescent="0.2">
      <c r="U11320" s="59"/>
    </row>
    <row r="11321" spans="21:21" x14ac:dyDescent="0.2">
      <c r="U11321" s="59"/>
    </row>
    <row r="11322" spans="21:21" x14ac:dyDescent="0.2">
      <c r="U11322" s="59"/>
    </row>
    <row r="11323" spans="21:21" x14ac:dyDescent="0.2">
      <c r="U11323" s="59"/>
    </row>
    <row r="11324" spans="21:21" x14ac:dyDescent="0.2">
      <c r="U11324" s="59"/>
    </row>
    <row r="11325" spans="21:21" x14ac:dyDescent="0.2">
      <c r="U11325" s="59"/>
    </row>
    <row r="11326" spans="21:21" x14ac:dyDescent="0.2">
      <c r="U11326" s="59"/>
    </row>
    <row r="11327" spans="21:21" x14ac:dyDescent="0.2">
      <c r="U11327" s="59"/>
    </row>
    <row r="11328" spans="21:21" x14ac:dyDescent="0.2">
      <c r="U11328" s="59"/>
    </row>
    <row r="11329" spans="21:21" x14ac:dyDescent="0.2">
      <c r="U11329" s="59"/>
    </row>
    <row r="11330" spans="21:21" x14ac:dyDescent="0.2">
      <c r="U11330" s="59"/>
    </row>
    <row r="11331" spans="21:21" x14ac:dyDescent="0.2">
      <c r="U11331" s="59"/>
    </row>
    <row r="11332" spans="21:21" x14ac:dyDescent="0.2">
      <c r="U11332" s="59"/>
    </row>
    <row r="11333" spans="21:21" x14ac:dyDescent="0.2">
      <c r="U11333" s="59"/>
    </row>
    <row r="11334" spans="21:21" x14ac:dyDescent="0.2">
      <c r="U11334" s="59"/>
    </row>
    <row r="11335" spans="21:21" x14ac:dyDescent="0.2">
      <c r="U11335" s="59"/>
    </row>
    <row r="11336" spans="21:21" x14ac:dyDescent="0.2">
      <c r="U11336" s="59"/>
    </row>
    <row r="11337" spans="21:21" x14ac:dyDescent="0.2">
      <c r="U11337" s="59"/>
    </row>
    <row r="11338" spans="21:21" x14ac:dyDescent="0.2">
      <c r="U11338" s="59"/>
    </row>
    <row r="11339" spans="21:21" x14ac:dyDescent="0.2">
      <c r="U11339" s="59"/>
    </row>
    <row r="11340" spans="21:21" x14ac:dyDescent="0.2">
      <c r="U11340" s="59"/>
    </row>
    <row r="11341" spans="21:21" x14ac:dyDescent="0.2">
      <c r="U11341" s="59"/>
    </row>
    <row r="11342" spans="21:21" x14ac:dyDescent="0.2">
      <c r="U11342" s="59"/>
    </row>
    <row r="11343" spans="21:21" x14ac:dyDescent="0.2">
      <c r="U11343" s="59"/>
    </row>
    <row r="11344" spans="21:21" x14ac:dyDescent="0.2">
      <c r="U11344" s="59"/>
    </row>
    <row r="11345" spans="21:21" x14ac:dyDescent="0.2">
      <c r="U11345" s="59"/>
    </row>
    <row r="11346" spans="21:21" x14ac:dyDescent="0.2">
      <c r="U11346" s="59"/>
    </row>
    <row r="11347" spans="21:21" x14ac:dyDescent="0.2">
      <c r="U11347" s="59"/>
    </row>
    <row r="11348" spans="21:21" x14ac:dyDescent="0.2">
      <c r="U11348" s="59"/>
    </row>
    <row r="11349" spans="21:21" x14ac:dyDescent="0.2">
      <c r="U11349" s="59"/>
    </row>
    <row r="11350" spans="21:21" x14ac:dyDescent="0.2">
      <c r="U11350" s="59"/>
    </row>
    <row r="11351" spans="21:21" x14ac:dyDescent="0.2">
      <c r="U11351" s="59"/>
    </row>
    <row r="11352" spans="21:21" x14ac:dyDescent="0.2">
      <c r="U11352" s="59"/>
    </row>
    <row r="11353" spans="21:21" x14ac:dyDescent="0.2">
      <c r="U11353" s="59"/>
    </row>
    <row r="11354" spans="21:21" x14ac:dyDescent="0.2">
      <c r="U11354" s="59"/>
    </row>
    <row r="11355" spans="21:21" x14ac:dyDescent="0.2">
      <c r="U11355" s="59"/>
    </row>
    <row r="11356" spans="21:21" x14ac:dyDescent="0.2">
      <c r="U11356" s="59"/>
    </row>
    <row r="11357" spans="21:21" x14ac:dyDescent="0.2">
      <c r="U11357" s="59"/>
    </row>
    <row r="11358" spans="21:21" x14ac:dyDescent="0.2">
      <c r="U11358" s="59"/>
    </row>
    <row r="11359" spans="21:21" x14ac:dyDescent="0.2">
      <c r="U11359" s="59"/>
    </row>
    <row r="11360" spans="21:21" x14ac:dyDescent="0.2">
      <c r="U11360" s="59"/>
    </row>
    <row r="11361" spans="21:21" x14ac:dyDescent="0.2">
      <c r="U11361" s="59"/>
    </row>
    <row r="11362" spans="21:21" x14ac:dyDescent="0.2">
      <c r="U11362" s="59"/>
    </row>
    <row r="11363" spans="21:21" x14ac:dyDescent="0.2">
      <c r="U11363" s="59"/>
    </row>
    <row r="11364" spans="21:21" x14ac:dyDescent="0.2">
      <c r="U11364" s="59"/>
    </row>
    <row r="11365" spans="21:21" x14ac:dyDescent="0.2">
      <c r="U11365" s="59"/>
    </row>
    <row r="11366" spans="21:21" x14ac:dyDescent="0.2">
      <c r="U11366" s="59"/>
    </row>
    <row r="11367" spans="21:21" x14ac:dyDescent="0.2">
      <c r="U11367" s="59"/>
    </row>
    <row r="11368" spans="21:21" x14ac:dyDescent="0.2">
      <c r="U11368" s="59"/>
    </row>
    <row r="11369" spans="21:21" x14ac:dyDescent="0.2">
      <c r="U11369" s="59"/>
    </row>
    <row r="11370" spans="21:21" x14ac:dyDescent="0.2">
      <c r="U11370" s="59"/>
    </row>
    <row r="11371" spans="21:21" x14ac:dyDescent="0.2">
      <c r="U11371" s="59"/>
    </row>
    <row r="11372" spans="21:21" x14ac:dyDescent="0.2">
      <c r="U11372" s="59"/>
    </row>
    <row r="11373" spans="21:21" x14ac:dyDescent="0.2">
      <c r="U11373" s="59"/>
    </row>
    <row r="11374" spans="21:21" x14ac:dyDescent="0.2">
      <c r="U11374" s="59"/>
    </row>
    <row r="11375" spans="21:21" x14ac:dyDescent="0.2">
      <c r="U11375" s="59"/>
    </row>
    <row r="11376" spans="21:21" x14ac:dyDescent="0.2">
      <c r="U11376" s="59"/>
    </row>
    <row r="11377" spans="21:21" x14ac:dyDescent="0.2">
      <c r="U11377" s="59"/>
    </row>
    <row r="11378" spans="21:21" x14ac:dyDescent="0.2">
      <c r="U11378" s="59"/>
    </row>
    <row r="11379" spans="21:21" x14ac:dyDescent="0.2">
      <c r="U11379" s="59"/>
    </row>
    <row r="11380" spans="21:21" x14ac:dyDescent="0.2">
      <c r="U11380" s="59"/>
    </row>
    <row r="11381" spans="21:21" x14ac:dyDescent="0.2">
      <c r="U11381" s="59"/>
    </row>
    <row r="11382" spans="21:21" x14ac:dyDescent="0.2">
      <c r="U11382" s="59"/>
    </row>
    <row r="11383" spans="21:21" x14ac:dyDescent="0.2">
      <c r="U11383" s="59"/>
    </row>
    <row r="11384" spans="21:21" x14ac:dyDescent="0.2">
      <c r="U11384" s="59"/>
    </row>
    <row r="11385" spans="21:21" x14ac:dyDescent="0.2">
      <c r="U11385" s="59"/>
    </row>
    <row r="11386" spans="21:21" x14ac:dyDescent="0.2">
      <c r="U11386" s="59"/>
    </row>
    <row r="11387" spans="21:21" x14ac:dyDescent="0.2">
      <c r="U11387" s="59"/>
    </row>
    <row r="11388" spans="21:21" x14ac:dyDescent="0.2">
      <c r="U11388" s="59"/>
    </row>
    <row r="11389" spans="21:21" x14ac:dyDescent="0.2">
      <c r="U11389" s="59"/>
    </row>
    <row r="11390" spans="21:21" x14ac:dyDescent="0.2">
      <c r="U11390" s="59"/>
    </row>
    <row r="11391" spans="21:21" x14ac:dyDescent="0.2">
      <c r="U11391" s="59"/>
    </row>
    <row r="11392" spans="21:21" x14ac:dyDescent="0.2">
      <c r="U11392" s="59"/>
    </row>
    <row r="11393" spans="21:21" x14ac:dyDescent="0.2">
      <c r="U11393" s="59"/>
    </row>
    <row r="11394" spans="21:21" x14ac:dyDescent="0.2">
      <c r="U11394" s="59"/>
    </row>
    <row r="11395" spans="21:21" x14ac:dyDescent="0.2">
      <c r="U11395" s="59"/>
    </row>
    <row r="11396" spans="21:21" x14ac:dyDescent="0.2">
      <c r="U11396" s="59"/>
    </row>
    <row r="11397" spans="21:21" x14ac:dyDescent="0.2">
      <c r="U11397" s="59"/>
    </row>
    <row r="11398" spans="21:21" x14ac:dyDescent="0.2">
      <c r="U11398" s="59"/>
    </row>
    <row r="11399" spans="21:21" x14ac:dyDescent="0.2">
      <c r="U11399" s="59"/>
    </row>
    <row r="11400" spans="21:21" x14ac:dyDescent="0.2">
      <c r="U11400" s="59"/>
    </row>
    <row r="11401" spans="21:21" x14ac:dyDescent="0.2">
      <c r="U11401" s="59"/>
    </row>
    <row r="11402" spans="21:21" x14ac:dyDescent="0.2">
      <c r="U11402" s="59"/>
    </row>
    <row r="11403" spans="21:21" x14ac:dyDescent="0.2">
      <c r="U11403" s="59"/>
    </row>
    <row r="11404" spans="21:21" x14ac:dyDescent="0.2">
      <c r="U11404" s="59"/>
    </row>
    <row r="11405" spans="21:21" x14ac:dyDescent="0.2">
      <c r="U11405" s="59"/>
    </row>
    <row r="11406" spans="21:21" x14ac:dyDescent="0.2">
      <c r="U11406" s="59"/>
    </row>
    <row r="11407" spans="21:21" x14ac:dyDescent="0.2">
      <c r="U11407" s="59"/>
    </row>
    <row r="11408" spans="21:21" x14ac:dyDescent="0.2">
      <c r="U11408" s="59"/>
    </row>
    <row r="11409" spans="21:21" x14ac:dyDescent="0.2">
      <c r="U11409" s="59"/>
    </row>
    <row r="11410" spans="21:21" x14ac:dyDescent="0.2">
      <c r="U11410" s="59"/>
    </row>
    <row r="11411" spans="21:21" x14ac:dyDescent="0.2">
      <c r="U11411" s="59"/>
    </row>
    <row r="11412" spans="21:21" x14ac:dyDescent="0.2">
      <c r="U11412" s="59"/>
    </row>
    <row r="11413" spans="21:21" x14ac:dyDescent="0.2">
      <c r="U11413" s="59"/>
    </row>
    <row r="11414" spans="21:21" x14ac:dyDescent="0.2">
      <c r="U11414" s="59"/>
    </row>
    <row r="11415" spans="21:21" x14ac:dyDescent="0.2">
      <c r="U11415" s="59"/>
    </row>
    <row r="11416" spans="21:21" x14ac:dyDescent="0.2">
      <c r="U11416" s="59"/>
    </row>
    <row r="11417" spans="21:21" x14ac:dyDescent="0.2">
      <c r="U11417" s="59"/>
    </row>
    <row r="11418" spans="21:21" x14ac:dyDescent="0.2">
      <c r="U11418" s="59"/>
    </row>
    <row r="11419" spans="21:21" x14ac:dyDescent="0.2">
      <c r="U11419" s="59"/>
    </row>
    <row r="11420" spans="21:21" x14ac:dyDescent="0.2">
      <c r="U11420" s="59"/>
    </row>
    <row r="11421" spans="21:21" x14ac:dyDescent="0.2">
      <c r="U11421" s="59"/>
    </row>
    <row r="11422" spans="21:21" x14ac:dyDescent="0.2">
      <c r="U11422" s="59"/>
    </row>
    <row r="11423" spans="21:21" x14ac:dyDescent="0.2">
      <c r="U11423" s="59"/>
    </row>
    <row r="11424" spans="21:21" x14ac:dyDescent="0.2">
      <c r="U11424" s="59"/>
    </row>
    <row r="11425" spans="21:21" x14ac:dyDescent="0.2">
      <c r="U11425" s="59"/>
    </row>
    <row r="11426" spans="21:21" x14ac:dyDescent="0.2">
      <c r="U11426" s="59"/>
    </row>
    <row r="11427" spans="21:21" x14ac:dyDescent="0.2">
      <c r="U11427" s="59"/>
    </row>
    <row r="11428" spans="21:21" x14ac:dyDescent="0.2">
      <c r="U11428" s="59"/>
    </row>
    <row r="11429" spans="21:21" x14ac:dyDescent="0.2">
      <c r="U11429" s="59"/>
    </row>
    <row r="11430" spans="21:21" x14ac:dyDescent="0.2">
      <c r="U11430" s="59"/>
    </row>
    <row r="11431" spans="21:21" x14ac:dyDescent="0.2">
      <c r="U11431" s="59"/>
    </row>
    <row r="11432" spans="21:21" x14ac:dyDescent="0.2">
      <c r="U11432" s="59"/>
    </row>
    <row r="11433" spans="21:21" x14ac:dyDescent="0.2">
      <c r="U11433" s="59"/>
    </row>
    <row r="11434" spans="21:21" x14ac:dyDescent="0.2">
      <c r="U11434" s="59"/>
    </row>
    <row r="11435" spans="21:21" x14ac:dyDescent="0.2">
      <c r="U11435" s="59"/>
    </row>
    <row r="11436" spans="21:21" x14ac:dyDescent="0.2">
      <c r="U11436" s="59"/>
    </row>
    <row r="11437" spans="21:21" x14ac:dyDescent="0.2">
      <c r="U11437" s="59"/>
    </row>
    <row r="11438" spans="21:21" x14ac:dyDescent="0.2">
      <c r="U11438" s="59"/>
    </row>
    <row r="11439" spans="21:21" x14ac:dyDescent="0.2">
      <c r="U11439" s="59"/>
    </row>
    <row r="11440" spans="21:21" x14ac:dyDescent="0.2">
      <c r="U11440" s="59"/>
    </row>
    <row r="11441" spans="21:21" x14ac:dyDescent="0.2">
      <c r="U11441" s="59"/>
    </row>
    <row r="11442" spans="21:21" x14ac:dyDescent="0.2">
      <c r="U11442" s="59"/>
    </row>
    <row r="11443" spans="21:21" x14ac:dyDescent="0.2">
      <c r="U11443" s="59"/>
    </row>
    <row r="11444" spans="21:21" x14ac:dyDescent="0.2">
      <c r="U11444" s="59"/>
    </row>
    <row r="11445" spans="21:21" x14ac:dyDescent="0.2">
      <c r="U11445" s="59"/>
    </row>
    <row r="11446" spans="21:21" x14ac:dyDescent="0.2">
      <c r="U11446" s="59"/>
    </row>
    <row r="11447" spans="21:21" x14ac:dyDescent="0.2">
      <c r="U11447" s="59"/>
    </row>
    <row r="11448" spans="21:21" x14ac:dyDescent="0.2">
      <c r="U11448" s="59"/>
    </row>
    <row r="11449" spans="21:21" x14ac:dyDescent="0.2">
      <c r="U11449" s="59"/>
    </row>
    <row r="11450" spans="21:21" x14ac:dyDescent="0.2">
      <c r="U11450" s="59"/>
    </row>
    <row r="11451" spans="21:21" x14ac:dyDescent="0.2">
      <c r="U11451" s="59"/>
    </row>
    <row r="11452" spans="21:21" x14ac:dyDescent="0.2">
      <c r="U11452" s="59"/>
    </row>
    <row r="11453" spans="21:21" x14ac:dyDescent="0.2">
      <c r="U11453" s="59"/>
    </row>
    <row r="11454" spans="21:21" x14ac:dyDescent="0.2">
      <c r="U11454" s="59"/>
    </row>
    <row r="11455" spans="21:21" x14ac:dyDescent="0.2">
      <c r="U11455" s="59"/>
    </row>
    <row r="11456" spans="21:21" x14ac:dyDescent="0.2">
      <c r="U11456" s="59"/>
    </row>
    <row r="11457" spans="21:21" x14ac:dyDescent="0.2">
      <c r="U11457" s="59"/>
    </row>
    <row r="11458" spans="21:21" x14ac:dyDescent="0.2">
      <c r="U11458" s="59"/>
    </row>
    <row r="11459" spans="21:21" x14ac:dyDescent="0.2">
      <c r="U11459" s="59"/>
    </row>
    <row r="11460" spans="21:21" x14ac:dyDescent="0.2">
      <c r="U11460" s="59"/>
    </row>
    <row r="11461" spans="21:21" x14ac:dyDescent="0.2">
      <c r="U11461" s="59"/>
    </row>
    <row r="11462" spans="21:21" x14ac:dyDescent="0.2">
      <c r="U11462" s="59"/>
    </row>
    <row r="11463" spans="21:21" x14ac:dyDescent="0.2">
      <c r="U11463" s="59"/>
    </row>
    <row r="11464" spans="21:21" x14ac:dyDescent="0.2">
      <c r="U11464" s="59"/>
    </row>
    <row r="11465" spans="21:21" x14ac:dyDescent="0.2">
      <c r="U11465" s="59"/>
    </row>
    <row r="11466" spans="21:21" x14ac:dyDescent="0.2">
      <c r="U11466" s="59"/>
    </row>
    <row r="11467" spans="21:21" x14ac:dyDescent="0.2">
      <c r="U11467" s="59"/>
    </row>
    <row r="11468" spans="21:21" x14ac:dyDescent="0.2">
      <c r="U11468" s="59"/>
    </row>
    <row r="11469" spans="21:21" x14ac:dyDescent="0.2">
      <c r="U11469" s="59"/>
    </row>
    <row r="11470" spans="21:21" x14ac:dyDescent="0.2">
      <c r="U11470" s="59"/>
    </row>
    <row r="11471" spans="21:21" x14ac:dyDescent="0.2">
      <c r="U11471" s="59"/>
    </row>
    <row r="11472" spans="21:21" x14ac:dyDescent="0.2">
      <c r="U11472" s="59"/>
    </row>
    <row r="11473" spans="21:21" x14ac:dyDescent="0.2">
      <c r="U11473" s="59"/>
    </row>
    <row r="11474" spans="21:21" x14ac:dyDescent="0.2">
      <c r="U11474" s="59"/>
    </row>
    <row r="11475" spans="21:21" x14ac:dyDescent="0.2">
      <c r="U11475" s="59"/>
    </row>
    <row r="11476" spans="21:21" x14ac:dyDescent="0.2">
      <c r="U11476" s="59"/>
    </row>
    <row r="11477" spans="21:21" x14ac:dyDescent="0.2">
      <c r="U11477" s="59"/>
    </row>
    <row r="11478" spans="21:21" x14ac:dyDescent="0.2">
      <c r="U11478" s="59"/>
    </row>
    <row r="11479" spans="21:21" x14ac:dyDescent="0.2">
      <c r="U11479" s="59"/>
    </row>
    <row r="11480" spans="21:21" x14ac:dyDescent="0.2">
      <c r="U11480" s="59"/>
    </row>
    <row r="11481" spans="21:21" x14ac:dyDescent="0.2">
      <c r="U11481" s="59"/>
    </row>
    <row r="11482" spans="21:21" x14ac:dyDescent="0.2">
      <c r="U11482" s="59"/>
    </row>
    <row r="11483" spans="21:21" x14ac:dyDescent="0.2">
      <c r="U11483" s="59"/>
    </row>
    <row r="11484" spans="21:21" x14ac:dyDescent="0.2">
      <c r="U11484" s="59"/>
    </row>
    <row r="11485" spans="21:21" x14ac:dyDescent="0.2">
      <c r="U11485" s="59"/>
    </row>
    <row r="11486" spans="21:21" x14ac:dyDescent="0.2">
      <c r="U11486" s="59"/>
    </row>
    <row r="11487" spans="21:21" x14ac:dyDescent="0.2">
      <c r="U11487" s="59"/>
    </row>
    <row r="11488" spans="21:21" x14ac:dyDescent="0.2">
      <c r="U11488" s="59"/>
    </row>
    <row r="11489" spans="21:21" x14ac:dyDescent="0.2">
      <c r="U11489" s="59"/>
    </row>
    <row r="11490" spans="21:21" x14ac:dyDescent="0.2">
      <c r="U11490" s="59"/>
    </row>
    <row r="11491" spans="21:21" x14ac:dyDescent="0.2">
      <c r="U11491" s="59"/>
    </row>
    <row r="11492" spans="21:21" x14ac:dyDescent="0.2">
      <c r="U11492" s="59"/>
    </row>
    <row r="11493" spans="21:21" x14ac:dyDescent="0.2">
      <c r="U11493" s="59"/>
    </row>
    <row r="11494" spans="21:21" x14ac:dyDescent="0.2">
      <c r="U11494" s="59"/>
    </row>
    <row r="11495" spans="21:21" x14ac:dyDescent="0.2">
      <c r="U11495" s="59"/>
    </row>
    <row r="11496" spans="21:21" x14ac:dyDescent="0.2">
      <c r="U11496" s="59"/>
    </row>
    <row r="11497" spans="21:21" x14ac:dyDescent="0.2">
      <c r="U11497" s="59"/>
    </row>
    <row r="11498" spans="21:21" x14ac:dyDescent="0.2">
      <c r="U11498" s="59"/>
    </row>
    <row r="11499" spans="21:21" x14ac:dyDescent="0.2">
      <c r="U11499" s="59"/>
    </row>
    <row r="11500" spans="21:21" x14ac:dyDescent="0.2">
      <c r="U11500" s="59"/>
    </row>
    <row r="11501" spans="21:21" x14ac:dyDescent="0.2">
      <c r="U11501" s="59"/>
    </row>
    <row r="11502" spans="21:21" x14ac:dyDescent="0.2">
      <c r="U11502" s="59"/>
    </row>
    <row r="11503" spans="21:21" x14ac:dyDescent="0.2">
      <c r="U11503" s="59"/>
    </row>
    <row r="11504" spans="21:21" x14ac:dyDescent="0.2">
      <c r="U11504" s="59"/>
    </row>
    <row r="11505" spans="21:21" x14ac:dyDescent="0.2">
      <c r="U11505" s="59"/>
    </row>
    <row r="11506" spans="21:21" x14ac:dyDescent="0.2">
      <c r="U11506" s="59"/>
    </row>
    <row r="11507" spans="21:21" x14ac:dyDescent="0.2">
      <c r="U11507" s="59"/>
    </row>
    <row r="11508" spans="21:21" x14ac:dyDescent="0.2">
      <c r="U11508" s="59"/>
    </row>
    <row r="11509" spans="21:21" x14ac:dyDescent="0.2">
      <c r="U11509" s="59"/>
    </row>
    <row r="11510" spans="21:21" x14ac:dyDescent="0.2">
      <c r="U11510" s="59"/>
    </row>
    <row r="11511" spans="21:21" x14ac:dyDescent="0.2">
      <c r="U11511" s="59"/>
    </row>
    <row r="11512" spans="21:21" x14ac:dyDescent="0.2">
      <c r="U11512" s="59"/>
    </row>
    <row r="11513" spans="21:21" x14ac:dyDescent="0.2">
      <c r="U11513" s="59"/>
    </row>
    <row r="11514" spans="21:21" x14ac:dyDescent="0.2">
      <c r="U11514" s="59"/>
    </row>
    <row r="11515" spans="21:21" x14ac:dyDescent="0.2">
      <c r="U11515" s="59"/>
    </row>
    <row r="11516" spans="21:21" x14ac:dyDescent="0.2">
      <c r="U11516" s="59"/>
    </row>
    <row r="11517" spans="21:21" x14ac:dyDescent="0.2">
      <c r="U11517" s="59"/>
    </row>
    <row r="11518" spans="21:21" x14ac:dyDescent="0.2">
      <c r="U11518" s="59"/>
    </row>
    <row r="11519" spans="21:21" x14ac:dyDescent="0.2">
      <c r="U11519" s="59"/>
    </row>
    <row r="11520" spans="21:21" x14ac:dyDescent="0.2">
      <c r="U11520" s="59"/>
    </row>
    <row r="11521" spans="21:21" x14ac:dyDescent="0.2">
      <c r="U11521" s="59"/>
    </row>
    <row r="11522" spans="21:21" x14ac:dyDescent="0.2">
      <c r="U11522" s="59"/>
    </row>
    <row r="11523" spans="21:21" x14ac:dyDescent="0.2">
      <c r="U11523" s="59"/>
    </row>
    <row r="11524" spans="21:21" x14ac:dyDescent="0.2">
      <c r="U11524" s="59"/>
    </row>
    <row r="11525" spans="21:21" x14ac:dyDescent="0.2">
      <c r="U11525" s="59"/>
    </row>
    <row r="11526" spans="21:21" x14ac:dyDescent="0.2">
      <c r="U11526" s="59"/>
    </row>
    <row r="11527" spans="21:21" x14ac:dyDescent="0.2">
      <c r="U11527" s="59"/>
    </row>
    <row r="11528" spans="21:21" x14ac:dyDescent="0.2">
      <c r="U11528" s="59"/>
    </row>
    <row r="11529" spans="21:21" x14ac:dyDescent="0.2">
      <c r="U11529" s="59"/>
    </row>
    <row r="11530" spans="21:21" x14ac:dyDescent="0.2">
      <c r="U11530" s="59"/>
    </row>
    <row r="11531" spans="21:21" x14ac:dyDescent="0.2">
      <c r="U11531" s="59"/>
    </row>
    <row r="11532" spans="21:21" x14ac:dyDescent="0.2">
      <c r="U11532" s="59"/>
    </row>
    <row r="11533" spans="21:21" x14ac:dyDescent="0.2">
      <c r="U11533" s="59"/>
    </row>
    <row r="11534" spans="21:21" x14ac:dyDescent="0.2">
      <c r="U11534" s="59"/>
    </row>
    <row r="11535" spans="21:21" x14ac:dyDescent="0.2">
      <c r="U11535" s="59"/>
    </row>
    <row r="11536" spans="21:21" x14ac:dyDescent="0.2">
      <c r="U11536" s="59"/>
    </row>
    <row r="11537" spans="21:21" x14ac:dyDescent="0.2">
      <c r="U11537" s="59"/>
    </row>
    <row r="11538" spans="21:21" x14ac:dyDescent="0.2">
      <c r="U11538" s="59"/>
    </row>
    <row r="11539" spans="21:21" x14ac:dyDescent="0.2">
      <c r="U11539" s="59"/>
    </row>
    <row r="11540" spans="21:21" x14ac:dyDescent="0.2">
      <c r="U11540" s="59"/>
    </row>
    <row r="11541" spans="21:21" x14ac:dyDescent="0.2">
      <c r="U11541" s="59"/>
    </row>
    <row r="11542" spans="21:21" x14ac:dyDescent="0.2">
      <c r="U11542" s="59"/>
    </row>
    <row r="11543" spans="21:21" x14ac:dyDescent="0.2">
      <c r="U11543" s="59"/>
    </row>
    <row r="11544" spans="21:21" x14ac:dyDescent="0.2">
      <c r="U11544" s="59"/>
    </row>
    <row r="11545" spans="21:21" x14ac:dyDescent="0.2">
      <c r="U11545" s="59"/>
    </row>
    <row r="11546" spans="21:21" x14ac:dyDescent="0.2">
      <c r="U11546" s="59"/>
    </row>
    <row r="11547" spans="21:21" x14ac:dyDescent="0.2">
      <c r="U11547" s="59"/>
    </row>
    <row r="11548" spans="21:21" x14ac:dyDescent="0.2">
      <c r="U11548" s="59"/>
    </row>
    <row r="11549" spans="21:21" x14ac:dyDescent="0.2">
      <c r="U11549" s="59"/>
    </row>
    <row r="11550" spans="21:21" x14ac:dyDescent="0.2">
      <c r="U11550" s="59"/>
    </row>
    <row r="11551" spans="21:21" x14ac:dyDescent="0.2">
      <c r="U11551" s="59"/>
    </row>
    <row r="11552" spans="21:21" x14ac:dyDescent="0.2">
      <c r="U11552" s="59"/>
    </row>
    <row r="11553" spans="21:21" x14ac:dyDescent="0.2">
      <c r="U11553" s="59"/>
    </row>
    <row r="11554" spans="21:21" x14ac:dyDescent="0.2">
      <c r="U11554" s="59"/>
    </row>
    <row r="11555" spans="21:21" x14ac:dyDescent="0.2">
      <c r="U11555" s="59"/>
    </row>
    <row r="11556" spans="21:21" x14ac:dyDescent="0.2">
      <c r="U11556" s="59"/>
    </row>
    <row r="11557" spans="21:21" x14ac:dyDescent="0.2">
      <c r="U11557" s="59"/>
    </row>
    <row r="11558" spans="21:21" x14ac:dyDescent="0.2">
      <c r="U11558" s="59"/>
    </row>
    <row r="11559" spans="21:21" x14ac:dyDescent="0.2">
      <c r="U11559" s="59"/>
    </row>
    <row r="11560" spans="21:21" x14ac:dyDescent="0.2">
      <c r="U11560" s="59"/>
    </row>
    <row r="11561" spans="21:21" x14ac:dyDescent="0.2">
      <c r="U11561" s="59"/>
    </row>
    <row r="11562" spans="21:21" x14ac:dyDescent="0.2">
      <c r="U11562" s="59"/>
    </row>
    <row r="11563" spans="21:21" x14ac:dyDescent="0.2">
      <c r="U11563" s="59"/>
    </row>
    <row r="11564" spans="21:21" x14ac:dyDescent="0.2">
      <c r="U11564" s="59"/>
    </row>
    <row r="11565" spans="21:21" x14ac:dyDescent="0.2">
      <c r="U11565" s="59"/>
    </row>
    <row r="11566" spans="21:21" x14ac:dyDescent="0.2">
      <c r="U11566" s="59"/>
    </row>
    <row r="11567" spans="21:21" x14ac:dyDescent="0.2">
      <c r="U11567" s="59"/>
    </row>
    <row r="11568" spans="21:21" x14ac:dyDescent="0.2">
      <c r="U11568" s="59"/>
    </row>
    <row r="11569" spans="21:21" x14ac:dyDescent="0.2">
      <c r="U11569" s="59"/>
    </row>
    <row r="11570" spans="21:21" x14ac:dyDescent="0.2">
      <c r="U11570" s="59"/>
    </row>
    <row r="11571" spans="21:21" x14ac:dyDescent="0.2">
      <c r="U11571" s="59"/>
    </row>
    <row r="11572" spans="21:21" x14ac:dyDescent="0.2">
      <c r="U11572" s="59"/>
    </row>
    <row r="11573" spans="21:21" x14ac:dyDescent="0.2">
      <c r="U11573" s="59"/>
    </row>
    <row r="11574" spans="21:21" x14ac:dyDescent="0.2">
      <c r="U11574" s="59"/>
    </row>
    <row r="11575" spans="21:21" x14ac:dyDescent="0.2">
      <c r="U11575" s="59"/>
    </row>
    <row r="11576" spans="21:21" x14ac:dyDescent="0.2">
      <c r="U11576" s="59"/>
    </row>
    <row r="11577" spans="21:21" x14ac:dyDescent="0.2">
      <c r="U11577" s="59"/>
    </row>
    <row r="11578" spans="21:21" x14ac:dyDescent="0.2">
      <c r="U11578" s="59"/>
    </row>
    <row r="11579" spans="21:21" x14ac:dyDescent="0.2">
      <c r="U11579" s="59"/>
    </row>
    <row r="11580" spans="21:21" x14ac:dyDescent="0.2">
      <c r="U11580" s="59"/>
    </row>
    <row r="11581" spans="21:21" x14ac:dyDescent="0.2">
      <c r="U11581" s="59"/>
    </row>
    <row r="11582" spans="21:21" x14ac:dyDescent="0.2">
      <c r="U11582" s="59"/>
    </row>
    <row r="11583" spans="21:21" x14ac:dyDescent="0.2">
      <c r="U11583" s="59"/>
    </row>
    <row r="11584" spans="21:21" x14ac:dyDescent="0.2">
      <c r="U11584" s="59"/>
    </row>
    <row r="11585" spans="21:21" x14ac:dyDescent="0.2">
      <c r="U11585" s="59"/>
    </row>
    <row r="11586" spans="21:21" x14ac:dyDescent="0.2">
      <c r="U11586" s="59"/>
    </row>
    <row r="11587" spans="21:21" x14ac:dyDescent="0.2">
      <c r="U11587" s="59"/>
    </row>
    <row r="11588" spans="21:21" x14ac:dyDescent="0.2">
      <c r="U11588" s="59"/>
    </row>
    <row r="11589" spans="21:21" x14ac:dyDescent="0.2">
      <c r="U11589" s="59"/>
    </row>
    <row r="11590" spans="21:21" x14ac:dyDescent="0.2">
      <c r="U11590" s="59"/>
    </row>
    <row r="11591" spans="21:21" x14ac:dyDescent="0.2">
      <c r="U11591" s="59"/>
    </row>
    <row r="11592" spans="21:21" x14ac:dyDescent="0.2">
      <c r="U11592" s="59"/>
    </row>
    <row r="11593" spans="21:21" x14ac:dyDescent="0.2">
      <c r="U11593" s="59"/>
    </row>
    <row r="11594" spans="21:21" x14ac:dyDescent="0.2">
      <c r="U11594" s="59"/>
    </row>
    <row r="11595" spans="21:21" x14ac:dyDescent="0.2">
      <c r="U11595" s="59"/>
    </row>
    <row r="11596" spans="21:21" x14ac:dyDescent="0.2">
      <c r="U11596" s="59"/>
    </row>
    <row r="11597" spans="21:21" x14ac:dyDescent="0.2">
      <c r="U11597" s="59"/>
    </row>
    <row r="11598" spans="21:21" x14ac:dyDescent="0.2">
      <c r="U11598" s="59"/>
    </row>
    <row r="11599" spans="21:21" x14ac:dyDescent="0.2">
      <c r="U11599" s="59"/>
    </row>
    <row r="11600" spans="21:21" x14ac:dyDescent="0.2">
      <c r="U11600" s="59"/>
    </row>
    <row r="11601" spans="21:21" x14ac:dyDescent="0.2">
      <c r="U11601" s="59"/>
    </row>
    <row r="11602" spans="21:21" x14ac:dyDescent="0.2">
      <c r="U11602" s="59"/>
    </row>
    <row r="11603" spans="21:21" x14ac:dyDescent="0.2">
      <c r="U11603" s="59"/>
    </row>
    <row r="11604" spans="21:21" x14ac:dyDescent="0.2">
      <c r="U11604" s="59"/>
    </row>
    <row r="11605" spans="21:21" x14ac:dyDescent="0.2">
      <c r="U11605" s="59"/>
    </row>
    <row r="11606" spans="21:21" x14ac:dyDescent="0.2">
      <c r="U11606" s="59"/>
    </row>
    <row r="11607" spans="21:21" x14ac:dyDescent="0.2">
      <c r="U11607" s="59"/>
    </row>
    <row r="11608" spans="21:21" x14ac:dyDescent="0.2">
      <c r="U11608" s="59"/>
    </row>
    <row r="11609" spans="21:21" x14ac:dyDescent="0.2">
      <c r="U11609" s="59"/>
    </row>
    <row r="11610" spans="21:21" x14ac:dyDescent="0.2">
      <c r="U11610" s="59"/>
    </row>
    <row r="11611" spans="21:21" x14ac:dyDescent="0.2">
      <c r="U11611" s="59"/>
    </row>
    <row r="11612" spans="21:21" x14ac:dyDescent="0.2">
      <c r="U11612" s="59"/>
    </row>
    <row r="11613" spans="21:21" x14ac:dyDescent="0.2">
      <c r="U11613" s="59"/>
    </row>
    <row r="11614" spans="21:21" x14ac:dyDescent="0.2">
      <c r="U11614" s="59"/>
    </row>
    <row r="11615" spans="21:21" x14ac:dyDescent="0.2">
      <c r="U11615" s="59"/>
    </row>
    <row r="11616" spans="21:21" x14ac:dyDescent="0.2">
      <c r="U11616" s="59"/>
    </row>
    <row r="11617" spans="21:21" x14ac:dyDescent="0.2">
      <c r="U11617" s="59"/>
    </row>
    <row r="11618" spans="21:21" x14ac:dyDescent="0.2">
      <c r="U11618" s="59"/>
    </row>
    <row r="11619" spans="21:21" x14ac:dyDescent="0.2">
      <c r="U11619" s="59"/>
    </row>
    <row r="11620" spans="21:21" x14ac:dyDescent="0.2">
      <c r="U11620" s="59"/>
    </row>
    <row r="11621" spans="21:21" x14ac:dyDescent="0.2">
      <c r="U11621" s="59"/>
    </row>
    <row r="11622" spans="21:21" x14ac:dyDescent="0.2">
      <c r="U11622" s="59"/>
    </row>
    <row r="11623" spans="21:21" x14ac:dyDescent="0.2">
      <c r="U11623" s="59"/>
    </row>
    <row r="11624" spans="21:21" x14ac:dyDescent="0.2">
      <c r="U11624" s="59"/>
    </row>
    <row r="11625" spans="21:21" x14ac:dyDescent="0.2">
      <c r="U11625" s="59"/>
    </row>
    <row r="11626" spans="21:21" x14ac:dyDescent="0.2">
      <c r="U11626" s="59"/>
    </row>
    <row r="11627" spans="21:21" x14ac:dyDescent="0.2">
      <c r="U11627" s="59"/>
    </row>
    <row r="11628" spans="21:21" x14ac:dyDescent="0.2">
      <c r="U11628" s="59"/>
    </row>
    <row r="11629" spans="21:21" x14ac:dyDescent="0.2">
      <c r="U11629" s="59"/>
    </row>
    <row r="11630" spans="21:21" x14ac:dyDescent="0.2">
      <c r="U11630" s="59"/>
    </row>
    <row r="11631" spans="21:21" x14ac:dyDescent="0.2">
      <c r="U11631" s="59"/>
    </row>
    <row r="11632" spans="21:21" x14ac:dyDescent="0.2">
      <c r="U11632" s="59"/>
    </row>
    <row r="11633" spans="21:21" x14ac:dyDescent="0.2">
      <c r="U11633" s="59"/>
    </row>
    <row r="11634" spans="21:21" x14ac:dyDescent="0.2">
      <c r="U11634" s="59"/>
    </row>
    <row r="11635" spans="21:21" x14ac:dyDescent="0.2">
      <c r="U11635" s="59"/>
    </row>
    <row r="11636" spans="21:21" x14ac:dyDescent="0.2">
      <c r="U11636" s="59"/>
    </row>
    <row r="11637" spans="21:21" x14ac:dyDescent="0.2">
      <c r="U11637" s="59"/>
    </row>
    <row r="11638" spans="21:21" x14ac:dyDescent="0.2">
      <c r="U11638" s="59"/>
    </row>
    <row r="11639" spans="21:21" x14ac:dyDescent="0.2">
      <c r="U11639" s="59"/>
    </row>
    <row r="11640" spans="21:21" x14ac:dyDescent="0.2">
      <c r="U11640" s="59"/>
    </row>
    <row r="11641" spans="21:21" x14ac:dyDescent="0.2">
      <c r="U11641" s="59"/>
    </row>
    <row r="11642" spans="21:21" x14ac:dyDescent="0.2">
      <c r="U11642" s="59"/>
    </row>
    <row r="11643" spans="21:21" x14ac:dyDescent="0.2">
      <c r="U11643" s="59"/>
    </row>
    <row r="11644" spans="21:21" x14ac:dyDescent="0.2">
      <c r="U11644" s="59"/>
    </row>
    <row r="11645" spans="21:21" x14ac:dyDescent="0.2">
      <c r="U11645" s="59"/>
    </row>
    <row r="11646" spans="21:21" x14ac:dyDescent="0.2">
      <c r="U11646" s="59"/>
    </row>
    <row r="11647" spans="21:21" x14ac:dyDescent="0.2">
      <c r="U11647" s="59"/>
    </row>
    <row r="11648" spans="21:21" x14ac:dyDescent="0.2">
      <c r="U11648" s="59"/>
    </row>
    <row r="11649" spans="21:21" x14ac:dyDescent="0.2">
      <c r="U11649" s="59"/>
    </row>
    <row r="11650" spans="21:21" x14ac:dyDescent="0.2">
      <c r="U11650" s="59"/>
    </row>
    <row r="11651" spans="21:21" x14ac:dyDescent="0.2">
      <c r="U11651" s="59"/>
    </row>
    <row r="11652" spans="21:21" x14ac:dyDescent="0.2">
      <c r="U11652" s="59"/>
    </row>
    <row r="11653" spans="21:21" x14ac:dyDescent="0.2">
      <c r="U11653" s="59"/>
    </row>
    <row r="11654" spans="21:21" x14ac:dyDescent="0.2">
      <c r="U11654" s="59"/>
    </row>
    <row r="11655" spans="21:21" x14ac:dyDescent="0.2">
      <c r="U11655" s="59"/>
    </row>
    <row r="11656" spans="21:21" x14ac:dyDescent="0.2">
      <c r="U11656" s="59"/>
    </row>
    <row r="11657" spans="21:21" x14ac:dyDescent="0.2">
      <c r="U11657" s="59"/>
    </row>
    <row r="11658" spans="21:21" x14ac:dyDescent="0.2">
      <c r="U11658" s="59"/>
    </row>
    <row r="11659" spans="21:21" x14ac:dyDescent="0.2">
      <c r="U11659" s="59"/>
    </row>
    <row r="11660" spans="21:21" x14ac:dyDescent="0.2">
      <c r="U11660" s="59"/>
    </row>
    <row r="11661" spans="21:21" x14ac:dyDescent="0.2">
      <c r="U11661" s="59"/>
    </row>
    <row r="11662" spans="21:21" x14ac:dyDescent="0.2">
      <c r="U11662" s="59"/>
    </row>
    <row r="11663" spans="21:21" x14ac:dyDescent="0.2">
      <c r="U11663" s="59"/>
    </row>
    <row r="11664" spans="21:21" x14ac:dyDescent="0.2">
      <c r="U11664" s="59"/>
    </row>
    <row r="11665" spans="21:21" x14ac:dyDescent="0.2">
      <c r="U11665" s="59"/>
    </row>
    <row r="11666" spans="21:21" x14ac:dyDescent="0.2">
      <c r="U11666" s="59"/>
    </row>
    <row r="11667" spans="21:21" x14ac:dyDescent="0.2">
      <c r="U11667" s="59"/>
    </row>
    <row r="11668" spans="21:21" x14ac:dyDescent="0.2">
      <c r="U11668" s="59"/>
    </row>
    <row r="11669" spans="21:21" x14ac:dyDescent="0.2">
      <c r="U11669" s="59"/>
    </row>
    <row r="11670" spans="21:21" x14ac:dyDescent="0.2">
      <c r="U11670" s="59"/>
    </row>
    <row r="11671" spans="21:21" x14ac:dyDescent="0.2">
      <c r="U11671" s="59"/>
    </row>
    <row r="11672" spans="21:21" x14ac:dyDescent="0.2">
      <c r="U11672" s="59"/>
    </row>
    <row r="11673" spans="21:21" x14ac:dyDescent="0.2">
      <c r="U11673" s="59"/>
    </row>
    <row r="11674" spans="21:21" x14ac:dyDescent="0.2">
      <c r="U11674" s="59"/>
    </row>
    <row r="11675" spans="21:21" x14ac:dyDescent="0.2">
      <c r="U11675" s="59"/>
    </row>
    <row r="11676" spans="21:21" x14ac:dyDescent="0.2">
      <c r="U11676" s="59"/>
    </row>
    <row r="11677" spans="21:21" x14ac:dyDescent="0.2">
      <c r="U11677" s="59"/>
    </row>
    <row r="11678" spans="21:21" x14ac:dyDescent="0.2">
      <c r="U11678" s="59"/>
    </row>
    <row r="11679" spans="21:21" x14ac:dyDescent="0.2">
      <c r="U11679" s="59"/>
    </row>
    <row r="11680" spans="21:21" x14ac:dyDescent="0.2">
      <c r="U11680" s="59"/>
    </row>
    <row r="11681" spans="21:21" x14ac:dyDescent="0.2">
      <c r="U11681" s="59"/>
    </row>
    <row r="11682" spans="21:21" x14ac:dyDescent="0.2">
      <c r="U11682" s="59"/>
    </row>
    <row r="11683" spans="21:21" x14ac:dyDescent="0.2">
      <c r="U11683" s="59"/>
    </row>
    <row r="11684" spans="21:21" x14ac:dyDescent="0.2">
      <c r="U11684" s="59"/>
    </row>
    <row r="11685" spans="21:21" x14ac:dyDescent="0.2">
      <c r="U11685" s="59"/>
    </row>
    <row r="11686" spans="21:21" x14ac:dyDescent="0.2">
      <c r="U11686" s="59"/>
    </row>
    <row r="11687" spans="21:21" x14ac:dyDescent="0.2">
      <c r="U11687" s="59"/>
    </row>
    <row r="11688" spans="21:21" x14ac:dyDescent="0.2">
      <c r="U11688" s="59"/>
    </row>
    <row r="11689" spans="21:21" x14ac:dyDescent="0.2">
      <c r="U11689" s="59"/>
    </row>
    <row r="11690" spans="21:21" x14ac:dyDescent="0.2">
      <c r="U11690" s="59"/>
    </row>
    <row r="11691" spans="21:21" x14ac:dyDescent="0.2">
      <c r="U11691" s="59"/>
    </row>
    <row r="11692" spans="21:21" x14ac:dyDescent="0.2">
      <c r="U11692" s="59"/>
    </row>
    <row r="11693" spans="21:21" x14ac:dyDescent="0.2">
      <c r="U11693" s="59"/>
    </row>
    <row r="11694" spans="21:21" x14ac:dyDescent="0.2">
      <c r="U11694" s="59"/>
    </row>
    <row r="11695" spans="21:21" x14ac:dyDescent="0.2">
      <c r="U11695" s="59"/>
    </row>
    <row r="11696" spans="21:21" x14ac:dyDescent="0.2">
      <c r="U11696" s="59"/>
    </row>
    <row r="11697" spans="21:21" x14ac:dyDescent="0.2">
      <c r="U11697" s="59"/>
    </row>
    <row r="11698" spans="21:21" x14ac:dyDescent="0.2">
      <c r="U11698" s="59"/>
    </row>
    <row r="11699" spans="21:21" x14ac:dyDescent="0.2">
      <c r="U11699" s="59"/>
    </row>
    <row r="11700" spans="21:21" x14ac:dyDescent="0.2">
      <c r="U11700" s="59"/>
    </row>
    <row r="11701" spans="21:21" x14ac:dyDescent="0.2">
      <c r="U11701" s="59"/>
    </row>
    <row r="11702" spans="21:21" x14ac:dyDescent="0.2">
      <c r="U11702" s="59"/>
    </row>
    <row r="11703" spans="21:21" x14ac:dyDescent="0.2">
      <c r="U11703" s="59"/>
    </row>
    <row r="11704" spans="21:21" x14ac:dyDescent="0.2">
      <c r="U11704" s="59"/>
    </row>
    <row r="11705" spans="21:21" x14ac:dyDescent="0.2">
      <c r="U11705" s="59"/>
    </row>
    <row r="11706" spans="21:21" x14ac:dyDescent="0.2">
      <c r="U11706" s="59"/>
    </row>
    <row r="11707" spans="21:21" x14ac:dyDescent="0.2">
      <c r="U11707" s="59"/>
    </row>
    <row r="11708" spans="21:21" x14ac:dyDescent="0.2">
      <c r="U11708" s="59"/>
    </row>
    <row r="11709" spans="21:21" x14ac:dyDescent="0.2">
      <c r="U11709" s="59"/>
    </row>
    <row r="11710" spans="21:21" x14ac:dyDescent="0.2">
      <c r="U11710" s="59"/>
    </row>
    <row r="11711" spans="21:21" x14ac:dyDescent="0.2">
      <c r="U11711" s="59"/>
    </row>
    <row r="11712" spans="21:21" x14ac:dyDescent="0.2">
      <c r="U11712" s="59"/>
    </row>
    <row r="11713" spans="21:21" x14ac:dyDescent="0.2">
      <c r="U11713" s="59"/>
    </row>
    <row r="11714" spans="21:21" x14ac:dyDescent="0.2">
      <c r="U11714" s="59"/>
    </row>
    <row r="11715" spans="21:21" x14ac:dyDescent="0.2">
      <c r="U11715" s="59"/>
    </row>
    <row r="11716" spans="21:21" x14ac:dyDescent="0.2">
      <c r="U11716" s="59"/>
    </row>
    <row r="11717" spans="21:21" x14ac:dyDescent="0.2">
      <c r="U11717" s="59"/>
    </row>
    <row r="11718" spans="21:21" x14ac:dyDescent="0.2">
      <c r="U11718" s="59"/>
    </row>
    <row r="11719" spans="21:21" x14ac:dyDescent="0.2">
      <c r="U11719" s="59"/>
    </row>
    <row r="11720" spans="21:21" x14ac:dyDescent="0.2">
      <c r="U11720" s="59"/>
    </row>
    <row r="11721" spans="21:21" x14ac:dyDescent="0.2">
      <c r="U11721" s="59"/>
    </row>
    <row r="11722" spans="21:21" x14ac:dyDescent="0.2">
      <c r="U11722" s="59"/>
    </row>
    <row r="11723" spans="21:21" x14ac:dyDescent="0.2">
      <c r="U11723" s="59"/>
    </row>
    <row r="11724" spans="21:21" x14ac:dyDescent="0.2">
      <c r="U11724" s="59"/>
    </row>
    <row r="11725" spans="21:21" x14ac:dyDescent="0.2">
      <c r="U11725" s="59"/>
    </row>
    <row r="11726" spans="21:21" x14ac:dyDescent="0.2">
      <c r="U11726" s="59"/>
    </row>
    <row r="11727" spans="21:21" x14ac:dyDescent="0.2">
      <c r="U11727" s="59"/>
    </row>
    <row r="11728" spans="21:21" x14ac:dyDescent="0.2">
      <c r="U11728" s="59"/>
    </row>
    <row r="11729" spans="21:21" x14ac:dyDescent="0.2">
      <c r="U11729" s="59"/>
    </row>
    <row r="11730" spans="21:21" x14ac:dyDescent="0.2">
      <c r="U11730" s="59"/>
    </row>
    <row r="11731" spans="21:21" x14ac:dyDescent="0.2">
      <c r="U11731" s="59"/>
    </row>
    <row r="11732" spans="21:21" x14ac:dyDescent="0.2">
      <c r="U11732" s="59"/>
    </row>
    <row r="11733" spans="21:21" x14ac:dyDescent="0.2">
      <c r="U11733" s="59"/>
    </row>
    <row r="11734" spans="21:21" x14ac:dyDescent="0.2">
      <c r="U11734" s="59"/>
    </row>
    <row r="11735" spans="21:21" x14ac:dyDescent="0.2">
      <c r="U11735" s="59"/>
    </row>
    <row r="11736" spans="21:21" x14ac:dyDescent="0.2">
      <c r="U11736" s="59"/>
    </row>
    <row r="11737" spans="21:21" x14ac:dyDescent="0.2">
      <c r="U11737" s="59"/>
    </row>
    <row r="11738" spans="21:21" x14ac:dyDescent="0.2">
      <c r="U11738" s="59"/>
    </row>
    <row r="11739" spans="21:21" x14ac:dyDescent="0.2">
      <c r="U11739" s="59"/>
    </row>
    <row r="11740" spans="21:21" x14ac:dyDescent="0.2">
      <c r="U11740" s="59"/>
    </row>
    <row r="11741" spans="21:21" x14ac:dyDescent="0.2">
      <c r="U11741" s="59"/>
    </row>
    <row r="11742" spans="21:21" x14ac:dyDescent="0.2">
      <c r="U11742" s="59"/>
    </row>
    <row r="11743" spans="21:21" x14ac:dyDescent="0.2">
      <c r="U11743" s="59"/>
    </row>
    <row r="11744" spans="21:21" x14ac:dyDescent="0.2">
      <c r="U11744" s="59"/>
    </row>
    <row r="11745" spans="21:21" x14ac:dyDescent="0.2">
      <c r="U11745" s="59"/>
    </row>
    <row r="11746" spans="21:21" x14ac:dyDescent="0.2">
      <c r="U11746" s="59"/>
    </row>
    <row r="11747" spans="21:21" x14ac:dyDescent="0.2">
      <c r="U11747" s="59"/>
    </row>
    <row r="11748" spans="21:21" x14ac:dyDescent="0.2">
      <c r="U11748" s="59"/>
    </row>
    <row r="11749" spans="21:21" x14ac:dyDescent="0.2">
      <c r="U11749" s="59"/>
    </row>
    <row r="11750" spans="21:21" x14ac:dyDescent="0.2">
      <c r="U11750" s="59"/>
    </row>
    <row r="11751" spans="21:21" x14ac:dyDescent="0.2">
      <c r="U11751" s="59"/>
    </row>
    <row r="11752" spans="21:21" x14ac:dyDescent="0.2">
      <c r="U11752" s="59"/>
    </row>
    <row r="11753" spans="21:21" x14ac:dyDescent="0.2">
      <c r="U11753" s="59"/>
    </row>
    <row r="11754" spans="21:21" x14ac:dyDescent="0.2">
      <c r="U11754" s="59"/>
    </row>
    <row r="11755" spans="21:21" x14ac:dyDescent="0.2">
      <c r="U11755" s="59"/>
    </row>
    <row r="11756" spans="21:21" x14ac:dyDescent="0.2">
      <c r="U11756" s="59"/>
    </row>
    <row r="11757" spans="21:21" x14ac:dyDescent="0.2">
      <c r="U11757" s="59"/>
    </row>
    <row r="11758" spans="21:21" x14ac:dyDescent="0.2">
      <c r="U11758" s="59"/>
    </row>
    <row r="11759" spans="21:21" x14ac:dyDescent="0.2">
      <c r="U11759" s="59"/>
    </row>
    <row r="11760" spans="21:21" x14ac:dyDescent="0.2">
      <c r="U11760" s="59"/>
    </row>
    <row r="11761" spans="21:21" x14ac:dyDescent="0.2">
      <c r="U11761" s="59"/>
    </row>
    <row r="11762" spans="21:21" x14ac:dyDescent="0.2">
      <c r="U11762" s="59"/>
    </row>
    <row r="11763" spans="21:21" x14ac:dyDescent="0.2">
      <c r="U11763" s="59"/>
    </row>
    <row r="11764" spans="21:21" x14ac:dyDescent="0.2">
      <c r="U11764" s="59"/>
    </row>
    <row r="11765" spans="21:21" x14ac:dyDescent="0.2">
      <c r="U11765" s="59"/>
    </row>
    <row r="11766" spans="21:21" x14ac:dyDescent="0.2">
      <c r="U11766" s="59"/>
    </row>
    <row r="11767" spans="21:21" x14ac:dyDescent="0.2">
      <c r="U11767" s="59"/>
    </row>
    <row r="11768" spans="21:21" x14ac:dyDescent="0.2">
      <c r="U11768" s="59"/>
    </row>
    <row r="11769" spans="21:21" x14ac:dyDescent="0.2">
      <c r="U11769" s="59"/>
    </row>
    <row r="11770" spans="21:21" x14ac:dyDescent="0.2">
      <c r="U11770" s="59"/>
    </row>
    <row r="11771" spans="21:21" x14ac:dyDescent="0.2">
      <c r="U11771" s="59"/>
    </row>
    <row r="11772" spans="21:21" x14ac:dyDescent="0.2">
      <c r="U11772" s="59"/>
    </row>
    <row r="11773" spans="21:21" x14ac:dyDescent="0.2">
      <c r="U11773" s="59"/>
    </row>
    <row r="11774" spans="21:21" x14ac:dyDescent="0.2">
      <c r="U11774" s="59"/>
    </row>
    <row r="11775" spans="21:21" x14ac:dyDescent="0.2">
      <c r="U11775" s="59"/>
    </row>
    <row r="11776" spans="21:21" x14ac:dyDescent="0.2">
      <c r="U11776" s="59"/>
    </row>
    <row r="11777" spans="21:21" x14ac:dyDescent="0.2">
      <c r="U11777" s="59"/>
    </row>
    <row r="11778" spans="21:21" x14ac:dyDescent="0.2">
      <c r="U11778" s="59"/>
    </row>
    <row r="11779" spans="21:21" x14ac:dyDescent="0.2">
      <c r="U11779" s="59"/>
    </row>
    <row r="11780" spans="21:21" x14ac:dyDescent="0.2">
      <c r="U11780" s="59"/>
    </row>
    <row r="11781" spans="21:21" x14ac:dyDescent="0.2">
      <c r="U11781" s="59"/>
    </row>
    <row r="11782" spans="21:21" x14ac:dyDescent="0.2">
      <c r="U11782" s="59"/>
    </row>
    <row r="11783" spans="21:21" x14ac:dyDescent="0.2">
      <c r="U11783" s="59"/>
    </row>
    <row r="11784" spans="21:21" x14ac:dyDescent="0.2">
      <c r="U11784" s="59"/>
    </row>
    <row r="11785" spans="21:21" x14ac:dyDescent="0.2">
      <c r="U11785" s="59"/>
    </row>
    <row r="11786" spans="21:21" x14ac:dyDescent="0.2">
      <c r="U11786" s="59"/>
    </row>
    <row r="11787" spans="21:21" x14ac:dyDescent="0.2">
      <c r="U11787" s="59"/>
    </row>
    <row r="11788" spans="21:21" x14ac:dyDescent="0.2">
      <c r="U11788" s="59"/>
    </row>
    <row r="11789" spans="21:21" x14ac:dyDescent="0.2">
      <c r="U11789" s="59"/>
    </row>
    <row r="11790" spans="21:21" x14ac:dyDescent="0.2">
      <c r="U11790" s="59"/>
    </row>
    <row r="11791" spans="21:21" x14ac:dyDescent="0.2">
      <c r="U11791" s="59"/>
    </row>
    <row r="11792" spans="21:21" x14ac:dyDescent="0.2">
      <c r="U11792" s="59"/>
    </row>
    <row r="11793" spans="21:21" x14ac:dyDescent="0.2">
      <c r="U11793" s="59"/>
    </row>
    <row r="11794" spans="21:21" x14ac:dyDescent="0.2">
      <c r="U11794" s="59"/>
    </row>
    <row r="11795" spans="21:21" x14ac:dyDescent="0.2">
      <c r="U11795" s="59"/>
    </row>
    <row r="11796" spans="21:21" x14ac:dyDescent="0.2">
      <c r="U11796" s="59"/>
    </row>
    <row r="11797" spans="21:21" x14ac:dyDescent="0.2">
      <c r="U11797" s="59"/>
    </row>
    <row r="11798" spans="21:21" x14ac:dyDescent="0.2">
      <c r="U11798" s="59"/>
    </row>
    <row r="11799" spans="21:21" x14ac:dyDescent="0.2">
      <c r="U11799" s="59"/>
    </row>
    <row r="11800" spans="21:21" x14ac:dyDescent="0.2">
      <c r="U11800" s="59"/>
    </row>
    <row r="11801" spans="21:21" x14ac:dyDescent="0.2">
      <c r="U11801" s="59"/>
    </row>
    <row r="11802" spans="21:21" x14ac:dyDescent="0.2">
      <c r="U11802" s="59"/>
    </row>
    <row r="11803" spans="21:21" x14ac:dyDescent="0.2">
      <c r="U11803" s="59"/>
    </row>
    <row r="11804" spans="21:21" x14ac:dyDescent="0.2">
      <c r="U11804" s="59"/>
    </row>
    <row r="11805" spans="21:21" x14ac:dyDescent="0.2">
      <c r="U11805" s="59"/>
    </row>
    <row r="11806" spans="21:21" x14ac:dyDescent="0.2">
      <c r="U11806" s="59"/>
    </row>
    <row r="11807" spans="21:21" x14ac:dyDescent="0.2">
      <c r="U11807" s="59"/>
    </row>
    <row r="11808" spans="21:21" x14ac:dyDescent="0.2">
      <c r="U11808" s="59"/>
    </row>
    <row r="11809" spans="21:21" x14ac:dyDescent="0.2">
      <c r="U11809" s="59"/>
    </row>
    <row r="11810" spans="21:21" x14ac:dyDescent="0.2">
      <c r="U11810" s="59"/>
    </row>
    <row r="11811" spans="21:21" x14ac:dyDescent="0.2">
      <c r="U11811" s="59"/>
    </row>
    <row r="11812" spans="21:21" x14ac:dyDescent="0.2">
      <c r="U11812" s="59"/>
    </row>
    <row r="11813" spans="21:21" x14ac:dyDescent="0.2">
      <c r="U11813" s="59"/>
    </row>
    <row r="11814" spans="21:21" x14ac:dyDescent="0.2">
      <c r="U11814" s="59"/>
    </row>
    <row r="11815" spans="21:21" x14ac:dyDescent="0.2">
      <c r="U11815" s="59"/>
    </row>
    <row r="11816" spans="21:21" x14ac:dyDescent="0.2">
      <c r="U11816" s="59"/>
    </row>
    <row r="11817" spans="21:21" x14ac:dyDescent="0.2">
      <c r="U11817" s="59"/>
    </row>
    <row r="11818" spans="21:21" x14ac:dyDescent="0.2">
      <c r="U11818" s="59"/>
    </row>
    <row r="11819" spans="21:21" x14ac:dyDescent="0.2">
      <c r="U11819" s="59"/>
    </row>
    <row r="11820" spans="21:21" x14ac:dyDescent="0.2">
      <c r="U11820" s="59"/>
    </row>
    <row r="11821" spans="21:21" x14ac:dyDescent="0.2">
      <c r="U11821" s="59"/>
    </row>
    <row r="11822" spans="21:21" x14ac:dyDescent="0.2">
      <c r="U11822" s="59"/>
    </row>
    <row r="11823" spans="21:21" x14ac:dyDescent="0.2">
      <c r="U11823" s="59"/>
    </row>
    <row r="11824" spans="21:21" x14ac:dyDescent="0.2">
      <c r="U11824" s="59"/>
    </row>
    <row r="11825" spans="21:21" x14ac:dyDescent="0.2">
      <c r="U11825" s="59"/>
    </row>
    <row r="11826" spans="21:21" x14ac:dyDescent="0.2">
      <c r="U11826" s="59"/>
    </row>
    <row r="11827" spans="21:21" x14ac:dyDescent="0.2">
      <c r="U11827" s="59"/>
    </row>
    <row r="11828" spans="21:21" x14ac:dyDescent="0.2">
      <c r="U11828" s="59"/>
    </row>
    <row r="11829" spans="21:21" x14ac:dyDescent="0.2">
      <c r="U11829" s="59"/>
    </row>
    <row r="11830" spans="21:21" x14ac:dyDescent="0.2">
      <c r="U11830" s="59"/>
    </row>
    <row r="11831" spans="21:21" x14ac:dyDescent="0.2">
      <c r="U11831" s="59"/>
    </row>
    <row r="11832" spans="21:21" x14ac:dyDescent="0.2">
      <c r="U11832" s="59"/>
    </row>
    <row r="11833" spans="21:21" x14ac:dyDescent="0.2">
      <c r="U11833" s="59"/>
    </row>
    <row r="11834" spans="21:21" x14ac:dyDescent="0.2">
      <c r="U11834" s="59"/>
    </row>
    <row r="11835" spans="21:21" x14ac:dyDescent="0.2">
      <c r="U11835" s="59"/>
    </row>
    <row r="11836" spans="21:21" x14ac:dyDescent="0.2">
      <c r="U11836" s="59"/>
    </row>
    <row r="11837" spans="21:21" x14ac:dyDescent="0.2">
      <c r="U11837" s="59"/>
    </row>
    <row r="11838" spans="21:21" x14ac:dyDescent="0.2">
      <c r="U11838" s="59"/>
    </row>
    <row r="11839" spans="21:21" x14ac:dyDescent="0.2">
      <c r="U11839" s="59"/>
    </row>
    <row r="11840" spans="21:21" x14ac:dyDescent="0.2">
      <c r="U11840" s="59"/>
    </row>
    <row r="11841" spans="21:21" x14ac:dyDescent="0.2">
      <c r="U11841" s="59"/>
    </row>
    <row r="11842" spans="21:21" x14ac:dyDescent="0.2">
      <c r="U11842" s="59"/>
    </row>
    <row r="11843" spans="21:21" x14ac:dyDescent="0.2">
      <c r="U11843" s="59"/>
    </row>
    <row r="11844" spans="21:21" x14ac:dyDescent="0.2">
      <c r="U11844" s="59"/>
    </row>
    <row r="11845" spans="21:21" x14ac:dyDescent="0.2">
      <c r="U11845" s="59"/>
    </row>
    <row r="11846" spans="21:21" x14ac:dyDescent="0.2">
      <c r="U11846" s="59"/>
    </row>
    <row r="11847" spans="21:21" x14ac:dyDescent="0.2">
      <c r="U11847" s="59"/>
    </row>
    <row r="11848" spans="21:21" x14ac:dyDescent="0.2">
      <c r="U11848" s="59"/>
    </row>
    <row r="11849" spans="21:21" x14ac:dyDescent="0.2">
      <c r="U11849" s="59"/>
    </row>
    <row r="11850" spans="21:21" x14ac:dyDescent="0.2">
      <c r="U11850" s="59"/>
    </row>
    <row r="11851" spans="21:21" x14ac:dyDescent="0.2">
      <c r="U11851" s="59"/>
    </row>
    <row r="11852" spans="21:21" x14ac:dyDescent="0.2">
      <c r="U11852" s="59"/>
    </row>
    <row r="11853" spans="21:21" x14ac:dyDescent="0.2">
      <c r="U11853" s="59"/>
    </row>
    <row r="11854" spans="21:21" x14ac:dyDescent="0.2">
      <c r="U11854" s="59"/>
    </row>
    <row r="11855" spans="21:21" x14ac:dyDescent="0.2">
      <c r="U11855" s="59"/>
    </row>
    <row r="11856" spans="21:21" x14ac:dyDescent="0.2">
      <c r="U11856" s="59"/>
    </row>
    <row r="11857" spans="21:21" x14ac:dyDescent="0.2">
      <c r="U11857" s="59"/>
    </row>
    <row r="11858" spans="21:21" x14ac:dyDescent="0.2">
      <c r="U11858" s="59"/>
    </row>
    <row r="11859" spans="21:21" x14ac:dyDescent="0.2">
      <c r="U11859" s="59"/>
    </row>
    <row r="11860" spans="21:21" x14ac:dyDescent="0.2">
      <c r="U11860" s="59"/>
    </row>
    <row r="11861" spans="21:21" x14ac:dyDescent="0.2">
      <c r="U11861" s="59"/>
    </row>
    <row r="11862" spans="21:21" x14ac:dyDescent="0.2">
      <c r="U11862" s="59"/>
    </row>
    <row r="11863" spans="21:21" x14ac:dyDescent="0.2">
      <c r="U11863" s="59"/>
    </row>
    <row r="11864" spans="21:21" x14ac:dyDescent="0.2">
      <c r="U11864" s="59"/>
    </row>
    <row r="11865" spans="21:21" x14ac:dyDescent="0.2">
      <c r="U11865" s="59"/>
    </row>
    <row r="11866" spans="21:21" x14ac:dyDescent="0.2">
      <c r="U11866" s="59"/>
    </row>
    <row r="11867" spans="21:21" x14ac:dyDescent="0.2">
      <c r="U11867" s="59"/>
    </row>
    <row r="11868" spans="21:21" x14ac:dyDescent="0.2">
      <c r="U11868" s="59"/>
    </row>
    <row r="11869" spans="21:21" x14ac:dyDescent="0.2">
      <c r="U11869" s="59"/>
    </row>
    <row r="11870" spans="21:21" x14ac:dyDescent="0.2">
      <c r="U11870" s="59"/>
    </row>
    <row r="11871" spans="21:21" x14ac:dyDescent="0.2">
      <c r="U11871" s="59"/>
    </row>
    <row r="11872" spans="21:21" x14ac:dyDescent="0.2">
      <c r="U11872" s="59"/>
    </row>
    <row r="11873" spans="21:21" x14ac:dyDescent="0.2">
      <c r="U11873" s="59"/>
    </row>
    <row r="11874" spans="21:21" x14ac:dyDescent="0.2">
      <c r="U11874" s="59"/>
    </row>
    <row r="11875" spans="21:21" x14ac:dyDescent="0.2">
      <c r="U11875" s="59"/>
    </row>
    <row r="11876" spans="21:21" x14ac:dyDescent="0.2">
      <c r="U11876" s="59"/>
    </row>
    <row r="11877" spans="21:21" x14ac:dyDescent="0.2">
      <c r="U11877" s="59"/>
    </row>
    <row r="11878" spans="21:21" x14ac:dyDescent="0.2">
      <c r="U11878" s="59"/>
    </row>
    <row r="11879" spans="21:21" x14ac:dyDescent="0.2">
      <c r="U11879" s="59"/>
    </row>
    <row r="11880" spans="21:21" x14ac:dyDescent="0.2">
      <c r="U11880" s="59"/>
    </row>
    <row r="11881" spans="21:21" x14ac:dyDescent="0.2">
      <c r="U11881" s="59"/>
    </row>
    <row r="11882" spans="21:21" x14ac:dyDescent="0.2">
      <c r="U11882" s="59"/>
    </row>
    <row r="11883" spans="21:21" x14ac:dyDescent="0.2">
      <c r="U11883" s="59"/>
    </row>
    <row r="11884" spans="21:21" x14ac:dyDescent="0.2">
      <c r="U11884" s="59"/>
    </row>
    <row r="11885" spans="21:21" x14ac:dyDescent="0.2">
      <c r="U11885" s="59"/>
    </row>
    <row r="11886" spans="21:21" x14ac:dyDescent="0.2">
      <c r="U11886" s="59"/>
    </row>
    <row r="11887" spans="21:21" x14ac:dyDescent="0.2">
      <c r="U11887" s="59"/>
    </row>
    <row r="11888" spans="21:21" x14ac:dyDescent="0.2">
      <c r="U11888" s="59"/>
    </row>
    <row r="11889" spans="21:21" x14ac:dyDescent="0.2">
      <c r="U11889" s="59"/>
    </row>
    <row r="11890" spans="21:21" x14ac:dyDescent="0.2">
      <c r="U11890" s="59"/>
    </row>
    <row r="11891" spans="21:21" x14ac:dyDescent="0.2">
      <c r="U11891" s="59"/>
    </row>
    <row r="11892" spans="21:21" x14ac:dyDescent="0.2">
      <c r="U11892" s="59"/>
    </row>
    <row r="11893" spans="21:21" x14ac:dyDescent="0.2">
      <c r="U11893" s="59"/>
    </row>
    <row r="11894" spans="21:21" x14ac:dyDescent="0.2">
      <c r="U11894" s="59"/>
    </row>
    <row r="11895" spans="21:21" x14ac:dyDescent="0.2">
      <c r="U11895" s="59"/>
    </row>
    <row r="11896" spans="21:21" x14ac:dyDescent="0.2">
      <c r="U11896" s="59"/>
    </row>
    <row r="11897" spans="21:21" x14ac:dyDescent="0.2">
      <c r="U11897" s="59"/>
    </row>
    <row r="11898" spans="21:21" x14ac:dyDescent="0.2">
      <c r="U11898" s="59"/>
    </row>
    <row r="11899" spans="21:21" x14ac:dyDescent="0.2">
      <c r="U11899" s="59"/>
    </row>
    <row r="11900" spans="21:21" x14ac:dyDescent="0.2">
      <c r="U11900" s="59"/>
    </row>
    <row r="11901" spans="21:21" x14ac:dyDescent="0.2">
      <c r="U11901" s="59"/>
    </row>
    <row r="11902" spans="21:21" x14ac:dyDescent="0.2">
      <c r="U11902" s="59"/>
    </row>
    <row r="11903" spans="21:21" x14ac:dyDescent="0.2">
      <c r="U11903" s="59"/>
    </row>
    <row r="11904" spans="21:21" x14ac:dyDescent="0.2">
      <c r="U11904" s="59"/>
    </row>
    <row r="11905" spans="21:21" x14ac:dyDescent="0.2">
      <c r="U11905" s="59"/>
    </row>
    <row r="11906" spans="21:21" x14ac:dyDescent="0.2">
      <c r="U11906" s="59"/>
    </row>
    <row r="11907" spans="21:21" x14ac:dyDescent="0.2">
      <c r="U11907" s="59"/>
    </row>
    <row r="11908" spans="21:21" x14ac:dyDescent="0.2">
      <c r="U11908" s="59"/>
    </row>
    <row r="11909" spans="21:21" x14ac:dyDescent="0.2">
      <c r="U11909" s="59"/>
    </row>
    <row r="11910" spans="21:21" x14ac:dyDescent="0.2">
      <c r="U11910" s="59"/>
    </row>
    <row r="11911" spans="21:21" x14ac:dyDescent="0.2">
      <c r="U11911" s="59"/>
    </row>
    <row r="11912" spans="21:21" x14ac:dyDescent="0.2">
      <c r="U11912" s="59"/>
    </row>
    <row r="11913" spans="21:21" x14ac:dyDescent="0.2">
      <c r="U11913" s="59"/>
    </row>
    <row r="11914" spans="21:21" x14ac:dyDescent="0.2">
      <c r="U11914" s="59"/>
    </row>
    <row r="11915" spans="21:21" x14ac:dyDescent="0.2">
      <c r="U11915" s="59"/>
    </row>
    <row r="11916" spans="21:21" x14ac:dyDescent="0.2">
      <c r="U11916" s="59"/>
    </row>
    <row r="11917" spans="21:21" x14ac:dyDescent="0.2">
      <c r="U11917" s="59"/>
    </row>
    <row r="11918" spans="21:21" x14ac:dyDescent="0.2">
      <c r="U11918" s="59"/>
    </row>
    <row r="11919" spans="21:21" x14ac:dyDescent="0.2">
      <c r="U11919" s="59"/>
    </row>
    <row r="11920" spans="21:21" x14ac:dyDescent="0.2">
      <c r="U11920" s="59"/>
    </row>
    <row r="11921" spans="21:21" x14ac:dyDescent="0.2">
      <c r="U11921" s="59"/>
    </row>
    <row r="11922" spans="21:21" x14ac:dyDescent="0.2">
      <c r="U11922" s="59"/>
    </row>
    <row r="11923" spans="21:21" x14ac:dyDescent="0.2">
      <c r="U11923" s="59"/>
    </row>
    <row r="11924" spans="21:21" x14ac:dyDescent="0.2">
      <c r="U11924" s="59"/>
    </row>
    <row r="11925" spans="21:21" x14ac:dyDescent="0.2">
      <c r="U11925" s="59"/>
    </row>
    <row r="11926" spans="21:21" x14ac:dyDescent="0.2">
      <c r="U11926" s="59"/>
    </row>
    <row r="11927" spans="21:21" x14ac:dyDescent="0.2">
      <c r="U11927" s="59"/>
    </row>
    <row r="11928" spans="21:21" x14ac:dyDescent="0.2">
      <c r="U11928" s="59"/>
    </row>
    <row r="11929" spans="21:21" x14ac:dyDescent="0.2">
      <c r="U11929" s="59"/>
    </row>
    <row r="11930" spans="21:21" x14ac:dyDescent="0.2">
      <c r="U11930" s="59"/>
    </row>
    <row r="11931" spans="21:21" x14ac:dyDescent="0.2">
      <c r="U11931" s="59"/>
    </row>
    <row r="11932" spans="21:21" x14ac:dyDescent="0.2">
      <c r="U11932" s="59"/>
    </row>
    <row r="11933" spans="21:21" x14ac:dyDescent="0.2">
      <c r="U11933" s="59"/>
    </row>
    <row r="11934" spans="21:21" x14ac:dyDescent="0.2">
      <c r="U11934" s="59"/>
    </row>
    <row r="11935" spans="21:21" x14ac:dyDescent="0.2">
      <c r="U11935" s="59"/>
    </row>
    <row r="11936" spans="21:21" x14ac:dyDescent="0.2">
      <c r="U11936" s="59"/>
    </row>
    <row r="11937" spans="21:21" x14ac:dyDescent="0.2">
      <c r="U11937" s="59"/>
    </row>
    <row r="11938" spans="21:21" x14ac:dyDescent="0.2">
      <c r="U11938" s="59"/>
    </row>
    <row r="11939" spans="21:21" x14ac:dyDescent="0.2">
      <c r="U11939" s="59"/>
    </row>
    <row r="11940" spans="21:21" x14ac:dyDescent="0.2">
      <c r="U11940" s="59"/>
    </row>
    <row r="11941" spans="21:21" x14ac:dyDescent="0.2">
      <c r="U11941" s="59"/>
    </row>
    <row r="11942" spans="21:21" x14ac:dyDescent="0.2">
      <c r="U11942" s="59"/>
    </row>
    <row r="11943" spans="21:21" x14ac:dyDescent="0.2">
      <c r="U11943" s="59"/>
    </row>
    <row r="11944" spans="21:21" x14ac:dyDescent="0.2">
      <c r="U11944" s="59"/>
    </row>
    <row r="11945" spans="21:21" x14ac:dyDescent="0.2">
      <c r="U11945" s="59"/>
    </row>
    <row r="11946" spans="21:21" x14ac:dyDescent="0.2">
      <c r="U11946" s="59"/>
    </row>
    <row r="11947" spans="21:21" x14ac:dyDescent="0.2">
      <c r="U11947" s="59"/>
    </row>
    <row r="11948" spans="21:21" x14ac:dyDescent="0.2">
      <c r="U11948" s="59"/>
    </row>
    <row r="11949" spans="21:21" x14ac:dyDescent="0.2">
      <c r="U11949" s="59"/>
    </row>
    <row r="11950" spans="21:21" x14ac:dyDescent="0.2">
      <c r="U11950" s="59"/>
    </row>
    <row r="11951" spans="21:21" x14ac:dyDescent="0.2">
      <c r="U11951" s="59"/>
    </row>
    <row r="11952" spans="21:21" x14ac:dyDescent="0.2">
      <c r="U11952" s="59"/>
    </row>
    <row r="11953" spans="21:21" x14ac:dyDescent="0.2">
      <c r="U11953" s="59"/>
    </row>
    <row r="11954" spans="21:21" x14ac:dyDescent="0.2">
      <c r="U11954" s="59"/>
    </row>
    <row r="11955" spans="21:21" x14ac:dyDescent="0.2">
      <c r="U11955" s="59"/>
    </row>
    <row r="11956" spans="21:21" x14ac:dyDescent="0.2">
      <c r="U11956" s="59"/>
    </row>
    <row r="11957" spans="21:21" x14ac:dyDescent="0.2">
      <c r="U11957" s="59"/>
    </row>
    <row r="11958" spans="21:21" x14ac:dyDescent="0.2">
      <c r="U11958" s="59"/>
    </row>
    <row r="11959" spans="21:21" x14ac:dyDescent="0.2">
      <c r="U11959" s="59"/>
    </row>
    <row r="11960" spans="21:21" x14ac:dyDescent="0.2">
      <c r="U11960" s="59"/>
    </row>
    <row r="11961" spans="21:21" x14ac:dyDescent="0.2">
      <c r="U11961" s="59"/>
    </row>
    <row r="11962" spans="21:21" x14ac:dyDescent="0.2">
      <c r="U11962" s="59"/>
    </row>
    <row r="11963" spans="21:21" x14ac:dyDescent="0.2">
      <c r="U11963" s="59"/>
    </row>
    <row r="11964" spans="21:21" x14ac:dyDescent="0.2">
      <c r="U11964" s="59"/>
    </row>
    <row r="11965" spans="21:21" x14ac:dyDescent="0.2">
      <c r="U11965" s="59"/>
    </row>
    <row r="11966" spans="21:21" x14ac:dyDescent="0.2">
      <c r="U11966" s="59"/>
    </row>
    <row r="11967" spans="21:21" x14ac:dyDescent="0.2">
      <c r="U11967" s="59"/>
    </row>
    <row r="11968" spans="21:21" x14ac:dyDescent="0.2">
      <c r="U11968" s="59"/>
    </row>
    <row r="11969" spans="21:21" x14ac:dyDescent="0.2">
      <c r="U11969" s="59"/>
    </row>
    <row r="11970" spans="21:21" x14ac:dyDescent="0.2">
      <c r="U11970" s="59"/>
    </row>
    <row r="11971" spans="21:21" x14ac:dyDescent="0.2">
      <c r="U11971" s="59"/>
    </row>
    <row r="11972" spans="21:21" x14ac:dyDescent="0.2">
      <c r="U11972" s="59"/>
    </row>
    <row r="11973" spans="21:21" x14ac:dyDescent="0.2">
      <c r="U11973" s="59"/>
    </row>
    <row r="11974" spans="21:21" x14ac:dyDescent="0.2">
      <c r="U11974" s="59"/>
    </row>
    <row r="11975" spans="21:21" x14ac:dyDescent="0.2">
      <c r="U11975" s="59"/>
    </row>
    <row r="11976" spans="21:21" x14ac:dyDescent="0.2">
      <c r="U11976" s="59"/>
    </row>
    <row r="11977" spans="21:21" x14ac:dyDescent="0.2">
      <c r="U11977" s="59"/>
    </row>
    <row r="11978" spans="21:21" x14ac:dyDescent="0.2">
      <c r="U11978" s="59"/>
    </row>
    <row r="11979" spans="21:21" x14ac:dyDescent="0.2">
      <c r="U11979" s="59"/>
    </row>
    <row r="11980" spans="21:21" x14ac:dyDescent="0.2">
      <c r="U11980" s="59"/>
    </row>
    <row r="11981" spans="21:21" x14ac:dyDescent="0.2">
      <c r="U11981" s="59"/>
    </row>
    <row r="11982" spans="21:21" x14ac:dyDescent="0.2">
      <c r="U11982" s="59"/>
    </row>
    <row r="11983" spans="21:21" x14ac:dyDescent="0.2">
      <c r="U11983" s="59"/>
    </row>
    <row r="11984" spans="21:21" x14ac:dyDescent="0.2">
      <c r="U11984" s="59"/>
    </row>
    <row r="11985" spans="21:21" x14ac:dyDescent="0.2">
      <c r="U11985" s="59"/>
    </row>
    <row r="11986" spans="21:21" x14ac:dyDescent="0.2">
      <c r="U11986" s="59"/>
    </row>
    <row r="11987" spans="21:21" x14ac:dyDescent="0.2">
      <c r="U11987" s="59"/>
    </row>
    <row r="11988" spans="21:21" x14ac:dyDescent="0.2">
      <c r="U11988" s="59"/>
    </row>
    <row r="11989" spans="21:21" x14ac:dyDescent="0.2">
      <c r="U11989" s="59"/>
    </row>
    <row r="11990" spans="21:21" x14ac:dyDescent="0.2">
      <c r="U11990" s="59"/>
    </row>
    <row r="11991" spans="21:21" x14ac:dyDescent="0.2">
      <c r="U11991" s="59"/>
    </row>
    <row r="11992" spans="21:21" x14ac:dyDescent="0.2">
      <c r="U11992" s="59"/>
    </row>
    <row r="11993" spans="21:21" x14ac:dyDescent="0.2">
      <c r="U11993" s="59"/>
    </row>
    <row r="11994" spans="21:21" x14ac:dyDescent="0.2">
      <c r="U11994" s="59"/>
    </row>
    <row r="11995" spans="21:21" x14ac:dyDescent="0.2">
      <c r="U11995" s="59"/>
    </row>
    <row r="11996" spans="21:21" x14ac:dyDescent="0.2">
      <c r="U11996" s="59"/>
    </row>
    <row r="11997" spans="21:21" x14ac:dyDescent="0.2">
      <c r="U11997" s="59"/>
    </row>
    <row r="11998" spans="21:21" x14ac:dyDescent="0.2">
      <c r="U11998" s="59"/>
    </row>
    <row r="11999" spans="21:21" x14ac:dyDescent="0.2">
      <c r="U11999" s="59"/>
    </row>
    <row r="12000" spans="21:21" x14ac:dyDescent="0.2">
      <c r="U12000" s="59"/>
    </row>
    <row r="12001" spans="21:21" x14ac:dyDescent="0.2">
      <c r="U12001" s="59"/>
    </row>
    <row r="12002" spans="21:21" x14ac:dyDescent="0.2">
      <c r="U12002" s="59"/>
    </row>
    <row r="12003" spans="21:21" x14ac:dyDescent="0.2">
      <c r="U12003" s="59"/>
    </row>
    <row r="12004" spans="21:21" x14ac:dyDescent="0.2">
      <c r="U12004" s="59"/>
    </row>
    <row r="12005" spans="21:21" x14ac:dyDescent="0.2">
      <c r="U12005" s="59"/>
    </row>
    <row r="12006" spans="21:21" x14ac:dyDescent="0.2">
      <c r="U12006" s="59"/>
    </row>
    <row r="12007" spans="21:21" x14ac:dyDescent="0.2">
      <c r="U12007" s="59"/>
    </row>
    <row r="12008" spans="21:21" x14ac:dyDescent="0.2">
      <c r="U12008" s="59"/>
    </row>
    <row r="12009" spans="21:21" x14ac:dyDescent="0.2">
      <c r="U12009" s="59"/>
    </row>
    <row r="12010" spans="21:21" x14ac:dyDescent="0.2">
      <c r="U12010" s="59"/>
    </row>
    <row r="12011" spans="21:21" x14ac:dyDescent="0.2">
      <c r="U12011" s="59"/>
    </row>
    <row r="12012" spans="21:21" x14ac:dyDescent="0.2">
      <c r="U12012" s="59"/>
    </row>
    <row r="12013" spans="21:21" x14ac:dyDescent="0.2">
      <c r="U12013" s="59"/>
    </row>
    <row r="12014" spans="21:21" x14ac:dyDescent="0.2">
      <c r="U12014" s="59"/>
    </row>
    <row r="12015" spans="21:21" x14ac:dyDescent="0.2">
      <c r="U12015" s="59"/>
    </row>
    <row r="12016" spans="21:21" x14ac:dyDescent="0.2">
      <c r="U12016" s="59"/>
    </row>
    <row r="12017" spans="21:21" x14ac:dyDescent="0.2">
      <c r="U12017" s="59"/>
    </row>
    <row r="12018" spans="21:21" x14ac:dyDescent="0.2">
      <c r="U12018" s="59"/>
    </row>
    <row r="12019" spans="21:21" x14ac:dyDescent="0.2">
      <c r="U12019" s="59"/>
    </row>
    <row r="12020" spans="21:21" x14ac:dyDescent="0.2">
      <c r="U12020" s="59"/>
    </row>
    <row r="12021" spans="21:21" x14ac:dyDescent="0.2">
      <c r="U12021" s="59"/>
    </row>
    <row r="12022" spans="21:21" x14ac:dyDescent="0.2">
      <c r="U12022" s="59"/>
    </row>
    <row r="12023" spans="21:21" x14ac:dyDescent="0.2">
      <c r="U12023" s="59"/>
    </row>
    <row r="12024" spans="21:21" x14ac:dyDescent="0.2">
      <c r="U12024" s="59"/>
    </row>
    <row r="12025" spans="21:21" x14ac:dyDescent="0.2">
      <c r="U12025" s="59"/>
    </row>
    <row r="12026" spans="21:21" x14ac:dyDescent="0.2">
      <c r="U12026" s="59"/>
    </row>
    <row r="12027" spans="21:21" x14ac:dyDescent="0.2">
      <c r="U12027" s="59"/>
    </row>
    <row r="12028" spans="21:21" x14ac:dyDescent="0.2">
      <c r="U12028" s="59"/>
    </row>
    <row r="12029" spans="21:21" x14ac:dyDescent="0.2">
      <c r="U12029" s="59"/>
    </row>
    <row r="12030" spans="21:21" x14ac:dyDescent="0.2">
      <c r="U12030" s="59"/>
    </row>
    <row r="12031" spans="21:21" x14ac:dyDescent="0.2">
      <c r="U12031" s="59"/>
    </row>
    <row r="12032" spans="21:21" x14ac:dyDescent="0.2">
      <c r="U12032" s="59"/>
    </row>
    <row r="12033" spans="21:21" x14ac:dyDescent="0.2">
      <c r="U12033" s="59"/>
    </row>
    <row r="12034" spans="21:21" x14ac:dyDescent="0.2">
      <c r="U12034" s="59"/>
    </row>
    <row r="12035" spans="21:21" x14ac:dyDescent="0.2">
      <c r="U12035" s="59"/>
    </row>
    <row r="12036" spans="21:21" x14ac:dyDescent="0.2">
      <c r="U12036" s="59"/>
    </row>
    <row r="12037" spans="21:21" x14ac:dyDescent="0.2">
      <c r="U12037" s="59"/>
    </row>
    <row r="12038" spans="21:21" x14ac:dyDescent="0.2">
      <c r="U12038" s="59"/>
    </row>
    <row r="12039" spans="21:21" x14ac:dyDescent="0.2">
      <c r="U12039" s="59"/>
    </row>
    <row r="12040" spans="21:21" x14ac:dyDescent="0.2">
      <c r="U12040" s="59"/>
    </row>
    <row r="12041" spans="21:21" x14ac:dyDescent="0.2">
      <c r="U12041" s="59"/>
    </row>
    <row r="12042" spans="21:21" x14ac:dyDescent="0.2">
      <c r="U12042" s="59"/>
    </row>
    <row r="12043" spans="21:21" x14ac:dyDescent="0.2">
      <c r="U12043" s="59"/>
    </row>
    <row r="12044" spans="21:21" x14ac:dyDescent="0.2">
      <c r="U12044" s="59"/>
    </row>
    <row r="12045" spans="21:21" x14ac:dyDescent="0.2">
      <c r="U12045" s="59"/>
    </row>
    <row r="12046" spans="21:21" x14ac:dyDescent="0.2">
      <c r="U12046" s="59"/>
    </row>
    <row r="12047" spans="21:21" x14ac:dyDescent="0.2">
      <c r="U12047" s="59"/>
    </row>
    <row r="12048" spans="21:21" x14ac:dyDescent="0.2">
      <c r="U12048" s="59"/>
    </row>
    <row r="12049" spans="21:21" x14ac:dyDescent="0.2">
      <c r="U12049" s="59"/>
    </row>
    <row r="12050" spans="21:21" x14ac:dyDescent="0.2">
      <c r="U12050" s="59"/>
    </row>
    <row r="12051" spans="21:21" x14ac:dyDescent="0.2">
      <c r="U12051" s="59"/>
    </row>
    <row r="12052" spans="21:21" x14ac:dyDescent="0.2">
      <c r="U12052" s="59"/>
    </row>
    <row r="12053" spans="21:21" x14ac:dyDescent="0.2">
      <c r="U12053" s="59"/>
    </row>
    <row r="12054" spans="21:21" x14ac:dyDescent="0.2">
      <c r="U12054" s="59"/>
    </row>
    <row r="12055" spans="21:21" x14ac:dyDescent="0.2">
      <c r="U12055" s="59"/>
    </row>
    <row r="12056" spans="21:21" x14ac:dyDescent="0.2">
      <c r="U12056" s="59"/>
    </row>
    <row r="12057" spans="21:21" x14ac:dyDescent="0.2">
      <c r="U12057" s="59"/>
    </row>
    <row r="12058" spans="21:21" x14ac:dyDescent="0.2">
      <c r="U12058" s="59"/>
    </row>
    <row r="12059" spans="21:21" x14ac:dyDescent="0.2">
      <c r="U12059" s="59"/>
    </row>
    <row r="12060" spans="21:21" x14ac:dyDescent="0.2">
      <c r="U12060" s="59"/>
    </row>
    <row r="12061" spans="21:21" x14ac:dyDescent="0.2">
      <c r="U12061" s="59"/>
    </row>
    <row r="12062" spans="21:21" x14ac:dyDescent="0.2">
      <c r="U12062" s="59"/>
    </row>
    <row r="12063" spans="21:21" x14ac:dyDescent="0.2">
      <c r="U12063" s="59"/>
    </row>
    <row r="12064" spans="21:21" x14ac:dyDescent="0.2">
      <c r="U12064" s="59"/>
    </row>
    <row r="12065" spans="21:21" x14ac:dyDescent="0.2">
      <c r="U12065" s="59"/>
    </row>
    <row r="12066" spans="21:21" x14ac:dyDescent="0.2">
      <c r="U12066" s="59"/>
    </row>
    <row r="12067" spans="21:21" x14ac:dyDescent="0.2">
      <c r="U12067" s="59"/>
    </row>
    <row r="12068" spans="21:21" x14ac:dyDescent="0.2">
      <c r="U12068" s="59"/>
    </row>
    <row r="12069" spans="21:21" x14ac:dyDescent="0.2">
      <c r="U12069" s="59"/>
    </row>
    <row r="12070" spans="21:21" x14ac:dyDescent="0.2">
      <c r="U12070" s="59"/>
    </row>
    <row r="12071" spans="21:21" x14ac:dyDescent="0.2">
      <c r="U12071" s="59"/>
    </row>
    <row r="12072" spans="21:21" x14ac:dyDescent="0.2">
      <c r="U12072" s="59"/>
    </row>
    <row r="12073" spans="21:21" x14ac:dyDescent="0.2">
      <c r="U12073" s="59"/>
    </row>
    <row r="12074" spans="21:21" x14ac:dyDescent="0.2">
      <c r="U12074" s="59"/>
    </row>
    <row r="12075" spans="21:21" x14ac:dyDescent="0.2">
      <c r="U12075" s="59"/>
    </row>
    <row r="12076" spans="21:21" x14ac:dyDescent="0.2">
      <c r="U12076" s="59"/>
    </row>
    <row r="12077" spans="21:21" x14ac:dyDescent="0.2">
      <c r="U12077" s="59"/>
    </row>
    <row r="12078" spans="21:21" x14ac:dyDescent="0.2">
      <c r="U12078" s="59"/>
    </row>
    <row r="12079" spans="21:21" x14ac:dyDescent="0.2">
      <c r="U12079" s="59"/>
    </row>
    <row r="12080" spans="21:21" x14ac:dyDescent="0.2">
      <c r="U12080" s="59"/>
    </row>
    <row r="12081" spans="21:21" x14ac:dyDescent="0.2">
      <c r="U12081" s="59"/>
    </row>
    <row r="12082" spans="21:21" x14ac:dyDescent="0.2">
      <c r="U12082" s="59"/>
    </row>
    <row r="12083" spans="21:21" x14ac:dyDescent="0.2">
      <c r="U12083" s="59"/>
    </row>
    <row r="12084" spans="21:21" x14ac:dyDescent="0.2">
      <c r="U12084" s="59"/>
    </row>
    <row r="12085" spans="21:21" x14ac:dyDescent="0.2">
      <c r="U12085" s="59"/>
    </row>
    <row r="12086" spans="21:21" x14ac:dyDescent="0.2">
      <c r="U12086" s="59"/>
    </row>
    <row r="12087" spans="21:21" x14ac:dyDescent="0.2">
      <c r="U12087" s="59"/>
    </row>
    <row r="12088" spans="21:21" x14ac:dyDescent="0.2">
      <c r="U12088" s="59"/>
    </row>
    <row r="12089" spans="21:21" x14ac:dyDescent="0.2">
      <c r="U12089" s="59"/>
    </row>
    <row r="12090" spans="21:21" x14ac:dyDescent="0.2">
      <c r="U12090" s="59"/>
    </row>
    <row r="12091" spans="21:21" x14ac:dyDescent="0.2">
      <c r="U12091" s="59"/>
    </row>
    <row r="12092" spans="21:21" x14ac:dyDescent="0.2">
      <c r="U12092" s="59"/>
    </row>
    <row r="12093" spans="21:21" x14ac:dyDescent="0.2">
      <c r="U12093" s="59"/>
    </row>
    <row r="12094" spans="21:21" x14ac:dyDescent="0.2">
      <c r="U12094" s="59"/>
    </row>
    <row r="12095" spans="21:21" x14ac:dyDescent="0.2">
      <c r="U12095" s="59"/>
    </row>
    <row r="12096" spans="21:21" x14ac:dyDescent="0.2">
      <c r="U12096" s="59"/>
    </row>
    <row r="12097" spans="21:21" x14ac:dyDescent="0.2">
      <c r="U12097" s="59"/>
    </row>
    <row r="12098" spans="21:21" x14ac:dyDescent="0.2">
      <c r="U12098" s="59"/>
    </row>
    <row r="12099" spans="21:21" x14ac:dyDescent="0.2">
      <c r="U12099" s="59"/>
    </row>
    <row r="12100" spans="21:21" x14ac:dyDescent="0.2">
      <c r="U12100" s="59"/>
    </row>
    <row r="12101" spans="21:21" x14ac:dyDescent="0.2">
      <c r="U12101" s="59"/>
    </row>
    <row r="12102" spans="21:21" x14ac:dyDescent="0.2">
      <c r="U12102" s="59"/>
    </row>
    <row r="12103" spans="21:21" x14ac:dyDescent="0.2">
      <c r="U12103" s="59"/>
    </row>
    <row r="12104" spans="21:21" x14ac:dyDescent="0.2">
      <c r="U12104" s="59"/>
    </row>
    <row r="12105" spans="21:21" x14ac:dyDescent="0.2">
      <c r="U12105" s="59"/>
    </row>
    <row r="12106" spans="21:21" x14ac:dyDescent="0.2">
      <c r="U12106" s="59"/>
    </row>
    <row r="12107" spans="21:21" x14ac:dyDescent="0.2">
      <c r="U12107" s="59"/>
    </row>
    <row r="12108" spans="21:21" x14ac:dyDescent="0.2">
      <c r="U12108" s="59"/>
    </row>
    <row r="12109" spans="21:21" x14ac:dyDescent="0.2">
      <c r="U12109" s="59"/>
    </row>
    <row r="12110" spans="21:21" x14ac:dyDescent="0.2">
      <c r="U12110" s="59"/>
    </row>
    <row r="12111" spans="21:21" x14ac:dyDescent="0.2">
      <c r="U12111" s="59"/>
    </row>
    <row r="12112" spans="21:21" x14ac:dyDescent="0.2">
      <c r="U12112" s="59"/>
    </row>
    <row r="12113" spans="21:21" x14ac:dyDescent="0.2">
      <c r="U12113" s="59"/>
    </row>
    <row r="12114" spans="21:21" x14ac:dyDescent="0.2">
      <c r="U12114" s="59"/>
    </row>
    <row r="12115" spans="21:21" x14ac:dyDescent="0.2">
      <c r="U12115" s="59"/>
    </row>
    <row r="12116" spans="21:21" x14ac:dyDescent="0.2">
      <c r="U12116" s="59"/>
    </row>
    <row r="12117" spans="21:21" x14ac:dyDescent="0.2">
      <c r="U12117" s="59"/>
    </row>
    <row r="12118" spans="21:21" x14ac:dyDescent="0.2">
      <c r="U12118" s="59"/>
    </row>
    <row r="12119" spans="21:21" x14ac:dyDescent="0.2">
      <c r="U12119" s="59"/>
    </row>
    <row r="12120" spans="21:21" x14ac:dyDescent="0.2">
      <c r="U12120" s="59"/>
    </row>
    <row r="12121" spans="21:21" x14ac:dyDescent="0.2">
      <c r="U12121" s="59"/>
    </row>
    <row r="12122" spans="21:21" x14ac:dyDescent="0.2">
      <c r="U12122" s="59"/>
    </row>
    <row r="12123" spans="21:21" x14ac:dyDescent="0.2">
      <c r="U12123" s="59"/>
    </row>
    <row r="12124" spans="21:21" x14ac:dyDescent="0.2">
      <c r="U12124" s="59"/>
    </row>
    <row r="12125" spans="21:21" x14ac:dyDescent="0.2">
      <c r="U12125" s="59"/>
    </row>
    <row r="12126" spans="21:21" x14ac:dyDescent="0.2">
      <c r="U12126" s="59"/>
    </row>
    <row r="12127" spans="21:21" x14ac:dyDescent="0.2">
      <c r="U12127" s="59"/>
    </row>
    <row r="12128" spans="21:21" x14ac:dyDescent="0.2">
      <c r="U12128" s="59"/>
    </row>
    <row r="12129" spans="21:21" x14ac:dyDescent="0.2">
      <c r="U12129" s="59"/>
    </row>
    <row r="12130" spans="21:21" x14ac:dyDescent="0.2">
      <c r="U12130" s="59"/>
    </row>
    <row r="12131" spans="21:21" x14ac:dyDescent="0.2">
      <c r="U12131" s="59"/>
    </row>
    <row r="12132" spans="21:21" x14ac:dyDescent="0.2">
      <c r="U12132" s="59"/>
    </row>
    <row r="12133" spans="21:21" x14ac:dyDescent="0.2">
      <c r="U12133" s="59"/>
    </row>
    <row r="12134" spans="21:21" x14ac:dyDescent="0.2">
      <c r="U12134" s="59"/>
    </row>
    <row r="12135" spans="21:21" x14ac:dyDescent="0.2">
      <c r="U12135" s="59"/>
    </row>
    <row r="12136" spans="21:21" x14ac:dyDescent="0.2">
      <c r="U12136" s="59"/>
    </row>
    <row r="12137" spans="21:21" x14ac:dyDescent="0.2">
      <c r="U12137" s="59"/>
    </row>
    <row r="12138" spans="21:21" x14ac:dyDescent="0.2">
      <c r="U12138" s="59"/>
    </row>
    <row r="12139" spans="21:21" x14ac:dyDescent="0.2">
      <c r="U12139" s="59"/>
    </row>
    <row r="12140" spans="21:21" x14ac:dyDescent="0.2">
      <c r="U12140" s="59"/>
    </row>
    <row r="12141" spans="21:21" x14ac:dyDescent="0.2">
      <c r="U12141" s="59"/>
    </row>
    <row r="12142" spans="21:21" x14ac:dyDescent="0.2">
      <c r="U12142" s="59"/>
    </row>
    <row r="12143" spans="21:21" x14ac:dyDescent="0.2">
      <c r="U12143" s="59"/>
    </row>
    <row r="12144" spans="21:21" x14ac:dyDescent="0.2">
      <c r="U12144" s="59"/>
    </row>
    <row r="12145" spans="21:21" x14ac:dyDescent="0.2">
      <c r="U12145" s="59"/>
    </row>
    <row r="12146" spans="21:21" x14ac:dyDescent="0.2">
      <c r="U12146" s="59"/>
    </row>
    <row r="12147" spans="21:21" x14ac:dyDescent="0.2">
      <c r="U12147" s="59"/>
    </row>
    <row r="12148" spans="21:21" x14ac:dyDescent="0.2">
      <c r="U12148" s="59"/>
    </row>
    <row r="12149" spans="21:21" x14ac:dyDescent="0.2">
      <c r="U12149" s="59"/>
    </row>
    <row r="12150" spans="21:21" x14ac:dyDescent="0.2">
      <c r="U12150" s="59"/>
    </row>
    <row r="12151" spans="21:21" x14ac:dyDescent="0.2">
      <c r="U12151" s="59"/>
    </row>
    <row r="12152" spans="21:21" x14ac:dyDescent="0.2">
      <c r="U12152" s="59"/>
    </row>
    <row r="12153" spans="21:21" x14ac:dyDescent="0.2">
      <c r="U12153" s="59"/>
    </row>
    <row r="12154" spans="21:21" x14ac:dyDescent="0.2">
      <c r="U12154" s="59"/>
    </row>
    <row r="12155" spans="21:21" x14ac:dyDescent="0.2">
      <c r="U12155" s="59"/>
    </row>
    <row r="12156" spans="21:21" x14ac:dyDescent="0.2">
      <c r="U12156" s="59"/>
    </row>
    <row r="12157" spans="21:21" x14ac:dyDescent="0.2">
      <c r="U12157" s="59"/>
    </row>
    <row r="12158" spans="21:21" x14ac:dyDescent="0.2">
      <c r="U12158" s="59"/>
    </row>
    <row r="12159" spans="21:21" x14ac:dyDescent="0.2">
      <c r="U12159" s="59"/>
    </row>
    <row r="12160" spans="21:21" x14ac:dyDescent="0.2">
      <c r="U12160" s="59"/>
    </row>
    <row r="12161" spans="21:21" x14ac:dyDescent="0.2">
      <c r="U12161" s="59"/>
    </row>
    <row r="12162" spans="21:21" x14ac:dyDescent="0.2">
      <c r="U12162" s="59"/>
    </row>
    <row r="12163" spans="21:21" x14ac:dyDescent="0.2">
      <c r="U12163" s="59"/>
    </row>
    <row r="12164" spans="21:21" x14ac:dyDescent="0.2">
      <c r="U12164" s="59"/>
    </row>
    <row r="12165" spans="21:21" x14ac:dyDescent="0.2">
      <c r="U12165" s="59"/>
    </row>
    <row r="12166" spans="21:21" x14ac:dyDescent="0.2">
      <c r="U12166" s="59"/>
    </row>
    <row r="12167" spans="21:21" x14ac:dyDescent="0.2">
      <c r="U12167" s="59"/>
    </row>
    <row r="12168" spans="21:21" x14ac:dyDescent="0.2">
      <c r="U12168" s="59"/>
    </row>
    <row r="12169" spans="21:21" x14ac:dyDescent="0.2">
      <c r="U12169" s="59"/>
    </row>
    <row r="12170" spans="21:21" x14ac:dyDescent="0.2">
      <c r="U12170" s="59"/>
    </row>
    <row r="12171" spans="21:21" x14ac:dyDescent="0.2">
      <c r="U12171" s="59"/>
    </row>
    <row r="12172" spans="21:21" x14ac:dyDescent="0.2">
      <c r="U12172" s="59"/>
    </row>
    <row r="12173" spans="21:21" x14ac:dyDescent="0.2">
      <c r="U12173" s="59"/>
    </row>
    <row r="12174" spans="21:21" x14ac:dyDescent="0.2">
      <c r="U12174" s="59"/>
    </row>
    <row r="12175" spans="21:21" x14ac:dyDescent="0.2">
      <c r="U12175" s="59"/>
    </row>
    <row r="12176" spans="21:21" x14ac:dyDescent="0.2">
      <c r="U12176" s="59"/>
    </row>
    <row r="12177" spans="21:21" x14ac:dyDescent="0.2">
      <c r="U12177" s="59"/>
    </row>
    <row r="12178" spans="21:21" x14ac:dyDescent="0.2">
      <c r="U12178" s="59"/>
    </row>
    <row r="12179" spans="21:21" x14ac:dyDescent="0.2">
      <c r="U12179" s="59"/>
    </row>
    <row r="12180" spans="21:21" x14ac:dyDescent="0.2">
      <c r="U12180" s="59"/>
    </row>
    <row r="12181" spans="21:21" x14ac:dyDescent="0.2">
      <c r="U12181" s="59"/>
    </row>
    <row r="12182" spans="21:21" x14ac:dyDescent="0.2">
      <c r="U12182" s="59"/>
    </row>
    <row r="12183" spans="21:21" x14ac:dyDescent="0.2">
      <c r="U12183" s="59"/>
    </row>
    <row r="12184" spans="21:21" x14ac:dyDescent="0.2">
      <c r="U12184" s="59"/>
    </row>
    <row r="12185" spans="21:21" x14ac:dyDescent="0.2">
      <c r="U12185" s="59"/>
    </row>
    <row r="12186" spans="21:21" x14ac:dyDescent="0.2">
      <c r="U12186" s="59"/>
    </row>
    <row r="12187" spans="21:21" x14ac:dyDescent="0.2">
      <c r="U12187" s="59"/>
    </row>
    <row r="12188" spans="21:21" x14ac:dyDescent="0.2">
      <c r="U12188" s="59"/>
    </row>
    <row r="12189" spans="21:21" x14ac:dyDescent="0.2">
      <c r="U12189" s="59"/>
    </row>
    <row r="12190" spans="21:21" x14ac:dyDescent="0.2">
      <c r="U12190" s="59"/>
    </row>
    <row r="12191" spans="21:21" x14ac:dyDescent="0.2">
      <c r="U12191" s="59"/>
    </row>
    <row r="12192" spans="21:21" x14ac:dyDescent="0.2">
      <c r="U12192" s="59"/>
    </row>
    <row r="12193" spans="21:21" x14ac:dyDescent="0.2">
      <c r="U12193" s="59"/>
    </row>
    <row r="12194" spans="21:21" x14ac:dyDescent="0.2">
      <c r="U12194" s="59"/>
    </row>
    <row r="12195" spans="21:21" x14ac:dyDescent="0.2">
      <c r="U12195" s="59"/>
    </row>
    <row r="12196" spans="21:21" x14ac:dyDescent="0.2">
      <c r="U12196" s="59"/>
    </row>
    <row r="12197" spans="21:21" x14ac:dyDescent="0.2">
      <c r="U12197" s="59"/>
    </row>
    <row r="12198" spans="21:21" x14ac:dyDescent="0.2">
      <c r="U12198" s="59"/>
    </row>
    <row r="12199" spans="21:21" x14ac:dyDescent="0.2">
      <c r="U12199" s="59"/>
    </row>
    <row r="12200" spans="21:21" x14ac:dyDescent="0.2">
      <c r="U12200" s="59"/>
    </row>
    <row r="12201" spans="21:21" x14ac:dyDescent="0.2">
      <c r="U12201" s="59"/>
    </row>
    <row r="12202" spans="21:21" x14ac:dyDescent="0.2">
      <c r="U12202" s="59"/>
    </row>
    <row r="12203" spans="21:21" x14ac:dyDescent="0.2">
      <c r="U12203" s="59"/>
    </row>
    <row r="12204" spans="21:21" x14ac:dyDescent="0.2">
      <c r="U12204" s="59"/>
    </row>
    <row r="12205" spans="21:21" x14ac:dyDescent="0.2">
      <c r="U12205" s="59"/>
    </row>
    <row r="12206" spans="21:21" x14ac:dyDescent="0.2">
      <c r="U12206" s="59"/>
    </row>
    <row r="12207" spans="21:21" x14ac:dyDescent="0.2">
      <c r="U12207" s="59"/>
    </row>
    <row r="12208" spans="21:21" x14ac:dyDescent="0.2">
      <c r="U12208" s="59"/>
    </row>
    <row r="12209" spans="21:21" x14ac:dyDescent="0.2">
      <c r="U12209" s="59"/>
    </row>
    <row r="12210" spans="21:21" x14ac:dyDescent="0.2">
      <c r="U12210" s="59"/>
    </row>
    <row r="12211" spans="21:21" x14ac:dyDescent="0.2">
      <c r="U12211" s="59"/>
    </row>
    <row r="12212" spans="21:21" x14ac:dyDescent="0.2">
      <c r="U12212" s="59"/>
    </row>
    <row r="12213" spans="21:21" x14ac:dyDescent="0.2">
      <c r="U12213" s="59"/>
    </row>
    <row r="12214" spans="21:21" x14ac:dyDescent="0.2">
      <c r="U12214" s="59"/>
    </row>
    <row r="12215" spans="21:21" x14ac:dyDescent="0.2">
      <c r="U12215" s="59"/>
    </row>
    <row r="12216" spans="21:21" x14ac:dyDescent="0.2">
      <c r="U12216" s="59"/>
    </row>
    <row r="12217" spans="21:21" x14ac:dyDescent="0.2">
      <c r="U12217" s="59"/>
    </row>
    <row r="12218" spans="21:21" x14ac:dyDescent="0.2">
      <c r="U12218" s="59"/>
    </row>
    <row r="12219" spans="21:21" x14ac:dyDescent="0.2">
      <c r="U12219" s="59"/>
    </row>
    <row r="12220" spans="21:21" x14ac:dyDescent="0.2">
      <c r="U12220" s="59"/>
    </row>
    <row r="12221" spans="21:21" x14ac:dyDescent="0.2">
      <c r="U12221" s="59"/>
    </row>
    <row r="12222" spans="21:21" x14ac:dyDescent="0.2">
      <c r="U12222" s="59"/>
    </row>
    <row r="12223" spans="21:21" x14ac:dyDescent="0.2">
      <c r="U12223" s="59"/>
    </row>
    <row r="12224" spans="21:21" x14ac:dyDescent="0.2">
      <c r="U12224" s="59"/>
    </row>
    <row r="12225" spans="21:21" x14ac:dyDescent="0.2">
      <c r="U12225" s="59"/>
    </row>
    <row r="12226" spans="21:21" x14ac:dyDescent="0.2">
      <c r="U12226" s="59"/>
    </row>
    <row r="12227" spans="21:21" x14ac:dyDescent="0.2">
      <c r="U12227" s="59"/>
    </row>
    <row r="12228" spans="21:21" x14ac:dyDescent="0.2">
      <c r="U12228" s="59"/>
    </row>
    <row r="12229" spans="21:21" x14ac:dyDescent="0.2">
      <c r="U12229" s="59"/>
    </row>
    <row r="12230" spans="21:21" x14ac:dyDescent="0.2">
      <c r="U12230" s="59"/>
    </row>
    <row r="12231" spans="21:21" x14ac:dyDescent="0.2">
      <c r="U12231" s="59"/>
    </row>
    <row r="12232" spans="21:21" x14ac:dyDescent="0.2">
      <c r="U12232" s="59"/>
    </row>
    <row r="12233" spans="21:21" x14ac:dyDescent="0.2">
      <c r="U12233" s="59"/>
    </row>
    <row r="12234" spans="21:21" x14ac:dyDescent="0.2">
      <c r="U12234" s="59"/>
    </row>
    <row r="12235" spans="21:21" x14ac:dyDescent="0.2">
      <c r="U12235" s="59"/>
    </row>
    <row r="12236" spans="21:21" x14ac:dyDescent="0.2">
      <c r="U12236" s="59"/>
    </row>
    <row r="12237" spans="21:21" x14ac:dyDescent="0.2">
      <c r="U12237" s="59"/>
    </row>
    <row r="12238" spans="21:21" x14ac:dyDescent="0.2">
      <c r="U12238" s="59"/>
    </row>
    <row r="12239" spans="21:21" x14ac:dyDescent="0.2">
      <c r="U12239" s="59"/>
    </row>
    <row r="12240" spans="21:21" x14ac:dyDescent="0.2">
      <c r="U12240" s="59"/>
    </row>
    <row r="12241" spans="21:21" x14ac:dyDescent="0.2">
      <c r="U12241" s="59"/>
    </row>
    <row r="12242" spans="21:21" x14ac:dyDescent="0.2">
      <c r="U12242" s="59"/>
    </row>
    <row r="12243" spans="21:21" x14ac:dyDescent="0.2">
      <c r="U12243" s="59"/>
    </row>
    <row r="12244" spans="21:21" x14ac:dyDescent="0.2">
      <c r="U12244" s="59"/>
    </row>
    <row r="12245" spans="21:21" x14ac:dyDescent="0.2">
      <c r="U12245" s="59"/>
    </row>
    <row r="12246" spans="21:21" x14ac:dyDescent="0.2">
      <c r="U12246" s="59"/>
    </row>
    <row r="12247" spans="21:21" x14ac:dyDescent="0.2">
      <c r="U12247" s="59"/>
    </row>
    <row r="12248" spans="21:21" x14ac:dyDescent="0.2">
      <c r="U12248" s="59"/>
    </row>
    <row r="12249" spans="21:21" x14ac:dyDescent="0.2">
      <c r="U12249" s="59"/>
    </row>
    <row r="12250" spans="21:21" x14ac:dyDescent="0.2">
      <c r="U12250" s="59"/>
    </row>
    <row r="12251" spans="21:21" x14ac:dyDescent="0.2">
      <c r="U12251" s="59"/>
    </row>
    <row r="12252" spans="21:21" x14ac:dyDescent="0.2">
      <c r="U12252" s="59"/>
    </row>
    <row r="12253" spans="21:21" x14ac:dyDescent="0.2">
      <c r="U12253" s="59"/>
    </row>
    <row r="12254" spans="21:21" x14ac:dyDescent="0.2">
      <c r="U12254" s="59"/>
    </row>
    <row r="12255" spans="21:21" x14ac:dyDescent="0.2">
      <c r="U12255" s="59"/>
    </row>
    <row r="12256" spans="21:21" x14ac:dyDescent="0.2">
      <c r="U12256" s="59"/>
    </row>
    <row r="12257" spans="21:21" x14ac:dyDescent="0.2">
      <c r="U12257" s="59"/>
    </row>
    <row r="12258" spans="21:21" x14ac:dyDescent="0.2">
      <c r="U12258" s="59"/>
    </row>
    <row r="12259" spans="21:21" x14ac:dyDescent="0.2">
      <c r="U12259" s="59"/>
    </row>
    <row r="12260" spans="21:21" x14ac:dyDescent="0.2">
      <c r="U12260" s="59"/>
    </row>
    <row r="12261" spans="21:21" x14ac:dyDescent="0.2">
      <c r="U12261" s="59"/>
    </row>
    <row r="12262" spans="21:21" x14ac:dyDescent="0.2">
      <c r="U12262" s="59"/>
    </row>
    <row r="12263" spans="21:21" x14ac:dyDescent="0.2">
      <c r="U12263" s="59"/>
    </row>
    <row r="12264" spans="21:21" x14ac:dyDescent="0.2">
      <c r="U12264" s="59"/>
    </row>
    <row r="12265" spans="21:21" x14ac:dyDescent="0.2">
      <c r="U12265" s="59"/>
    </row>
    <row r="12266" spans="21:21" x14ac:dyDescent="0.2">
      <c r="U12266" s="59"/>
    </row>
    <row r="12267" spans="21:21" x14ac:dyDescent="0.2">
      <c r="U12267" s="59"/>
    </row>
    <row r="12268" spans="21:21" x14ac:dyDescent="0.2">
      <c r="U12268" s="59"/>
    </row>
    <row r="12269" spans="21:21" x14ac:dyDescent="0.2">
      <c r="U12269" s="59"/>
    </row>
    <row r="12270" spans="21:21" x14ac:dyDescent="0.2">
      <c r="U12270" s="59"/>
    </row>
    <row r="12271" spans="21:21" x14ac:dyDescent="0.2">
      <c r="U12271" s="59"/>
    </row>
    <row r="12272" spans="21:21" x14ac:dyDescent="0.2">
      <c r="U12272" s="59"/>
    </row>
    <row r="12273" spans="21:21" x14ac:dyDescent="0.2">
      <c r="U12273" s="59"/>
    </row>
    <row r="12274" spans="21:21" x14ac:dyDescent="0.2">
      <c r="U12274" s="59"/>
    </row>
    <row r="12275" spans="21:21" x14ac:dyDescent="0.2">
      <c r="U12275" s="59"/>
    </row>
    <row r="12276" spans="21:21" x14ac:dyDescent="0.2">
      <c r="U12276" s="59"/>
    </row>
    <row r="12277" spans="21:21" x14ac:dyDescent="0.2">
      <c r="U12277" s="59"/>
    </row>
    <row r="12278" spans="21:21" x14ac:dyDescent="0.2">
      <c r="U12278" s="59"/>
    </row>
    <row r="12279" spans="21:21" x14ac:dyDescent="0.2">
      <c r="U12279" s="59"/>
    </row>
    <row r="12280" spans="21:21" x14ac:dyDescent="0.2">
      <c r="U12280" s="59"/>
    </row>
    <row r="12281" spans="21:21" x14ac:dyDescent="0.2">
      <c r="U12281" s="59"/>
    </row>
    <row r="12282" spans="21:21" x14ac:dyDescent="0.2">
      <c r="U12282" s="59"/>
    </row>
    <row r="12283" spans="21:21" x14ac:dyDescent="0.2">
      <c r="U12283" s="59"/>
    </row>
    <row r="12284" spans="21:21" x14ac:dyDescent="0.2">
      <c r="U12284" s="59"/>
    </row>
    <row r="12285" spans="21:21" x14ac:dyDescent="0.2">
      <c r="U12285" s="59"/>
    </row>
    <row r="12286" spans="21:21" x14ac:dyDescent="0.2">
      <c r="U12286" s="59"/>
    </row>
    <row r="12287" spans="21:21" x14ac:dyDescent="0.2">
      <c r="U12287" s="59"/>
    </row>
    <row r="12288" spans="21:21" x14ac:dyDescent="0.2">
      <c r="U12288" s="59"/>
    </row>
    <row r="12289" spans="21:21" x14ac:dyDescent="0.2">
      <c r="U12289" s="59"/>
    </row>
    <row r="12290" spans="21:21" x14ac:dyDescent="0.2">
      <c r="U12290" s="59"/>
    </row>
    <row r="12291" spans="21:21" x14ac:dyDescent="0.2">
      <c r="U12291" s="59"/>
    </row>
    <row r="12292" spans="21:21" x14ac:dyDescent="0.2">
      <c r="U12292" s="59"/>
    </row>
    <row r="12293" spans="21:21" x14ac:dyDescent="0.2">
      <c r="U12293" s="59"/>
    </row>
    <row r="12294" spans="21:21" x14ac:dyDescent="0.2">
      <c r="U12294" s="59"/>
    </row>
    <row r="12295" spans="21:21" x14ac:dyDescent="0.2">
      <c r="U12295" s="59"/>
    </row>
    <row r="12296" spans="21:21" x14ac:dyDescent="0.2">
      <c r="U12296" s="59"/>
    </row>
    <row r="12297" spans="21:21" x14ac:dyDescent="0.2">
      <c r="U12297" s="59"/>
    </row>
    <row r="12298" spans="21:21" x14ac:dyDescent="0.2">
      <c r="U12298" s="59"/>
    </row>
    <row r="12299" spans="21:21" x14ac:dyDescent="0.2">
      <c r="U12299" s="59"/>
    </row>
    <row r="12300" spans="21:21" x14ac:dyDescent="0.2">
      <c r="U12300" s="59"/>
    </row>
    <row r="12301" spans="21:21" x14ac:dyDescent="0.2">
      <c r="U12301" s="59"/>
    </row>
    <row r="12302" spans="21:21" x14ac:dyDescent="0.2">
      <c r="U12302" s="59"/>
    </row>
    <row r="12303" spans="21:21" x14ac:dyDescent="0.2">
      <c r="U12303" s="59"/>
    </row>
    <row r="12304" spans="21:21" x14ac:dyDescent="0.2">
      <c r="U12304" s="59"/>
    </row>
    <row r="12305" spans="21:21" x14ac:dyDescent="0.2">
      <c r="U12305" s="59"/>
    </row>
    <row r="12306" spans="21:21" x14ac:dyDescent="0.2">
      <c r="U12306" s="59"/>
    </row>
    <row r="12307" spans="21:21" x14ac:dyDescent="0.2">
      <c r="U12307" s="59"/>
    </row>
    <row r="12308" spans="21:21" x14ac:dyDescent="0.2">
      <c r="U12308" s="59"/>
    </row>
    <row r="12309" spans="21:21" x14ac:dyDescent="0.2">
      <c r="U12309" s="59"/>
    </row>
    <row r="12310" spans="21:21" x14ac:dyDescent="0.2">
      <c r="U12310" s="59"/>
    </row>
    <row r="12311" spans="21:21" x14ac:dyDescent="0.2">
      <c r="U12311" s="59"/>
    </row>
    <row r="12312" spans="21:21" x14ac:dyDescent="0.2">
      <c r="U12312" s="59"/>
    </row>
    <row r="12313" spans="21:21" x14ac:dyDescent="0.2">
      <c r="U12313" s="59"/>
    </row>
    <row r="12314" spans="21:21" x14ac:dyDescent="0.2">
      <c r="U12314" s="59"/>
    </row>
    <row r="12315" spans="21:21" x14ac:dyDescent="0.2">
      <c r="U12315" s="59"/>
    </row>
    <row r="12316" spans="21:21" x14ac:dyDescent="0.2">
      <c r="U12316" s="59"/>
    </row>
    <row r="12317" spans="21:21" x14ac:dyDescent="0.2">
      <c r="U12317" s="59"/>
    </row>
    <row r="12318" spans="21:21" x14ac:dyDescent="0.2">
      <c r="U12318" s="59"/>
    </row>
    <row r="12319" spans="21:21" x14ac:dyDescent="0.2">
      <c r="U12319" s="59"/>
    </row>
    <row r="12320" spans="21:21" x14ac:dyDescent="0.2">
      <c r="U12320" s="59"/>
    </row>
    <row r="12321" spans="21:21" x14ac:dyDescent="0.2">
      <c r="U12321" s="59"/>
    </row>
    <row r="12322" spans="21:21" x14ac:dyDescent="0.2">
      <c r="U12322" s="59"/>
    </row>
    <row r="12323" spans="21:21" x14ac:dyDescent="0.2">
      <c r="U12323" s="59"/>
    </row>
    <row r="12324" spans="21:21" x14ac:dyDescent="0.2">
      <c r="U12324" s="59"/>
    </row>
    <row r="12325" spans="21:21" x14ac:dyDescent="0.2">
      <c r="U12325" s="59"/>
    </row>
    <row r="12326" spans="21:21" x14ac:dyDescent="0.2">
      <c r="U12326" s="59"/>
    </row>
    <row r="12327" spans="21:21" x14ac:dyDescent="0.2">
      <c r="U12327" s="59"/>
    </row>
    <row r="12328" spans="21:21" x14ac:dyDescent="0.2">
      <c r="U12328" s="59"/>
    </row>
    <row r="12329" spans="21:21" x14ac:dyDescent="0.2">
      <c r="U12329" s="59"/>
    </row>
    <row r="12330" spans="21:21" x14ac:dyDescent="0.2">
      <c r="U12330" s="59"/>
    </row>
    <row r="12331" spans="21:21" x14ac:dyDescent="0.2">
      <c r="U12331" s="59"/>
    </row>
    <row r="12332" spans="21:21" x14ac:dyDescent="0.2">
      <c r="U12332" s="59"/>
    </row>
    <row r="12333" spans="21:21" x14ac:dyDescent="0.2">
      <c r="U12333" s="59"/>
    </row>
    <row r="12334" spans="21:21" x14ac:dyDescent="0.2">
      <c r="U12334" s="59"/>
    </row>
    <row r="12335" spans="21:21" x14ac:dyDescent="0.2">
      <c r="U12335" s="59"/>
    </row>
    <row r="12336" spans="21:21" x14ac:dyDescent="0.2">
      <c r="U12336" s="59"/>
    </row>
    <row r="12337" spans="21:21" x14ac:dyDescent="0.2">
      <c r="U12337" s="59"/>
    </row>
    <row r="12338" spans="21:21" x14ac:dyDescent="0.2">
      <c r="U12338" s="59"/>
    </row>
    <row r="12339" spans="21:21" x14ac:dyDescent="0.2">
      <c r="U12339" s="59"/>
    </row>
    <row r="12340" spans="21:21" x14ac:dyDescent="0.2">
      <c r="U12340" s="59"/>
    </row>
    <row r="12341" spans="21:21" x14ac:dyDescent="0.2">
      <c r="U12341" s="59"/>
    </row>
    <row r="12342" spans="21:21" x14ac:dyDescent="0.2">
      <c r="U12342" s="59"/>
    </row>
    <row r="12343" spans="21:21" x14ac:dyDescent="0.2">
      <c r="U12343" s="59"/>
    </row>
    <row r="12344" spans="21:21" x14ac:dyDescent="0.2">
      <c r="U12344" s="59"/>
    </row>
    <row r="12345" spans="21:21" x14ac:dyDescent="0.2">
      <c r="U12345" s="59"/>
    </row>
    <row r="12346" spans="21:21" x14ac:dyDescent="0.2">
      <c r="U12346" s="59"/>
    </row>
    <row r="12347" spans="21:21" x14ac:dyDescent="0.2">
      <c r="U12347" s="59"/>
    </row>
    <row r="12348" spans="21:21" x14ac:dyDescent="0.2">
      <c r="U12348" s="59"/>
    </row>
    <row r="12349" spans="21:21" x14ac:dyDescent="0.2">
      <c r="U12349" s="59"/>
    </row>
    <row r="12350" spans="21:21" x14ac:dyDescent="0.2">
      <c r="U12350" s="59"/>
    </row>
    <row r="12351" spans="21:21" x14ac:dyDescent="0.2">
      <c r="U12351" s="59"/>
    </row>
    <row r="12352" spans="21:21" x14ac:dyDescent="0.2">
      <c r="U12352" s="59"/>
    </row>
    <row r="12353" spans="21:21" x14ac:dyDescent="0.2">
      <c r="U12353" s="59"/>
    </row>
    <row r="12354" spans="21:21" x14ac:dyDescent="0.2">
      <c r="U12354" s="59"/>
    </row>
    <row r="12355" spans="21:21" x14ac:dyDescent="0.2">
      <c r="U12355" s="59"/>
    </row>
    <row r="12356" spans="21:21" x14ac:dyDescent="0.2">
      <c r="U12356" s="59"/>
    </row>
    <row r="12357" spans="21:21" x14ac:dyDescent="0.2">
      <c r="U12357" s="59"/>
    </row>
    <row r="12358" spans="21:21" x14ac:dyDescent="0.2">
      <c r="U12358" s="59"/>
    </row>
    <row r="12359" spans="21:21" x14ac:dyDescent="0.2">
      <c r="U12359" s="59"/>
    </row>
    <row r="12360" spans="21:21" x14ac:dyDescent="0.2">
      <c r="U12360" s="59"/>
    </row>
    <row r="12361" spans="21:21" x14ac:dyDescent="0.2">
      <c r="U12361" s="59"/>
    </row>
    <row r="12362" spans="21:21" x14ac:dyDescent="0.2">
      <c r="U12362" s="59"/>
    </row>
    <row r="12363" spans="21:21" x14ac:dyDescent="0.2">
      <c r="U12363" s="59"/>
    </row>
    <row r="12364" spans="21:21" x14ac:dyDescent="0.2">
      <c r="U12364" s="59"/>
    </row>
    <row r="12365" spans="21:21" x14ac:dyDescent="0.2">
      <c r="U12365" s="59"/>
    </row>
    <row r="12366" spans="21:21" x14ac:dyDescent="0.2">
      <c r="U12366" s="59"/>
    </row>
    <row r="12367" spans="21:21" x14ac:dyDescent="0.2">
      <c r="U12367" s="59"/>
    </row>
    <row r="12368" spans="21:21" x14ac:dyDescent="0.2">
      <c r="U12368" s="59"/>
    </row>
    <row r="12369" spans="21:21" x14ac:dyDescent="0.2">
      <c r="U12369" s="59"/>
    </row>
    <row r="12370" spans="21:21" x14ac:dyDescent="0.2">
      <c r="U12370" s="59"/>
    </row>
    <row r="12371" spans="21:21" x14ac:dyDescent="0.2">
      <c r="U12371" s="59"/>
    </row>
    <row r="12372" spans="21:21" x14ac:dyDescent="0.2">
      <c r="U12372" s="59"/>
    </row>
    <row r="12373" spans="21:21" x14ac:dyDescent="0.2">
      <c r="U12373" s="59"/>
    </row>
    <row r="12374" spans="21:21" x14ac:dyDescent="0.2">
      <c r="U12374" s="59"/>
    </row>
    <row r="12375" spans="21:21" x14ac:dyDescent="0.2">
      <c r="U12375" s="59"/>
    </row>
    <row r="12376" spans="21:21" x14ac:dyDescent="0.2">
      <c r="U12376" s="59"/>
    </row>
    <row r="12377" spans="21:21" x14ac:dyDescent="0.2">
      <c r="U12377" s="59"/>
    </row>
    <row r="12378" spans="21:21" x14ac:dyDescent="0.2">
      <c r="U12378" s="59"/>
    </row>
    <row r="12379" spans="21:21" x14ac:dyDescent="0.2">
      <c r="U12379" s="59"/>
    </row>
    <row r="12380" spans="21:21" x14ac:dyDescent="0.2">
      <c r="U12380" s="59"/>
    </row>
    <row r="12381" spans="21:21" x14ac:dyDescent="0.2">
      <c r="U12381" s="59"/>
    </row>
    <row r="12382" spans="21:21" x14ac:dyDescent="0.2">
      <c r="U12382" s="59"/>
    </row>
    <row r="12383" spans="21:21" x14ac:dyDescent="0.2">
      <c r="U12383" s="59"/>
    </row>
    <row r="12384" spans="21:21" x14ac:dyDescent="0.2">
      <c r="U12384" s="59"/>
    </row>
    <row r="12385" spans="21:21" x14ac:dyDescent="0.2">
      <c r="U12385" s="59"/>
    </row>
    <row r="12386" spans="21:21" x14ac:dyDescent="0.2">
      <c r="U12386" s="59"/>
    </row>
    <row r="12387" spans="21:21" x14ac:dyDescent="0.2">
      <c r="U12387" s="59"/>
    </row>
    <row r="12388" spans="21:21" x14ac:dyDescent="0.2">
      <c r="U12388" s="59"/>
    </row>
    <row r="12389" spans="21:21" x14ac:dyDescent="0.2">
      <c r="U12389" s="59"/>
    </row>
    <row r="12390" spans="21:21" x14ac:dyDescent="0.2">
      <c r="U12390" s="59"/>
    </row>
    <row r="12391" spans="21:21" x14ac:dyDescent="0.2">
      <c r="U12391" s="59"/>
    </row>
    <row r="12392" spans="21:21" x14ac:dyDescent="0.2">
      <c r="U12392" s="59"/>
    </row>
    <row r="12393" spans="21:21" x14ac:dyDescent="0.2">
      <c r="U12393" s="59"/>
    </row>
    <row r="12394" spans="21:21" x14ac:dyDescent="0.2">
      <c r="U12394" s="59"/>
    </row>
    <row r="12395" spans="21:21" x14ac:dyDescent="0.2">
      <c r="U12395" s="59"/>
    </row>
    <row r="12396" spans="21:21" x14ac:dyDescent="0.2">
      <c r="U12396" s="59"/>
    </row>
    <row r="12397" spans="21:21" x14ac:dyDescent="0.2">
      <c r="U12397" s="59"/>
    </row>
    <row r="12398" spans="21:21" x14ac:dyDescent="0.2">
      <c r="U12398" s="59"/>
    </row>
    <row r="12399" spans="21:21" x14ac:dyDescent="0.2">
      <c r="U12399" s="59"/>
    </row>
    <row r="12400" spans="21:21" x14ac:dyDescent="0.2">
      <c r="U12400" s="59"/>
    </row>
    <row r="12401" spans="21:21" x14ac:dyDescent="0.2">
      <c r="U12401" s="59"/>
    </row>
    <row r="12402" spans="21:21" x14ac:dyDescent="0.2">
      <c r="U12402" s="59"/>
    </row>
    <row r="12403" spans="21:21" x14ac:dyDescent="0.2">
      <c r="U12403" s="59"/>
    </row>
    <row r="12404" spans="21:21" x14ac:dyDescent="0.2">
      <c r="U12404" s="59"/>
    </row>
    <row r="12405" spans="21:21" x14ac:dyDescent="0.2">
      <c r="U12405" s="59"/>
    </row>
    <row r="12406" spans="21:21" x14ac:dyDescent="0.2">
      <c r="U12406" s="59"/>
    </row>
    <row r="12407" spans="21:21" x14ac:dyDescent="0.2">
      <c r="U12407" s="59"/>
    </row>
    <row r="12408" spans="21:21" x14ac:dyDescent="0.2">
      <c r="U12408" s="59"/>
    </row>
    <row r="12409" spans="21:21" x14ac:dyDescent="0.2">
      <c r="U12409" s="59"/>
    </row>
    <row r="12410" spans="21:21" x14ac:dyDescent="0.2">
      <c r="U12410" s="59"/>
    </row>
    <row r="12411" spans="21:21" x14ac:dyDescent="0.2">
      <c r="U12411" s="59"/>
    </row>
    <row r="12412" spans="21:21" x14ac:dyDescent="0.2">
      <c r="U12412" s="59"/>
    </row>
    <row r="12413" spans="21:21" x14ac:dyDescent="0.2">
      <c r="U12413" s="59"/>
    </row>
    <row r="12414" spans="21:21" x14ac:dyDescent="0.2">
      <c r="U12414" s="59"/>
    </row>
    <row r="12415" spans="21:21" x14ac:dyDescent="0.2">
      <c r="U12415" s="59"/>
    </row>
    <row r="12416" spans="21:21" x14ac:dyDescent="0.2">
      <c r="U12416" s="59"/>
    </row>
    <row r="12417" spans="21:21" x14ac:dyDescent="0.2">
      <c r="U12417" s="59"/>
    </row>
    <row r="12418" spans="21:21" x14ac:dyDescent="0.2">
      <c r="U12418" s="59"/>
    </row>
    <row r="12419" spans="21:21" x14ac:dyDescent="0.2">
      <c r="U12419" s="59"/>
    </row>
    <row r="12420" spans="21:21" x14ac:dyDescent="0.2">
      <c r="U12420" s="59"/>
    </row>
    <row r="12421" spans="21:21" x14ac:dyDescent="0.2">
      <c r="U12421" s="59"/>
    </row>
    <row r="12422" spans="21:21" x14ac:dyDescent="0.2">
      <c r="U12422" s="59"/>
    </row>
    <row r="12423" spans="21:21" x14ac:dyDescent="0.2">
      <c r="U12423" s="59"/>
    </row>
    <row r="12424" spans="21:21" x14ac:dyDescent="0.2">
      <c r="U12424" s="59"/>
    </row>
    <row r="12425" spans="21:21" x14ac:dyDescent="0.2">
      <c r="U12425" s="59"/>
    </row>
    <row r="12426" spans="21:21" x14ac:dyDescent="0.2">
      <c r="U12426" s="59"/>
    </row>
    <row r="12427" spans="21:21" x14ac:dyDescent="0.2">
      <c r="U12427" s="59"/>
    </row>
    <row r="12428" spans="21:21" x14ac:dyDescent="0.2">
      <c r="U12428" s="59"/>
    </row>
    <row r="12429" spans="21:21" x14ac:dyDescent="0.2">
      <c r="U12429" s="59"/>
    </row>
    <row r="12430" spans="21:21" x14ac:dyDescent="0.2">
      <c r="U12430" s="59"/>
    </row>
    <row r="12431" spans="21:21" x14ac:dyDescent="0.2">
      <c r="U12431" s="59"/>
    </row>
    <row r="12432" spans="21:21" x14ac:dyDescent="0.2">
      <c r="U12432" s="59"/>
    </row>
    <row r="12433" spans="21:21" x14ac:dyDescent="0.2">
      <c r="U12433" s="59"/>
    </row>
    <row r="12434" spans="21:21" x14ac:dyDescent="0.2">
      <c r="U12434" s="59"/>
    </row>
    <row r="12435" spans="21:21" x14ac:dyDescent="0.2">
      <c r="U12435" s="59"/>
    </row>
    <row r="12436" spans="21:21" x14ac:dyDescent="0.2">
      <c r="U12436" s="59"/>
    </row>
    <row r="12437" spans="21:21" x14ac:dyDescent="0.2">
      <c r="U12437" s="59"/>
    </row>
    <row r="12438" spans="21:21" x14ac:dyDescent="0.2">
      <c r="U12438" s="59"/>
    </row>
    <row r="12439" spans="21:21" x14ac:dyDescent="0.2">
      <c r="U12439" s="59"/>
    </row>
    <row r="12440" spans="21:21" x14ac:dyDescent="0.2">
      <c r="U12440" s="59"/>
    </row>
    <row r="12441" spans="21:21" x14ac:dyDescent="0.2">
      <c r="U12441" s="59"/>
    </row>
    <row r="12442" spans="21:21" x14ac:dyDescent="0.2">
      <c r="U12442" s="59"/>
    </row>
    <row r="12443" spans="21:21" x14ac:dyDescent="0.2">
      <c r="U12443" s="59"/>
    </row>
    <row r="12444" spans="21:21" x14ac:dyDescent="0.2">
      <c r="U12444" s="59"/>
    </row>
    <row r="12445" spans="21:21" x14ac:dyDescent="0.2">
      <c r="U12445" s="59"/>
    </row>
    <row r="12446" spans="21:21" x14ac:dyDescent="0.2">
      <c r="U12446" s="59"/>
    </row>
    <row r="12447" spans="21:21" x14ac:dyDescent="0.2">
      <c r="U12447" s="59"/>
    </row>
    <row r="12448" spans="21:21" x14ac:dyDescent="0.2">
      <c r="U12448" s="59"/>
    </row>
    <row r="12449" spans="21:21" x14ac:dyDescent="0.2">
      <c r="U12449" s="59"/>
    </row>
    <row r="12450" spans="21:21" x14ac:dyDescent="0.2">
      <c r="U12450" s="59"/>
    </row>
    <row r="12451" spans="21:21" x14ac:dyDescent="0.2">
      <c r="U12451" s="59"/>
    </row>
    <row r="12452" spans="21:21" x14ac:dyDescent="0.2">
      <c r="U12452" s="59"/>
    </row>
    <row r="12453" spans="21:21" x14ac:dyDescent="0.2">
      <c r="U12453" s="59"/>
    </row>
    <row r="12454" spans="21:21" x14ac:dyDescent="0.2">
      <c r="U12454" s="59"/>
    </row>
    <row r="12455" spans="21:21" x14ac:dyDescent="0.2">
      <c r="U12455" s="59"/>
    </row>
    <row r="12456" spans="21:21" x14ac:dyDescent="0.2">
      <c r="U12456" s="59"/>
    </row>
    <row r="12457" spans="21:21" x14ac:dyDescent="0.2">
      <c r="U12457" s="59"/>
    </row>
    <row r="12458" spans="21:21" x14ac:dyDescent="0.2">
      <c r="U12458" s="59"/>
    </row>
    <row r="12459" spans="21:21" x14ac:dyDescent="0.2">
      <c r="U12459" s="59"/>
    </row>
    <row r="12460" spans="21:21" x14ac:dyDescent="0.2">
      <c r="U12460" s="59"/>
    </row>
    <row r="12461" spans="21:21" x14ac:dyDescent="0.2">
      <c r="U12461" s="59"/>
    </row>
    <row r="12462" spans="21:21" x14ac:dyDescent="0.2">
      <c r="U12462" s="59"/>
    </row>
    <row r="12463" spans="21:21" x14ac:dyDescent="0.2">
      <c r="U12463" s="59"/>
    </row>
    <row r="12464" spans="21:21" x14ac:dyDescent="0.2">
      <c r="U12464" s="59"/>
    </row>
    <row r="12465" spans="21:21" x14ac:dyDescent="0.2">
      <c r="U12465" s="59"/>
    </row>
    <row r="12466" spans="21:21" x14ac:dyDescent="0.2">
      <c r="U12466" s="59"/>
    </row>
    <row r="12467" spans="21:21" x14ac:dyDescent="0.2">
      <c r="U12467" s="59"/>
    </row>
    <row r="12468" spans="21:21" x14ac:dyDescent="0.2">
      <c r="U12468" s="59"/>
    </row>
    <row r="12469" spans="21:21" x14ac:dyDescent="0.2">
      <c r="U12469" s="59"/>
    </row>
    <row r="12470" spans="21:21" x14ac:dyDescent="0.2">
      <c r="U12470" s="59"/>
    </row>
    <row r="12471" spans="21:21" x14ac:dyDescent="0.2">
      <c r="U12471" s="59"/>
    </row>
    <row r="12472" spans="21:21" x14ac:dyDescent="0.2">
      <c r="U12472" s="59"/>
    </row>
    <row r="12473" spans="21:21" x14ac:dyDescent="0.2">
      <c r="U12473" s="59"/>
    </row>
    <row r="12474" spans="21:21" x14ac:dyDescent="0.2">
      <c r="U12474" s="59"/>
    </row>
    <row r="12475" spans="21:21" x14ac:dyDescent="0.2">
      <c r="U12475" s="59"/>
    </row>
    <row r="12476" spans="21:21" x14ac:dyDescent="0.2">
      <c r="U12476" s="59"/>
    </row>
    <row r="12477" spans="21:21" x14ac:dyDescent="0.2">
      <c r="U12477" s="59"/>
    </row>
    <row r="12478" spans="21:21" x14ac:dyDescent="0.2">
      <c r="U12478" s="59"/>
    </row>
    <row r="12479" spans="21:21" x14ac:dyDescent="0.2">
      <c r="U12479" s="59"/>
    </row>
    <row r="12480" spans="21:21" x14ac:dyDescent="0.2">
      <c r="U12480" s="59"/>
    </row>
    <row r="12481" spans="21:21" x14ac:dyDescent="0.2">
      <c r="U12481" s="59"/>
    </row>
    <row r="12482" spans="21:21" x14ac:dyDescent="0.2">
      <c r="U12482" s="59"/>
    </row>
    <row r="12483" spans="21:21" x14ac:dyDescent="0.2">
      <c r="U12483" s="59"/>
    </row>
    <row r="12484" spans="21:21" x14ac:dyDescent="0.2">
      <c r="U12484" s="59"/>
    </row>
    <row r="12485" spans="21:21" x14ac:dyDescent="0.2">
      <c r="U12485" s="59"/>
    </row>
    <row r="12486" spans="21:21" x14ac:dyDescent="0.2">
      <c r="U12486" s="59"/>
    </row>
    <row r="12487" spans="21:21" x14ac:dyDescent="0.2">
      <c r="U12487" s="59"/>
    </row>
    <row r="12488" spans="21:21" x14ac:dyDescent="0.2">
      <c r="U12488" s="59"/>
    </row>
    <row r="12489" spans="21:21" x14ac:dyDescent="0.2">
      <c r="U12489" s="59"/>
    </row>
    <row r="12490" spans="21:21" x14ac:dyDescent="0.2">
      <c r="U12490" s="59"/>
    </row>
    <row r="12491" spans="21:21" x14ac:dyDescent="0.2">
      <c r="U12491" s="59"/>
    </row>
    <row r="12492" spans="21:21" x14ac:dyDescent="0.2">
      <c r="U12492" s="59"/>
    </row>
    <row r="12493" spans="21:21" x14ac:dyDescent="0.2">
      <c r="U12493" s="59"/>
    </row>
    <row r="12494" spans="21:21" x14ac:dyDescent="0.2">
      <c r="U12494" s="59"/>
    </row>
    <row r="12495" spans="21:21" x14ac:dyDescent="0.2">
      <c r="U12495" s="59"/>
    </row>
    <row r="12496" spans="21:21" x14ac:dyDescent="0.2">
      <c r="U12496" s="59"/>
    </row>
    <row r="12497" spans="21:21" x14ac:dyDescent="0.2">
      <c r="U12497" s="59"/>
    </row>
    <row r="12498" spans="21:21" x14ac:dyDescent="0.2">
      <c r="U12498" s="59"/>
    </row>
    <row r="12499" spans="21:21" x14ac:dyDescent="0.2">
      <c r="U12499" s="59"/>
    </row>
    <row r="12500" spans="21:21" x14ac:dyDescent="0.2">
      <c r="U12500" s="59"/>
    </row>
    <row r="12501" spans="21:21" x14ac:dyDescent="0.2">
      <c r="U12501" s="59"/>
    </row>
    <row r="12502" spans="21:21" x14ac:dyDescent="0.2">
      <c r="U12502" s="59"/>
    </row>
    <row r="12503" spans="21:21" x14ac:dyDescent="0.2">
      <c r="U12503" s="59"/>
    </row>
    <row r="12504" spans="21:21" x14ac:dyDescent="0.2">
      <c r="U12504" s="59"/>
    </row>
    <row r="12505" spans="21:21" x14ac:dyDescent="0.2">
      <c r="U12505" s="59"/>
    </row>
    <row r="12506" spans="21:21" x14ac:dyDescent="0.2">
      <c r="U12506" s="59"/>
    </row>
    <row r="12507" spans="21:21" x14ac:dyDescent="0.2">
      <c r="U12507" s="59"/>
    </row>
    <row r="12508" spans="21:21" x14ac:dyDescent="0.2">
      <c r="U12508" s="59"/>
    </row>
    <row r="12509" spans="21:21" x14ac:dyDescent="0.2">
      <c r="U12509" s="59"/>
    </row>
    <row r="12510" spans="21:21" x14ac:dyDescent="0.2">
      <c r="U12510" s="59"/>
    </row>
    <row r="12511" spans="21:21" x14ac:dyDescent="0.2">
      <c r="U12511" s="59"/>
    </row>
    <row r="12512" spans="21:21" x14ac:dyDescent="0.2">
      <c r="U12512" s="59"/>
    </row>
    <row r="12513" spans="21:21" x14ac:dyDescent="0.2">
      <c r="U12513" s="59"/>
    </row>
    <row r="12514" spans="21:21" x14ac:dyDescent="0.2">
      <c r="U12514" s="59"/>
    </row>
    <row r="12515" spans="21:21" x14ac:dyDescent="0.2">
      <c r="U12515" s="59"/>
    </row>
    <row r="12516" spans="21:21" x14ac:dyDescent="0.2">
      <c r="U12516" s="59"/>
    </row>
    <row r="12517" spans="21:21" x14ac:dyDescent="0.2">
      <c r="U12517" s="59"/>
    </row>
    <row r="12518" spans="21:21" x14ac:dyDescent="0.2">
      <c r="U12518" s="59"/>
    </row>
    <row r="12519" spans="21:21" x14ac:dyDescent="0.2">
      <c r="U12519" s="59"/>
    </row>
    <row r="12520" spans="21:21" x14ac:dyDescent="0.2">
      <c r="U12520" s="59"/>
    </row>
    <row r="12521" spans="21:21" x14ac:dyDescent="0.2">
      <c r="U12521" s="59"/>
    </row>
    <row r="12522" spans="21:21" x14ac:dyDescent="0.2">
      <c r="U12522" s="59"/>
    </row>
    <row r="12523" spans="21:21" x14ac:dyDescent="0.2">
      <c r="U12523" s="59"/>
    </row>
    <row r="12524" spans="21:21" x14ac:dyDescent="0.2">
      <c r="U12524" s="59"/>
    </row>
    <row r="12525" spans="21:21" x14ac:dyDescent="0.2">
      <c r="U12525" s="59"/>
    </row>
    <row r="12526" spans="21:21" x14ac:dyDescent="0.2">
      <c r="U12526" s="59"/>
    </row>
    <row r="12527" spans="21:21" x14ac:dyDescent="0.2">
      <c r="U12527" s="59"/>
    </row>
    <row r="12528" spans="21:21" x14ac:dyDescent="0.2">
      <c r="U12528" s="59"/>
    </row>
    <row r="12529" spans="21:21" x14ac:dyDescent="0.2">
      <c r="U12529" s="59"/>
    </row>
    <row r="12530" spans="21:21" x14ac:dyDescent="0.2">
      <c r="U12530" s="59"/>
    </row>
    <row r="12531" spans="21:21" x14ac:dyDescent="0.2">
      <c r="U12531" s="59"/>
    </row>
    <row r="12532" spans="21:21" x14ac:dyDescent="0.2">
      <c r="U12532" s="59"/>
    </row>
    <row r="12533" spans="21:21" x14ac:dyDescent="0.2">
      <c r="U12533" s="59"/>
    </row>
    <row r="12534" spans="21:21" x14ac:dyDescent="0.2">
      <c r="U12534" s="59"/>
    </row>
    <row r="12535" spans="21:21" x14ac:dyDescent="0.2">
      <c r="U12535" s="59"/>
    </row>
    <row r="12536" spans="21:21" x14ac:dyDescent="0.2">
      <c r="U12536" s="59"/>
    </row>
    <row r="12537" spans="21:21" x14ac:dyDescent="0.2">
      <c r="U12537" s="59"/>
    </row>
    <row r="12538" spans="21:21" x14ac:dyDescent="0.2">
      <c r="U12538" s="59"/>
    </row>
    <row r="12539" spans="21:21" x14ac:dyDescent="0.2">
      <c r="U12539" s="59"/>
    </row>
    <row r="12540" spans="21:21" x14ac:dyDescent="0.2">
      <c r="U12540" s="59"/>
    </row>
    <row r="12541" spans="21:21" x14ac:dyDescent="0.2">
      <c r="U12541" s="59"/>
    </row>
    <row r="12542" spans="21:21" x14ac:dyDescent="0.2">
      <c r="U12542" s="59"/>
    </row>
    <row r="12543" spans="21:21" x14ac:dyDescent="0.2">
      <c r="U12543" s="59"/>
    </row>
    <row r="12544" spans="21:21" x14ac:dyDescent="0.2">
      <c r="U12544" s="59"/>
    </row>
    <row r="12545" spans="21:21" x14ac:dyDescent="0.2">
      <c r="U12545" s="59"/>
    </row>
    <row r="12546" spans="21:21" x14ac:dyDescent="0.2">
      <c r="U12546" s="59"/>
    </row>
    <row r="12547" spans="21:21" x14ac:dyDescent="0.2">
      <c r="U12547" s="59"/>
    </row>
    <row r="12548" spans="21:21" x14ac:dyDescent="0.2">
      <c r="U12548" s="59"/>
    </row>
    <row r="12549" spans="21:21" x14ac:dyDescent="0.2">
      <c r="U12549" s="59"/>
    </row>
    <row r="12550" spans="21:21" x14ac:dyDescent="0.2">
      <c r="U12550" s="59"/>
    </row>
    <row r="12551" spans="21:21" x14ac:dyDescent="0.2">
      <c r="U12551" s="59"/>
    </row>
    <row r="12552" spans="21:21" x14ac:dyDescent="0.2">
      <c r="U12552" s="59"/>
    </row>
    <row r="12553" spans="21:21" x14ac:dyDescent="0.2">
      <c r="U12553" s="59"/>
    </row>
    <row r="12554" spans="21:21" x14ac:dyDescent="0.2">
      <c r="U12554" s="59"/>
    </row>
    <row r="12555" spans="21:21" x14ac:dyDescent="0.2">
      <c r="U12555" s="59"/>
    </row>
    <row r="12556" spans="21:21" x14ac:dyDescent="0.2">
      <c r="U12556" s="59"/>
    </row>
    <row r="12557" spans="21:21" x14ac:dyDescent="0.2">
      <c r="U12557" s="59"/>
    </row>
    <row r="12558" spans="21:21" x14ac:dyDescent="0.2">
      <c r="U12558" s="59"/>
    </row>
    <row r="12559" spans="21:21" x14ac:dyDescent="0.2">
      <c r="U12559" s="59"/>
    </row>
    <row r="12560" spans="21:21" x14ac:dyDescent="0.2">
      <c r="U12560" s="59"/>
    </row>
    <row r="12561" spans="21:21" x14ac:dyDescent="0.2">
      <c r="U12561" s="59"/>
    </row>
    <row r="12562" spans="21:21" x14ac:dyDescent="0.2">
      <c r="U12562" s="59"/>
    </row>
    <row r="12563" spans="21:21" x14ac:dyDescent="0.2">
      <c r="U12563" s="59"/>
    </row>
    <row r="12564" spans="21:21" x14ac:dyDescent="0.2">
      <c r="U12564" s="59"/>
    </row>
    <row r="12565" spans="21:21" x14ac:dyDescent="0.2">
      <c r="U12565" s="59"/>
    </row>
    <row r="12566" spans="21:21" x14ac:dyDescent="0.2">
      <c r="U12566" s="59"/>
    </row>
    <row r="12567" spans="21:21" x14ac:dyDescent="0.2">
      <c r="U12567" s="59"/>
    </row>
    <row r="12568" spans="21:21" x14ac:dyDescent="0.2">
      <c r="U12568" s="59"/>
    </row>
    <row r="12569" spans="21:21" x14ac:dyDescent="0.2">
      <c r="U12569" s="59"/>
    </row>
    <row r="12570" spans="21:21" x14ac:dyDescent="0.2">
      <c r="U12570" s="59"/>
    </row>
    <row r="12571" spans="21:21" x14ac:dyDescent="0.2">
      <c r="U12571" s="59"/>
    </row>
    <row r="12572" spans="21:21" x14ac:dyDescent="0.2">
      <c r="U12572" s="59"/>
    </row>
    <row r="12573" spans="21:21" x14ac:dyDescent="0.2">
      <c r="U12573" s="59"/>
    </row>
    <row r="12574" spans="21:21" x14ac:dyDescent="0.2">
      <c r="U12574" s="59"/>
    </row>
    <row r="12575" spans="21:21" x14ac:dyDescent="0.2">
      <c r="U12575" s="59"/>
    </row>
    <row r="12576" spans="21:21" x14ac:dyDescent="0.2">
      <c r="U12576" s="59"/>
    </row>
    <row r="12577" spans="21:21" x14ac:dyDescent="0.2">
      <c r="U12577" s="59"/>
    </row>
    <row r="12578" spans="21:21" x14ac:dyDescent="0.2">
      <c r="U12578" s="59"/>
    </row>
    <row r="12579" spans="21:21" x14ac:dyDescent="0.2">
      <c r="U12579" s="59"/>
    </row>
    <row r="12580" spans="21:21" x14ac:dyDescent="0.2">
      <c r="U12580" s="59"/>
    </row>
    <row r="12581" spans="21:21" x14ac:dyDescent="0.2">
      <c r="U12581" s="59"/>
    </row>
    <row r="12582" spans="21:21" x14ac:dyDescent="0.2">
      <c r="U12582" s="59"/>
    </row>
    <row r="12583" spans="21:21" x14ac:dyDescent="0.2">
      <c r="U12583" s="59"/>
    </row>
    <row r="12584" spans="21:21" x14ac:dyDescent="0.2">
      <c r="U12584" s="59"/>
    </row>
    <row r="12585" spans="21:21" x14ac:dyDescent="0.2">
      <c r="U12585" s="59"/>
    </row>
    <row r="12586" spans="21:21" x14ac:dyDescent="0.2">
      <c r="U12586" s="59"/>
    </row>
    <row r="12587" spans="21:21" x14ac:dyDescent="0.2">
      <c r="U12587" s="59"/>
    </row>
    <row r="12588" spans="21:21" x14ac:dyDescent="0.2">
      <c r="U12588" s="59"/>
    </row>
    <row r="12589" spans="21:21" x14ac:dyDescent="0.2">
      <c r="U12589" s="59"/>
    </row>
    <row r="12590" spans="21:21" x14ac:dyDescent="0.2">
      <c r="U12590" s="59"/>
    </row>
    <row r="12591" spans="21:21" x14ac:dyDescent="0.2">
      <c r="U12591" s="59"/>
    </row>
    <row r="12592" spans="21:21" x14ac:dyDescent="0.2">
      <c r="U12592" s="59"/>
    </row>
    <row r="12593" spans="21:21" x14ac:dyDescent="0.2">
      <c r="U12593" s="59"/>
    </row>
    <row r="12594" spans="21:21" x14ac:dyDescent="0.2">
      <c r="U12594" s="59"/>
    </row>
    <row r="12595" spans="21:21" x14ac:dyDescent="0.2">
      <c r="U12595" s="59"/>
    </row>
    <row r="12596" spans="21:21" x14ac:dyDescent="0.2">
      <c r="U12596" s="59"/>
    </row>
    <row r="12597" spans="21:21" x14ac:dyDescent="0.2">
      <c r="U12597" s="59"/>
    </row>
    <row r="12598" spans="21:21" x14ac:dyDescent="0.2">
      <c r="U12598" s="59"/>
    </row>
    <row r="12599" spans="21:21" x14ac:dyDescent="0.2">
      <c r="U12599" s="59"/>
    </row>
    <row r="12600" spans="21:21" x14ac:dyDescent="0.2">
      <c r="U12600" s="59"/>
    </row>
    <row r="12601" spans="21:21" x14ac:dyDescent="0.2">
      <c r="U12601" s="59"/>
    </row>
    <row r="12602" spans="21:21" x14ac:dyDescent="0.2">
      <c r="U12602" s="59"/>
    </row>
    <row r="12603" spans="21:21" x14ac:dyDescent="0.2">
      <c r="U12603" s="59"/>
    </row>
    <row r="12604" spans="21:21" x14ac:dyDescent="0.2">
      <c r="U12604" s="59"/>
    </row>
    <row r="12605" spans="21:21" x14ac:dyDescent="0.2">
      <c r="U12605" s="59"/>
    </row>
    <row r="12606" spans="21:21" x14ac:dyDescent="0.2">
      <c r="U12606" s="59"/>
    </row>
    <row r="12607" spans="21:21" x14ac:dyDescent="0.2">
      <c r="U12607" s="59"/>
    </row>
    <row r="12608" spans="21:21" x14ac:dyDescent="0.2">
      <c r="U12608" s="59"/>
    </row>
    <row r="12609" spans="21:21" x14ac:dyDescent="0.2">
      <c r="U12609" s="59"/>
    </row>
    <row r="12610" spans="21:21" x14ac:dyDescent="0.2">
      <c r="U12610" s="59"/>
    </row>
    <row r="12611" spans="21:21" x14ac:dyDescent="0.2">
      <c r="U12611" s="59"/>
    </row>
    <row r="12612" spans="21:21" x14ac:dyDescent="0.2">
      <c r="U12612" s="59"/>
    </row>
    <row r="12613" spans="21:21" x14ac:dyDescent="0.2">
      <c r="U12613" s="59"/>
    </row>
    <row r="12614" spans="21:21" x14ac:dyDescent="0.2">
      <c r="U12614" s="59"/>
    </row>
    <row r="12615" spans="21:21" x14ac:dyDescent="0.2">
      <c r="U12615" s="59"/>
    </row>
    <row r="12616" spans="21:21" x14ac:dyDescent="0.2">
      <c r="U12616" s="59"/>
    </row>
    <row r="12617" spans="21:21" x14ac:dyDescent="0.2">
      <c r="U12617" s="59"/>
    </row>
    <row r="12618" spans="21:21" x14ac:dyDescent="0.2">
      <c r="U12618" s="59"/>
    </row>
    <row r="12619" spans="21:21" x14ac:dyDescent="0.2">
      <c r="U12619" s="59"/>
    </row>
    <row r="12620" spans="21:21" x14ac:dyDescent="0.2">
      <c r="U12620" s="59"/>
    </row>
    <row r="12621" spans="21:21" x14ac:dyDescent="0.2">
      <c r="U12621" s="59"/>
    </row>
    <row r="12622" spans="21:21" x14ac:dyDescent="0.2">
      <c r="U12622" s="59"/>
    </row>
    <row r="12623" spans="21:21" x14ac:dyDescent="0.2">
      <c r="U12623" s="59"/>
    </row>
    <row r="12624" spans="21:21" x14ac:dyDescent="0.2">
      <c r="U12624" s="59"/>
    </row>
    <row r="12625" spans="21:21" x14ac:dyDescent="0.2">
      <c r="U12625" s="59"/>
    </row>
    <row r="12626" spans="21:21" x14ac:dyDescent="0.2">
      <c r="U12626" s="59"/>
    </row>
    <row r="12627" spans="21:21" x14ac:dyDescent="0.2">
      <c r="U12627" s="59"/>
    </row>
    <row r="12628" spans="21:21" x14ac:dyDescent="0.2">
      <c r="U12628" s="59"/>
    </row>
    <row r="12629" spans="21:21" x14ac:dyDescent="0.2">
      <c r="U12629" s="59"/>
    </row>
    <row r="12630" spans="21:21" x14ac:dyDescent="0.2">
      <c r="U12630" s="59"/>
    </row>
    <row r="12631" spans="21:21" x14ac:dyDescent="0.2">
      <c r="U12631" s="59"/>
    </row>
    <row r="12632" spans="21:21" x14ac:dyDescent="0.2">
      <c r="U12632" s="59"/>
    </row>
    <row r="12633" spans="21:21" x14ac:dyDescent="0.2">
      <c r="U12633" s="59"/>
    </row>
    <row r="12634" spans="21:21" x14ac:dyDescent="0.2">
      <c r="U12634" s="59"/>
    </row>
    <row r="12635" spans="21:21" x14ac:dyDescent="0.2">
      <c r="U12635" s="59"/>
    </row>
    <row r="12636" spans="21:21" x14ac:dyDescent="0.2">
      <c r="U12636" s="59"/>
    </row>
    <row r="12637" spans="21:21" x14ac:dyDescent="0.2">
      <c r="U12637" s="59"/>
    </row>
    <row r="12638" spans="21:21" x14ac:dyDescent="0.2">
      <c r="U12638" s="59"/>
    </row>
    <row r="12639" spans="21:21" x14ac:dyDescent="0.2">
      <c r="U12639" s="59"/>
    </row>
    <row r="12640" spans="21:21" x14ac:dyDescent="0.2">
      <c r="U12640" s="59"/>
    </row>
    <row r="12641" spans="21:21" x14ac:dyDescent="0.2">
      <c r="U12641" s="59"/>
    </row>
    <row r="12642" spans="21:21" x14ac:dyDescent="0.2">
      <c r="U12642" s="59"/>
    </row>
    <row r="12643" spans="21:21" x14ac:dyDescent="0.2">
      <c r="U12643" s="59"/>
    </row>
    <row r="12644" spans="21:21" x14ac:dyDescent="0.2">
      <c r="U12644" s="59"/>
    </row>
    <row r="12645" spans="21:21" x14ac:dyDescent="0.2">
      <c r="U12645" s="59"/>
    </row>
    <row r="12646" spans="21:21" x14ac:dyDescent="0.2">
      <c r="U12646" s="59"/>
    </row>
    <row r="12647" spans="21:21" x14ac:dyDescent="0.2">
      <c r="U12647" s="59"/>
    </row>
    <row r="12648" spans="21:21" x14ac:dyDescent="0.2">
      <c r="U12648" s="59"/>
    </row>
    <row r="12649" spans="21:21" x14ac:dyDescent="0.2">
      <c r="U12649" s="59"/>
    </row>
    <row r="12650" spans="21:21" x14ac:dyDescent="0.2">
      <c r="U12650" s="59"/>
    </row>
    <row r="12651" spans="21:21" x14ac:dyDescent="0.2">
      <c r="U12651" s="59"/>
    </row>
    <row r="12652" spans="21:21" x14ac:dyDescent="0.2">
      <c r="U12652" s="59"/>
    </row>
    <row r="12653" spans="21:21" x14ac:dyDescent="0.2">
      <c r="U12653" s="59"/>
    </row>
    <row r="12654" spans="21:21" x14ac:dyDescent="0.2">
      <c r="U12654" s="59"/>
    </row>
    <row r="12655" spans="21:21" x14ac:dyDescent="0.2">
      <c r="U12655" s="59"/>
    </row>
    <row r="12656" spans="21:21" x14ac:dyDescent="0.2">
      <c r="U12656" s="59"/>
    </row>
    <row r="12657" spans="21:21" x14ac:dyDescent="0.2">
      <c r="U12657" s="59"/>
    </row>
    <row r="12658" spans="21:21" x14ac:dyDescent="0.2">
      <c r="U12658" s="59"/>
    </row>
    <row r="12659" spans="21:21" x14ac:dyDescent="0.2">
      <c r="U12659" s="59"/>
    </row>
    <row r="12660" spans="21:21" x14ac:dyDescent="0.2">
      <c r="U12660" s="59"/>
    </row>
    <row r="12661" spans="21:21" x14ac:dyDescent="0.2">
      <c r="U12661" s="59"/>
    </row>
    <row r="12662" spans="21:21" x14ac:dyDescent="0.2">
      <c r="U12662" s="59"/>
    </row>
    <row r="12663" spans="21:21" x14ac:dyDescent="0.2">
      <c r="U12663" s="59"/>
    </row>
    <row r="12664" spans="21:21" x14ac:dyDescent="0.2">
      <c r="U12664" s="59"/>
    </row>
    <row r="12665" spans="21:21" x14ac:dyDescent="0.2">
      <c r="U12665" s="59"/>
    </row>
    <row r="12666" spans="21:21" x14ac:dyDescent="0.2">
      <c r="U12666" s="59"/>
    </row>
    <row r="12667" spans="21:21" x14ac:dyDescent="0.2">
      <c r="U12667" s="59"/>
    </row>
    <row r="12668" spans="21:21" x14ac:dyDescent="0.2">
      <c r="U12668" s="59"/>
    </row>
    <row r="12669" spans="21:21" x14ac:dyDescent="0.2">
      <c r="U12669" s="59"/>
    </row>
    <row r="12670" spans="21:21" x14ac:dyDescent="0.2">
      <c r="U12670" s="59"/>
    </row>
    <row r="12671" spans="21:21" x14ac:dyDescent="0.2">
      <c r="U12671" s="59"/>
    </row>
    <row r="12672" spans="21:21" x14ac:dyDescent="0.2">
      <c r="U12672" s="59"/>
    </row>
    <row r="12673" spans="21:21" x14ac:dyDescent="0.2">
      <c r="U12673" s="59"/>
    </row>
    <row r="12674" spans="21:21" x14ac:dyDescent="0.2">
      <c r="U12674" s="59"/>
    </row>
    <row r="12675" spans="21:21" x14ac:dyDescent="0.2">
      <c r="U12675" s="59"/>
    </row>
    <row r="12676" spans="21:21" x14ac:dyDescent="0.2">
      <c r="U12676" s="59"/>
    </row>
    <row r="12677" spans="21:21" x14ac:dyDescent="0.2">
      <c r="U12677" s="59"/>
    </row>
    <row r="12678" spans="21:21" x14ac:dyDescent="0.2">
      <c r="U12678" s="59"/>
    </row>
    <row r="12679" spans="21:21" x14ac:dyDescent="0.2">
      <c r="U12679" s="59"/>
    </row>
    <row r="12680" spans="21:21" x14ac:dyDescent="0.2">
      <c r="U12680" s="59"/>
    </row>
    <row r="12681" spans="21:21" x14ac:dyDescent="0.2">
      <c r="U12681" s="59"/>
    </row>
    <row r="12682" spans="21:21" x14ac:dyDescent="0.2">
      <c r="U12682" s="59"/>
    </row>
    <row r="12683" spans="21:21" x14ac:dyDescent="0.2">
      <c r="U12683" s="59"/>
    </row>
    <row r="12684" spans="21:21" x14ac:dyDescent="0.2">
      <c r="U12684" s="59"/>
    </row>
    <row r="12685" spans="21:21" x14ac:dyDescent="0.2">
      <c r="U12685" s="59"/>
    </row>
    <row r="12686" spans="21:21" x14ac:dyDescent="0.2">
      <c r="U12686" s="59"/>
    </row>
    <row r="12687" spans="21:21" x14ac:dyDescent="0.2">
      <c r="U12687" s="59"/>
    </row>
    <row r="12688" spans="21:21" x14ac:dyDescent="0.2">
      <c r="U12688" s="59"/>
    </row>
    <row r="12689" spans="21:21" x14ac:dyDescent="0.2">
      <c r="U12689" s="59"/>
    </row>
    <row r="12690" spans="21:21" x14ac:dyDescent="0.2">
      <c r="U12690" s="59"/>
    </row>
    <row r="12691" spans="21:21" x14ac:dyDescent="0.2">
      <c r="U12691" s="59"/>
    </row>
    <row r="12692" spans="21:21" x14ac:dyDescent="0.2">
      <c r="U12692" s="59"/>
    </row>
    <row r="12693" spans="21:21" x14ac:dyDescent="0.2">
      <c r="U12693" s="59"/>
    </row>
    <row r="12694" spans="21:21" x14ac:dyDescent="0.2">
      <c r="U12694" s="59"/>
    </row>
    <row r="12695" spans="21:21" x14ac:dyDescent="0.2">
      <c r="U12695" s="59"/>
    </row>
    <row r="12696" spans="21:21" x14ac:dyDescent="0.2">
      <c r="U12696" s="59"/>
    </row>
    <row r="12697" spans="21:21" x14ac:dyDescent="0.2">
      <c r="U12697" s="59"/>
    </row>
    <row r="12698" spans="21:21" x14ac:dyDescent="0.2">
      <c r="U12698" s="59"/>
    </row>
    <row r="12699" spans="21:21" x14ac:dyDescent="0.2">
      <c r="U12699" s="59"/>
    </row>
    <row r="12700" spans="21:21" x14ac:dyDescent="0.2">
      <c r="U12700" s="59"/>
    </row>
    <row r="12701" spans="21:21" x14ac:dyDescent="0.2">
      <c r="U12701" s="59"/>
    </row>
    <row r="12702" spans="21:21" x14ac:dyDescent="0.2">
      <c r="U12702" s="59"/>
    </row>
    <row r="12703" spans="21:21" x14ac:dyDescent="0.2">
      <c r="U12703" s="59"/>
    </row>
    <row r="12704" spans="21:21" x14ac:dyDescent="0.2">
      <c r="U12704" s="59"/>
    </row>
    <row r="12705" spans="21:21" x14ac:dyDescent="0.2">
      <c r="U12705" s="59"/>
    </row>
    <row r="12706" spans="21:21" x14ac:dyDescent="0.2">
      <c r="U12706" s="59"/>
    </row>
    <row r="12707" spans="21:21" x14ac:dyDescent="0.2">
      <c r="U12707" s="59"/>
    </row>
    <row r="12708" spans="21:21" x14ac:dyDescent="0.2">
      <c r="U12708" s="59"/>
    </row>
    <row r="12709" spans="21:21" x14ac:dyDescent="0.2">
      <c r="U12709" s="59"/>
    </row>
    <row r="12710" spans="21:21" x14ac:dyDescent="0.2">
      <c r="U12710" s="59"/>
    </row>
    <row r="12711" spans="21:21" x14ac:dyDescent="0.2">
      <c r="U12711" s="59"/>
    </row>
    <row r="12712" spans="21:21" x14ac:dyDescent="0.2">
      <c r="U12712" s="59"/>
    </row>
    <row r="12713" spans="21:21" x14ac:dyDescent="0.2">
      <c r="U12713" s="59"/>
    </row>
    <row r="12714" spans="21:21" x14ac:dyDescent="0.2">
      <c r="U12714" s="59"/>
    </row>
    <row r="12715" spans="21:21" x14ac:dyDescent="0.2">
      <c r="U12715" s="59"/>
    </row>
    <row r="12716" spans="21:21" x14ac:dyDescent="0.2">
      <c r="U12716" s="59"/>
    </row>
    <row r="12717" spans="21:21" x14ac:dyDescent="0.2">
      <c r="U12717" s="59"/>
    </row>
    <row r="12718" spans="21:21" x14ac:dyDescent="0.2">
      <c r="U12718" s="59"/>
    </row>
    <row r="12719" spans="21:21" x14ac:dyDescent="0.2">
      <c r="U12719" s="59"/>
    </row>
    <row r="12720" spans="21:21" x14ac:dyDescent="0.2">
      <c r="U12720" s="59"/>
    </row>
    <row r="12721" spans="21:21" x14ac:dyDescent="0.2">
      <c r="U12721" s="59"/>
    </row>
    <row r="12722" spans="21:21" x14ac:dyDescent="0.2">
      <c r="U12722" s="59"/>
    </row>
    <row r="12723" spans="21:21" x14ac:dyDescent="0.2">
      <c r="U12723" s="59"/>
    </row>
    <row r="12724" spans="21:21" x14ac:dyDescent="0.2">
      <c r="U12724" s="59"/>
    </row>
    <row r="12725" spans="21:21" x14ac:dyDescent="0.2">
      <c r="U12725" s="59"/>
    </row>
    <row r="12726" spans="21:21" x14ac:dyDescent="0.2">
      <c r="U12726" s="59"/>
    </row>
    <row r="12727" spans="21:21" x14ac:dyDescent="0.2">
      <c r="U12727" s="59"/>
    </row>
    <row r="12728" spans="21:21" x14ac:dyDescent="0.2">
      <c r="U12728" s="59"/>
    </row>
    <row r="12729" spans="21:21" x14ac:dyDescent="0.2">
      <c r="U12729" s="59"/>
    </row>
    <row r="12730" spans="21:21" x14ac:dyDescent="0.2">
      <c r="U12730" s="59"/>
    </row>
    <row r="12731" spans="21:21" x14ac:dyDescent="0.2">
      <c r="U12731" s="59"/>
    </row>
    <row r="12732" spans="21:21" x14ac:dyDescent="0.2">
      <c r="U12732" s="59"/>
    </row>
    <row r="12733" spans="21:21" x14ac:dyDescent="0.2">
      <c r="U12733" s="59"/>
    </row>
    <row r="12734" spans="21:21" x14ac:dyDescent="0.2">
      <c r="U12734" s="59"/>
    </row>
    <row r="12735" spans="21:21" x14ac:dyDescent="0.2">
      <c r="U12735" s="59"/>
    </row>
    <row r="12736" spans="21:21" x14ac:dyDescent="0.2">
      <c r="U12736" s="59"/>
    </row>
    <row r="12737" spans="21:21" x14ac:dyDescent="0.2">
      <c r="U12737" s="59"/>
    </row>
    <row r="12738" spans="21:21" x14ac:dyDescent="0.2">
      <c r="U12738" s="59"/>
    </row>
    <row r="12739" spans="21:21" x14ac:dyDescent="0.2">
      <c r="U12739" s="59"/>
    </row>
    <row r="12740" spans="21:21" x14ac:dyDescent="0.2">
      <c r="U12740" s="59"/>
    </row>
    <row r="12741" spans="21:21" x14ac:dyDescent="0.2">
      <c r="U12741" s="59"/>
    </row>
    <row r="12742" spans="21:21" x14ac:dyDescent="0.2">
      <c r="U12742" s="59"/>
    </row>
    <row r="12743" spans="21:21" x14ac:dyDescent="0.2">
      <c r="U12743" s="59"/>
    </row>
    <row r="12744" spans="21:21" x14ac:dyDescent="0.2">
      <c r="U12744" s="59"/>
    </row>
    <row r="12745" spans="21:21" x14ac:dyDescent="0.2">
      <c r="U12745" s="59"/>
    </row>
    <row r="12746" spans="21:21" x14ac:dyDescent="0.2">
      <c r="U12746" s="59"/>
    </row>
    <row r="12747" spans="21:21" x14ac:dyDescent="0.2">
      <c r="U12747" s="59"/>
    </row>
    <row r="12748" spans="21:21" x14ac:dyDescent="0.2">
      <c r="U12748" s="59"/>
    </row>
    <row r="12749" spans="21:21" x14ac:dyDescent="0.2">
      <c r="U12749" s="59"/>
    </row>
    <row r="12750" spans="21:21" x14ac:dyDescent="0.2">
      <c r="U12750" s="59"/>
    </row>
    <row r="12751" spans="21:21" x14ac:dyDescent="0.2">
      <c r="U12751" s="59"/>
    </row>
    <row r="12752" spans="21:21" x14ac:dyDescent="0.2">
      <c r="U12752" s="59"/>
    </row>
    <row r="12753" spans="21:21" x14ac:dyDescent="0.2">
      <c r="U12753" s="59"/>
    </row>
    <row r="12754" spans="21:21" x14ac:dyDescent="0.2">
      <c r="U12754" s="59"/>
    </row>
    <row r="12755" spans="21:21" x14ac:dyDescent="0.2">
      <c r="U12755" s="59"/>
    </row>
    <row r="12756" spans="21:21" x14ac:dyDescent="0.2">
      <c r="U12756" s="59"/>
    </row>
    <row r="12757" spans="21:21" x14ac:dyDescent="0.2">
      <c r="U12757" s="59"/>
    </row>
    <row r="12758" spans="21:21" x14ac:dyDescent="0.2">
      <c r="U12758" s="59"/>
    </row>
    <row r="12759" spans="21:21" x14ac:dyDescent="0.2">
      <c r="U12759" s="59"/>
    </row>
    <row r="12760" spans="21:21" x14ac:dyDescent="0.2">
      <c r="U12760" s="59"/>
    </row>
    <row r="12761" spans="21:21" x14ac:dyDescent="0.2">
      <c r="U12761" s="59"/>
    </row>
    <row r="12762" spans="21:21" x14ac:dyDescent="0.2">
      <c r="U12762" s="59"/>
    </row>
    <row r="12763" spans="21:21" x14ac:dyDescent="0.2">
      <c r="U12763" s="59"/>
    </row>
    <row r="12764" spans="21:21" x14ac:dyDescent="0.2">
      <c r="U12764" s="59"/>
    </row>
    <row r="12765" spans="21:21" x14ac:dyDescent="0.2">
      <c r="U12765" s="59"/>
    </row>
    <row r="12766" spans="21:21" x14ac:dyDescent="0.2">
      <c r="U12766" s="59"/>
    </row>
    <row r="12767" spans="21:21" x14ac:dyDescent="0.2">
      <c r="U12767" s="59"/>
    </row>
    <row r="12768" spans="21:21" x14ac:dyDescent="0.2">
      <c r="U12768" s="59"/>
    </row>
    <row r="12769" spans="21:21" x14ac:dyDescent="0.2">
      <c r="U12769" s="59"/>
    </row>
    <row r="12770" spans="21:21" x14ac:dyDescent="0.2">
      <c r="U12770" s="59"/>
    </row>
    <row r="12771" spans="21:21" x14ac:dyDescent="0.2">
      <c r="U12771" s="59"/>
    </row>
    <row r="12772" spans="21:21" x14ac:dyDescent="0.2">
      <c r="U12772" s="59"/>
    </row>
    <row r="12773" spans="21:21" x14ac:dyDescent="0.2">
      <c r="U12773" s="59"/>
    </row>
    <row r="12774" spans="21:21" x14ac:dyDescent="0.2">
      <c r="U12774" s="59"/>
    </row>
    <row r="12775" spans="21:21" x14ac:dyDescent="0.2">
      <c r="U12775" s="59"/>
    </row>
    <row r="12776" spans="21:21" x14ac:dyDescent="0.2">
      <c r="U12776" s="59"/>
    </row>
    <row r="12777" spans="21:21" x14ac:dyDescent="0.2">
      <c r="U12777" s="59"/>
    </row>
    <row r="12778" spans="21:21" x14ac:dyDescent="0.2">
      <c r="U12778" s="59"/>
    </row>
    <row r="12779" spans="21:21" x14ac:dyDescent="0.2">
      <c r="U12779" s="59"/>
    </row>
    <row r="12780" spans="21:21" x14ac:dyDescent="0.2">
      <c r="U12780" s="59"/>
    </row>
    <row r="12781" spans="21:21" x14ac:dyDescent="0.2">
      <c r="U12781" s="59"/>
    </row>
    <row r="12782" spans="21:21" x14ac:dyDescent="0.2">
      <c r="U12782" s="59"/>
    </row>
    <row r="12783" spans="21:21" x14ac:dyDescent="0.2">
      <c r="U12783" s="59"/>
    </row>
    <row r="12784" spans="21:21" x14ac:dyDescent="0.2">
      <c r="U12784" s="59"/>
    </row>
    <row r="12785" spans="21:21" x14ac:dyDescent="0.2">
      <c r="U12785" s="59"/>
    </row>
    <row r="12786" spans="21:21" x14ac:dyDescent="0.2">
      <c r="U12786" s="59"/>
    </row>
    <row r="12787" spans="21:21" x14ac:dyDescent="0.2">
      <c r="U12787" s="59"/>
    </row>
    <row r="12788" spans="21:21" x14ac:dyDescent="0.2">
      <c r="U12788" s="59"/>
    </row>
    <row r="12789" spans="21:21" x14ac:dyDescent="0.2">
      <c r="U12789" s="59"/>
    </row>
    <row r="12790" spans="21:21" x14ac:dyDescent="0.2">
      <c r="U12790" s="59"/>
    </row>
    <row r="12791" spans="21:21" x14ac:dyDescent="0.2">
      <c r="U12791" s="59"/>
    </row>
    <row r="12792" spans="21:21" x14ac:dyDescent="0.2">
      <c r="U12792" s="59"/>
    </row>
    <row r="12793" spans="21:21" x14ac:dyDescent="0.2">
      <c r="U12793" s="59"/>
    </row>
    <row r="12794" spans="21:21" x14ac:dyDescent="0.2">
      <c r="U12794" s="59"/>
    </row>
    <row r="12795" spans="21:21" x14ac:dyDescent="0.2">
      <c r="U12795" s="59"/>
    </row>
    <row r="12796" spans="21:21" x14ac:dyDescent="0.2">
      <c r="U12796" s="59"/>
    </row>
    <row r="12797" spans="21:21" x14ac:dyDescent="0.2">
      <c r="U12797" s="59"/>
    </row>
    <row r="12798" spans="21:21" x14ac:dyDescent="0.2">
      <c r="U12798" s="59"/>
    </row>
    <row r="12799" spans="21:21" x14ac:dyDescent="0.2">
      <c r="U12799" s="59"/>
    </row>
    <row r="12800" spans="21:21" x14ac:dyDescent="0.2">
      <c r="U12800" s="59"/>
    </row>
    <row r="12801" spans="21:21" x14ac:dyDescent="0.2">
      <c r="U12801" s="59"/>
    </row>
    <row r="12802" spans="21:21" x14ac:dyDescent="0.2">
      <c r="U12802" s="59"/>
    </row>
    <row r="12803" spans="21:21" x14ac:dyDescent="0.2">
      <c r="U12803" s="59"/>
    </row>
    <row r="12804" spans="21:21" x14ac:dyDescent="0.2">
      <c r="U12804" s="59"/>
    </row>
    <row r="12805" spans="21:21" x14ac:dyDescent="0.2">
      <c r="U12805" s="59"/>
    </row>
    <row r="12806" spans="21:21" x14ac:dyDescent="0.2">
      <c r="U12806" s="59"/>
    </row>
    <row r="12807" spans="21:21" x14ac:dyDescent="0.2">
      <c r="U12807" s="59"/>
    </row>
    <row r="12808" spans="21:21" x14ac:dyDescent="0.2">
      <c r="U12808" s="59"/>
    </row>
    <row r="12809" spans="21:21" x14ac:dyDescent="0.2">
      <c r="U12809" s="59"/>
    </row>
    <row r="12810" spans="21:21" x14ac:dyDescent="0.2">
      <c r="U12810" s="59"/>
    </row>
    <row r="12811" spans="21:21" x14ac:dyDescent="0.2">
      <c r="U12811" s="59"/>
    </row>
    <row r="12812" spans="21:21" x14ac:dyDescent="0.2">
      <c r="U12812" s="59"/>
    </row>
    <row r="12813" spans="21:21" x14ac:dyDescent="0.2">
      <c r="U12813" s="59"/>
    </row>
    <row r="12814" spans="21:21" x14ac:dyDescent="0.2">
      <c r="U12814" s="59"/>
    </row>
    <row r="12815" spans="21:21" x14ac:dyDescent="0.2">
      <c r="U12815" s="59"/>
    </row>
    <row r="12816" spans="21:21" x14ac:dyDescent="0.2">
      <c r="U12816" s="59"/>
    </row>
    <row r="12817" spans="21:21" x14ac:dyDescent="0.2">
      <c r="U12817" s="59"/>
    </row>
    <row r="12818" spans="21:21" x14ac:dyDescent="0.2">
      <c r="U12818" s="59"/>
    </row>
    <row r="12819" spans="21:21" x14ac:dyDescent="0.2">
      <c r="U12819" s="59"/>
    </row>
    <row r="12820" spans="21:21" x14ac:dyDescent="0.2">
      <c r="U12820" s="59"/>
    </row>
    <row r="12821" spans="21:21" x14ac:dyDescent="0.2">
      <c r="U12821" s="59"/>
    </row>
    <row r="12822" spans="21:21" x14ac:dyDescent="0.2">
      <c r="U12822" s="59"/>
    </row>
    <row r="12823" spans="21:21" x14ac:dyDescent="0.2">
      <c r="U12823" s="59"/>
    </row>
    <row r="12824" spans="21:21" x14ac:dyDescent="0.2">
      <c r="U12824" s="59"/>
    </row>
    <row r="12825" spans="21:21" x14ac:dyDescent="0.2">
      <c r="U12825" s="59"/>
    </row>
    <row r="12826" spans="21:21" x14ac:dyDescent="0.2">
      <c r="U12826" s="59"/>
    </row>
    <row r="12827" spans="21:21" x14ac:dyDescent="0.2">
      <c r="U12827" s="59"/>
    </row>
    <row r="12828" spans="21:21" x14ac:dyDescent="0.2">
      <c r="U12828" s="59"/>
    </row>
    <row r="12829" spans="21:21" x14ac:dyDescent="0.2">
      <c r="U12829" s="59"/>
    </row>
    <row r="12830" spans="21:21" x14ac:dyDescent="0.2">
      <c r="U12830" s="59"/>
    </row>
    <row r="12831" spans="21:21" x14ac:dyDescent="0.2">
      <c r="U12831" s="59"/>
    </row>
    <row r="12832" spans="21:21" x14ac:dyDescent="0.2">
      <c r="U12832" s="59"/>
    </row>
    <row r="12833" spans="21:21" x14ac:dyDescent="0.2">
      <c r="U12833" s="59"/>
    </row>
    <row r="12834" spans="21:21" x14ac:dyDescent="0.2">
      <c r="U12834" s="59"/>
    </row>
    <row r="12835" spans="21:21" x14ac:dyDescent="0.2">
      <c r="U12835" s="59"/>
    </row>
    <row r="12836" spans="21:21" x14ac:dyDescent="0.2">
      <c r="U12836" s="59"/>
    </row>
    <row r="12837" spans="21:21" x14ac:dyDescent="0.2">
      <c r="U12837" s="59"/>
    </row>
    <row r="12838" spans="21:21" x14ac:dyDescent="0.2">
      <c r="U12838" s="59"/>
    </row>
    <row r="12839" spans="21:21" x14ac:dyDescent="0.2">
      <c r="U12839" s="59"/>
    </row>
    <row r="12840" spans="21:21" x14ac:dyDescent="0.2">
      <c r="U12840" s="59"/>
    </row>
    <row r="12841" spans="21:21" x14ac:dyDescent="0.2">
      <c r="U12841" s="59"/>
    </row>
    <row r="12842" spans="21:21" x14ac:dyDescent="0.2">
      <c r="U12842" s="59"/>
    </row>
    <row r="12843" spans="21:21" x14ac:dyDescent="0.2">
      <c r="U12843" s="59"/>
    </row>
    <row r="12844" spans="21:21" x14ac:dyDescent="0.2">
      <c r="U12844" s="59"/>
    </row>
    <row r="12845" spans="21:21" x14ac:dyDescent="0.2">
      <c r="U12845" s="59"/>
    </row>
    <row r="12846" spans="21:21" x14ac:dyDescent="0.2">
      <c r="U12846" s="59"/>
    </row>
    <row r="12847" spans="21:21" x14ac:dyDescent="0.2">
      <c r="U12847" s="59"/>
    </row>
    <row r="12848" spans="21:21" x14ac:dyDescent="0.2">
      <c r="U12848" s="59"/>
    </row>
    <row r="12849" spans="21:21" x14ac:dyDescent="0.2">
      <c r="U12849" s="59"/>
    </row>
    <row r="12850" spans="21:21" x14ac:dyDescent="0.2">
      <c r="U12850" s="59"/>
    </row>
    <row r="12851" spans="21:21" x14ac:dyDescent="0.2">
      <c r="U12851" s="59"/>
    </row>
    <row r="12852" spans="21:21" x14ac:dyDescent="0.2">
      <c r="U12852" s="59"/>
    </row>
    <row r="12853" spans="21:21" x14ac:dyDescent="0.2">
      <c r="U12853" s="59"/>
    </row>
    <row r="12854" spans="21:21" x14ac:dyDescent="0.2">
      <c r="U12854" s="59"/>
    </row>
    <row r="12855" spans="21:21" x14ac:dyDescent="0.2">
      <c r="U12855" s="59"/>
    </row>
    <row r="12856" spans="21:21" x14ac:dyDescent="0.2">
      <c r="U12856" s="59"/>
    </row>
    <row r="12857" spans="21:21" x14ac:dyDescent="0.2">
      <c r="U12857" s="59"/>
    </row>
    <row r="12858" spans="21:21" x14ac:dyDescent="0.2">
      <c r="U12858" s="59"/>
    </row>
    <row r="12859" spans="21:21" x14ac:dyDescent="0.2">
      <c r="U12859" s="59"/>
    </row>
    <row r="12860" spans="21:21" x14ac:dyDescent="0.2">
      <c r="U12860" s="59"/>
    </row>
    <row r="12861" spans="21:21" x14ac:dyDescent="0.2">
      <c r="U12861" s="59"/>
    </row>
    <row r="12862" spans="21:21" x14ac:dyDescent="0.2">
      <c r="U12862" s="59"/>
    </row>
    <row r="12863" spans="21:21" x14ac:dyDescent="0.2">
      <c r="U12863" s="59"/>
    </row>
    <row r="12864" spans="21:21" x14ac:dyDescent="0.2">
      <c r="U12864" s="59"/>
    </row>
    <row r="12865" spans="21:21" x14ac:dyDescent="0.2">
      <c r="U12865" s="59"/>
    </row>
    <row r="12866" spans="21:21" x14ac:dyDescent="0.2">
      <c r="U12866" s="59"/>
    </row>
    <row r="12867" spans="21:21" x14ac:dyDescent="0.2">
      <c r="U12867" s="59"/>
    </row>
    <row r="12868" spans="21:21" x14ac:dyDescent="0.2">
      <c r="U12868" s="59"/>
    </row>
    <row r="12869" spans="21:21" x14ac:dyDescent="0.2">
      <c r="U12869" s="59"/>
    </row>
    <row r="12870" spans="21:21" x14ac:dyDescent="0.2">
      <c r="U12870" s="59"/>
    </row>
    <row r="12871" spans="21:21" x14ac:dyDescent="0.2">
      <c r="U12871" s="59"/>
    </row>
    <row r="12872" spans="21:21" x14ac:dyDescent="0.2">
      <c r="U12872" s="59"/>
    </row>
    <row r="12873" spans="21:21" x14ac:dyDescent="0.2">
      <c r="U12873" s="59"/>
    </row>
    <row r="12874" spans="21:21" x14ac:dyDescent="0.2">
      <c r="U12874" s="59"/>
    </row>
    <row r="12875" spans="21:21" x14ac:dyDescent="0.2">
      <c r="U12875" s="59"/>
    </row>
    <row r="12876" spans="21:21" x14ac:dyDescent="0.2">
      <c r="U12876" s="59"/>
    </row>
    <row r="12877" spans="21:21" x14ac:dyDescent="0.2">
      <c r="U12877" s="59"/>
    </row>
    <row r="12878" spans="21:21" x14ac:dyDescent="0.2">
      <c r="U12878" s="59"/>
    </row>
    <row r="12879" spans="21:21" x14ac:dyDescent="0.2">
      <c r="U12879" s="59"/>
    </row>
    <row r="12880" spans="21:21" x14ac:dyDescent="0.2">
      <c r="U12880" s="59"/>
    </row>
    <row r="12881" spans="21:21" x14ac:dyDescent="0.2">
      <c r="U12881" s="59"/>
    </row>
    <row r="12882" spans="21:21" x14ac:dyDescent="0.2">
      <c r="U12882" s="59"/>
    </row>
    <row r="12883" spans="21:21" x14ac:dyDescent="0.2">
      <c r="U12883" s="59"/>
    </row>
    <row r="12884" spans="21:21" x14ac:dyDescent="0.2">
      <c r="U12884" s="59"/>
    </row>
    <row r="12885" spans="21:21" x14ac:dyDescent="0.2">
      <c r="U12885" s="59"/>
    </row>
    <row r="12886" spans="21:21" x14ac:dyDescent="0.2">
      <c r="U12886" s="59"/>
    </row>
    <row r="12887" spans="21:21" x14ac:dyDescent="0.2">
      <c r="U12887" s="59"/>
    </row>
    <row r="12888" spans="21:21" x14ac:dyDescent="0.2">
      <c r="U12888" s="59"/>
    </row>
    <row r="12889" spans="21:21" x14ac:dyDescent="0.2">
      <c r="U12889" s="59"/>
    </row>
    <row r="12890" spans="21:21" x14ac:dyDescent="0.2">
      <c r="U12890" s="59"/>
    </row>
    <row r="12891" spans="21:21" x14ac:dyDescent="0.2">
      <c r="U12891" s="59"/>
    </row>
    <row r="12892" spans="21:21" x14ac:dyDescent="0.2">
      <c r="U12892" s="59"/>
    </row>
    <row r="12893" spans="21:21" x14ac:dyDescent="0.2">
      <c r="U12893" s="59"/>
    </row>
    <row r="12894" spans="21:21" x14ac:dyDescent="0.2">
      <c r="U12894" s="59"/>
    </row>
    <row r="12895" spans="21:21" x14ac:dyDescent="0.2">
      <c r="U12895" s="59"/>
    </row>
    <row r="12896" spans="21:21" x14ac:dyDescent="0.2">
      <c r="U12896" s="59"/>
    </row>
    <row r="12897" spans="21:21" x14ac:dyDescent="0.2">
      <c r="U12897" s="59"/>
    </row>
    <row r="12898" spans="21:21" x14ac:dyDescent="0.2">
      <c r="U12898" s="59"/>
    </row>
    <row r="12899" spans="21:21" x14ac:dyDescent="0.2">
      <c r="U12899" s="59"/>
    </row>
    <row r="12900" spans="21:21" x14ac:dyDescent="0.2">
      <c r="U12900" s="59"/>
    </row>
    <row r="12901" spans="21:21" x14ac:dyDescent="0.2">
      <c r="U12901" s="59"/>
    </row>
    <row r="12902" spans="21:21" x14ac:dyDescent="0.2">
      <c r="U12902" s="59"/>
    </row>
    <row r="12903" spans="21:21" x14ac:dyDescent="0.2">
      <c r="U12903" s="59"/>
    </row>
    <row r="12904" spans="21:21" x14ac:dyDescent="0.2">
      <c r="U12904" s="59"/>
    </row>
    <row r="12905" spans="21:21" x14ac:dyDescent="0.2">
      <c r="U12905" s="59"/>
    </row>
    <row r="12906" spans="21:21" x14ac:dyDescent="0.2">
      <c r="U12906" s="59"/>
    </row>
    <row r="12907" spans="21:21" x14ac:dyDescent="0.2">
      <c r="U12907" s="59"/>
    </row>
    <row r="12908" spans="21:21" x14ac:dyDescent="0.2">
      <c r="U12908" s="59"/>
    </row>
    <row r="12909" spans="21:21" x14ac:dyDescent="0.2">
      <c r="U12909" s="59"/>
    </row>
    <row r="12910" spans="21:21" x14ac:dyDescent="0.2">
      <c r="U12910" s="59"/>
    </row>
    <row r="12911" spans="21:21" x14ac:dyDescent="0.2">
      <c r="U12911" s="59"/>
    </row>
    <row r="12912" spans="21:21" x14ac:dyDescent="0.2">
      <c r="U12912" s="59"/>
    </row>
    <row r="12913" spans="21:21" x14ac:dyDescent="0.2">
      <c r="U12913" s="59"/>
    </row>
    <row r="12914" spans="21:21" x14ac:dyDescent="0.2">
      <c r="U12914" s="59"/>
    </row>
    <row r="12915" spans="21:21" x14ac:dyDescent="0.2">
      <c r="U12915" s="59"/>
    </row>
    <row r="12916" spans="21:21" x14ac:dyDescent="0.2">
      <c r="U12916" s="59"/>
    </row>
    <row r="12917" spans="21:21" x14ac:dyDescent="0.2">
      <c r="U12917" s="59"/>
    </row>
    <row r="12918" spans="21:21" x14ac:dyDescent="0.2">
      <c r="U12918" s="59"/>
    </row>
    <row r="12919" spans="21:21" x14ac:dyDescent="0.2">
      <c r="U12919" s="59"/>
    </row>
    <row r="12920" spans="21:21" x14ac:dyDescent="0.2">
      <c r="U12920" s="59"/>
    </row>
    <row r="12921" spans="21:21" x14ac:dyDescent="0.2">
      <c r="U12921" s="59"/>
    </row>
    <row r="12922" spans="21:21" x14ac:dyDescent="0.2">
      <c r="U12922" s="59"/>
    </row>
    <row r="12923" spans="21:21" x14ac:dyDescent="0.2">
      <c r="U12923" s="59"/>
    </row>
    <row r="12924" spans="21:21" x14ac:dyDescent="0.2">
      <c r="U12924" s="59"/>
    </row>
    <row r="12925" spans="21:21" x14ac:dyDescent="0.2">
      <c r="U12925" s="59"/>
    </row>
    <row r="12926" spans="21:21" x14ac:dyDescent="0.2">
      <c r="U12926" s="59"/>
    </row>
    <row r="12927" spans="21:21" x14ac:dyDescent="0.2">
      <c r="U12927" s="59"/>
    </row>
    <row r="12928" spans="21:21" x14ac:dyDescent="0.2">
      <c r="U12928" s="59"/>
    </row>
    <row r="12929" spans="21:21" x14ac:dyDescent="0.2">
      <c r="U12929" s="59"/>
    </row>
    <row r="12930" spans="21:21" x14ac:dyDescent="0.2">
      <c r="U12930" s="59"/>
    </row>
    <row r="12931" spans="21:21" x14ac:dyDescent="0.2">
      <c r="U12931" s="59"/>
    </row>
    <row r="12932" spans="21:21" x14ac:dyDescent="0.2">
      <c r="U12932" s="59"/>
    </row>
    <row r="12933" spans="21:21" x14ac:dyDescent="0.2">
      <c r="U12933" s="59"/>
    </row>
    <row r="12934" spans="21:21" x14ac:dyDescent="0.2">
      <c r="U12934" s="59"/>
    </row>
    <row r="12935" spans="21:21" x14ac:dyDescent="0.2">
      <c r="U12935" s="59"/>
    </row>
    <row r="12936" spans="21:21" x14ac:dyDescent="0.2">
      <c r="U12936" s="59"/>
    </row>
    <row r="12937" spans="21:21" x14ac:dyDescent="0.2">
      <c r="U12937" s="59"/>
    </row>
    <row r="12938" spans="21:21" x14ac:dyDescent="0.2">
      <c r="U12938" s="59"/>
    </row>
    <row r="12939" spans="21:21" x14ac:dyDescent="0.2">
      <c r="U12939" s="59"/>
    </row>
    <row r="12940" spans="21:21" x14ac:dyDescent="0.2">
      <c r="U12940" s="59"/>
    </row>
    <row r="12941" spans="21:21" x14ac:dyDescent="0.2">
      <c r="U12941" s="59"/>
    </row>
    <row r="12942" spans="21:21" x14ac:dyDescent="0.2">
      <c r="U12942" s="59"/>
    </row>
    <row r="12943" spans="21:21" x14ac:dyDescent="0.2">
      <c r="U12943" s="59"/>
    </row>
    <row r="12944" spans="21:21" x14ac:dyDescent="0.2">
      <c r="U12944" s="59"/>
    </row>
    <row r="12945" spans="21:21" x14ac:dyDescent="0.2">
      <c r="U12945" s="59"/>
    </row>
    <row r="12946" spans="21:21" x14ac:dyDescent="0.2">
      <c r="U12946" s="59"/>
    </row>
    <row r="12947" spans="21:21" x14ac:dyDescent="0.2">
      <c r="U12947" s="59"/>
    </row>
    <row r="12948" spans="21:21" x14ac:dyDescent="0.2">
      <c r="U12948" s="59"/>
    </row>
    <row r="12949" spans="21:21" x14ac:dyDescent="0.2">
      <c r="U12949" s="59"/>
    </row>
    <row r="12950" spans="21:21" x14ac:dyDescent="0.2">
      <c r="U12950" s="59"/>
    </row>
    <row r="12951" spans="21:21" x14ac:dyDescent="0.2">
      <c r="U12951" s="59"/>
    </row>
    <row r="12952" spans="21:21" x14ac:dyDescent="0.2">
      <c r="U12952" s="59"/>
    </row>
    <row r="12953" spans="21:21" x14ac:dyDescent="0.2">
      <c r="U12953" s="59"/>
    </row>
    <row r="12954" spans="21:21" x14ac:dyDescent="0.2">
      <c r="U12954" s="59"/>
    </row>
    <row r="12955" spans="21:21" x14ac:dyDescent="0.2">
      <c r="U12955" s="59"/>
    </row>
    <row r="12956" spans="21:21" x14ac:dyDescent="0.2">
      <c r="U12956" s="59"/>
    </row>
    <row r="12957" spans="21:21" x14ac:dyDescent="0.2">
      <c r="U12957" s="59"/>
    </row>
    <row r="12958" spans="21:21" x14ac:dyDescent="0.2">
      <c r="U12958" s="59"/>
    </row>
    <row r="12959" spans="21:21" x14ac:dyDescent="0.2">
      <c r="U12959" s="59"/>
    </row>
    <row r="12960" spans="21:21" x14ac:dyDescent="0.2">
      <c r="U12960" s="59"/>
    </row>
    <row r="12961" spans="21:21" x14ac:dyDescent="0.2">
      <c r="U12961" s="59"/>
    </row>
    <row r="12962" spans="21:21" x14ac:dyDescent="0.2">
      <c r="U12962" s="59"/>
    </row>
    <row r="12963" spans="21:21" x14ac:dyDescent="0.2">
      <c r="U12963" s="59"/>
    </row>
    <row r="12964" spans="21:21" x14ac:dyDescent="0.2">
      <c r="U12964" s="59"/>
    </row>
    <row r="12965" spans="21:21" x14ac:dyDescent="0.2">
      <c r="U12965" s="59"/>
    </row>
    <row r="12966" spans="21:21" x14ac:dyDescent="0.2">
      <c r="U12966" s="59"/>
    </row>
    <row r="12967" spans="21:21" x14ac:dyDescent="0.2">
      <c r="U12967" s="59"/>
    </row>
    <row r="12968" spans="21:21" x14ac:dyDescent="0.2">
      <c r="U12968" s="59"/>
    </row>
    <row r="12969" spans="21:21" x14ac:dyDescent="0.2">
      <c r="U12969" s="59"/>
    </row>
    <row r="12970" spans="21:21" x14ac:dyDescent="0.2">
      <c r="U12970" s="59"/>
    </row>
    <row r="12971" spans="21:21" x14ac:dyDescent="0.2">
      <c r="U12971" s="59"/>
    </row>
    <row r="12972" spans="21:21" x14ac:dyDescent="0.2">
      <c r="U12972" s="59"/>
    </row>
    <row r="12973" spans="21:21" x14ac:dyDescent="0.2">
      <c r="U12973" s="59"/>
    </row>
    <row r="12974" spans="21:21" x14ac:dyDescent="0.2">
      <c r="U12974" s="59"/>
    </row>
    <row r="12975" spans="21:21" x14ac:dyDescent="0.2">
      <c r="U12975" s="59"/>
    </row>
    <row r="12976" spans="21:21" x14ac:dyDescent="0.2">
      <c r="U12976" s="59"/>
    </row>
    <row r="12977" spans="21:21" x14ac:dyDescent="0.2">
      <c r="U12977" s="59"/>
    </row>
    <row r="12978" spans="21:21" x14ac:dyDescent="0.2">
      <c r="U12978" s="59"/>
    </row>
    <row r="12979" spans="21:21" x14ac:dyDescent="0.2">
      <c r="U12979" s="59"/>
    </row>
    <row r="12980" spans="21:21" x14ac:dyDescent="0.2">
      <c r="U12980" s="59"/>
    </row>
    <row r="12981" spans="21:21" x14ac:dyDescent="0.2">
      <c r="U12981" s="59"/>
    </row>
    <row r="12982" spans="21:21" x14ac:dyDescent="0.2">
      <c r="U12982" s="59"/>
    </row>
    <row r="12983" spans="21:21" x14ac:dyDescent="0.2">
      <c r="U12983" s="59"/>
    </row>
    <row r="12984" spans="21:21" x14ac:dyDescent="0.2">
      <c r="U12984" s="59"/>
    </row>
    <row r="12985" spans="21:21" x14ac:dyDescent="0.2">
      <c r="U12985" s="59"/>
    </row>
    <row r="12986" spans="21:21" x14ac:dyDescent="0.2">
      <c r="U12986" s="59"/>
    </row>
    <row r="12987" spans="21:21" x14ac:dyDescent="0.2">
      <c r="U12987" s="59"/>
    </row>
    <row r="12988" spans="21:21" x14ac:dyDescent="0.2">
      <c r="U12988" s="59"/>
    </row>
    <row r="12989" spans="21:21" x14ac:dyDescent="0.2">
      <c r="U12989" s="59"/>
    </row>
    <row r="12990" spans="21:21" x14ac:dyDescent="0.2">
      <c r="U12990" s="59"/>
    </row>
    <row r="12991" spans="21:21" x14ac:dyDescent="0.2">
      <c r="U12991" s="59"/>
    </row>
    <row r="12992" spans="21:21" x14ac:dyDescent="0.2">
      <c r="U12992" s="59"/>
    </row>
    <row r="12993" spans="21:21" x14ac:dyDescent="0.2">
      <c r="U12993" s="59"/>
    </row>
    <row r="12994" spans="21:21" x14ac:dyDescent="0.2">
      <c r="U12994" s="59"/>
    </row>
    <row r="12995" spans="21:21" x14ac:dyDescent="0.2">
      <c r="U12995" s="59"/>
    </row>
    <row r="12996" spans="21:21" x14ac:dyDescent="0.2">
      <c r="U12996" s="59"/>
    </row>
    <row r="12997" spans="21:21" x14ac:dyDescent="0.2">
      <c r="U12997" s="59"/>
    </row>
    <row r="12998" spans="21:21" x14ac:dyDescent="0.2">
      <c r="U12998" s="59"/>
    </row>
    <row r="12999" spans="21:21" x14ac:dyDescent="0.2">
      <c r="U12999" s="59"/>
    </row>
    <row r="13000" spans="21:21" x14ac:dyDescent="0.2">
      <c r="U13000" s="59"/>
    </row>
    <row r="13001" spans="21:21" x14ac:dyDescent="0.2">
      <c r="U13001" s="59"/>
    </row>
    <row r="13002" spans="21:21" x14ac:dyDescent="0.2">
      <c r="U13002" s="59"/>
    </row>
    <row r="13003" spans="21:21" x14ac:dyDescent="0.2">
      <c r="U13003" s="59"/>
    </row>
    <row r="13004" spans="21:21" x14ac:dyDescent="0.2">
      <c r="U13004" s="59"/>
    </row>
    <row r="13005" spans="21:21" x14ac:dyDescent="0.2">
      <c r="U13005" s="59"/>
    </row>
    <row r="13006" spans="21:21" x14ac:dyDescent="0.2">
      <c r="U13006" s="59"/>
    </row>
    <row r="13007" spans="21:21" x14ac:dyDescent="0.2">
      <c r="U13007" s="59"/>
    </row>
    <row r="13008" spans="21:21" x14ac:dyDescent="0.2">
      <c r="U13008" s="59"/>
    </row>
    <row r="13009" spans="21:21" x14ac:dyDescent="0.2">
      <c r="U13009" s="59"/>
    </row>
    <row r="13010" spans="21:21" x14ac:dyDescent="0.2">
      <c r="U13010" s="59"/>
    </row>
    <row r="13011" spans="21:21" x14ac:dyDescent="0.2">
      <c r="U13011" s="59"/>
    </row>
    <row r="13012" spans="21:21" x14ac:dyDescent="0.2">
      <c r="U13012" s="59"/>
    </row>
    <row r="13013" spans="21:21" x14ac:dyDescent="0.2">
      <c r="U13013" s="59"/>
    </row>
    <row r="13014" spans="21:21" x14ac:dyDescent="0.2">
      <c r="U13014" s="59"/>
    </row>
    <row r="13015" spans="21:21" x14ac:dyDescent="0.2">
      <c r="U13015" s="59"/>
    </row>
    <row r="13016" spans="21:21" x14ac:dyDescent="0.2">
      <c r="U13016" s="59"/>
    </row>
    <row r="13017" spans="21:21" x14ac:dyDescent="0.2">
      <c r="U13017" s="59"/>
    </row>
    <row r="13018" spans="21:21" x14ac:dyDescent="0.2">
      <c r="U13018" s="59"/>
    </row>
    <row r="13019" spans="21:21" x14ac:dyDescent="0.2">
      <c r="U13019" s="59"/>
    </row>
    <row r="13020" spans="21:21" x14ac:dyDescent="0.2">
      <c r="U13020" s="59"/>
    </row>
    <row r="13021" spans="21:21" x14ac:dyDescent="0.2">
      <c r="U13021" s="59"/>
    </row>
    <row r="13022" spans="21:21" x14ac:dyDescent="0.2">
      <c r="U13022" s="59"/>
    </row>
    <row r="13023" spans="21:21" x14ac:dyDescent="0.2">
      <c r="U13023" s="59"/>
    </row>
    <row r="13024" spans="21:21" x14ac:dyDescent="0.2">
      <c r="U13024" s="59"/>
    </row>
    <row r="13025" spans="21:21" x14ac:dyDescent="0.2">
      <c r="U13025" s="59"/>
    </row>
    <row r="13026" spans="21:21" x14ac:dyDescent="0.2">
      <c r="U13026" s="59"/>
    </row>
    <row r="13027" spans="21:21" x14ac:dyDescent="0.2">
      <c r="U13027" s="59"/>
    </row>
    <row r="13028" spans="21:21" x14ac:dyDescent="0.2">
      <c r="U13028" s="59"/>
    </row>
    <row r="13029" spans="21:21" x14ac:dyDescent="0.2">
      <c r="U13029" s="59"/>
    </row>
    <row r="13030" spans="21:21" x14ac:dyDescent="0.2">
      <c r="U13030" s="59"/>
    </row>
    <row r="13031" spans="21:21" x14ac:dyDescent="0.2">
      <c r="U13031" s="59"/>
    </row>
    <row r="13032" spans="21:21" x14ac:dyDescent="0.2">
      <c r="U13032" s="59"/>
    </row>
    <row r="13033" spans="21:21" x14ac:dyDescent="0.2">
      <c r="U13033" s="59"/>
    </row>
    <row r="13034" spans="21:21" x14ac:dyDescent="0.2">
      <c r="U13034" s="59"/>
    </row>
    <row r="13035" spans="21:21" x14ac:dyDescent="0.2">
      <c r="U13035" s="59"/>
    </row>
    <row r="13036" spans="21:21" x14ac:dyDescent="0.2">
      <c r="U13036" s="59"/>
    </row>
    <row r="13037" spans="21:21" x14ac:dyDescent="0.2">
      <c r="U13037" s="59"/>
    </row>
    <row r="13038" spans="21:21" x14ac:dyDescent="0.2">
      <c r="U13038" s="59"/>
    </row>
    <row r="13039" spans="21:21" x14ac:dyDescent="0.2">
      <c r="U13039" s="59"/>
    </row>
    <row r="13040" spans="21:21" x14ac:dyDescent="0.2">
      <c r="U13040" s="59"/>
    </row>
    <row r="13041" spans="21:21" x14ac:dyDescent="0.2">
      <c r="U13041" s="59"/>
    </row>
    <row r="13042" spans="21:21" x14ac:dyDescent="0.2">
      <c r="U13042" s="59"/>
    </row>
    <row r="13043" spans="21:21" x14ac:dyDescent="0.2">
      <c r="U13043" s="59"/>
    </row>
    <row r="13044" spans="21:21" x14ac:dyDescent="0.2">
      <c r="U13044" s="59"/>
    </row>
    <row r="13045" spans="21:21" x14ac:dyDescent="0.2">
      <c r="U13045" s="59"/>
    </row>
    <row r="13046" spans="21:21" x14ac:dyDescent="0.2">
      <c r="U13046" s="59"/>
    </row>
    <row r="13047" spans="21:21" x14ac:dyDescent="0.2">
      <c r="U13047" s="59"/>
    </row>
    <row r="13048" spans="21:21" x14ac:dyDescent="0.2">
      <c r="U13048" s="59"/>
    </row>
    <row r="13049" spans="21:21" x14ac:dyDescent="0.2">
      <c r="U13049" s="59"/>
    </row>
    <row r="13050" spans="21:21" x14ac:dyDescent="0.2">
      <c r="U13050" s="59"/>
    </row>
    <row r="13051" spans="21:21" x14ac:dyDescent="0.2">
      <c r="U13051" s="59"/>
    </row>
    <row r="13052" spans="21:21" x14ac:dyDescent="0.2">
      <c r="U13052" s="59"/>
    </row>
    <row r="13053" spans="21:21" x14ac:dyDescent="0.2">
      <c r="U13053" s="59"/>
    </row>
    <row r="13054" spans="21:21" x14ac:dyDescent="0.2">
      <c r="U13054" s="59"/>
    </row>
    <row r="13055" spans="21:21" x14ac:dyDescent="0.2">
      <c r="U13055" s="59"/>
    </row>
    <row r="13056" spans="21:21" x14ac:dyDescent="0.2">
      <c r="U13056" s="59"/>
    </row>
    <row r="13057" spans="21:21" x14ac:dyDescent="0.2">
      <c r="U13057" s="59"/>
    </row>
    <row r="13058" spans="21:21" x14ac:dyDescent="0.2">
      <c r="U13058" s="59"/>
    </row>
    <row r="13059" spans="21:21" x14ac:dyDescent="0.2">
      <c r="U13059" s="59"/>
    </row>
    <row r="13060" spans="21:21" x14ac:dyDescent="0.2">
      <c r="U13060" s="59"/>
    </row>
    <row r="13061" spans="21:21" x14ac:dyDescent="0.2">
      <c r="U13061" s="59"/>
    </row>
    <row r="13062" spans="21:21" x14ac:dyDescent="0.2">
      <c r="U13062" s="59"/>
    </row>
    <row r="13063" spans="21:21" x14ac:dyDescent="0.2">
      <c r="U13063" s="59"/>
    </row>
    <row r="13064" spans="21:21" x14ac:dyDescent="0.2">
      <c r="U13064" s="59"/>
    </row>
    <row r="13065" spans="21:21" x14ac:dyDescent="0.2">
      <c r="U13065" s="59"/>
    </row>
    <row r="13066" spans="21:21" x14ac:dyDescent="0.2">
      <c r="U13066" s="59"/>
    </row>
    <row r="13067" spans="21:21" x14ac:dyDescent="0.2">
      <c r="U13067" s="59"/>
    </row>
    <row r="13068" spans="21:21" x14ac:dyDescent="0.2">
      <c r="U13068" s="59"/>
    </row>
    <row r="13069" spans="21:21" x14ac:dyDescent="0.2">
      <c r="U13069" s="59"/>
    </row>
    <row r="13070" spans="21:21" x14ac:dyDescent="0.2">
      <c r="U13070" s="59"/>
    </row>
    <row r="13071" spans="21:21" x14ac:dyDescent="0.2">
      <c r="U13071" s="59"/>
    </row>
    <row r="13072" spans="21:21" x14ac:dyDescent="0.2">
      <c r="U13072" s="59"/>
    </row>
    <row r="13073" spans="21:21" x14ac:dyDescent="0.2">
      <c r="U13073" s="59"/>
    </row>
    <row r="13074" spans="21:21" x14ac:dyDescent="0.2">
      <c r="U13074" s="59"/>
    </row>
    <row r="13075" spans="21:21" x14ac:dyDescent="0.2">
      <c r="U13075" s="59"/>
    </row>
    <row r="13076" spans="21:21" x14ac:dyDescent="0.2">
      <c r="U13076" s="59"/>
    </row>
    <row r="13077" spans="21:21" x14ac:dyDescent="0.2">
      <c r="U13077" s="59"/>
    </row>
    <row r="13078" spans="21:21" x14ac:dyDescent="0.2">
      <c r="U13078" s="59"/>
    </row>
    <row r="13079" spans="21:21" x14ac:dyDescent="0.2">
      <c r="U13079" s="59"/>
    </row>
    <row r="13080" spans="21:21" x14ac:dyDescent="0.2">
      <c r="U13080" s="59"/>
    </row>
    <row r="13081" spans="21:21" x14ac:dyDescent="0.2">
      <c r="U13081" s="59"/>
    </row>
    <row r="13082" spans="21:21" x14ac:dyDescent="0.2">
      <c r="U13082" s="59"/>
    </row>
    <row r="13083" spans="21:21" x14ac:dyDescent="0.2">
      <c r="U13083" s="59"/>
    </row>
    <row r="13084" spans="21:21" x14ac:dyDescent="0.2">
      <c r="U13084" s="59"/>
    </row>
    <row r="13085" spans="21:21" x14ac:dyDescent="0.2">
      <c r="U13085" s="59"/>
    </row>
    <row r="13086" spans="21:21" x14ac:dyDescent="0.2">
      <c r="U13086" s="59"/>
    </row>
    <row r="13087" spans="21:21" x14ac:dyDescent="0.2">
      <c r="U13087" s="59"/>
    </row>
    <row r="13088" spans="21:21" x14ac:dyDescent="0.2">
      <c r="U13088" s="59"/>
    </row>
    <row r="13089" spans="21:21" x14ac:dyDescent="0.2">
      <c r="U13089" s="59"/>
    </row>
    <row r="13090" spans="21:21" x14ac:dyDescent="0.2">
      <c r="U13090" s="59"/>
    </row>
    <row r="13091" spans="21:21" x14ac:dyDescent="0.2">
      <c r="U13091" s="59"/>
    </row>
    <row r="13092" spans="21:21" x14ac:dyDescent="0.2">
      <c r="U13092" s="59"/>
    </row>
    <row r="13093" spans="21:21" x14ac:dyDescent="0.2">
      <c r="U13093" s="59"/>
    </row>
    <row r="13094" spans="21:21" x14ac:dyDescent="0.2">
      <c r="U13094" s="59"/>
    </row>
    <row r="13095" spans="21:21" x14ac:dyDescent="0.2">
      <c r="U13095" s="59"/>
    </row>
    <row r="13096" spans="21:21" x14ac:dyDescent="0.2">
      <c r="U13096" s="59"/>
    </row>
    <row r="13097" spans="21:21" x14ac:dyDescent="0.2">
      <c r="U13097" s="59"/>
    </row>
    <row r="13098" spans="21:21" x14ac:dyDescent="0.2">
      <c r="U13098" s="59"/>
    </row>
    <row r="13099" spans="21:21" x14ac:dyDescent="0.2">
      <c r="U13099" s="59"/>
    </row>
    <row r="13100" spans="21:21" x14ac:dyDescent="0.2">
      <c r="U13100" s="59"/>
    </row>
    <row r="13101" spans="21:21" x14ac:dyDescent="0.2">
      <c r="U13101" s="59"/>
    </row>
    <row r="13102" spans="21:21" x14ac:dyDescent="0.2">
      <c r="U13102" s="59"/>
    </row>
    <row r="13103" spans="21:21" x14ac:dyDescent="0.2">
      <c r="U13103" s="59"/>
    </row>
    <row r="13104" spans="21:21" x14ac:dyDescent="0.2">
      <c r="U13104" s="59"/>
    </row>
    <row r="13105" spans="21:21" x14ac:dyDescent="0.2">
      <c r="U13105" s="59"/>
    </row>
    <row r="13106" spans="21:21" x14ac:dyDescent="0.2">
      <c r="U13106" s="59"/>
    </row>
    <row r="13107" spans="21:21" x14ac:dyDescent="0.2">
      <c r="U13107" s="59"/>
    </row>
    <row r="13108" spans="21:21" x14ac:dyDescent="0.2">
      <c r="U13108" s="59"/>
    </row>
    <row r="13109" spans="21:21" x14ac:dyDescent="0.2">
      <c r="U13109" s="59"/>
    </row>
    <row r="13110" spans="21:21" x14ac:dyDescent="0.2">
      <c r="U13110" s="59"/>
    </row>
    <row r="13111" spans="21:21" x14ac:dyDescent="0.2">
      <c r="U13111" s="59"/>
    </row>
    <row r="13112" spans="21:21" x14ac:dyDescent="0.2">
      <c r="U13112" s="59"/>
    </row>
    <row r="13113" spans="21:21" x14ac:dyDescent="0.2">
      <c r="U13113" s="59"/>
    </row>
    <row r="13114" spans="21:21" x14ac:dyDescent="0.2">
      <c r="U13114" s="59"/>
    </row>
    <row r="13115" spans="21:21" x14ac:dyDescent="0.2">
      <c r="U13115" s="59"/>
    </row>
    <row r="13116" spans="21:21" x14ac:dyDescent="0.2">
      <c r="U13116" s="59"/>
    </row>
    <row r="13117" spans="21:21" x14ac:dyDescent="0.2">
      <c r="U13117" s="59"/>
    </row>
    <row r="13118" spans="21:21" x14ac:dyDescent="0.2">
      <c r="U13118" s="59"/>
    </row>
    <row r="13119" spans="21:21" x14ac:dyDescent="0.2">
      <c r="U13119" s="59"/>
    </row>
    <row r="13120" spans="21:21" x14ac:dyDescent="0.2">
      <c r="U13120" s="59"/>
    </row>
    <row r="13121" spans="21:21" x14ac:dyDescent="0.2">
      <c r="U13121" s="59"/>
    </row>
    <row r="13122" spans="21:21" x14ac:dyDescent="0.2">
      <c r="U13122" s="59"/>
    </row>
    <row r="13123" spans="21:21" x14ac:dyDescent="0.2">
      <c r="U13123" s="59"/>
    </row>
    <row r="13124" spans="21:21" x14ac:dyDescent="0.2">
      <c r="U13124" s="59"/>
    </row>
    <row r="13125" spans="21:21" x14ac:dyDescent="0.2">
      <c r="U13125" s="59"/>
    </row>
    <row r="13126" spans="21:21" x14ac:dyDescent="0.2">
      <c r="U13126" s="59"/>
    </row>
    <row r="13127" spans="21:21" x14ac:dyDescent="0.2">
      <c r="U13127" s="59"/>
    </row>
    <row r="13128" spans="21:21" x14ac:dyDescent="0.2">
      <c r="U13128" s="59"/>
    </row>
    <row r="13129" spans="21:21" x14ac:dyDescent="0.2">
      <c r="U13129" s="59"/>
    </row>
    <row r="13130" spans="21:21" x14ac:dyDescent="0.2">
      <c r="U13130" s="59"/>
    </row>
    <row r="13131" spans="21:21" x14ac:dyDescent="0.2">
      <c r="U13131" s="59"/>
    </row>
    <row r="13132" spans="21:21" x14ac:dyDescent="0.2">
      <c r="U13132" s="59"/>
    </row>
    <row r="13133" spans="21:21" x14ac:dyDescent="0.2">
      <c r="U13133" s="59"/>
    </row>
    <row r="13134" spans="21:21" x14ac:dyDescent="0.2">
      <c r="U13134" s="59"/>
    </row>
    <row r="13135" spans="21:21" x14ac:dyDescent="0.2">
      <c r="U13135" s="59"/>
    </row>
    <row r="13136" spans="21:21" x14ac:dyDescent="0.2">
      <c r="U13136" s="59"/>
    </row>
    <row r="13137" spans="21:21" x14ac:dyDescent="0.2">
      <c r="U13137" s="59"/>
    </row>
    <row r="13138" spans="21:21" x14ac:dyDescent="0.2">
      <c r="U13138" s="59"/>
    </row>
    <row r="13139" spans="21:21" x14ac:dyDescent="0.2">
      <c r="U13139" s="59"/>
    </row>
    <row r="13140" spans="21:21" x14ac:dyDescent="0.2">
      <c r="U13140" s="59"/>
    </row>
    <row r="13141" spans="21:21" x14ac:dyDescent="0.2">
      <c r="U13141" s="59"/>
    </row>
    <row r="13142" spans="21:21" x14ac:dyDescent="0.2">
      <c r="U13142" s="59"/>
    </row>
    <row r="13143" spans="21:21" x14ac:dyDescent="0.2">
      <c r="U13143" s="59"/>
    </row>
    <row r="13144" spans="21:21" x14ac:dyDescent="0.2">
      <c r="U13144" s="59"/>
    </row>
    <row r="13145" spans="21:21" x14ac:dyDescent="0.2">
      <c r="U13145" s="59"/>
    </row>
    <row r="13146" spans="21:21" x14ac:dyDescent="0.2">
      <c r="U13146" s="59"/>
    </row>
    <row r="13147" spans="21:21" x14ac:dyDescent="0.2">
      <c r="U13147" s="59"/>
    </row>
    <row r="13148" spans="21:21" x14ac:dyDescent="0.2">
      <c r="U13148" s="59"/>
    </row>
    <row r="13149" spans="21:21" x14ac:dyDescent="0.2">
      <c r="U13149" s="59"/>
    </row>
    <row r="13150" spans="21:21" x14ac:dyDescent="0.2">
      <c r="U13150" s="59"/>
    </row>
    <row r="13151" spans="21:21" x14ac:dyDescent="0.2">
      <c r="U13151" s="59"/>
    </row>
    <row r="13152" spans="21:21" x14ac:dyDescent="0.2">
      <c r="U13152" s="59"/>
    </row>
    <row r="13153" spans="21:21" x14ac:dyDescent="0.2">
      <c r="U13153" s="59"/>
    </row>
    <row r="13154" spans="21:21" x14ac:dyDescent="0.2">
      <c r="U13154" s="59"/>
    </row>
    <row r="13155" spans="21:21" x14ac:dyDescent="0.2">
      <c r="U13155" s="59"/>
    </row>
    <row r="13156" spans="21:21" x14ac:dyDescent="0.2">
      <c r="U13156" s="59"/>
    </row>
    <row r="13157" spans="21:21" x14ac:dyDescent="0.2">
      <c r="U13157" s="59"/>
    </row>
    <row r="13158" spans="21:21" x14ac:dyDescent="0.2">
      <c r="U13158" s="59"/>
    </row>
    <row r="13159" spans="21:21" x14ac:dyDescent="0.2">
      <c r="U13159" s="59"/>
    </row>
    <row r="13160" spans="21:21" x14ac:dyDescent="0.2">
      <c r="U13160" s="59"/>
    </row>
    <row r="13161" spans="21:21" x14ac:dyDescent="0.2">
      <c r="U13161" s="59"/>
    </row>
    <row r="13162" spans="21:21" x14ac:dyDescent="0.2">
      <c r="U13162" s="59"/>
    </row>
    <row r="13163" spans="21:21" x14ac:dyDescent="0.2">
      <c r="U13163" s="59"/>
    </row>
    <row r="13164" spans="21:21" x14ac:dyDescent="0.2">
      <c r="U13164" s="59"/>
    </row>
    <row r="13165" spans="21:21" x14ac:dyDescent="0.2">
      <c r="U13165" s="59"/>
    </row>
    <row r="13166" spans="21:21" x14ac:dyDescent="0.2">
      <c r="U13166" s="59"/>
    </row>
    <row r="13167" spans="21:21" x14ac:dyDescent="0.2">
      <c r="U13167" s="59"/>
    </row>
    <row r="13168" spans="21:21" x14ac:dyDescent="0.2">
      <c r="U13168" s="59"/>
    </row>
    <row r="13169" spans="21:21" x14ac:dyDescent="0.2">
      <c r="U13169" s="59"/>
    </row>
    <row r="13170" spans="21:21" x14ac:dyDescent="0.2">
      <c r="U13170" s="59"/>
    </row>
    <row r="13171" spans="21:21" x14ac:dyDescent="0.2">
      <c r="U13171" s="59"/>
    </row>
    <row r="13172" spans="21:21" x14ac:dyDescent="0.2">
      <c r="U13172" s="59"/>
    </row>
    <row r="13173" spans="21:21" x14ac:dyDescent="0.2">
      <c r="U13173" s="59"/>
    </row>
    <row r="13174" spans="21:21" x14ac:dyDescent="0.2">
      <c r="U13174" s="59"/>
    </row>
    <row r="13175" spans="21:21" x14ac:dyDescent="0.2">
      <c r="U13175" s="59"/>
    </row>
    <row r="13176" spans="21:21" x14ac:dyDescent="0.2">
      <c r="U13176" s="59"/>
    </row>
    <row r="13177" spans="21:21" x14ac:dyDescent="0.2">
      <c r="U13177" s="59"/>
    </row>
    <row r="13178" spans="21:21" x14ac:dyDescent="0.2">
      <c r="U13178" s="59"/>
    </row>
    <row r="13179" spans="21:21" x14ac:dyDescent="0.2">
      <c r="U13179" s="59"/>
    </row>
    <row r="13180" spans="21:21" x14ac:dyDescent="0.2">
      <c r="U13180" s="59"/>
    </row>
    <row r="13181" spans="21:21" x14ac:dyDescent="0.2">
      <c r="U13181" s="59"/>
    </row>
    <row r="13182" spans="21:21" x14ac:dyDescent="0.2">
      <c r="U13182" s="59"/>
    </row>
    <row r="13183" spans="21:21" x14ac:dyDescent="0.2">
      <c r="U13183" s="59"/>
    </row>
    <row r="13184" spans="21:21" x14ac:dyDescent="0.2">
      <c r="U13184" s="59"/>
    </row>
    <row r="13185" spans="21:21" x14ac:dyDescent="0.2">
      <c r="U13185" s="59"/>
    </row>
    <row r="13186" spans="21:21" x14ac:dyDescent="0.2">
      <c r="U13186" s="59"/>
    </row>
    <row r="13187" spans="21:21" x14ac:dyDescent="0.2">
      <c r="U13187" s="59"/>
    </row>
    <row r="13188" spans="21:21" x14ac:dyDescent="0.2">
      <c r="U13188" s="59"/>
    </row>
    <row r="13189" spans="21:21" x14ac:dyDescent="0.2">
      <c r="U13189" s="59"/>
    </row>
    <row r="13190" spans="21:21" x14ac:dyDescent="0.2">
      <c r="U13190" s="59"/>
    </row>
    <row r="13191" spans="21:21" x14ac:dyDescent="0.2">
      <c r="U13191" s="59"/>
    </row>
    <row r="13192" spans="21:21" x14ac:dyDescent="0.2">
      <c r="U13192" s="59"/>
    </row>
    <row r="13193" spans="21:21" x14ac:dyDescent="0.2">
      <c r="U13193" s="59"/>
    </row>
    <row r="13194" spans="21:21" x14ac:dyDescent="0.2">
      <c r="U13194" s="59"/>
    </row>
    <row r="13195" spans="21:21" x14ac:dyDescent="0.2">
      <c r="U13195" s="59"/>
    </row>
    <row r="13196" spans="21:21" x14ac:dyDescent="0.2">
      <c r="U13196" s="59"/>
    </row>
    <row r="13197" spans="21:21" x14ac:dyDescent="0.2">
      <c r="U13197" s="59"/>
    </row>
    <row r="13198" spans="21:21" x14ac:dyDescent="0.2">
      <c r="U13198" s="59"/>
    </row>
    <row r="13199" spans="21:21" x14ac:dyDescent="0.2">
      <c r="U13199" s="59"/>
    </row>
    <row r="13200" spans="21:21" x14ac:dyDescent="0.2">
      <c r="U13200" s="59"/>
    </row>
    <row r="13201" spans="21:21" x14ac:dyDescent="0.2">
      <c r="U13201" s="59"/>
    </row>
    <row r="13202" spans="21:21" x14ac:dyDescent="0.2">
      <c r="U13202" s="59"/>
    </row>
    <row r="13203" spans="21:21" x14ac:dyDescent="0.2">
      <c r="U13203" s="59"/>
    </row>
    <row r="13204" spans="21:21" x14ac:dyDescent="0.2">
      <c r="U13204" s="59"/>
    </row>
    <row r="13205" spans="21:21" x14ac:dyDescent="0.2">
      <c r="U13205" s="59"/>
    </row>
    <row r="13206" spans="21:21" x14ac:dyDescent="0.2">
      <c r="U13206" s="59"/>
    </row>
    <row r="13207" spans="21:21" x14ac:dyDescent="0.2">
      <c r="U13207" s="59"/>
    </row>
    <row r="13208" spans="21:21" x14ac:dyDescent="0.2">
      <c r="U13208" s="59"/>
    </row>
    <row r="13209" spans="21:21" x14ac:dyDescent="0.2">
      <c r="U13209" s="59"/>
    </row>
    <row r="13210" spans="21:21" x14ac:dyDescent="0.2">
      <c r="U13210" s="59"/>
    </row>
    <row r="13211" spans="21:21" x14ac:dyDescent="0.2">
      <c r="U13211" s="59"/>
    </row>
    <row r="13212" spans="21:21" x14ac:dyDescent="0.2">
      <c r="U13212" s="59"/>
    </row>
    <row r="13213" spans="21:21" x14ac:dyDescent="0.2">
      <c r="U13213" s="59"/>
    </row>
    <row r="13214" spans="21:21" x14ac:dyDescent="0.2">
      <c r="U13214" s="59"/>
    </row>
    <row r="13215" spans="21:21" x14ac:dyDescent="0.2">
      <c r="U13215" s="59"/>
    </row>
    <row r="13216" spans="21:21" x14ac:dyDescent="0.2">
      <c r="U13216" s="59"/>
    </row>
    <row r="13217" spans="21:21" x14ac:dyDescent="0.2">
      <c r="U13217" s="59"/>
    </row>
    <row r="13218" spans="21:21" x14ac:dyDescent="0.2">
      <c r="U13218" s="59"/>
    </row>
    <row r="13219" spans="21:21" x14ac:dyDescent="0.2">
      <c r="U13219" s="59"/>
    </row>
    <row r="13220" spans="21:21" x14ac:dyDescent="0.2">
      <c r="U13220" s="59"/>
    </row>
    <row r="13221" spans="21:21" x14ac:dyDescent="0.2">
      <c r="U13221" s="59"/>
    </row>
    <row r="13222" spans="21:21" x14ac:dyDescent="0.2">
      <c r="U13222" s="59"/>
    </row>
    <row r="13223" spans="21:21" x14ac:dyDescent="0.2">
      <c r="U13223" s="59"/>
    </row>
    <row r="13224" spans="21:21" x14ac:dyDescent="0.2">
      <c r="U13224" s="59"/>
    </row>
    <row r="13225" spans="21:21" x14ac:dyDescent="0.2">
      <c r="U13225" s="59"/>
    </row>
    <row r="13226" spans="21:21" x14ac:dyDescent="0.2">
      <c r="U13226" s="59"/>
    </row>
    <row r="13227" spans="21:21" x14ac:dyDescent="0.2">
      <c r="U13227" s="59"/>
    </row>
    <row r="13228" spans="21:21" x14ac:dyDescent="0.2">
      <c r="U13228" s="59"/>
    </row>
    <row r="13229" spans="21:21" x14ac:dyDescent="0.2">
      <c r="U13229" s="59"/>
    </row>
    <row r="13230" spans="21:21" x14ac:dyDescent="0.2">
      <c r="U13230" s="59"/>
    </row>
    <row r="13231" spans="21:21" x14ac:dyDescent="0.2">
      <c r="U13231" s="59"/>
    </row>
    <row r="13232" spans="21:21" x14ac:dyDescent="0.2">
      <c r="U13232" s="59"/>
    </row>
    <row r="13233" spans="21:21" x14ac:dyDescent="0.2">
      <c r="U13233" s="59"/>
    </row>
    <row r="13234" spans="21:21" x14ac:dyDescent="0.2">
      <c r="U13234" s="59"/>
    </row>
    <row r="13235" spans="21:21" x14ac:dyDescent="0.2">
      <c r="U13235" s="59"/>
    </row>
    <row r="13236" spans="21:21" x14ac:dyDescent="0.2">
      <c r="U13236" s="59"/>
    </row>
    <row r="13237" spans="21:21" x14ac:dyDescent="0.2">
      <c r="U13237" s="59"/>
    </row>
    <row r="13238" spans="21:21" x14ac:dyDescent="0.2">
      <c r="U13238" s="59"/>
    </row>
    <row r="13239" spans="21:21" x14ac:dyDescent="0.2">
      <c r="U13239" s="59"/>
    </row>
    <row r="13240" spans="21:21" x14ac:dyDescent="0.2">
      <c r="U13240" s="59"/>
    </row>
    <row r="13241" spans="21:21" x14ac:dyDescent="0.2">
      <c r="U13241" s="59"/>
    </row>
    <row r="13242" spans="21:21" x14ac:dyDescent="0.2">
      <c r="U13242" s="59"/>
    </row>
    <row r="13243" spans="21:21" x14ac:dyDescent="0.2">
      <c r="U13243" s="59"/>
    </row>
    <row r="13244" spans="21:21" x14ac:dyDescent="0.2">
      <c r="U13244" s="59"/>
    </row>
    <row r="13245" spans="21:21" x14ac:dyDescent="0.2">
      <c r="U13245" s="59"/>
    </row>
    <row r="13246" spans="21:21" x14ac:dyDescent="0.2">
      <c r="U13246" s="59"/>
    </row>
    <row r="13247" spans="21:21" x14ac:dyDescent="0.2">
      <c r="U13247" s="59"/>
    </row>
    <row r="13248" spans="21:21" x14ac:dyDescent="0.2">
      <c r="U13248" s="59"/>
    </row>
    <row r="13249" spans="21:21" x14ac:dyDescent="0.2">
      <c r="U13249" s="59"/>
    </row>
    <row r="13250" spans="21:21" x14ac:dyDescent="0.2">
      <c r="U13250" s="59"/>
    </row>
    <row r="13251" spans="21:21" x14ac:dyDescent="0.2">
      <c r="U13251" s="59"/>
    </row>
    <row r="13252" spans="21:21" x14ac:dyDescent="0.2">
      <c r="U13252" s="59"/>
    </row>
    <row r="13253" spans="21:21" x14ac:dyDescent="0.2">
      <c r="U13253" s="59"/>
    </row>
    <row r="13254" spans="21:21" x14ac:dyDescent="0.2">
      <c r="U13254" s="59"/>
    </row>
    <row r="13255" spans="21:21" x14ac:dyDescent="0.2">
      <c r="U13255" s="59"/>
    </row>
    <row r="13256" spans="21:21" x14ac:dyDescent="0.2">
      <c r="U13256" s="59"/>
    </row>
    <row r="13257" spans="21:21" x14ac:dyDescent="0.2">
      <c r="U13257" s="59"/>
    </row>
    <row r="13258" spans="21:21" x14ac:dyDescent="0.2">
      <c r="U13258" s="59"/>
    </row>
    <row r="13259" spans="21:21" x14ac:dyDescent="0.2">
      <c r="U13259" s="59"/>
    </row>
    <row r="13260" spans="21:21" x14ac:dyDescent="0.2">
      <c r="U13260" s="59"/>
    </row>
    <row r="13261" spans="21:21" x14ac:dyDescent="0.2">
      <c r="U13261" s="59"/>
    </row>
    <row r="13262" spans="21:21" x14ac:dyDescent="0.2">
      <c r="U13262" s="59"/>
    </row>
    <row r="13263" spans="21:21" x14ac:dyDescent="0.2">
      <c r="U13263" s="59"/>
    </row>
    <row r="13264" spans="21:21" x14ac:dyDescent="0.2">
      <c r="U13264" s="59"/>
    </row>
    <row r="13265" spans="21:21" x14ac:dyDescent="0.2">
      <c r="U13265" s="59"/>
    </row>
    <row r="13266" spans="21:21" x14ac:dyDescent="0.2">
      <c r="U13266" s="59"/>
    </row>
    <row r="13267" spans="21:21" x14ac:dyDescent="0.2">
      <c r="U13267" s="59"/>
    </row>
    <row r="13268" spans="21:21" x14ac:dyDescent="0.2">
      <c r="U13268" s="59"/>
    </row>
    <row r="13269" spans="21:21" x14ac:dyDescent="0.2">
      <c r="U13269" s="59"/>
    </row>
    <row r="13270" spans="21:21" x14ac:dyDescent="0.2">
      <c r="U13270" s="59"/>
    </row>
    <row r="13271" spans="21:21" x14ac:dyDescent="0.2">
      <c r="U13271" s="59"/>
    </row>
    <row r="13272" spans="21:21" x14ac:dyDescent="0.2">
      <c r="U13272" s="59"/>
    </row>
    <row r="13273" spans="21:21" x14ac:dyDescent="0.2">
      <c r="U13273" s="59"/>
    </row>
    <row r="13274" spans="21:21" x14ac:dyDescent="0.2">
      <c r="U13274" s="59"/>
    </row>
    <row r="13275" spans="21:21" x14ac:dyDescent="0.2">
      <c r="U13275" s="59"/>
    </row>
    <row r="13276" spans="21:21" x14ac:dyDescent="0.2">
      <c r="U13276" s="59"/>
    </row>
    <row r="13277" spans="21:21" x14ac:dyDescent="0.2">
      <c r="U13277" s="59"/>
    </row>
    <row r="13278" spans="21:21" x14ac:dyDescent="0.2">
      <c r="U13278" s="59"/>
    </row>
    <row r="13279" spans="21:21" x14ac:dyDescent="0.2">
      <c r="U13279" s="59"/>
    </row>
    <row r="13280" spans="21:21" x14ac:dyDescent="0.2">
      <c r="U13280" s="59"/>
    </row>
    <row r="13281" spans="21:21" x14ac:dyDescent="0.2">
      <c r="U13281" s="59"/>
    </row>
    <row r="13282" spans="21:21" x14ac:dyDescent="0.2">
      <c r="U13282" s="59"/>
    </row>
    <row r="13283" spans="21:21" x14ac:dyDescent="0.2">
      <c r="U13283" s="59"/>
    </row>
    <row r="13284" spans="21:21" x14ac:dyDescent="0.2">
      <c r="U13284" s="59"/>
    </row>
    <row r="13285" spans="21:21" x14ac:dyDescent="0.2">
      <c r="U13285" s="59"/>
    </row>
    <row r="13286" spans="21:21" x14ac:dyDescent="0.2">
      <c r="U13286" s="59"/>
    </row>
    <row r="13287" spans="21:21" x14ac:dyDescent="0.2">
      <c r="U13287" s="59"/>
    </row>
    <row r="13288" spans="21:21" x14ac:dyDescent="0.2">
      <c r="U13288" s="59"/>
    </row>
    <row r="13289" spans="21:21" x14ac:dyDescent="0.2">
      <c r="U13289" s="59"/>
    </row>
    <row r="13290" spans="21:21" x14ac:dyDescent="0.2">
      <c r="U13290" s="59"/>
    </row>
    <row r="13291" spans="21:21" x14ac:dyDescent="0.2">
      <c r="U13291" s="59"/>
    </row>
    <row r="13292" spans="21:21" x14ac:dyDescent="0.2">
      <c r="U13292" s="59"/>
    </row>
    <row r="13293" spans="21:21" x14ac:dyDescent="0.2">
      <c r="U13293" s="59"/>
    </row>
    <row r="13294" spans="21:21" x14ac:dyDescent="0.2">
      <c r="U13294" s="59"/>
    </row>
    <row r="13295" spans="21:21" x14ac:dyDescent="0.2">
      <c r="U13295" s="59"/>
    </row>
    <row r="13296" spans="21:21" x14ac:dyDescent="0.2">
      <c r="U13296" s="59"/>
    </row>
    <row r="13297" spans="21:21" x14ac:dyDescent="0.2">
      <c r="U13297" s="59"/>
    </row>
    <row r="13298" spans="21:21" x14ac:dyDescent="0.2">
      <c r="U13298" s="59"/>
    </row>
    <row r="13299" spans="21:21" x14ac:dyDescent="0.2">
      <c r="U13299" s="59"/>
    </row>
    <row r="13300" spans="21:21" x14ac:dyDescent="0.2">
      <c r="U13300" s="59"/>
    </row>
    <row r="13301" spans="21:21" x14ac:dyDescent="0.2">
      <c r="U13301" s="59"/>
    </row>
    <row r="13302" spans="21:21" x14ac:dyDescent="0.2">
      <c r="U13302" s="59"/>
    </row>
    <row r="13303" spans="21:21" x14ac:dyDescent="0.2">
      <c r="U13303" s="59"/>
    </row>
    <row r="13304" spans="21:21" x14ac:dyDescent="0.2">
      <c r="U13304" s="59"/>
    </row>
    <row r="13305" spans="21:21" x14ac:dyDescent="0.2">
      <c r="U13305" s="59"/>
    </row>
    <row r="13306" spans="21:21" x14ac:dyDescent="0.2">
      <c r="U13306" s="59"/>
    </row>
    <row r="13307" spans="21:21" x14ac:dyDescent="0.2">
      <c r="U13307" s="59"/>
    </row>
    <row r="13308" spans="21:21" x14ac:dyDescent="0.2">
      <c r="U13308" s="59"/>
    </row>
    <row r="13309" spans="21:21" x14ac:dyDescent="0.2">
      <c r="U13309" s="59"/>
    </row>
    <row r="13310" spans="21:21" x14ac:dyDescent="0.2">
      <c r="U13310" s="59"/>
    </row>
    <row r="13311" spans="21:21" x14ac:dyDescent="0.2">
      <c r="U13311" s="59"/>
    </row>
    <row r="13312" spans="21:21" x14ac:dyDescent="0.2">
      <c r="U13312" s="59"/>
    </row>
    <row r="13313" spans="21:21" x14ac:dyDescent="0.2">
      <c r="U13313" s="59"/>
    </row>
    <row r="13314" spans="21:21" x14ac:dyDescent="0.2">
      <c r="U13314" s="59"/>
    </row>
    <row r="13315" spans="21:21" x14ac:dyDescent="0.2">
      <c r="U13315" s="59"/>
    </row>
    <row r="13316" spans="21:21" x14ac:dyDescent="0.2">
      <c r="U13316" s="59"/>
    </row>
    <row r="13317" spans="21:21" x14ac:dyDescent="0.2">
      <c r="U13317" s="59"/>
    </row>
    <row r="13318" spans="21:21" x14ac:dyDescent="0.2">
      <c r="U13318" s="59"/>
    </row>
    <row r="13319" spans="21:21" x14ac:dyDescent="0.2">
      <c r="U13319" s="59"/>
    </row>
    <row r="13320" spans="21:21" x14ac:dyDescent="0.2">
      <c r="U13320" s="59"/>
    </row>
    <row r="13321" spans="21:21" x14ac:dyDescent="0.2">
      <c r="U13321" s="59"/>
    </row>
    <row r="13322" spans="21:21" x14ac:dyDescent="0.2">
      <c r="U13322" s="59"/>
    </row>
    <row r="13323" spans="21:21" x14ac:dyDescent="0.2">
      <c r="U13323" s="59"/>
    </row>
    <row r="13324" spans="21:21" x14ac:dyDescent="0.2">
      <c r="U13324" s="59"/>
    </row>
    <row r="13325" spans="21:21" x14ac:dyDescent="0.2">
      <c r="U13325" s="59"/>
    </row>
    <row r="13326" spans="21:21" x14ac:dyDescent="0.2">
      <c r="U13326" s="59"/>
    </row>
    <row r="13327" spans="21:21" x14ac:dyDescent="0.2">
      <c r="U13327" s="59"/>
    </row>
    <row r="13328" spans="21:21" x14ac:dyDescent="0.2">
      <c r="U13328" s="59"/>
    </row>
    <row r="13329" spans="21:21" x14ac:dyDescent="0.2">
      <c r="U13329" s="59"/>
    </row>
    <row r="13330" spans="21:21" x14ac:dyDescent="0.2">
      <c r="U13330" s="59"/>
    </row>
    <row r="13331" spans="21:21" x14ac:dyDescent="0.2">
      <c r="U13331" s="59"/>
    </row>
    <row r="13332" spans="21:21" x14ac:dyDescent="0.2">
      <c r="U13332" s="59"/>
    </row>
    <row r="13333" spans="21:21" x14ac:dyDescent="0.2">
      <c r="U13333" s="59"/>
    </row>
    <row r="13334" spans="21:21" x14ac:dyDescent="0.2">
      <c r="U13334" s="59"/>
    </row>
    <row r="13335" spans="21:21" x14ac:dyDescent="0.2">
      <c r="U13335" s="59"/>
    </row>
    <row r="13336" spans="21:21" x14ac:dyDescent="0.2">
      <c r="U13336" s="59"/>
    </row>
    <row r="13337" spans="21:21" x14ac:dyDescent="0.2">
      <c r="U13337" s="59"/>
    </row>
    <row r="13338" spans="21:21" x14ac:dyDescent="0.2">
      <c r="U13338" s="59"/>
    </row>
    <row r="13339" spans="21:21" x14ac:dyDescent="0.2">
      <c r="U13339" s="59"/>
    </row>
    <row r="13340" spans="21:21" x14ac:dyDescent="0.2">
      <c r="U13340" s="59"/>
    </row>
    <row r="13341" spans="21:21" x14ac:dyDescent="0.2">
      <c r="U13341" s="59"/>
    </row>
    <row r="13342" spans="21:21" x14ac:dyDescent="0.2">
      <c r="U13342" s="59"/>
    </row>
    <row r="13343" spans="21:21" x14ac:dyDescent="0.2">
      <c r="U13343" s="59"/>
    </row>
    <row r="13344" spans="21:21" x14ac:dyDescent="0.2">
      <c r="U13344" s="59"/>
    </row>
    <row r="13345" spans="21:21" x14ac:dyDescent="0.2">
      <c r="U13345" s="59"/>
    </row>
    <row r="13346" spans="21:21" x14ac:dyDescent="0.2">
      <c r="U13346" s="59"/>
    </row>
    <row r="13347" spans="21:21" x14ac:dyDescent="0.2">
      <c r="U13347" s="59"/>
    </row>
    <row r="13348" spans="21:21" x14ac:dyDescent="0.2">
      <c r="U13348" s="59"/>
    </row>
    <row r="13349" spans="21:21" x14ac:dyDescent="0.2">
      <c r="U13349" s="59"/>
    </row>
    <row r="13350" spans="21:21" x14ac:dyDescent="0.2">
      <c r="U13350" s="59"/>
    </row>
    <row r="13351" spans="21:21" x14ac:dyDescent="0.2">
      <c r="U13351" s="59"/>
    </row>
    <row r="13352" spans="21:21" x14ac:dyDescent="0.2">
      <c r="U13352" s="59"/>
    </row>
    <row r="13353" spans="21:21" x14ac:dyDescent="0.2">
      <c r="U13353" s="59"/>
    </row>
    <row r="13354" spans="21:21" x14ac:dyDescent="0.2">
      <c r="U13354" s="59"/>
    </row>
    <row r="13355" spans="21:21" x14ac:dyDescent="0.2">
      <c r="U13355" s="59"/>
    </row>
    <row r="13356" spans="21:21" x14ac:dyDescent="0.2">
      <c r="U13356" s="59"/>
    </row>
    <row r="13357" spans="21:21" x14ac:dyDescent="0.2">
      <c r="U13357" s="59"/>
    </row>
    <row r="13358" spans="21:21" x14ac:dyDescent="0.2">
      <c r="U13358" s="59"/>
    </row>
    <row r="13359" spans="21:21" x14ac:dyDescent="0.2">
      <c r="U13359" s="59"/>
    </row>
    <row r="13360" spans="21:21" x14ac:dyDescent="0.2">
      <c r="U13360" s="59"/>
    </row>
    <row r="13361" spans="21:21" x14ac:dyDescent="0.2">
      <c r="U13361" s="59"/>
    </row>
    <row r="13362" spans="21:21" x14ac:dyDescent="0.2">
      <c r="U13362" s="59"/>
    </row>
    <row r="13363" spans="21:21" x14ac:dyDescent="0.2">
      <c r="U13363" s="59"/>
    </row>
    <row r="13364" spans="21:21" x14ac:dyDescent="0.2">
      <c r="U13364" s="59"/>
    </row>
    <row r="13365" spans="21:21" x14ac:dyDescent="0.2">
      <c r="U13365" s="59"/>
    </row>
    <row r="13366" spans="21:21" x14ac:dyDescent="0.2">
      <c r="U13366" s="59"/>
    </row>
    <row r="13367" spans="21:21" x14ac:dyDescent="0.2">
      <c r="U13367" s="59"/>
    </row>
    <row r="13368" spans="21:21" x14ac:dyDescent="0.2">
      <c r="U13368" s="59"/>
    </row>
    <row r="13369" spans="21:21" x14ac:dyDescent="0.2">
      <c r="U13369" s="59"/>
    </row>
    <row r="13370" spans="21:21" x14ac:dyDescent="0.2">
      <c r="U13370" s="59"/>
    </row>
    <row r="13371" spans="21:21" x14ac:dyDescent="0.2">
      <c r="U13371" s="59"/>
    </row>
    <row r="13372" spans="21:21" x14ac:dyDescent="0.2">
      <c r="U13372" s="59"/>
    </row>
    <row r="13373" spans="21:21" x14ac:dyDescent="0.2">
      <c r="U13373" s="59"/>
    </row>
    <row r="13374" spans="21:21" x14ac:dyDescent="0.2">
      <c r="U13374" s="59"/>
    </row>
    <row r="13375" spans="21:21" x14ac:dyDescent="0.2">
      <c r="U13375" s="59"/>
    </row>
    <row r="13376" spans="21:21" x14ac:dyDescent="0.2">
      <c r="U13376" s="59"/>
    </row>
    <row r="13377" spans="21:21" x14ac:dyDescent="0.2">
      <c r="U13377" s="59"/>
    </row>
    <row r="13378" spans="21:21" x14ac:dyDescent="0.2">
      <c r="U13378" s="59"/>
    </row>
    <row r="13379" spans="21:21" x14ac:dyDescent="0.2">
      <c r="U13379" s="59"/>
    </row>
    <row r="13380" spans="21:21" x14ac:dyDescent="0.2">
      <c r="U13380" s="59"/>
    </row>
    <row r="13381" spans="21:21" x14ac:dyDescent="0.2">
      <c r="U13381" s="59"/>
    </row>
    <row r="13382" spans="21:21" x14ac:dyDescent="0.2">
      <c r="U13382" s="59"/>
    </row>
    <row r="13383" spans="21:21" x14ac:dyDescent="0.2">
      <c r="U13383" s="59"/>
    </row>
    <row r="13384" spans="21:21" x14ac:dyDescent="0.2">
      <c r="U13384" s="59"/>
    </row>
    <row r="13385" spans="21:21" x14ac:dyDescent="0.2">
      <c r="U13385" s="59"/>
    </row>
    <row r="13386" spans="21:21" x14ac:dyDescent="0.2">
      <c r="U13386" s="59"/>
    </row>
    <row r="13387" spans="21:21" x14ac:dyDescent="0.2">
      <c r="U13387" s="59"/>
    </row>
    <row r="13388" spans="21:21" x14ac:dyDescent="0.2">
      <c r="U13388" s="59"/>
    </row>
    <row r="13389" spans="21:21" x14ac:dyDescent="0.2">
      <c r="U13389" s="59"/>
    </row>
    <row r="13390" spans="21:21" x14ac:dyDescent="0.2">
      <c r="U13390" s="59"/>
    </row>
    <row r="13391" spans="21:21" x14ac:dyDescent="0.2">
      <c r="U13391" s="59"/>
    </row>
    <row r="13392" spans="21:21" x14ac:dyDescent="0.2">
      <c r="U13392" s="59"/>
    </row>
    <row r="13393" spans="21:21" x14ac:dyDescent="0.2">
      <c r="U13393" s="59"/>
    </row>
    <row r="13394" spans="21:21" x14ac:dyDescent="0.2">
      <c r="U13394" s="59"/>
    </row>
    <row r="13395" spans="21:21" x14ac:dyDescent="0.2">
      <c r="U13395" s="59"/>
    </row>
    <row r="13396" spans="21:21" x14ac:dyDescent="0.2">
      <c r="U13396" s="59"/>
    </row>
    <row r="13397" spans="21:21" x14ac:dyDescent="0.2">
      <c r="U13397" s="59"/>
    </row>
    <row r="13398" spans="21:21" x14ac:dyDescent="0.2">
      <c r="U13398" s="59"/>
    </row>
    <row r="13399" spans="21:21" x14ac:dyDescent="0.2">
      <c r="U13399" s="59"/>
    </row>
    <row r="13400" spans="21:21" x14ac:dyDescent="0.2">
      <c r="U13400" s="59"/>
    </row>
    <row r="13401" spans="21:21" x14ac:dyDescent="0.2">
      <c r="U13401" s="59"/>
    </row>
    <row r="13402" spans="21:21" x14ac:dyDescent="0.2">
      <c r="U13402" s="59"/>
    </row>
    <row r="13403" spans="21:21" x14ac:dyDescent="0.2">
      <c r="U13403" s="59"/>
    </row>
    <row r="13404" spans="21:21" x14ac:dyDescent="0.2">
      <c r="U13404" s="59"/>
    </row>
    <row r="13405" spans="21:21" x14ac:dyDescent="0.2">
      <c r="U13405" s="59"/>
    </row>
    <row r="13406" spans="21:21" x14ac:dyDescent="0.2">
      <c r="U13406" s="59"/>
    </row>
    <row r="13407" spans="21:21" x14ac:dyDescent="0.2">
      <c r="U13407" s="59"/>
    </row>
    <row r="13408" spans="21:21" x14ac:dyDescent="0.2">
      <c r="U13408" s="59"/>
    </row>
    <row r="13409" spans="21:21" x14ac:dyDescent="0.2">
      <c r="U13409" s="59"/>
    </row>
    <row r="13410" spans="21:21" x14ac:dyDescent="0.2">
      <c r="U13410" s="59"/>
    </row>
    <row r="13411" spans="21:21" x14ac:dyDescent="0.2">
      <c r="U13411" s="59"/>
    </row>
    <row r="13412" spans="21:21" x14ac:dyDescent="0.2">
      <c r="U13412" s="59"/>
    </row>
    <row r="13413" spans="21:21" x14ac:dyDescent="0.2">
      <c r="U13413" s="59"/>
    </row>
    <row r="13414" spans="21:21" x14ac:dyDescent="0.2">
      <c r="U13414" s="59"/>
    </row>
    <row r="13415" spans="21:21" x14ac:dyDescent="0.2">
      <c r="U13415" s="59"/>
    </row>
    <row r="13416" spans="21:21" x14ac:dyDescent="0.2">
      <c r="U13416" s="59"/>
    </row>
    <row r="13417" spans="21:21" x14ac:dyDescent="0.2">
      <c r="U13417" s="59"/>
    </row>
    <row r="13418" spans="21:21" x14ac:dyDescent="0.2">
      <c r="U13418" s="59"/>
    </row>
    <row r="13419" spans="21:21" x14ac:dyDescent="0.2">
      <c r="U13419" s="59"/>
    </row>
    <row r="13420" spans="21:21" x14ac:dyDescent="0.2">
      <c r="U13420" s="59"/>
    </row>
    <row r="13421" spans="21:21" x14ac:dyDescent="0.2">
      <c r="U13421" s="59"/>
    </row>
    <row r="13422" spans="21:21" x14ac:dyDescent="0.2">
      <c r="U13422" s="59"/>
    </row>
    <row r="13423" spans="21:21" x14ac:dyDescent="0.2">
      <c r="U13423" s="59"/>
    </row>
    <row r="13424" spans="21:21" x14ac:dyDescent="0.2">
      <c r="U13424" s="59"/>
    </row>
    <row r="13425" spans="21:21" x14ac:dyDescent="0.2">
      <c r="U13425" s="59"/>
    </row>
    <row r="13426" spans="21:21" x14ac:dyDescent="0.2">
      <c r="U13426" s="59"/>
    </row>
    <row r="13427" spans="21:21" x14ac:dyDescent="0.2">
      <c r="U13427" s="59"/>
    </row>
    <row r="13428" spans="21:21" x14ac:dyDescent="0.2">
      <c r="U13428" s="59"/>
    </row>
    <row r="13429" spans="21:21" x14ac:dyDescent="0.2">
      <c r="U13429" s="59"/>
    </row>
    <row r="13430" spans="21:21" x14ac:dyDescent="0.2">
      <c r="U13430" s="59"/>
    </row>
    <row r="13431" spans="21:21" x14ac:dyDescent="0.2">
      <c r="U13431" s="59"/>
    </row>
    <row r="13432" spans="21:21" x14ac:dyDescent="0.2">
      <c r="U13432" s="59"/>
    </row>
    <row r="13433" spans="21:21" x14ac:dyDescent="0.2">
      <c r="U13433" s="59"/>
    </row>
    <row r="13434" spans="21:21" x14ac:dyDescent="0.2">
      <c r="U13434" s="59"/>
    </row>
    <row r="13435" spans="21:21" x14ac:dyDescent="0.2">
      <c r="U13435" s="59"/>
    </row>
    <row r="13436" spans="21:21" x14ac:dyDescent="0.2">
      <c r="U13436" s="59"/>
    </row>
    <row r="13437" spans="21:21" x14ac:dyDescent="0.2">
      <c r="U13437" s="59"/>
    </row>
    <row r="13438" spans="21:21" x14ac:dyDescent="0.2">
      <c r="U13438" s="59"/>
    </row>
    <row r="13439" spans="21:21" x14ac:dyDescent="0.2">
      <c r="U13439" s="59"/>
    </row>
    <row r="13440" spans="21:21" x14ac:dyDescent="0.2">
      <c r="U13440" s="59"/>
    </row>
    <row r="13441" spans="21:21" x14ac:dyDescent="0.2">
      <c r="U13441" s="59"/>
    </row>
    <row r="13442" spans="21:21" x14ac:dyDescent="0.2">
      <c r="U13442" s="59"/>
    </row>
    <row r="13443" spans="21:21" x14ac:dyDescent="0.2">
      <c r="U13443" s="59"/>
    </row>
    <row r="13444" spans="21:21" x14ac:dyDescent="0.2">
      <c r="U13444" s="59"/>
    </row>
    <row r="13445" spans="21:21" x14ac:dyDescent="0.2">
      <c r="U13445" s="59"/>
    </row>
    <row r="13446" spans="21:21" x14ac:dyDescent="0.2">
      <c r="U13446" s="59"/>
    </row>
    <row r="13447" spans="21:21" x14ac:dyDescent="0.2">
      <c r="U13447" s="59"/>
    </row>
    <row r="13448" spans="21:21" x14ac:dyDescent="0.2">
      <c r="U13448" s="59"/>
    </row>
    <row r="13449" spans="21:21" x14ac:dyDescent="0.2">
      <c r="U13449" s="59"/>
    </row>
    <row r="13450" spans="21:21" x14ac:dyDescent="0.2">
      <c r="U13450" s="59"/>
    </row>
    <row r="13451" spans="21:21" x14ac:dyDescent="0.2">
      <c r="U13451" s="59"/>
    </row>
    <row r="13452" spans="21:21" x14ac:dyDescent="0.2">
      <c r="U13452" s="59"/>
    </row>
    <row r="13453" spans="21:21" x14ac:dyDescent="0.2">
      <c r="U13453" s="59"/>
    </row>
    <row r="13454" spans="21:21" x14ac:dyDescent="0.2">
      <c r="U13454" s="59"/>
    </row>
    <row r="13455" spans="21:21" x14ac:dyDescent="0.2">
      <c r="U13455" s="59"/>
    </row>
    <row r="13456" spans="21:21" x14ac:dyDescent="0.2">
      <c r="U13456" s="59"/>
    </row>
    <row r="13457" spans="21:21" x14ac:dyDescent="0.2">
      <c r="U13457" s="59"/>
    </row>
    <row r="13458" spans="21:21" x14ac:dyDescent="0.2">
      <c r="U13458" s="59"/>
    </row>
    <row r="13459" spans="21:21" x14ac:dyDescent="0.2">
      <c r="U13459" s="59"/>
    </row>
    <row r="13460" spans="21:21" x14ac:dyDescent="0.2">
      <c r="U13460" s="59"/>
    </row>
    <row r="13461" spans="21:21" x14ac:dyDescent="0.2">
      <c r="U13461" s="59"/>
    </row>
    <row r="13462" spans="21:21" x14ac:dyDescent="0.2">
      <c r="U13462" s="59"/>
    </row>
    <row r="13463" spans="21:21" x14ac:dyDescent="0.2">
      <c r="U13463" s="59"/>
    </row>
    <row r="13464" spans="21:21" x14ac:dyDescent="0.2">
      <c r="U13464" s="59"/>
    </row>
    <row r="13465" spans="21:21" x14ac:dyDescent="0.2">
      <c r="U13465" s="59"/>
    </row>
    <row r="13466" spans="21:21" x14ac:dyDescent="0.2">
      <c r="U13466" s="59"/>
    </row>
    <row r="13467" spans="21:21" x14ac:dyDescent="0.2">
      <c r="U13467" s="59"/>
    </row>
    <row r="13468" spans="21:21" x14ac:dyDescent="0.2">
      <c r="U13468" s="59"/>
    </row>
    <row r="13469" spans="21:21" x14ac:dyDescent="0.2">
      <c r="U13469" s="59"/>
    </row>
    <row r="13470" spans="21:21" x14ac:dyDescent="0.2">
      <c r="U13470" s="59"/>
    </row>
    <row r="13471" spans="21:21" x14ac:dyDescent="0.2">
      <c r="U13471" s="59"/>
    </row>
    <row r="13472" spans="21:21" x14ac:dyDescent="0.2">
      <c r="U13472" s="59"/>
    </row>
    <row r="13473" spans="21:21" x14ac:dyDescent="0.2">
      <c r="U13473" s="59"/>
    </row>
    <row r="13474" spans="21:21" x14ac:dyDescent="0.2">
      <c r="U13474" s="59"/>
    </row>
    <row r="13475" spans="21:21" x14ac:dyDescent="0.2">
      <c r="U13475" s="59"/>
    </row>
    <row r="13476" spans="21:21" x14ac:dyDescent="0.2">
      <c r="U13476" s="59"/>
    </row>
    <row r="13477" spans="21:21" x14ac:dyDescent="0.2">
      <c r="U13477" s="59"/>
    </row>
    <row r="13478" spans="21:21" x14ac:dyDescent="0.2">
      <c r="U13478" s="59"/>
    </row>
    <row r="13479" spans="21:21" x14ac:dyDescent="0.2">
      <c r="U13479" s="59"/>
    </row>
    <row r="13480" spans="21:21" x14ac:dyDescent="0.2">
      <c r="U13480" s="59"/>
    </row>
    <row r="13481" spans="21:21" x14ac:dyDescent="0.2">
      <c r="U13481" s="59"/>
    </row>
    <row r="13482" spans="21:21" x14ac:dyDescent="0.2">
      <c r="U13482" s="59"/>
    </row>
    <row r="13483" spans="21:21" x14ac:dyDescent="0.2">
      <c r="U13483" s="59"/>
    </row>
    <row r="13484" spans="21:21" x14ac:dyDescent="0.2">
      <c r="U13484" s="59"/>
    </row>
    <row r="13485" spans="21:21" x14ac:dyDescent="0.2">
      <c r="U13485" s="59"/>
    </row>
    <row r="13486" spans="21:21" x14ac:dyDescent="0.2">
      <c r="U13486" s="59"/>
    </row>
    <row r="13487" spans="21:21" x14ac:dyDescent="0.2">
      <c r="U13487" s="59"/>
    </row>
    <row r="13488" spans="21:21" x14ac:dyDescent="0.2">
      <c r="U13488" s="59"/>
    </row>
    <row r="13489" spans="21:21" x14ac:dyDescent="0.2">
      <c r="U13489" s="59"/>
    </row>
    <row r="13490" spans="21:21" x14ac:dyDescent="0.2">
      <c r="U13490" s="59"/>
    </row>
    <row r="13491" spans="21:21" x14ac:dyDescent="0.2">
      <c r="U13491" s="59"/>
    </row>
    <row r="13492" spans="21:21" x14ac:dyDescent="0.2">
      <c r="U13492" s="59"/>
    </row>
    <row r="13493" spans="21:21" x14ac:dyDescent="0.2">
      <c r="U13493" s="59"/>
    </row>
    <row r="13494" spans="21:21" x14ac:dyDescent="0.2">
      <c r="U13494" s="59"/>
    </row>
    <row r="13495" spans="21:21" x14ac:dyDescent="0.2">
      <c r="U13495" s="59"/>
    </row>
    <row r="13496" spans="21:21" x14ac:dyDescent="0.2">
      <c r="U13496" s="59"/>
    </row>
    <row r="13497" spans="21:21" x14ac:dyDescent="0.2">
      <c r="U13497" s="59"/>
    </row>
    <row r="13498" spans="21:21" x14ac:dyDescent="0.2">
      <c r="U13498" s="59"/>
    </row>
    <row r="13499" spans="21:21" x14ac:dyDescent="0.2">
      <c r="U13499" s="59"/>
    </row>
    <row r="13500" spans="21:21" x14ac:dyDescent="0.2">
      <c r="U13500" s="59"/>
    </row>
    <row r="13501" spans="21:21" x14ac:dyDescent="0.2">
      <c r="U13501" s="59"/>
    </row>
    <row r="13502" spans="21:21" x14ac:dyDescent="0.2">
      <c r="U13502" s="59"/>
    </row>
    <row r="13503" spans="21:21" x14ac:dyDescent="0.2">
      <c r="U13503" s="59"/>
    </row>
    <row r="13504" spans="21:21" x14ac:dyDescent="0.2">
      <c r="U13504" s="59"/>
    </row>
    <row r="13505" spans="21:21" x14ac:dyDescent="0.2">
      <c r="U13505" s="59"/>
    </row>
    <row r="13506" spans="21:21" x14ac:dyDescent="0.2">
      <c r="U13506" s="59"/>
    </row>
    <row r="13507" spans="21:21" x14ac:dyDescent="0.2">
      <c r="U13507" s="59"/>
    </row>
    <row r="13508" spans="21:21" x14ac:dyDescent="0.2">
      <c r="U13508" s="59"/>
    </row>
    <row r="13509" spans="21:21" x14ac:dyDescent="0.2">
      <c r="U13509" s="59"/>
    </row>
    <row r="13510" spans="21:21" x14ac:dyDescent="0.2">
      <c r="U13510" s="59"/>
    </row>
    <row r="13511" spans="21:21" x14ac:dyDescent="0.2">
      <c r="U13511" s="59"/>
    </row>
    <row r="13512" spans="21:21" x14ac:dyDescent="0.2">
      <c r="U13512" s="59"/>
    </row>
    <row r="13513" spans="21:21" x14ac:dyDescent="0.2">
      <c r="U13513" s="59"/>
    </row>
    <row r="13514" spans="21:21" x14ac:dyDescent="0.2">
      <c r="U13514" s="59"/>
    </row>
    <row r="13515" spans="21:21" x14ac:dyDescent="0.2">
      <c r="U13515" s="59"/>
    </row>
    <row r="13516" spans="21:21" x14ac:dyDescent="0.2">
      <c r="U13516" s="59"/>
    </row>
    <row r="13517" spans="21:21" x14ac:dyDescent="0.2">
      <c r="U13517" s="59"/>
    </row>
    <row r="13518" spans="21:21" x14ac:dyDescent="0.2">
      <c r="U13518" s="59"/>
    </row>
    <row r="13519" spans="21:21" x14ac:dyDescent="0.2">
      <c r="U13519" s="59"/>
    </row>
    <row r="13520" spans="21:21" x14ac:dyDescent="0.2">
      <c r="U13520" s="59"/>
    </row>
    <row r="13521" spans="21:21" x14ac:dyDescent="0.2">
      <c r="U13521" s="59"/>
    </row>
    <row r="13522" spans="21:21" x14ac:dyDescent="0.2">
      <c r="U13522" s="59"/>
    </row>
    <row r="13523" spans="21:21" x14ac:dyDescent="0.2">
      <c r="U13523" s="59"/>
    </row>
    <row r="13524" spans="21:21" x14ac:dyDescent="0.2">
      <c r="U13524" s="59"/>
    </row>
    <row r="13525" spans="21:21" x14ac:dyDescent="0.2">
      <c r="U13525" s="59"/>
    </row>
    <row r="13526" spans="21:21" x14ac:dyDescent="0.2">
      <c r="U13526" s="59"/>
    </row>
    <row r="13527" spans="21:21" x14ac:dyDescent="0.2">
      <c r="U13527" s="59"/>
    </row>
    <row r="13528" spans="21:21" x14ac:dyDescent="0.2">
      <c r="U13528" s="59"/>
    </row>
    <row r="13529" spans="21:21" x14ac:dyDescent="0.2">
      <c r="U13529" s="59"/>
    </row>
    <row r="13530" spans="21:21" x14ac:dyDescent="0.2">
      <c r="U13530" s="59"/>
    </row>
    <row r="13531" spans="21:21" x14ac:dyDescent="0.2">
      <c r="U13531" s="59"/>
    </row>
    <row r="13532" spans="21:21" x14ac:dyDescent="0.2">
      <c r="U13532" s="59"/>
    </row>
    <row r="13533" spans="21:21" x14ac:dyDescent="0.2">
      <c r="U13533" s="59"/>
    </row>
    <row r="13534" spans="21:21" x14ac:dyDescent="0.2">
      <c r="U13534" s="59"/>
    </row>
    <row r="13535" spans="21:21" x14ac:dyDescent="0.2">
      <c r="U13535" s="59"/>
    </row>
    <row r="13536" spans="21:21" x14ac:dyDescent="0.2">
      <c r="U13536" s="59"/>
    </row>
    <row r="13537" spans="21:21" x14ac:dyDescent="0.2">
      <c r="U13537" s="59"/>
    </row>
    <row r="13538" spans="21:21" x14ac:dyDescent="0.2">
      <c r="U13538" s="59"/>
    </row>
    <row r="13539" spans="21:21" x14ac:dyDescent="0.2">
      <c r="U13539" s="59"/>
    </row>
    <row r="13540" spans="21:21" x14ac:dyDescent="0.2">
      <c r="U13540" s="59"/>
    </row>
    <row r="13541" spans="21:21" x14ac:dyDescent="0.2">
      <c r="U13541" s="59"/>
    </row>
    <row r="13542" spans="21:21" x14ac:dyDescent="0.2">
      <c r="U13542" s="59"/>
    </row>
    <row r="13543" spans="21:21" x14ac:dyDescent="0.2">
      <c r="U13543" s="59"/>
    </row>
    <row r="13544" spans="21:21" x14ac:dyDescent="0.2">
      <c r="U13544" s="59"/>
    </row>
    <row r="13545" spans="21:21" x14ac:dyDescent="0.2">
      <c r="U13545" s="59"/>
    </row>
    <row r="13546" spans="21:21" x14ac:dyDescent="0.2">
      <c r="U13546" s="59"/>
    </row>
    <row r="13547" spans="21:21" x14ac:dyDescent="0.2">
      <c r="U13547" s="59"/>
    </row>
    <row r="13548" spans="21:21" x14ac:dyDescent="0.2">
      <c r="U13548" s="59"/>
    </row>
    <row r="13549" spans="21:21" x14ac:dyDescent="0.2">
      <c r="U13549" s="59"/>
    </row>
    <row r="13550" spans="21:21" x14ac:dyDescent="0.2">
      <c r="U13550" s="59"/>
    </row>
    <row r="13551" spans="21:21" x14ac:dyDescent="0.2">
      <c r="U13551" s="59"/>
    </row>
    <row r="13552" spans="21:21" x14ac:dyDescent="0.2">
      <c r="U13552" s="59"/>
    </row>
    <row r="13553" spans="21:21" x14ac:dyDescent="0.2">
      <c r="U13553" s="59"/>
    </row>
    <row r="13554" spans="21:21" x14ac:dyDescent="0.2">
      <c r="U13554" s="59"/>
    </row>
    <row r="13555" spans="21:21" x14ac:dyDescent="0.2">
      <c r="U13555" s="59"/>
    </row>
    <row r="13556" spans="21:21" x14ac:dyDescent="0.2">
      <c r="U13556" s="59"/>
    </row>
    <row r="13557" spans="21:21" x14ac:dyDescent="0.2">
      <c r="U13557" s="59"/>
    </row>
    <row r="13558" spans="21:21" x14ac:dyDescent="0.2">
      <c r="U13558" s="59"/>
    </row>
    <row r="13559" spans="21:21" x14ac:dyDescent="0.2">
      <c r="U13559" s="59"/>
    </row>
    <row r="13560" spans="21:21" x14ac:dyDescent="0.2">
      <c r="U13560" s="59"/>
    </row>
    <row r="13561" spans="21:21" x14ac:dyDescent="0.2">
      <c r="U13561" s="59"/>
    </row>
    <row r="13562" spans="21:21" x14ac:dyDescent="0.2">
      <c r="U13562" s="59"/>
    </row>
    <row r="13563" spans="21:21" x14ac:dyDescent="0.2">
      <c r="U13563" s="59"/>
    </row>
    <row r="13564" spans="21:21" x14ac:dyDescent="0.2">
      <c r="U13564" s="59"/>
    </row>
    <row r="13565" spans="21:21" x14ac:dyDescent="0.2">
      <c r="U13565" s="59"/>
    </row>
    <row r="13566" spans="21:21" x14ac:dyDescent="0.2">
      <c r="U13566" s="59"/>
    </row>
    <row r="13567" spans="21:21" x14ac:dyDescent="0.2">
      <c r="U13567" s="59"/>
    </row>
    <row r="13568" spans="21:21" x14ac:dyDescent="0.2">
      <c r="U13568" s="59"/>
    </row>
    <row r="13569" spans="21:21" x14ac:dyDescent="0.2">
      <c r="U13569" s="59"/>
    </row>
    <row r="13570" spans="21:21" x14ac:dyDescent="0.2">
      <c r="U13570" s="59"/>
    </row>
    <row r="13571" spans="21:21" x14ac:dyDescent="0.2">
      <c r="U13571" s="59"/>
    </row>
    <row r="13572" spans="21:21" x14ac:dyDescent="0.2">
      <c r="U13572" s="59"/>
    </row>
    <row r="13573" spans="21:21" x14ac:dyDescent="0.2">
      <c r="U13573" s="59"/>
    </row>
    <row r="13574" spans="21:21" x14ac:dyDescent="0.2">
      <c r="U13574" s="59"/>
    </row>
    <row r="13575" spans="21:21" x14ac:dyDescent="0.2">
      <c r="U13575" s="59"/>
    </row>
    <row r="13576" spans="21:21" x14ac:dyDescent="0.2">
      <c r="U13576" s="59"/>
    </row>
    <row r="13577" spans="21:21" x14ac:dyDescent="0.2">
      <c r="U13577" s="59"/>
    </row>
    <row r="13578" spans="21:21" x14ac:dyDescent="0.2">
      <c r="U13578" s="59"/>
    </row>
    <row r="13579" spans="21:21" x14ac:dyDescent="0.2">
      <c r="U13579" s="59"/>
    </row>
    <row r="13580" spans="21:21" x14ac:dyDescent="0.2">
      <c r="U13580" s="59"/>
    </row>
    <row r="13581" spans="21:21" x14ac:dyDescent="0.2">
      <c r="U13581" s="59"/>
    </row>
    <row r="13582" spans="21:21" x14ac:dyDescent="0.2">
      <c r="U13582" s="59"/>
    </row>
    <row r="13583" spans="21:21" x14ac:dyDescent="0.2">
      <c r="U13583" s="59"/>
    </row>
    <row r="13584" spans="21:21" x14ac:dyDescent="0.2">
      <c r="U13584" s="59"/>
    </row>
    <row r="13585" spans="21:21" x14ac:dyDescent="0.2">
      <c r="U13585" s="59"/>
    </row>
    <row r="13586" spans="21:21" x14ac:dyDescent="0.2">
      <c r="U13586" s="59"/>
    </row>
    <row r="13587" spans="21:21" x14ac:dyDescent="0.2">
      <c r="U13587" s="59"/>
    </row>
    <row r="13588" spans="21:21" x14ac:dyDescent="0.2">
      <c r="U13588" s="59"/>
    </row>
    <row r="13589" spans="21:21" x14ac:dyDescent="0.2">
      <c r="U13589" s="59"/>
    </row>
    <row r="13590" spans="21:21" x14ac:dyDescent="0.2">
      <c r="U13590" s="59"/>
    </row>
    <row r="13591" spans="21:21" x14ac:dyDescent="0.2">
      <c r="U13591" s="59"/>
    </row>
    <row r="13592" spans="21:21" x14ac:dyDescent="0.2">
      <c r="U13592" s="59"/>
    </row>
    <row r="13593" spans="21:21" x14ac:dyDescent="0.2">
      <c r="U13593" s="59"/>
    </row>
    <row r="13594" spans="21:21" x14ac:dyDescent="0.2">
      <c r="U13594" s="59"/>
    </row>
    <row r="13595" spans="21:21" x14ac:dyDescent="0.2">
      <c r="U13595" s="59"/>
    </row>
    <row r="13596" spans="21:21" x14ac:dyDescent="0.2">
      <c r="U13596" s="59"/>
    </row>
    <row r="13597" spans="21:21" x14ac:dyDescent="0.2">
      <c r="U13597" s="59"/>
    </row>
    <row r="13598" spans="21:21" x14ac:dyDescent="0.2">
      <c r="U13598" s="59"/>
    </row>
    <row r="13599" spans="21:21" x14ac:dyDescent="0.2">
      <c r="U13599" s="59"/>
    </row>
    <row r="13600" spans="21:21" x14ac:dyDescent="0.2">
      <c r="U13600" s="59"/>
    </row>
    <row r="13601" spans="21:21" x14ac:dyDescent="0.2">
      <c r="U13601" s="59"/>
    </row>
    <row r="13602" spans="21:21" x14ac:dyDescent="0.2">
      <c r="U13602" s="59"/>
    </row>
    <row r="13603" spans="21:21" x14ac:dyDescent="0.2">
      <c r="U13603" s="59"/>
    </row>
    <row r="13604" spans="21:21" x14ac:dyDescent="0.2">
      <c r="U13604" s="59"/>
    </row>
    <row r="13605" spans="21:21" x14ac:dyDescent="0.2">
      <c r="U13605" s="59"/>
    </row>
    <row r="13606" spans="21:21" x14ac:dyDescent="0.2">
      <c r="U13606" s="59"/>
    </row>
    <row r="13607" spans="21:21" x14ac:dyDescent="0.2">
      <c r="U13607" s="59"/>
    </row>
    <row r="13608" spans="21:21" x14ac:dyDescent="0.2">
      <c r="U13608" s="59"/>
    </row>
    <row r="13609" spans="21:21" x14ac:dyDescent="0.2">
      <c r="U13609" s="59"/>
    </row>
    <row r="13610" spans="21:21" x14ac:dyDescent="0.2">
      <c r="U13610" s="59"/>
    </row>
    <row r="13611" spans="21:21" x14ac:dyDescent="0.2">
      <c r="U13611" s="59"/>
    </row>
    <row r="13612" spans="21:21" x14ac:dyDescent="0.2">
      <c r="U13612" s="59"/>
    </row>
    <row r="13613" spans="21:21" x14ac:dyDescent="0.2">
      <c r="U13613" s="59"/>
    </row>
    <row r="13614" spans="21:21" x14ac:dyDescent="0.2">
      <c r="U13614" s="59"/>
    </row>
    <row r="13615" spans="21:21" x14ac:dyDescent="0.2">
      <c r="U13615" s="59"/>
    </row>
    <row r="13616" spans="21:21" x14ac:dyDescent="0.2">
      <c r="U13616" s="59"/>
    </row>
    <row r="13617" spans="21:21" x14ac:dyDescent="0.2">
      <c r="U13617" s="59"/>
    </row>
    <row r="13618" spans="21:21" x14ac:dyDescent="0.2">
      <c r="U13618" s="59"/>
    </row>
    <row r="13619" spans="21:21" x14ac:dyDescent="0.2">
      <c r="U13619" s="59"/>
    </row>
    <row r="13620" spans="21:21" x14ac:dyDescent="0.2">
      <c r="U13620" s="59"/>
    </row>
    <row r="13621" spans="21:21" x14ac:dyDescent="0.2">
      <c r="U13621" s="59"/>
    </row>
    <row r="13622" spans="21:21" x14ac:dyDescent="0.2">
      <c r="U13622" s="59"/>
    </row>
    <row r="13623" spans="21:21" x14ac:dyDescent="0.2">
      <c r="U13623" s="59"/>
    </row>
    <row r="13624" spans="21:21" x14ac:dyDescent="0.2">
      <c r="U13624" s="59"/>
    </row>
    <row r="13625" spans="21:21" x14ac:dyDescent="0.2">
      <c r="U13625" s="59"/>
    </row>
    <row r="13626" spans="21:21" x14ac:dyDescent="0.2">
      <c r="U13626" s="59"/>
    </row>
    <row r="13627" spans="21:21" x14ac:dyDescent="0.2">
      <c r="U13627" s="59"/>
    </row>
    <row r="13628" spans="21:21" x14ac:dyDescent="0.2">
      <c r="U13628" s="59"/>
    </row>
    <row r="13629" spans="21:21" x14ac:dyDescent="0.2">
      <c r="U13629" s="59"/>
    </row>
    <row r="13630" spans="21:21" x14ac:dyDescent="0.2">
      <c r="U13630" s="59"/>
    </row>
    <row r="13631" spans="21:21" x14ac:dyDescent="0.2">
      <c r="U13631" s="59"/>
    </row>
    <row r="13632" spans="21:21" x14ac:dyDescent="0.2">
      <c r="U13632" s="59"/>
    </row>
    <row r="13633" spans="21:21" x14ac:dyDescent="0.2">
      <c r="U13633" s="59"/>
    </row>
    <row r="13634" spans="21:21" x14ac:dyDescent="0.2">
      <c r="U13634" s="59"/>
    </row>
    <row r="13635" spans="21:21" x14ac:dyDescent="0.2">
      <c r="U13635" s="59"/>
    </row>
    <row r="13636" spans="21:21" x14ac:dyDescent="0.2">
      <c r="U13636" s="59"/>
    </row>
    <row r="13637" spans="21:21" x14ac:dyDescent="0.2">
      <c r="U13637" s="59"/>
    </row>
    <row r="13638" spans="21:21" x14ac:dyDescent="0.2">
      <c r="U13638" s="59"/>
    </row>
    <row r="13639" spans="21:21" x14ac:dyDescent="0.2">
      <c r="U13639" s="59"/>
    </row>
    <row r="13640" spans="21:21" x14ac:dyDescent="0.2">
      <c r="U13640" s="59"/>
    </row>
    <row r="13641" spans="21:21" x14ac:dyDescent="0.2">
      <c r="U13641" s="59"/>
    </row>
    <row r="13642" spans="21:21" x14ac:dyDescent="0.2">
      <c r="U13642" s="59"/>
    </row>
    <row r="13643" spans="21:21" x14ac:dyDescent="0.2">
      <c r="U13643" s="59"/>
    </row>
    <row r="13644" spans="21:21" x14ac:dyDescent="0.2">
      <c r="U13644" s="59"/>
    </row>
    <row r="13645" spans="21:21" x14ac:dyDescent="0.2">
      <c r="U13645" s="59"/>
    </row>
    <row r="13646" spans="21:21" x14ac:dyDescent="0.2">
      <c r="U13646" s="59"/>
    </row>
    <row r="13647" spans="21:21" x14ac:dyDescent="0.2">
      <c r="U13647" s="59"/>
    </row>
    <row r="13648" spans="21:21" x14ac:dyDescent="0.2">
      <c r="U13648" s="59"/>
    </row>
    <row r="13649" spans="21:21" x14ac:dyDescent="0.2">
      <c r="U13649" s="59"/>
    </row>
    <row r="13650" spans="21:21" x14ac:dyDescent="0.2">
      <c r="U13650" s="59"/>
    </row>
    <row r="13651" spans="21:21" x14ac:dyDescent="0.2">
      <c r="U13651" s="59"/>
    </row>
    <row r="13652" spans="21:21" x14ac:dyDescent="0.2">
      <c r="U13652" s="59"/>
    </row>
    <row r="13653" spans="21:21" x14ac:dyDescent="0.2">
      <c r="U13653" s="59"/>
    </row>
    <row r="13654" spans="21:21" x14ac:dyDescent="0.2">
      <c r="U13654" s="59"/>
    </row>
    <row r="13655" spans="21:21" x14ac:dyDescent="0.2">
      <c r="U13655" s="59"/>
    </row>
    <row r="13656" spans="21:21" x14ac:dyDescent="0.2">
      <c r="U13656" s="59"/>
    </row>
    <row r="13657" spans="21:21" x14ac:dyDescent="0.2">
      <c r="U13657" s="59"/>
    </row>
    <row r="13658" spans="21:21" x14ac:dyDescent="0.2">
      <c r="U13658" s="59"/>
    </row>
    <row r="13659" spans="21:21" x14ac:dyDescent="0.2">
      <c r="U13659" s="59"/>
    </row>
    <row r="13660" spans="21:21" x14ac:dyDescent="0.2">
      <c r="U13660" s="59"/>
    </row>
    <row r="13661" spans="21:21" x14ac:dyDescent="0.2">
      <c r="U13661" s="59"/>
    </row>
    <row r="13662" spans="21:21" x14ac:dyDescent="0.2">
      <c r="U13662" s="59"/>
    </row>
    <row r="13663" spans="21:21" x14ac:dyDescent="0.2">
      <c r="U13663" s="59"/>
    </row>
    <row r="13664" spans="21:21" x14ac:dyDescent="0.2">
      <c r="U13664" s="59"/>
    </row>
    <row r="13665" spans="21:21" x14ac:dyDescent="0.2">
      <c r="U13665" s="59"/>
    </row>
    <row r="13666" spans="21:21" x14ac:dyDescent="0.2">
      <c r="U13666" s="59"/>
    </row>
    <row r="13667" spans="21:21" x14ac:dyDescent="0.2">
      <c r="U13667" s="59"/>
    </row>
    <row r="13668" spans="21:21" x14ac:dyDescent="0.2">
      <c r="U13668" s="59"/>
    </row>
    <row r="13669" spans="21:21" x14ac:dyDescent="0.2">
      <c r="U13669" s="59"/>
    </row>
    <row r="13670" spans="21:21" x14ac:dyDescent="0.2">
      <c r="U13670" s="59"/>
    </row>
    <row r="13671" spans="21:21" x14ac:dyDescent="0.2">
      <c r="U13671" s="59"/>
    </row>
    <row r="13672" spans="21:21" x14ac:dyDescent="0.2">
      <c r="U13672" s="59"/>
    </row>
    <row r="13673" spans="21:21" x14ac:dyDescent="0.2">
      <c r="U13673" s="59"/>
    </row>
    <row r="13674" spans="21:21" x14ac:dyDescent="0.2">
      <c r="U13674" s="59"/>
    </row>
    <row r="13675" spans="21:21" x14ac:dyDescent="0.2">
      <c r="U13675" s="59"/>
    </row>
    <row r="13676" spans="21:21" x14ac:dyDescent="0.2">
      <c r="U13676" s="59"/>
    </row>
    <row r="13677" spans="21:21" x14ac:dyDescent="0.2">
      <c r="U13677" s="59"/>
    </row>
    <row r="13678" spans="21:21" x14ac:dyDescent="0.2">
      <c r="U13678" s="59"/>
    </row>
    <row r="13679" spans="21:21" x14ac:dyDescent="0.2">
      <c r="U13679" s="59"/>
    </row>
    <row r="13680" spans="21:21" x14ac:dyDescent="0.2">
      <c r="U13680" s="59"/>
    </row>
    <row r="13681" spans="21:21" x14ac:dyDescent="0.2">
      <c r="U13681" s="59"/>
    </row>
    <row r="13682" spans="21:21" x14ac:dyDescent="0.2">
      <c r="U13682" s="59"/>
    </row>
    <row r="13683" spans="21:21" x14ac:dyDescent="0.2">
      <c r="U13683" s="59"/>
    </row>
    <row r="13684" spans="21:21" x14ac:dyDescent="0.2">
      <c r="U13684" s="59"/>
    </row>
    <row r="13685" spans="21:21" x14ac:dyDescent="0.2">
      <c r="U13685" s="59"/>
    </row>
    <row r="13686" spans="21:21" x14ac:dyDescent="0.2">
      <c r="U13686" s="59"/>
    </row>
    <row r="13687" spans="21:21" x14ac:dyDescent="0.2">
      <c r="U13687" s="59"/>
    </row>
    <row r="13688" spans="21:21" x14ac:dyDescent="0.2">
      <c r="U13688" s="59"/>
    </row>
    <row r="13689" spans="21:21" x14ac:dyDescent="0.2">
      <c r="U13689" s="59"/>
    </row>
    <row r="13690" spans="21:21" x14ac:dyDescent="0.2">
      <c r="U13690" s="59"/>
    </row>
    <row r="13691" spans="21:21" x14ac:dyDescent="0.2">
      <c r="U13691" s="59"/>
    </row>
    <row r="13692" spans="21:21" x14ac:dyDescent="0.2">
      <c r="U13692" s="59"/>
    </row>
    <row r="13693" spans="21:21" x14ac:dyDescent="0.2">
      <c r="U13693" s="59"/>
    </row>
    <row r="13694" spans="21:21" x14ac:dyDescent="0.2">
      <c r="U13694" s="59"/>
    </row>
    <row r="13695" spans="21:21" x14ac:dyDescent="0.2">
      <c r="U13695" s="59"/>
    </row>
    <row r="13696" spans="21:21" x14ac:dyDescent="0.2">
      <c r="U13696" s="59"/>
    </row>
    <row r="13697" spans="21:21" x14ac:dyDescent="0.2">
      <c r="U13697" s="59"/>
    </row>
    <row r="13698" spans="21:21" x14ac:dyDescent="0.2">
      <c r="U13698" s="59"/>
    </row>
    <row r="13699" spans="21:21" x14ac:dyDescent="0.2">
      <c r="U13699" s="59"/>
    </row>
    <row r="13700" spans="21:21" x14ac:dyDescent="0.2">
      <c r="U13700" s="59"/>
    </row>
    <row r="13701" spans="21:21" x14ac:dyDescent="0.2">
      <c r="U13701" s="59"/>
    </row>
    <row r="13702" spans="21:21" x14ac:dyDescent="0.2">
      <c r="U13702" s="59"/>
    </row>
    <row r="13703" spans="21:21" x14ac:dyDescent="0.2">
      <c r="U13703" s="59"/>
    </row>
    <row r="13704" spans="21:21" x14ac:dyDescent="0.2">
      <c r="U13704" s="59"/>
    </row>
    <row r="13705" spans="21:21" x14ac:dyDescent="0.2">
      <c r="U13705" s="59"/>
    </row>
    <row r="13706" spans="21:21" x14ac:dyDescent="0.2">
      <c r="U13706" s="59"/>
    </row>
    <row r="13707" spans="21:21" x14ac:dyDescent="0.2">
      <c r="U13707" s="59"/>
    </row>
    <row r="13708" spans="21:21" x14ac:dyDescent="0.2">
      <c r="U13708" s="59"/>
    </row>
    <row r="13709" spans="21:21" x14ac:dyDescent="0.2">
      <c r="U13709" s="59"/>
    </row>
    <row r="13710" spans="21:21" x14ac:dyDescent="0.2">
      <c r="U13710" s="59"/>
    </row>
    <row r="13711" spans="21:21" x14ac:dyDescent="0.2">
      <c r="U13711" s="59"/>
    </row>
    <row r="13712" spans="21:21" x14ac:dyDescent="0.2">
      <c r="U13712" s="59"/>
    </row>
    <row r="13713" spans="21:21" x14ac:dyDescent="0.2">
      <c r="U13713" s="59"/>
    </row>
    <row r="13714" spans="21:21" x14ac:dyDescent="0.2">
      <c r="U13714" s="59"/>
    </row>
    <row r="13715" spans="21:21" x14ac:dyDescent="0.2">
      <c r="U13715" s="59"/>
    </row>
    <row r="13716" spans="21:21" x14ac:dyDescent="0.2">
      <c r="U13716" s="59"/>
    </row>
    <row r="13717" spans="21:21" x14ac:dyDescent="0.2">
      <c r="U13717" s="59"/>
    </row>
    <row r="13718" spans="21:21" x14ac:dyDescent="0.2">
      <c r="U13718" s="59"/>
    </row>
    <row r="13719" spans="21:21" x14ac:dyDescent="0.2">
      <c r="U13719" s="59"/>
    </row>
    <row r="13720" spans="21:21" x14ac:dyDescent="0.2">
      <c r="U13720" s="59"/>
    </row>
    <row r="13721" spans="21:21" x14ac:dyDescent="0.2">
      <c r="U13721" s="59"/>
    </row>
    <row r="13722" spans="21:21" x14ac:dyDescent="0.2">
      <c r="U13722" s="59"/>
    </row>
    <row r="13723" spans="21:21" x14ac:dyDescent="0.2">
      <c r="U13723" s="59"/>
    </row>
    <row r="13724" spans="21:21" x14ac:dyDescent="0.2">
      <c r="U13724" s="59"/>
    </row>
    <row r="13725" spans="21:21" x14ac:dyDescent="0.2">
      <c r="U13725" s="59"/>
    </row>
    <row r="13726" spans="21:21" x14ac:dyDescent="0.2">
      <c r="U13726" s="59"/>
    </row>
    <row r="13727" spans="21:21" x14ac:dyDescent="0.2">
      <c r="U13727" s="59"/>
    </row>
    <row r="13728" spans="21:21" x14ac:dyDescent="0.2">
      <c r="U13728" s="59"/>
    </row>
    <row r="13729" spans="21:21" x14ac:dyDescent="0.2">
      <c r="U13729" s="59"/>
    </row>
    <row r="13730" spans="21:21" x14ac:dyDescent="0.2">
      <c r="U13730" s="59"/>
    </row>
    <row r="13731" spans="21:21" x14ac:dyDescent="0.2">
      <c r="U13731" s="59"/>
    </row>
    <row r="13732" spans="21:21" x14ac:dyDescent="0.2">
      <c r="U13732" s="59"/>
    </row>
    <row r="13733" spans="21:21" x14ac:dyDescent="0.2">
      <c r="U13733" s="59"/>
    </row>
    <row r="13734" spans="21:21" x14ac:dyDescent="0.2">
      <c r="U13734" s="59"/>
    </row>
    <row r="13735" spans="21:21" x14ac:dyDescent="0.2">
      <c r="U13735" s="59"/>
    </row>
    <row r="13736" spans="21:21" x14ac:dyDescent="0.2">
      <c r="U13736" s="59"/>
    </row>
    <row r="13737" spans="21:21" x14ac:dyDescent="0.2">
      <c r="U13737" s="59"/>
    </row>
    <row r="13738" spans="21:21" x14ac:dyDescent="0.2">
      <c r="U13738" s="59"/>
    </row>
    <row r="13739" spans="21:21" x14ac:dyDescent="0.2">
      <c r="U13739" s="59"/>
    </row>
    <row r="13740" spans="21:21" x14ac:dyDescent="0.2">
      <c r="U13740" s="59"/>
    </row>
    <row r="13741" spans="21:21" x14ac:dyDescent="0.2">
      <c r="U13741" s="59"/>
    </row>
    <row r="13742" spans="21:21" x14ac:dyDescent="0.2">
      <c r="U13742" s="59"/>
    </row>
    <row r="13743" spans="21:21" x14ac:dyDescent="0.2">
      <c r="U13743" s="59"/>
    </row>
    <row r="13744" spans="21:21" x14ac:dyDescent="0.2">
      <c r="U13744" s="59"/>
    </row>
    <row r="13745" spans="21:21" x14ac:dyDescent="0.2">
      <c r="U13745" s="59"/>
    </row>
    <row r="13746" spans="21:21" x14ac:dyDescent="0.2">
      <c r="U13746" s="59"/>
    </row>
    <row r="13747" spans="21:21" x14ac:dyDescent="0.2">
      <c r="U13747" s="59"/>
    </row>
    <row r="13748" spans="21:21" x14ac:dyDescent="0.2">
      <c r="U13748" s="59"/>
    </row>
    <row r="13749" spans="21:21" x14ac:dyDescent="0.2">
      <c r="U13749" s="59"/>
    </row>
    <row r="13750" spans="21:21" x14ac:dyDescent="0.2">
      <c r="U13750" s="59"/>
    </row>
    <row r="13751" spans="21:21" x14ac:dyDescent="0.2">
      <c r="U13751" s="59"/>
    </row>
    <row r="13752" spans="21:21" x14ac:dyDescent="0.2">
      <c r="U13752" s="59"/>
    </row>
    <row r="13753" spans="21:21" x14ac:dyDescent="0.2">
      <c r="U13753" s="59"/>
    </row>
    <row r="13754" spans="21:21" x14ac:dyDescent="0.2">
      <c r="U13754" s="59"/>
    </row>
    <row r="13755" spans="21:21" x14ac:dyDescent="0.2">
      <c r="U13755" s="59"/>
    </row>
    <row r="13756" spans="21:21" x14ac:dyDescent="0.2">
      <c r="U13756" s="59"/>
    </row>
    <row r="13757" spans="21:21" x14ac:dyDescent="0.2">
      <c r="U13757" s="59"/>
    </row>
    <row r="13758" spans="21:21" x14ac:dyDescent="0.2">
      <c r="U13758" s="59"/>
    </row>
    <row r="13759" spans="21:21" x14ac:dyDescent="0.2">
      <c r="U13759" s="59"/>
    </row>
    <row r="13760" spans="21:21" x14ac:dyDescent="0.2">
      <c r="U13760" s="59"/>
    </row>
    <row r="13761" spans="21:21" x14ac:dyDescent="0.2">
      <c r="U13761" s="59"/>
    </row>
    <row r="13762" spans="21:21" x14ac:dyDescent="0.2">
      <c r="U13762" s="59"/>
    </row>
    <row r="13763" spans="21:21" x14ac:dyDescent="0.2">
      <c r="U13763" s="59"/>
    </row>
    <row r="13764" spans="21:21" x14ac:dyDescent="0.2">
      <c r="U13764" s="59"/>
    </row>
    <row r="13765" spans="21:21" x14ac:dyDescent="0.2">
      <c r="U13765" s="59"/>
    </row>
    <row r="13766" spans="21:21" x14ac:dyDescent="0.2">
      <c r="U13766" s="59"/>
    </row>
    <row r="13767" spans="21:21" x14ac:dyDescent="0.2">
      <c r="U13767" s="59"/>
    </row>
    <row r="13768" spans="21:21" x14ac:dyDescent="0.2">
      <c r="U13768" s="59"/>
    </row>
    <row r="13769" spans="21:21" x14ac:dyDescent="0.2">
      <c r="U13769" s="59"/>
    </row>
    <row r="13770" spans="21:21" x14ac:dyDescent="0.2">
      <c r="U13770" s="59"/>
    </row>
    <row r="13771" spans="21:21" x14ac:dyDescent="0.2">
      <c r="U13771" s="59"/>
    </row>
    <row r="13772" spans="21:21" x14ac:dyDescent="0.2">
      <c r="U13772" s="59"/>
    </row>
    <row r="13773" spans="21:21" x14ac:dyDescent="0.2">
      <c r="U13773" s="59"/>
    </row>
    <row r="13774" spans="21:21" x14ac:dyDescent="0.2">
      <c r="U13774" s="59"/>
    </row>
    <row r="13775" spans="21:21" x14ac:dyDescent="0.2">
      <c r="U13775" s="59"/>
    </row>
    <row r="13776" spans="21:21" x14ac:dyDescent="0.2">
      <c r="U13776" s="59"/>
    </row>
    <row r="13777" spans="21:21" x14ac:dyDescent="0.2">
      <c r="U13777" s="59"/>
    </row>
    <row r="13778" spans="21:21" x14ac:dyDescent="0.2">
      <c r="U13778" s="59"/>
    </row>
    <row r="13779" spans="21:21" x14ac:dyDescent="0.2">
      <c r="U13779" s="59"/>
    </row>
    <row r="13780" spans="21:21" x14ac:dyDescent="0.2">
      <c r="U13780" s="59"/>
    </row>
    <row r="13781" spans="21:21" x14ac:dyDescent="0.2">
      <c r="U13781" s="59"/>
    </row>
    <row r="13782" spans="21:21" x14ac:dyDescent="0.2">
      <c r="U13782" s="59"/>
    </row>
    <row r="13783" spans="21:21" x14ac:dyDescent="0.2">
      <c r="U13783" s="59"/>
    </row>
    <row r="13784" spans="21:21" x14ac:dyDescent="0.2">
      <c r="U13784" s="59"/>
    </row>
    <row r="13785" spans="21:21" x14ac:dyDescent="0.2">
      <c r="U13785" s="59"/>
    </row>
    <row r="13786" spans="21:21" x14ac:dyDescent="0.2">
      <c r="U13786" s="59"/>
    </row>
    <row r="13787" spans="21:21" x14ac:dyDescent="0.2">
      <c r="U13787" s="59"/>
    </row>
    <row r="13788" spans="21:21" x14ac:dyDescent="0.2">
      <c r="U13788" s="59"/>
    </row>
    <row r="13789" spans="21:21" x14ac:dyDescent="0.2">
      <c r="U13789" s="59"/>
    </row>
    <row r="13790" spans="21:21" x14ac:dyDescent="0.2">
      <c r="U13790" s="59"/>
    </row>
    <row r="13791" spans="21:21" x14ac:dyDescent="0.2">
      <c r="U13791" s="59"/>
    </row>
    <row r="13792" spans="21:21" x14ac:dyDescent="0.2">
      <c r="U13792" s="59"/>
    </row>
    <row r="13793" spans="21:21" x14ac:dyDescent="0.2">
      <c r="U13793" s="59"/>
    </row>
    <row r="13794" spans="21:21" x14ac:dyDescent="0.2">
      <c r="U13794" s="59"/>
    </row>
    <row r="13795" spans="21:21" x14ac:dyDescent="0.2">
      <c r="U13795" s="59"/>
    </row>
    <row r="13796" spans="21:21" x14ac:dyDescent="0.2">
      <c r="U13796" s="59"/>
    </row>
    <row r="13797" spans="21:21" x14ac:dyDescent="0.2">
      <c r="U13797" s="59"/>
    </row>
    <row r="13798" spans="21:21" x14ac:dyDescent="0.2">
      <c r="U13798" s="59"/>
    </row>
    <row r="13799" spans="21:21" x14ac:dyDescent="0.2">
      <c r="U13799" s="59"/>
    </row>
    <row r="13800" spans="21:21" x14ac:dyDescent="0.2">
      <c r="U13800" s="59"/>
    </row>
    <row r="13801" spans="21:21" x14ac:dyDescent="0.2">
      <c r="U13801" s="59"/>
    </row>
    <row r="13802" spans="21:21" x14ac:dyDescent="0.2">
      <c r="U13802" s="59"/>
    </row>
    <row r="13803" spans="21:21" x14ac:dyDescent="0.2">
      <c r="U13803" s="59"/>
    </row>
    <row r="13804" spans="21:21" x14ac:dyDescent="0.2">
      <c r="U13804" s="59"/>
    </row>
    <row r="13805" spans="21:21" x14ac:dyDescent="0.2">
      <c r="U13805" s="59"/>
    </row>
    <row r="13806" spans="21:21" x14ac:dyDescent="0.2">
      <c r="U13806" s="59"/>
    </row>
    <row r="13807" spans="21:21" x14ac:dyDescent="0.2">
      <c r="U13807" s="59"/>
    </row>
    <row r="13808" spans="21:21" x14ac:dyDescent="0.2">
      <c r="U13808" s="59"/>
    </row>
    <row r="13809" spans="21:21" x14ac:dyDescent="0.2">
      <c r="U13809" s="59"/>
    </row>
    <row r="13810" spans="21:21" x14ac:dyDescent="0.2">
      <c r="U13810" s="59"/>
    </row>
    <row r="13811" spans="21:21" x14ac:dyDescent="0.2">
      <c r="U13811" s="59"/>
    </row>
    <row r="13812" spans="21:21" x14ac:dyDescent="0.2">
      <c r="U13812" s="59"/>
    </row>
    <row r="13813" spans="21:21" x14ac:dyDescent="0.2">
      <c r="U13813" s="59"/>
    </row>
    <row r="13814" spans="21:21" x14ac:dyDescent="0.2">
      <c r="U13814" s="59"/>
    </row>
    <row r="13815" spans="21:21" x14ac:dyDescent="0.2">
      <c r="U13815" s="59"/>
    </row>
    <row r="13816" spans="21:21" x14ac:dyDescent="0.2">
      <c r="U13816" s="59"/>
    </row>
    <row r="13817" spans="21:21" x14ac:dyDescent="0.2">
      <c r="U13817" s="59"/>
    </row>
    <row r="13818" spans="21:21" x14ac:dyDescent="0.2">
      <c r="U13818" s="59"/>
    </row>
    <row r="13819" spans="21:21" x14ac:dyDescent="0.2">
      <c r="U13819" s="59"/>
    </row>
    <row r="13820" spans="21:21" x14ac:dyDescent="0.2">
      <c r="U13820" s="59"/>
    </row>
    <row r="13821" spans="21:21" x14ac:dyDescent="0.2">
      <c r="U13821" s="59"/>
    </row>
    <row r="13822" spans="21:21" x14ac:dyDescent="0.2">
      <c r="U13822" s="59"/>
    </row>
    <row r="13823" spans="21:21" x14ac:dyDescent="0.2">
      <c r="U13823" s="59"/>
    </row>
    <row r="13824" spans="21:21" x14ac:dyDescent="0.2">
      <c r="U13824" s="59"/>
    </row>
    <row r="13825" spans="21:21" x14ac:dyDescent="0.2">
      <c r="U13825" s="59"/>
    </row>
    <row r="13826" spans="21:21" x14ac:dyDescent="0.2">
      <c r="U13826" s="59"/>
    </row>
    <row r="13827" spans="21:21" x14ac:dyDescent="0.2">
      <c r="U13827" s="59"/>
    </row>
    <row r="13828" spans="21:21" x14ac:dyDescent="0.2">
      <c r="U13828" s="59"/>
    </row>
    <row r="13829" spans="21:21" x14ac:dyDescent="0.2">
      <c r="U13829" s="59"/>
    </row>
    <row r="13830" spans="21:21" x14ac:dyDescent="0.2">
      <c r="U13830" s="59"/>
    </row>
    <row r="13831" spans="21:21" x14ac:dyDescent="0.2">
      <c r="U13831" s="59"/>
    </row>
    <row r="13832" spans="21:21" x14ac:dyDescent="0.2">
      <c r="U13832" s="59"/>
    </row>
    <row r="13833" spans="21:21" x14ac:dyDescent="0.2">
      <c r="U13833" s="59"/>
    </row>
    <row r="13834" spans="21:21" x14ac:dyDescent="0.2">
      <c r="U13834" s="59"/>
    </row>
    <row r="13835" spans="21:21" x14ac:dyDescent="0.2">
      <c r="U13835" s="59"/>
    </row>
    <row r="13836" spans="21:21" x14ac:dyDescent="0.2">
      <c r="U13836" s="59"/>
    </row>
    <row r="13837" spans="21:21" x14ac:dyDescent="0.2">
      <c r="U13837" s="59"/>
    </row>
    <row r="13838" spans="21:21" x14ac:dyDescent="0.2">
      <c r="U13838" s="59"/>
    </row>
    <row r="13839" spans="21:21" x14ac:dyDescent="0.2">
      <c r="U13839" s="59"/>
    </row>
    <row r="13840" spans="21:21" x14ac:dyDescent="0.2">
      <c r="U13840" s="59"/>
    </row>
    <row r="13841" spans="21:21" x14ac:dyDescent="0.2">
      <c r="U13841" s="59"/>
    </row>
    <row r="13842" spans="21:21" x14ac:dyDescent="0.2">
      <c r="U13842" s="59"/>
    </row>
    <row r="13843" spans="21:21" x14ac:dyDescent="0.2">
      <c r="U13843" s="59"/>
    </row>
    <row r="13844" spans="21:21" x14ac:dyDescent="0.2">
      <c r="U13844" s="59"/>
    </row>
    <row r="13845" spans="21:21" x14ac:dyDescent="0.2">
      <c r="U13845" s="59"/>
    </row>
    <row r="13846" spans="21:21" x14ac:dyDescent="0.2">
      <c r="U13846" s="59"/>
    </row>
    <row r="13847" spans="21:21" x14ac:dyDescent="0.2">
      <c r="U13847" s="59"/>
    </row>
    <row r="13848" spans="21:21" x14ac:dyDescent="0.2">
      <c r="U13848" s="59"/>
    </row>
    <row r="13849" spans="21:21" x14ac:dyDescent="0.2">
      <c r="U13849" s="59"/>
    </row>
    <row r="13850" spans="21:21" x14ac:dyDescent="0.2">
      <c r="U13850" s="59"/>
    </row>
    <row r="13851" spans="21:21" x14ac:dyDescent="0.2">
      <c r="U13851" s="59"/>
    </row>
    <row r="13852" spans="21:21" x14ac:dyDescent="0.2">
      <c r="U13852" s="59"/>
    </row>
    <row r="13853" spans="21:21" x14ac:dyDescent="0.2">
      <c r="U13853" s="59"/>
    </row>
    <row r="13854" spans="21:21" x14ac:dyDescent="0.2">
      <c r="U13854" s="59"/>
    </row>
    <row r="13855" spans="21:21" x14ac:dyDescent="0.2">
      <c r="U13855" s="59"/>
    </row>
    <row r="13856" spans="21:21" x14ac:dyDescent="0.2">
      <c r="U13856" s="59"/>
    </row>
    <row r="13857" spans="21:21" x14ac:dyDescent="0.2">
      <c r="U13857" s="59"/>
    </row>
    <row r="13858" spans="21:21" x14ac:dyDescent="0.2">
      <c r="U13858" s="59"/>
    </row>
    <row r="13859" spans="21:21" x14ac:dyDescent="0.2">
      <c r="U13859" s="59"/>
    </row>
    <row r="13860" spans="21:21" x14ac:dyDescent="0.2">
      <c r="U13860" s="59"/>
    </row>
    <row r="13861" spans="21:21" x14ac:dyDescent="0.2">
      <c r="U13861" s="59"/>
    </row>
    <row r="13862" spans="21:21" x14ac:dyDescent="0.2">
      <c r="U13862" s="59"/>
    </row>
    <row r="13863" spans="21:21" x14ac:dyDescent="0.2">
      <c r="U13863" s="59"/>
    </row>
    <row r="13864" spans="21:21" x14ac:dyDescent="0.2">
      <c r="U13864" s="59"/>
    </row>
    <row r="13865" spans="21:21" x14ac:dyDescent="0.2">
      <c r="U13865" s="59"/>
    </row>
    <row r="13866" spans="21:21" x14ac:dyDescent="0.2">
      <c r="U13866" s="59"/>
    </row>
    <row r="13867" spans="21:21" x14ac:dyDescent="0.2">
      <c r="U13867" s="59"/>
    </row>
    <row r="13868" spans="21:21" x14ac:dyDescent="0.2">
      <c r="U13868" s="59"/>
    </row>
    <row r="13869" spans="21:21" x14ac:dyDescent="0.2">
      <c r="U13869" s="59"/>
    </row>
    <row r="13870" spans="21:21" x14ac:dyDescent="0.2">
      <c r="U13870" s="59"/>
    </row>
    <row r="13871" spans="21:21" x14ac:dyDescent="0.2">
      <c r="U13871" s="59"/>
    </row>
    <row r="13872" spans="21:21" x14ac:dyDescent="0.2">
      <c r="U13872" s="59"/>
    </row>
    <row r="13873" spans="21:21" x14ac:dyDescent="0.2">
      <c r="U13873" s="59"/>
    </row>
    <row r="13874" spans="21:21" x14ac:dyDescent="0.2">
      <c r="U13874" s="59"/>
    </row>
    <row r="13875" spans="21:21" x14ac:dyDescent="0.2">
      <c r="U13875" s="59"/>
    </row>
    <row r="13876" spans="21:21" x14ac:dyDescent="0.2">
      <c r="U13876" s="59"/>
    </row>
    <row r="13877" spans="21:21" x14ac:dyDescent="0.2">
      <c r="U13877" s="59"/>
    </row>
    <row r="13878" spans="21:21" x14ac:dyDescent="0.2">
      <c r="U13878" s="59"/>
    </row>
    <row r="13879" spans="21:21" x14ac:dyDescent="0.2">
      <c r="U13879" s="59"/>
    </row>
    <row r="13880" spans="21:21" x14ac:dyDescent="0.2">
      <c r="U13880" s="59"/>
    </row>
    <row r="13881" spans="21:21" x14ac:dyDescent="0.2">
      <c r="U13881" s="59"/>
    </row>
    <row r="13882" spans="21:21" x14ac:dyDescent="0.2">
      <c r="U13882" s="59"/>
    </row>
    <row r="13883" spans="21:21" x14ac:dyDescent="0.2">
      <c r="U13883" s="59"/>
    </row>
    <row r="13884" spans="21:21" x14ac:dyDescent="0.2">
      <c r="U13884" s="59"/>
    </row>
    <row r="13885" spans="21:21" x14ac:dyDescent="0.2">
      <c r="U13885" s="59"/>
    </row>
    <row r="13886" spans="21:21" x14ac:dyDescent="0.2">
      <c r="U13886" s="59"/>
    </row>
    <row r="13887" spans="21:21" x14ac:dyDescent="0.2">
      <c r="U13887" s="59"/>
    </row>
    <row r="13888" spans="21:21" x14ac:dyDescent="0.2">
      <c r="U13888" s="59"/>
    </row>
    <row r="13889" spans="21:21" x14ac:dyDescent="0.2">
      <c r="U13889" s="59"/>
    </row>
    <row r="13890" spans="21:21" x14ac:dyDescent="0.2">
      <c r="U13890" s="59"/>
    </row>
    <row r="13891" spans="21:21" x14ac:dyDescent="0.2">
      <c r="U13891" s="59"/>
    </row>
    <row r="13892" spans="21:21" x14ac:dyDescent="0.2">
      <c r="U13892" s="59"/>
    </row>
    <row r="13893" spans="21:21" x14ac:dyDescent="0.2">
      <c r="U13893" s="59"/>
    </row>
    <row r="13894" spans="21:21" x14ac:dyDescent="0.2">
      <c r="U13894" s="59"/>
    </row>
    <row r="13895" spans="21:21" x14ac:dyDescent="0.2">
      <c r="U13895" s="59"/>
    </row>
    <row r="13896" spans="21:21" x14ac:dyDescent="0.2">
      <c r="U13896" s="59"/>
    </row>
    <row r="13897" spans="21:21" x14ac:dyDescent="0.2">
      <c r="U13897" s="59"/>
    </row>
    <row r="13898" spans="21:21" x14ac:dyDescent="0.2">
      <c r="U13898" s="59"/>
    </row>
    <row r="13899" spans="21:21" x14ac:dyDescent="0.2">
      <c r="U13899" s="59"/>
    </row>
    <row r="13900" spans="21:21" x14ac:dyDescent="0.2">
      <c r="U13900" s="59"/>
    </row>
    <row r="13901" spans="21:21" x14ac:dyDescent="0.2">
      <c r="U13901" s="59"/>
    </row>
    <row r="13902" spans="21:21" x14ac:dyDescent="0.2">
      <c r="U13902" s="59"/>
    </row>
    <row r="13903" spans="21:21" x14ac:dyDescent="0.2">
      <c r="U13903" s="59"/>
    </row>
    <row r="13904" spans="21:21" x14ac:dyDescent="0.2">
      <c r="U13904" s="59"/>
    </row>
    <row r="13905" spans="21:21" x14ac:dyDescent="0.2">
      <c r="U13905" s="59"/>
    </row>
    <row r="13906" spans="21:21" x14ac:dyDescent="0.2">
      <c r="U13906" s="59"/>
    </row>
    <row r="13907" spans="21:21" x14ac:dyDescent="0.2">
      <c r="U13907" s="59"/>
    </row>
    <row r="13908" spans="21:21" x14ac:dyDescent="0.2">
      <c r="U13908" s="59"/>
    </row>
    <row r="13909" spans="21:21" x14ac:dyDescent="0.2">
      <c r="U13909" s="59"/>
    </row>
    <row r="13910" spans="21:21" x14ac:dyDescent="0.2">
      <c r="U13910" s="59"/>
    </row>
    <row r="13911" spans="21:21" x14ac:dyDescent="0.2">
      <c r="U13911" s="59"/>
    </row>
    <row r="13912" spans="21:21" x14ac:dyDescent="0.2">
      <c r="U13912" s="59"/>
    </row>
    <row r="13913" spans="21:21" x14ac:dyDescent="0.2">
      <c r="U13913" s="59"/>
    </row>
    <row r="13914" spans="21:21" x14ac:dyDescent="0.2">
      <c r="U13914" s="59"/>
    </row>
    <row r="13915" spans="21:21" x14ac:dyDescent="0.2">
      <c r="U13915" s="59"/>
    </row>
    <row r="13916" spans="21:21" x14ac:dyDescent="0.2">
      <c r="U13916" s="59"/>
    </row>
    <row r="13917" spans="21:21" x14ac:dyDescent="0.2">
      <c r="U13917" s="59"/>
    </row>
    <row r="13918" spans="21:21" x14ac:dyDescent="0.2">
      <c r="U13918" s="59"/>
    </row>
    <row r="13919" spans="21:21" x14ac:dyDescent="0.2">
      <c r="U13919" s="59"/>
    </row>
    <row r="13920" spans="21:21" x14ac:dyDescent="0.2">
      <c r="U13920" s="59"/>
    </row>
    <row r="13921" spans="21:21" x14ac:dyDescent="0.2">
      <c r="U13921" s="59"/>
    </row>
    <row r="13922" spans="21:21" x14ac:dyDescent="0.2">
      <c r="U13922" s="59"/>
    </row>
    <row r="13923" spans="21:21" x14ac:dyDescent="0.2">
      <c r="U13923" s="59"/>
    </row>
    <row r="13924" spans="21:21" x14ac:dyDescent="0.2">
      <c r="U13924" s="59"/>
    </row>
    <row r="13925" spans="21:21" x14ac:dyDescent="0.2">
      <c r="U13925" s="59"/>
    </row>
    <row r="13926" spans="21:21" x14ac:dyDescent="0.2">
      <c r="U13926" s="59"/>
    </row>
    <row r="13927" spans="21:21" x14ac:dyDescent="0.2">
      <c r="U13927" s="59"/>
    </row>
    <row r="13928" spans="21:21" x14ac:dyDescent="0.2">
      <c r="U13928" s="59"/>
    </row>
    <row r="13929" spans="21:21" x14ac:dyDescent="0.2">
      <c r="U13929" s="59"/>
    </row>
    <row r="13930" spans="21:21" x14ac:dyDescent="0.2">
      <c r="U13930" s="59"/>
    </row>
    <row r="13931" spans="21:21" x14ac:dyDescent="0.2">
      <c r="U13931" s="59"/>
    </row>
    <row r="13932" spans="21:21" x14ac:dyDescent="0.2">
      <c r="U13932" s="59"/>
    </row>
    <row r="13933" spans="21:21" x14ac:dyDescent="0.2">
      <c r="U13933" s="59"/>
    </row>
    <row r="13934" spans="21:21" x14ac:dyDescent="0.2">
      <c r="U13934" s="59"/>
    </row>
    <row r="13935" spans="21:21" x14ac:dyDescent="0.2">
      <c r="U13935" s="59"/>
    </row>
    <row r="13936" spans="21:21" x14ac:dyDescent="0.2">
      <c r="U13936" s="59"/>
    </row>
    <row r="13937" spans="21:21" x14ac:dyDescent="0.2">
      <c r="U13937" s="59"/>
    </row>
    <row r="13938" spans="21:21" x14ac:dyDescent="0.2">
      <c r="U13938" s="59"/>
    </row>
    <row r="13939" spans="21:21" x14ac:dyDescent="0.2">
      <c r="U13939" s="59"/>
    </row>
    <row r="13940" spans="21:21" x14ac:dyDescent="0.2">
      <c r="U13940" s="59"/>
    </row>
    <row r="13941" spans="21:21" x14ac:dyDescent="0.2">
      <c r="U13941" s="59"/>
    </row>
    <row r="13942" spans="21:21" x14ac:dyDescent="0.2">
      <c r="U13942" s="59"/>
    </row>
    <row r="13943" spans="21:21" x14ac:dyDescent="0.2">
      <c r="U13943" s="59"/>
    </row>
    <row r="13944" spans="21:21" x14ac:dyDescent="0.2">
      <c r="U13944" s="59"/>
    </row>
    <row r="13945" spans="21:21" x14ac:dyDescent="0.2">
      <c r="U13945" s="59"/>
    </row>
    <row r="13946" spans="21:21" x14ac:dyDescent="0.2">
      <c r="U13946" s="59"/>
    </row>
    <row r="13947" spans="21:21" x14ac:dyDescent="0.2">
      <c r="U13947" s="59"/>
    </row>
    <row r="13948" spans="21:21" x14ac:dyDescent="0.2">
      <c r="U13948" s="59"/>
    </row>
    <row r="13949" spans="21:21" x14ac:dyDescent="0.2">
      <c r="U13949" s="59"/>
    </row>
    <row r="13950" spans="21:21" x14ac:dyDescent="0.2">
      <c r="U13950" s="59"/>
    </row>
    <row r="13951" spans="21:21" x14ac:dyDescent="0.2">
      <c r="U13951" s="59"/>
    </row>
    <row r="13952" spans="21:21" x14ac:dyDescent="0.2">
      <c r="U13952" s="59"/>
    </row>
    <row r="13953" spans="21:21" x14ac:dyDescent="0.2">
      <c r="U13953" s="59"/>
    </row>
    <row r="13954" spans="21:21" x14ac:dyDescent="0.2">
      <c r="U13954" s="59"/>
    </row>
    <row r="13955" spans="21:21" x14ac:dyDescent="0.2">
      <c r="U13955" s="59"/>
    </row>
    <row r="13956" spans="21:21" x14ac:dyDescent="0.2">
      <c r="U13956" s="59"/>
    </row>
    <row r="13957" spans="21:21" x14ac:dyDescent="0.2">
      <c r="U13957" s="59"/>
    </row>
    <row r="13958" spans="21:21" x14ac:dyDescent="0.2">
      <c r="U13958" s="59"/>
    </row>
    <row r="13959" spans="21:21" x14ac:dyDescent="0.2">
      <c r="U13959" s="59"/>
    </row>
    <row r="13960" spans="21:21" x14ac:dyDescent="0.2">
      <c r="U13960" s="59"/>
    </row>
    <row r="13961" spans="21:21" x14ac:dyDescent="0.2">
      <c r="U13961" s="59"/>
    </row>
    <row r="13962" spans="21:21" x14ac:dyDescent="0.2">
      <c r="U13962" s="59"/>
    </row>
    <row r="13963" spans="21:21" x14ac:dyDescent="0.2">
      <c r="U13963" s="59"/>
    </row>
    <row r="13964" spans="21:21" x14ac:dyDescent="0.2">
      <c r="U13964" s="59"/>
    </row>
    <row r="13965" spans="21:21" x14ac:dyDescent="0.2">
      <c r="U13965" s="59"/>
    </row>
    <row r="13966" spans="21:21" x14ac:dyDescent="0.2">
      <c r="U13966" s="59"/>
    </row>
    <row r="13967" spans="21:21" x14ac:dyDescent="0.2">
      <c r="U13967" s="59"/>
    </row>
    <row r="13968" spans="21:21" x14ac:dyDescent="0.2">
      <c r="U13968" s="59"/>
    </row>
    <row r="13969" spans="21:21" x14ac:dyDescent="0.2">
      <c r="U13969" s="59"/>
    </row>
    <row r="13970" spans="21:21" x14ac:dyDescent="0.2">
      <c r="U13970" s="59"/>
    </row>
    <row r="13971" spans="21:21" x14ac:dyDescent="0.2">
      <c r="U13971" s="59"/>
    </row>
    <row r="13972" spans="21:21" x14ac:dyDescent="0.2">
      <c r="U13972" s="59"/>
    </row>
    <row r="13973" spans="21:21" x14ac:dyDescent="0.2">
      <c r="U13973" s="59"/>
    </row>
    <row r="13974" spans="21:21" x14ac:dyDescent="0.2">
      <c r="U13974" s="59"/>
    </row>
    <row r="13975" spans="21:21" x14ac:dyDescent="0.2">
      <c r="U13975" s="59"/>
    </row>
    <row r="13976" spans="21:21" x14ac:dyDescent="0.2">
      <c r="U13976" s="59"/>
    </row>
    <row r="13977" spans="21:21" x14ac:dyDescent="0.2">
      <c r="U13977" s="59"/>
    </row>
    <row r="13978" spans="21:21" x14ac:dyDescent="0.2">
      <c r="U13978" s="59"/>
    </row>
    <row r="13979" spans="21:21" x14ac:dyDescent="0.2">
      <c r="U13979" s="59"/>
    </row>
    <row r="13980" spans="21:21" x14ac:dyDescent="0.2">
      <c r="U13980" s="59"/>
    </row>
    <row r="13981" spans="21:21" x14ac:dyDescent="0.2">
      <c r="U13981" s="59"/>
    </row>
    <row r="13982" spans="21:21" x14ac:dyDescent="0.2">
      <c r="U13982" s="59"/>
    </row>
    <row r="13983" spans="21:21" x14ac:dyDescent="0.2">
      <c r="U13983" s="59"/>
    </row>
    <row r="13984" spans="21:21" x14ac:dyDescent="0.2">
      <c r="U13984" s="59"/>
    </row>
    <row r="13985" spans="21:21" x14ac:dyDescent="0.2">
      <c r="U13985" s="59"/>
    </row>
    <row r="13986" spans="21:21" x14ac:dyDescent="0.2">
      <c r="U13986" s="59"/>
    </row>
    <row r="13987" spans="21:21" x14ac:dyDescent="0.2">
      <c r="U13987" s="59"/>
    </row>
    <row r="13988" spans="21:21" x14ac:dyDescent="0.2">
      <c r="U13988" s="59"/>
    </row>
    <row r="13989" spans="21:21" x14ac:dyDescent="0.2">
      <c r="U13989" s="59"/>
    </row>
    <row r="13990" spans="21:21" x14ac:dyDescent="0.2">
      <c r="U13990" s="59"/>
    </row>
    <row r="13991" spans="21:21" x14ac:dyDescent="0.2">
      <c r="U13991" s="59"/>
    </row>
    <row r="13992" spans="21:21" x14ac:dyDescent="0.2">
      <c r="U13992" s="59"/>
    </row>
    <row r="13993" spans="21:21" x14ac:dyDescent="0.2">
      <c r="U13993" s="59"/>
    </row>
    <row r="13994" spans="21:21" x14ac:dyDescent="0.2">
      <c r="U13994" s="59"/>
    </row>
    <row r="13995" spans="21:21" x14ac:dyDescent="0.2">
      <c r="U13995" s="59"/>
    </row>
    <row r="13996" spans="21:21" x14ac:dyDescent="0.2">
      <c r="U13996" s="59"/>
    </row>
    <row r="13997" spans="21:21" x14ac:dyDescent="0.2">
      <c r="U13997" s="59"/>
    </row>
    <row r="13998" spans="21:21" x14ac:dyDescent="0.2">
      <c r="U13998" s="59"/>
    </row>
    <row r="13999" spans="21:21" x14ac:dyDescent="0.2">
      <c r="U13999" s="59"/>
    </row>
    <row r="14000" spans="21:21" x14ac:dyDescent="0.2">
      <c r="U14000" s="59"/>
    </row>
    <row r="14001" spans="21:21" x14ac:dyDescent="0.2">
      <c r="U14001" s="59"/>
    </row>
    <row r="14002" spans="21:21" x14ac:dyDescent="0.2">
      <c r="U14002" s="59"/>
    </row>
    <row r="14003" spans="21:21" x14ac:dyDescent="0.2">
      <c r="U14003" s="59"/>
    </row>
    <row r="14004" spans="21:21" x14ac:dyDescent="0.2">
      <c r="U14004" s="59"/>
    </row>
    <row r="14005" spans="21:21" x14ac:dyDescent="0.2">
      <c r="U14005" s="59"/>
    </row>
    <row r="14006" spans="21:21" x14ac:dyDescent="0.2">
      <c r="U14006" s="59"/>
    </row>
    <row r="14007" spans="21:21" x14ac:dyDescent="0.2">
      <c r="U14007" s="59"/>
    </row>
    <row r="14008" spans="21:21" x14ac:dyDescent="0.2">
      <c r="U14008" s="59"/>
    </row>
    <row r="14009" spans="21:21" x14ac:dyDescent="0.2">
      <c r="U14009" s="59"/>
    </row>
    <row r="14010" spans="21:21" x14ac:dyDescent="0.2">
      <c r="U14010" s="59"/>
    </row>
    <row r="14011" spans="21:21" x14ac:dyDescent="0.2">
      <c r="U14011" s="59"/>
    </row>
    <row r="14012" spans="21:21" x14ac:dyDescent="0.2">
      <c r="U14012" s="59"/>
    </row>
    <row r="14013" spans="21:21" x14ac:dyDescent="0.2">
      <c r="U14013" s="59"/>
    </row>
    <row r="14014" spans="21:21" x14ac:dyDescent="0.2">
      <c r="U14014" s="59"/>
    </row>
    <row r="14015" spans="21:21" x14ac:dyDescent="0.2">
      <c r="U14015" s="59"/>
    </row>
    <row r="14016" spans="21:21" x14ac:dyDescent="0.2">
      <c r="U14016" s="59"/>
    </row>
    <row r="14017" spans="21:21" x14ac:dyDescent="0.2">
      <c r="U14017" s="59"/>
    </row>
    <row r="14018" spans="21:21" x14ac:dyDescent="0.2">
      <c r="U14018" s="59"/>
    </row>
    <row r="14019" spans="21:21" x14ac:dyDescent="0.2">
      <c r="U14019" s="59"/>
    </row>
    <row r="14020" spans="21:21" x14ac:dyDescent="0.2">
      <c r="U14020" s="59"/>
    </row>
    <row r="14021" spans="21:21" x14ac:dyDescent="0.2">
      <c r="U14021" s="59"/>
    </row>
    <row r="14022" spans="21:21" x14ac:dyDescent="0.2">
      <c r="U14022" s="59"/>
    </row>
    <row r="14023" spans="21:21" x14ac:dyDescent="0.2">
      <c r="U14023" s="59"/>
    </row>
    <row r="14024" spans="21:21" x14ac:dyDescent="0.2">
      <c r="U14024" s="59"/>
    </row>
    <row r="14025" spans="21:21" x14ac:dyDescent="0.2">
      <c r="U14025" s="59"/>
    </row>
    <row r="14026" spans="21:21" x14ac:dyDescent="0.2">
      <c r="U14026" s="59"/>
    </row>
    <row r="14027" spans="21:21" x14ac:dyDescent="0.2">
      <c r="U14027" s="59"/>
    </row>
    <row r="14028" spans="21:21" x14ac:dyDescent="0.2">
      <c r="U14028" s="59"/>
    </row>
    <row r="14029" spans="21:21" x14ac:dyDescent="0.2">
      <c r="U14029" s="59"/>
    </row>
    <row r="14030" spans="21:21" x14ac:dyDescent="0.2">
      <c r="U14030" s="59"/>
    </row>
    <row r="14031" spans="21:21" x14ac:dyDescent="0.2">
      <c r="U14031" s="59"/>
    </row>
    <row r="14032" spans="21:21" x14ac:dyDescent="0.2">
      <c r="U14032" s="59"/>
    </row>
    <row r="14033" spans="21:21" x14ac:dyDescent="0.2">
      <c r="U14033" s="59"/>
    </row>
    <row r="14034" spans="21:21" x14ac:dyDescent="0.2">
      <c r="U14034" s="59"/>
    </row>
    <row r="14035" spans="21:21" x14ac:dyDescent="0.2">
      <c r="U14035" s="59"/>
    </row>
    <row r="14036" spans="21:21" x14ac:dyDescent="0.2">
      <c r="U14036" s="59"/>
    </row>
    <row r="14037" spans="21:21" x14ac:dyDescent="0.2">
      <c r="U14037" s="59"/>
    </row>
    <row r="14038" spans="21:21" x14ac:dyDescent="0.2">
      <c r="U14038" s="59"/>
    </row>
    <row r="14039" spans="21:21" x14ac:dyDescent="0.2">
      <c r="U14039" s="59"/>
    </row>
    <row r="14040" spans="21:21" x14ac:dyDescent="0.2">
      <c r="U14040" s="59"/>
    </row>
    <row r="14041" spans="21:21" x14ac:dyDescent="0.2">
      <c r="U14041" s="59"/>
    </row>
    <row r="14042" spans="21:21" x14ac:dyDescent="0.2">
      <c r="U14042" s="59"/>
    </row>
    <row r="14043" spans="21:21" x14ac:dyDescent="0.2">
      <c r="U14043" s="59"/>
    </row>
    <row r="14044" spans="21:21" x14ac:dyDescent="0.2">
      <c r="U14044" s="59"/>
    </row>
    <row r="14045" spans="21:21" x14ac:dyDescent="0.2">
      <c r="U14045" s="59"/>
    </row>
    <row r="14046" spans="21:21" x14ac:dyDescent="0.2">
      <c r="U14046" s="59"/>
    </row>
    <row r="14047" spans="21:21" x14ac:dyDescent="0.2">
      <c r="U14047" s="59"/>
    </row>
    <row r="14048" spans="21:21" x14ac:dyDescent="0.2">
      <c r="U14048" s="59"/>
    </row>
    <row r="14049" spans="21:21" x14ac:dyDescent="0.2">
      <c r="U14049" s="59"/>
    </row>
    <row r="14050" spans="21:21" x14ac:dyDescent="0.2">
      <c r="U14050" s="59"/>
    </row>
    <row r="14051" spans="21:21" x14ac:dyDescent="0.2">
      <c r="U14051" s="59"/>
    </row>
    <row r="14052" spans="21:21" x14ac:dyDescent="0.2">
      <c r="U14052" s="59"/>
    </row>
    <row r="14053" spans="21:21" x14ac:dyDescent="0.2">
      <c r="U14053" s="59"/>
    </row>
    <row r="14054" spans="21:21" x14ac:dyDescent="0.2">
      <c r="U14054" s="59"/>
    </row>
    <row r="14055" spans="21:21" x14ac:dyDescent="0.2">
      <c r="U14055" s="59"/>
    </row>
    <row r="14056" spans="21:21" x14ac:dyDescent="0.2">
      <c r="U14056" s="59"/>
    </row>
    <row r="14057" spans="21:21" x14ac:dyDescent="0.2">
      <c r="U14057" s="59"/>
    </row>
    <row r="14058" spans="21:21" x14ac:dyDescent="0.2">
      <c r="U14058" s="59"/>
    </row>
    <row r="14059" spans="21:21" x14ac:dyDescent="0.2">
      <c r="U14059" s="59"/>
    </row>
    <row r="14060" spans="21:21" x14ac:dyDescent="0.2">
      <c r="U14060" s="59"/>
    </row>
    <row r="14061" spans="21:21" x14ac:dyDescent="0.2">
      <c r="U14061" s="59"/>
    </row>
    <row r="14062" spans="21:21" x14ac:dyDescent="0.2">
      <c r="U14062" s="59"/>
    </row>
    <row r="14063" spans="21:21" x14ac:dyDescent="0.2">
      <c r="U14063" s="59"/>
    </row>
    <row r="14064" spans="21:21" x14ac:dyDescent="0.2">
      <c r="U14064" s="59"/>
    </row>
    <row r="14065" spans="21:21" x14ac:dyDescent="0.2">
      <c r="U14065" s="59"/>
    </row>
    <row r="14066" spans="21:21" x14ac:dyDescent="0.2">
      <c r="U14066" s="59"/>
    </row>
    <row r="14067" spans="21:21" x14ac:dyDescent="0.2">
      <c r="U14067" s="59"/>
    </row>
    <row r="14068" spans="21:21" x14ac:dyDescent="0.2">
      <c r="U14068" s="59"/>
    </row>
    <row r="14069" spans="21:21" x14ac:dyDescent="0.2">
      <c r="U14069" s="59"/>
    </row>
    <row r="14070" spans="21:21" x14ac:dyDescent="0.2">
      <c r="U14070" s="59"/>
    </row>
    <row r="14071" spans="21:21" x14ac:dyDescent="0.2">
      <c r="U14071" s="59"/>
    </row>
    <row r="14072" spans="21:21" x14ac:dyDescent="0.2">
      <c r="U14072" s="59"/>
    </row>
    <row r="14073" spans="21:21" x14ac:dyDescent="0.2">
      <c r="U14073" s="59"/>
    </row>
    <row r="14074" spans="21:21" x14ac:dyDescent="0.2">
      <c r="U14074" s="59"/>
    </row>
    <row r="14075" spans="21:21" x14ac:dyDescent="0.2">
      <c r="U14075" s="59"/>
    </row>
    <row r="14076" spans="21:21" x14ac:dyDescent="0.2">
      <c r="U14076" s="59"/>
    </row>
    <row r="14077" spans="21:21" x14ac:dyDescent="0.2">
      <c r="U14077" s="59"/>
    </row>
    <row r="14078" spans="21:21" x14ac:dyDescent="0.2">
      <c r="U14078" s="59"/>
    </row>
    <row r="14079" spans="21:21" x14ac:dyDescent="0.2">
      <c r="U14079" s="59"/>
    </row>
    <row r="14080" spans="21:21" x14ac:dyDescent="0.2">
      <c r="U14080" s="59"/>
    </row>
    <row r="14081" spans="21:21" x14ac:dyDescent="0.2">
      <c r="U14081" s="59"/>
    </row>
    <row r="14082" spans="21:21" x14ac:dyDescent="0.2">
      <c r="U14082" s="59"/>
    </row>
    <row r="14083" spans="21:21" x14ac:dyDescent="0.2">
      <c r="U14083" s="59"/>
    </row>
    <row r="14084" spans="21:21" x14ac:dyDescent="0.2">
      <c r="U14084" s="59"/>
    </row>
    <row r="14085" spans="21:21" x14ac:dyDescent="0.2">
      <c r="U14085" s="59"/>
    </row>
    <row r="14086" spans="21:21" x14ac:dyDescent="0.2">
      <c r="U14086" s="59"/>
    </row>
    <row r="14087" spans="21:21" x14ac:dyDescent="0.2">
      <c r="U14087" s="59"/>
    </row>
    <row r="14088" spans="21:21" x14ac:dyDescent="0.2">
      <c r="U14088" s="59"/>
    </row>
    <row r="14089" spans="21:21" x14ac:dyDescent="0.2">
      <c r="U14089" s="59"/>
    </row>
    <row r="14090" spans="21:21" x14ac:dyDescent="0.2">
      <c r="U14090" s="59"/>
    </row>
    <row r="14091" spans="21:21" x14ac:dyDescent="0.2">
      <c r="U14091" s="59"/>
    </row>
    <row r="14092" spans="21:21" x14ac:dyDescent="0.2">
      <c r="U14092" s="59"/>
    </row>
    <row r="14093" spans="21:21" x14ac:dyDescent="0.2">
      <c r="U14093" s="59"/>
    </row>
    <row r="14094" spans="21:21" x14ac:dyDescent="0.2">
      <c r="U14094" s="59"/>
    </row>
    <row r="14095" spans="21:21" x14ac:dyDescent="0.2">
      <c r="U14095" s="59"/>
    </row>
    <row r="14096" spans="21:21" x14ac:dyDescent="0.2">
      <c r="U14096" s="59"/>
    </row>
    <row r="14097" spans="21:21" x14ac:dyDescent="0.2">
      <c r="U14097" s="59"/>
    </row>
    <row r="14098" spans="21:21" x14ac:dyDescent="0.2">
      <c r="U14098" s="59"/>
    </row>
    <row r="14099" spans="21:21" x14ac:dyDescent="0.2">
      <c r="U14099" s="59"/>
    </row>
    <row r="14100" spans="21:21" x14ac:dyDescent="0.2">
      <c r="U14100" s="59"/>
    </row>
    <row r="14101" spans="21:21" x14ac:dyDescent="0.2">
      <c r="U14101" s="59"/>
    </row>
    <row r="14102" spans="21:21" x14ac:dyDescent="0.2">
      <c r="U14102" s="59"/>
    </row>
    <row r="14103" spans="21:21" x14ac:dyDescent="0.2">
      <c r="U14103" s="59"/>
    </row>
    <row r="14104" spans="21:21" x14ac:dyDescent="0.2">
      <c r="U14104" s="59"/>
    </row>
    <row r="14105" spans="21:21" x14ac:dyDescent="0.2">
      <c r="U14105" s="59"/>
    </row>
    <row r="14106" spans="21:21" x14ac:dyDescent="0.2">
      <c r="U14106" s="59"/>
    </row>
    <row r="14107" spans="21:21" x14ac:dyDescent="0.2">
      <c r="U14107" s="59"/>
    </row>
    <row r="14108" spans="21:21" x14ac:dyDescent="0.2">
      <c r="U14108" s="59"/>
    </row>
    <row r="14109" spans="21:21" x14ac:dyDescent="0.2">
      <c r="U14109" s="59"/>
    </row>
    <row r="14110" spans="21:21" x14ac:dyDescent="0.2">
      <c r="U14110" s="59"/>
    </row>
    <row r="14111" spans="21:21" x14ac:dyDescent="0.2">
      <c r="U14111" s="59"/>
    </row>
    <row r="14112" spans="21:21" x14ac:dyDescent="0.2">
      <c r="U14112" s="59"/>
    </row>
    <row r="14113" spans="21:21" x14ac:dyDescent="0.2">
      <c r="U14113" s="59"/>
    </row>
    <row r="14114" spans="21:21" x14ac:dyDescent="0.2">
      <c r="U14114" s="59"/>
    </row>
    <row r="14115" spans="21:21" x14ac:dyDescent="0.2">
      <c r="U14115" s="59"/>
    </row>
    <row r="14116" spans="21:21" x14ac:dyDescent="0.2">
      <c r="U14116" s="59"/>
    </row>
    <row r="14117" spans="21:21" x14ac:dyDescent="0.2">
      <c r="U14117" s="59"/>
    </row>
    <row r="14118" spans="21:21" x14ac:dyDescent="0.2">
      <c r="U14118" s="59"/>
    </row>
    <row r="14119" spans="21:21" x14ac:dyDescent="0.2">
      <c r="U14119" s="59"/>
    </row>
    <row r="14120" spans="21:21" x14ac:dyDescent="0.2">
      <c r="U14120" s="59"/>
    </row>
    <row r="14121" spans="21:21" x14ac:dyDescent="0.2">
      <c r="U14121" s="59"/>
    </row>
    <row r="14122" spans="21:21" x14ac:dyDescent="0.2">
      <c r="U14122" s="59"/>
    </row>
    <row r="14123" spans="21:21" x14ac:dyDescent="0.2">
      <c r="U14123" s="59"/>
    </row>
    <row r="14124" spans="21:21" x14ac:dyDescent="0.2">
      <c r="U14124" s="59"/>
    </row>
    <row r="14125" spans="21:21" x14ac:dyDescent="0.2">
      <c r="U14125" s="59"/>
    </row>
    <row r="14126" spans="21:21" x14ac:dyDescent="0.2">
      <c r="U14126" s="59"/>
    </row>
    <row r="14127" spans="21:21" x14ac:dyDescent="0.2">
      <c r="U14127" s="59"/>
    </row>
    <row r="14128" spans="21:21" x14ac:dyDescent="0.2">
      <c r="U14128" s="59"/>
    </row>
    <row r="14129" spans="21:21" x14ac:dyDescent="0.2">
      <c r="U14129" s="59"/>
    </row>
    <row r="14130" spans="21:21" x14ac:dyDescent="0.2">
      <c r="U14130" s="59"/>
    </row>
    <row r="14131" spans="21:21" x14ac:dyDescent="0.2">
      <c r="U14131" s="59"/>
    </row>
    <row r="14132" spans="21:21" x14ac:dyDescent="0.2">
      <c r="U14132" s="59"/>
    </row>
    <row r="14133" spans="21:21" x14ac:dyDescent="0.2">
      <c r="U14133" s="59"/>
    </row>
    <row r="14134" spans="21:21" x14ac:dyDescent="0.2">
      <c r="U14134" s="59"/>
    </row>
    <row r="14135" spans="21:21" x14ac:dyDescent="0.2">
      <c r="U14135" s="59"/>
    </row>
    <row r="14136" spans="21:21" x14ac:dyDescent="0.2">
      <c r="U14136" s="59"/>
    </row>
    <row r="14137" spans="21:21" x14ac:dyDescent="0.2">
      <c r="U14137" s="59"/>
    </row>
    <row r="14138" spans="21:21" x14ac:dyDescent="0.2">
      <c r="U14138" s="59"/>
    </row>
    <row r="14139" spans="21:21" x14ac:dyDescent="0.2">
      <c r="U14139" s="59"/>
    </row>
    <row r="14140" spans="21:21" x14ac:dyDescent="0.2">
      <c r="U14140" s="59"/>
    </row>
    <row r="14141" spans="21:21" x14ac:dyDescent="0.2">
      <c r="U14141" s="59"/>
    </row>
    <row r="14142" spans="21:21" x14ac:dyDescent="0.2">
      <c r="U14142" s="59"/>
    </row>
    <row r="14143" spans="21:21" x14ac:dyDescent="0.2">
      <c r="U14143" s="59"/>
    </row>
    <row r="14144" spans="21:21" x14ac:dyDescent="0.2">
      <c r="U14144" s="59"/>
    </row>
    <row r="14145" spans="21:21" x14ac:dyDescent="0.2">
      <c r="U14145" s="59"/>
    </row>
    <row r="14146" spans="21:21" x14ac:dyDescent="0.2">
      <c r="U14146" s="59"/>
    </row>
    <row r="14147" spans="21:21" x14ac:dyDescent="0.2">
      <c r="U14147" s="59"/>
    </row>
    <row r="14148" spans="21:21" x14ac:dyDescent="0.2">
      <c r="U14148" s="59"/>
    </row>
    <row r="14149" spans="21:21" x14ac:dyDescent="0.2">
      <c r="U14149" s="59"/>
    </row>
    <row r="14150" spans="21:21" x14ac:dyDescent="0.2">
      <c r="U14150" s="59"/>
    </row>
    <row r="14151" spans="21:21" x14ac:dyDescent="0.2">
      <c r="U14151" s="59"/>
    </row>
    <row r="14152" spans="21:21" x14ac:dyDescent="0.2">
      <c r="U14152" s="59"/>
    </row>
    <row r="14153" spans="21:21" x14ac:dyDescent="0.2">
      <c r="U14153" s="59"/>
    </row>
    <row r="14154" spans="21:21" x14ac:dyDescent="0.2">
      <c r="U14154" s="59"/>
    </row>
    <row r="14155" spans="21:21" x14ac:dyDescent="0.2">
      <c r="U14155" s="59"/>
    </row>
    <row r="14156" spans="21:21" x14ac:dyDescent="0.2">
      <c r="U14156" s="59"/>
    </row>
    <row r="14157" spans="21:21" x14ac:dyDescent="0.2">
      <c r="U14157" s="59"/>
    </row>
    <row r="14158" spans="21:21" x14ac:dyDescent="0.2">
      <c r="U14158" s="59"/>
    </row>
    <row r="14159" spans="21:21" x14ac:dyDescent="0.2">
      <c r="U14159" s="59"/>
    </row>
    <row r="14160" spans="21:21" x14ac:dyDescent="0.2">
      <c r="U14160" s="59"/>
    </row>
    <row r="14161" spans="21:21" x14ac:dyDescent="0.2">
      <c r="U14161" s="59"/>
    </row>
    <row r="14162" spans="21:21" x14ac:dyDescent="0.2">
      <c r="U14162" s="59"/>
    </row>
    <row r="14163" spans="21:21" x14ac:dyDescent="0.2">
      <c r="U14163" s="59"/>
    </row>
    <row r="14164" spans="21:21" x14ac:dyDescent="0.2">
      <c r="U14164" s="59"/>
    </row>
    <row r="14165" spans="21:21" x14ac:dyDescent="0.2">
      <c r="U14165" s="59"/>
    </row>
    <row r="14166" spans="21:21" x14ac:dyDescent="0.2">
      <c r="U14166" s="59"/>
    </row>
    <row r="14167" spans="21:21" x14ac:dyDescent="0.2">
      <c r="U14167" s="59"/>
    </row>
    <row r="14168" spans="21:21" x14ac:dyDescent="0.2">
      <c r="U14168" s="59"/>
    </row>
    <row r="14169" spans="21:21" x14ac:dyDescent="0.2">
      <c r="U14169" s="59"/>
    </row>
    <row r="14170" spans="21:21" x14ac:dyDescent="0.2">
      <c r="U14170" s="59"/>
    </row>
    <row r="14171" spans="21:21" x14ac:dyDescent="0.2">
      <c r="U14171" s="59"/>
    </row>
    <row r="14172" spans="21:21" x14ac:dyDescent="0.2">
      <c r="U14172" s="59"/>
    </row>
    <row r="14173" spans="21:21" x14ac:dyDescent="0.2">
      <c r="U14173" s="59"/>
    </row>
    <row r="14174" spans="21:21" x14ac:dyDescent="0.2">
      <c r="U14174" s="59"/>
    </row>
    <row r="14175" spans="21:21" x14ac:dyDescent="0.2">
      <c r="U14175" s="59"/>
    </row>
    <row r="14176" spans="21:21" x14ac:dyDescent="0.2">
      <c r="U14176" s="59"/>
    </row>
    <row r="14177" spans="21:21" x14ac:dyDescent="0.2">
      <c r="U14177" s="59"/>
    </row>
    <row r="14178" spans="21:21" x14ac:dyDescent="0.2">
      <c r="U14178" s="59"/>
    </row>
    <row r="14179" spans="21:21" x14ac:dyDescent="0.2">
      <c r="U14179" s="59"/>
    </row>
    <row r="14180" spans="21:21" x14ac:dyDescent="0.2">
      <c r="U14180" s="59"/>
    </row>
    <row r="14181" spans="21:21" x14ac:dyDescent="0.2">
      <c r="U14181" s="59"/>
    </row>
    <row r="14182" spans="21:21" x14ac:dyDescent="0.2">
      <c r="U14182" s="59"/>
    </row>
    <row r="14183" spans="21:21" x14ac:dyDescent="0.2">
      <c r="U14183" s="59"/>
    </row>
    <row r="14184" spans="21:21" x14ac:dyDescent="0.2">
      <c r="U14184" s="59"/>
    </row>
    <row r="14185" spans="21:21" x14ac:dyDescent="0.2">
      <c r="U14185" s="59"/>
    </row>
    <row r="14186" spans="21:21" x14ac:dyDescent="0.2">
      <c r="U14186" s="59"/>
    </row>
    <row r="14187" spans="21:21" x14ac:dyDescent="0.2">
      <c r="U14187" s="59"/>
    </row>
    <row r="14188" spans="21:21" x14ac:dyDescent="0.2">
      <c r="U14188" s="59"/>
    </row>
    <row r="14189" spans="21:21" x14ac:dyDescent="0.2">
      <c r="U14189" s="59"/>
    </row>
    <row r="14190" spans="21:21" x14ac:dyDescent="0.2">
      <c r="U14190" s="59"/>
    </row>
    <row r="14191" spans="21:21" x14ac:dyDescent="0.2">
      <c r="U14191" s="59"/>
    </row>
    <row r="14192" spans="21:21" x14ac:dyDescent="0.2">
      <c r="U14192" s="59"/>
    </row>
    <row r="14193" spans="21:21" x14ac:dyDescent="0.2">
      <c r="U14193" s="59"/>
    </row>
    <row r="14194" spans="21:21" x14ac:dyDescent="0.2">
      <c r="U14194" s="59"/>
    </row>
    <row r="14195" spans="21:21" x14ac:dyDescent="0.2">
      <c r="U14195" s="59"/>
    </row>
    <row r="14196" spans="21:21" x14ac:dyDescent="0.2">
      <c r="U14196" s="59"/>
    </row>
    <row r="14197" spans="21:21" x14ac:dyDescent="0.2">
      <c r="U14197" s="59"/>
    </row>
    <row r="14198" spans="21:21" x14ac:dyDescent="0.2">
      <c r="U14198" s="59"/>
    </row>
    <row r="14199" spans="21:21" x14ac:dyDescent="0.2">
      <c r="U14199" s="59"/>
    </row>
    <row r="14200" spans="21:21" x14ac:dyDescent="0.2">
      <c r="U14200" s="59"/>
    </row>
    <row r="14201" spans="21:21" x14ac:dyDescent="0.2">
      <c r="U14201" s="59"/>
    </row>
    <row r="14202" spans="21:21" x14ac:dyDescent="0.2">
      <c r="U14202" s="59"/>
    </row>
    <row r="14203" spans="21:21" x14ac:dyDescent="0.2">
      <c r="U14203" s="59"/>
    </row>
    <row r="14204" spans="21:21" x14ac:dyDescent="0.2">
      <c r="U14204" s="59"/>
    </row>
    <row r="14205" spans="21:21" x14ac:dyDescent="0.2">
      <c r="U14205" s="59"/>
    </row>
    <row r="14206" spans="21:21" x14ac:dyDescent="0.2">
      <c r="U14206" s="59"/>
    </row>
    <row r="14207" spans="21:21" x14ac:dyDescent="0.2">
      <c r="U14207" s="59"/>
    </row>
    <row r="14208" spans="21:21" x14ac:dyDescent="0.2">
      <c r="U14208" s="59"/>
    </row>
    <row r="14209" spans="21:21" x14ac:dyDescent="0.2">
      <c r="U14209" s="59"/>
    </row>
    <row r="14210" spans="21:21" x14ac:dyDescent="0.2">
      <c r="U14210" s="59"/>
    </row>
    <row r="14211" spans="21:21" x14ac:dyDescent="0.2">
      <c r="U14211" s="59"/>
    </row>
    <row r="14212" spans="21:21" x14ac:dyDescent="0.2">
      <c r="U14212" s="59"/>
    </row>
    <row r="14213" spans="21:21" x14ac:dyDescent="0.2">
      <c r="U14213" s="59"/>
    </row>
    <row r="14214" spans="21:21" x14ac:dyDescent="0.2">
      <c r="U14214" s="59"/>
    </row>
    <row r="14215" spans="21:21" x14ac:dyDescent="0.2">
      <c r="U14215" s="59"/>
    </row>
    <row r="14216" spans="21:21" x14ac:dyDescent="0.2">
      <c r="U14216" s="59"/>
    </row>
    <row r="14217" spans="21:21" x14ac:dyDescent="0.2">
      <c r="U14217" s="59"/>
    </row>
    <row r="14218" spans="21:21" x14ac:dyDescent="0.2">
      <c r="U14218" s="59"/>
    </row>
    <row r="14219" spans="21:21" x14ac:dyDescent="0.2">
      <c r="U14219" s="59"/>
    </row>
    <row r="14220" spans="21:21" x14ac:dyDescent="0.2">
      <c r="U14220" s="59"/>
    </row>
    <row r="14221" spans="21:21" x14ac:dyDescent="0.2">
      <c r="U14221" s="59"/>
    </row>
    <row r="14222" spans="21:21" x14ac:dyDescent="0.2">
      <c r="U14222" s="59"/>
    </row>
    <row r="14223" spans="21:21" x14ac:dyDescent="0.2">
      <c r="U14223" s="59"/>
    </row>
    <row r="14224" spans="21:21" x14ac:dyDescent="0.2">
      <c r="U14224" s="59"/>
    </row>
    <row r="14225" spans="21:21" x14ac:dyDescent="0.2">
      <c r="U14225" s="59"/>
    </row>
    <row r="14226" spans="21:21" x14ac:dyDescent="0.2">
      <c r="U14226" s="59"/>
    </row>
    <row r="14227" spans="21:21" x14ac:dyDescent="0.2">
      <c r="U14227" s="59"/>
    </row>
    <row r="14228" spans="21:21" x14ac:dyDescent="0.2">
      <c r="U14228" s="59"/>
    </row>
    <row r="14229" spans="21:21" x14ac:dyDescent="0.2">
      <c r="U14229" s="59"/>
    </row>
    <row r="14230" spans="21:21" x14ac:dyDescent="0.2">
      <c r="U14230" s="59"/>
    </row>
    <row r="14231" spans="21:21" x14ac:dyDescent="0.2">
      <c r="U14231" s="59"/>
    </row>
    <row r="14232" spans="21:21" x14ac:dyDescent="0.2">
      <c r="U14232" s="59"/>
    </row>
    <row r="14233" spans="21:21" x14ac:dyDescent="0.2">
      <c r="U14233" s="59"/>
    </row>
    <row r="14234" spans="21:21" x14ac:dyDescent="0.2">
      <c r="U14234" s="59"/>
    </row>
    <row r="14235" spans="21:21" x14ac:dyDescent="0.2">
      <c r="U14235" s="59"/>
    </row>
    <row r="14236" spans="21:21" x14ac:dyDescent="0.2">
      <c r="U14236" s="59"/>
    </row>
    <row r="14237" spans="21:21" x14ac:dyDescent="0.2">
      <c r="U14237" s="59"/>
    </row>
    <row r="14238" spans="21:21" x14ac:dyDescent="0.2">
      <c r="U14238" s="59"/>
    </row>
    <row r="14239" spans="21:21" x14ac:dyDescent="0.2">
      <c r="U14239" s="59"/>
    </row>
    <row r="14240" spans="21:21" x14ac:dyDescent="0.2">
      <c r="U14240" s="59"/>
    </row>
    <row r="14241" spans="21:21" x14ac:dyDescent="0.2">
      <c r="U14241" s="59"/>
    </row>
    <row r="14242" spans="21:21" x14ac:dyDescent="0.2">
      <c r="U14242" s="59"/>
    </row>
    <row r="14243" spans="21:21" x14ac:dyDescent="0.2">
      <c r="U14243" s="59"/>
    </row>
    <row r="14244" spans="21:21" x14ac:dyDescent="0.2">
      <c r="U14244" s="59"/>
    </row>
    <row r="14245" spans="21:21" x14ac:dyDescent="0.2">
      <c r="U14245" s="59"/>
    </row>
    <row r="14246" spans="21:21" x14ac:dyDescent="0.2">
      <c r="U14246" s="59"/>
    </row>
    <row r="14247" spans="21:21" x14ac:dyDescent="0.2">
      <c r="U14247" s="59"/>
    </row>
    <row r="14248" spans="21:21" x14ac:dyDescent="0.2">
      <c r="U14248" s="59"/>
    </row>
    <row r="14249" spans="21:21" x14ac:dyDescent="0.2">
      <c r="U14249" s="59"/>
    </row>
    <row r="14250" spans="21:21" x14ac:dyDescent="0.2">
      <c r="U14250" s="59"/>
    </row>
    <row r="14251" spans="21:21" x14ac:dyDescent="0.2">
      <c r="U14251" s="59"/>
    </row>
    <row r="14252" spans="21:21" x14ac:dyDescent="0.2">
      <c r="U14252" s="59"/>
    </row>
    <row r="14253" spans="21:21" x14ac:dyDescent="0.2">
      <c r="U14253" s="59"/>
    </row>
    <row r="14254" spans="21:21" x14ac:dyDescent="0.2">
      <c r="U14254" s="59"/>
    </row>
    <row r="14255" spans="21:21" x14ac:dyDescent="0.2">
      <c r="U14255" s="59"/>
    </row>
    <row r="14256" spans="21:21" x14ac:dyDescent="0.2">
      <c r="U14256" s="59"/>
    </row>
    <row r="14257" spans="21:21" x14ac:dyDescent="0.2">
      <c r="U14257" s="59"/>
    </row>
    <row r="14258" spans="21:21" x14ac:dyDescent="0.2">
      <c r="U14258" s="59"/>
    </row>
    <row r="14259" spans="21:21" x14ac:dyDescent="0.2">
      <c r="U14259" s="59"/>
    </row>
    <row r="14260" spans="21:21" x14ac:dyDescent="0.2">
      <c r="U14260" s="59"/>
    </row>
    <row r="14261" spans="21:21" x14ac:dyDescent="0.2">
      <c r="U14261" s="59"/>
    </row>
    <row r="14262" spans="21:21" x14ac:dyDescent="0.2">
      <c r="U14262" s="59"/>
    </row>
    <row r="14263" spans="21:21" x14ac:dyDescent="0.2">
      <c r="U14263" s="59"/>
    </row>
    <row r="14264" spans="21:21" x14ac:dyDescent="0.2">
      <c r="U14264" s="59"/>
    </row>
    <row r="14265" spans="21:21" x14ac:dyDescent="0.2">
      <c r="U14265" s="59"/>
    </row>
    <row r="14266" spans="21:21" x14ac:dyDescent="0.2">
      <c r="U14266" s="59"/>
    </row>
    <row r="14267" spans="21:21" x14ac:dyDescent="0.2">
      <c r="U14267" s="59"/>
    </row>
    <row r="14268" spans="21:21" x14ac:dyDescent="0.2">
      <c r="U14268" s="59"/>
    </row>
    <row r="14269" spans="21:21" x14ac:dyDescent="0.2">
      <c r="U14269" s="59"/>
    </row>
    <row r="14270" spans="21:21" x14ac:dyDescent="0.2">
      <c r="U14270" s="59"/>
    </row>
    <row r="14271" spans="21:21" x14ac:dyDescent="0.2">
      <c r="U14271" s="59"/>
    </row>
    <row r="14272" spans="21:21" x14ac:dyDescent="0.2">
      <c r="U14272" s="59"/>
    </row>
    <row r="14273" spans="21:21" x14ac:dyDescent="0.2">
      <c r="U14273" s="59"/>
    </row>
    <row r="14274" spans="21:21" x14ac:dyDescent="0.2">
      <c r="U14274" s="59"/>
    </row>
    <row r="14275" spans="21:21" x14ac:dyDescent="0.2">
      <c r="U14275" s="59"/>
    </row>
    <row r="14276" spans="21:21" x14ac:dyDescent="0.2">
      <c r="U14276" s="59"/>
    </row>
    <row r="14277" spans="21:21" x14ac:dyDescent="0.2">
      <c r="U14277" s="59"/>
    </row>
    <row r="14278" spans="21:21" x14ac:dyDescent="0.2">
      <c r="U14278" s="59"/>
    </row>
    <row r="14279" spans="21:21" x14ac:dyDescent="0.2">
      <c r="U14279" s="59"/>
    </row>
    <row r="14280" spans="21:21" x14ac:dyDescent="0.2">
      <c r="U14280" s="59"/>
    </row>
    <row r="14281" spans="21:21" x14ac:dyDescent="0.2">
      <c r="U14281" s="59"/>
    </row>
    <row r="14282" spans="21:21" x14ac:dyDescent="0.2">
      <c r="U14282" s="59"/>
    </row>
    <row r="14283" spans="21:21" x14ac:dyDescent="0.2">
      <c r="U14283" s="59"/>
    </row>
    <row r="14284" spans="21:21" x14ac:dyDescent="0.2">
      <c r="U14284" s="59"/>
    </row>
    <row r="14285" spans="21:21" x14ac:dyDescent="0.2">
      <c r="U14285" s="59"/>
    </row>
    <row r="14286" spans="21:21" x14ac:dyDescent="0.2">
      <c r="U14286" s="59"/>
    </row>
    <row r="14287" spans="21:21" x14ac:dyDescent="0.2">
      <c r="U14287" s="59"/>
    </row>
    <row r="14288" spans="21:21" x14ac:dyDescent="0.2">
      <c r="U14288" s="59"/>
    </row>
    <row r="14289" spans="21:21" x14ac:dyDescent="0.2">
      <c r="U14289" s="59"/>
    </row>
    <row r="14290" spans="21:21" x14ac:dyDescent="0.2">
      <c r="U14290" s="59"/>
    </row>
    <row r="14291" spans="21:21" x14ac:dyDescent="0.2">
      <c r="U14291" s="59"/>
    </row>
    <row r="14292" spans="21:21" x14ac:dyDescent="0.2">
      <c r="U14292" s="59"/>
    </row>
    <row r="14293" spans="21:21" x14ac:dyDescent="0.2">
      <c r="U14293" s="59"/>
    </row>
    <row r="14294" spans="21:21" x14ac:dyDescent="0.2">
      <c r="U14294" s="59"/>
    </row>
    <row r="14295" spans="21:21" x14ac:dyDescent="0.2">
      <c r="U14295" s="59"/>
    </row>
    <row r="14296" spans="21:21" x14ac:dyDescent="0.2">
      <c r="U14296" s="59"/>
    </row>
    <row r="14297" spans="21:21" x14ac:dyDescent="0.2">
      <c r="U14297" s="59"/>
    </row>
    <row r="14298" spans="21:21" x14ac:dyDescent="0.2">
      <c r="U14298" s="59"/>
    </row>
    <row r="14299" spans="21:21" x14ac:dyDescent="0.2">
      <c r="U14299" s="59"/>
    </row>
    <row r="14300" spans="21:21" x14ac:dyDescent="0.2">
      <c r="U14300" s="59"/>
    </row>
    <row r="14301" spans="21:21" x14ac:dyDescent="0.2">
      <c r="U14301" s="59"/>
    </row>
    <row r="14302" spans="21:21" x14ac:dyDescent="0.2">
      <c r="U14302" s="59"/>
    </row>
    <row r="14303" spans="21:21" x14ac:dyDescent="0.2">
      <c r="U14303" s="59"/>
    </row>
    <row r="14304" spans="21:21" x14ac:dyDescent="0.2">
      <c r="U14304" s="59"/>
    </row>
    <row r="14305" spans="21:21" x14ac:dyDescent="0.2">
      <c r="U14305" s="59"/>
    </row>
    <row r="14306" spans="21:21" x14ac:dyDescent="0.2">
      <c r="U14306" s="59"/>
    </row>
    <row r="14307" spans="21:21" x14ac:dyDescent="0.2">
      <c r="U14307" s="59"/>
    </row>
    <row r="14308" spans="21:21" x14ac:dyDescent="0.2">
      <c r="U14308" s="59"/>
    </row>
    <row r="14309" spans="21:21" x14ac:dyDescent="0.2">
      <c r="U14309" s="59"/>
    </row>
    <row r="14310" spans="21:21" x14ac:dyDescent="0.2">
      <c r="U14310" s="59"/>
    </row>
    <row r="14311" spans="21:21" x14ac:dyDescent="0.2">
      <c r="U14311" s="59"/>
    </row>
    <row r="14312" spans="21:21" x14ac:dyDescent="0.2">
      <c r="U14312" s="59"/>
    </row>
    <row r="14313" spans="21:21" x14ac:dyDescent="0.2">
      <c r="U14313" s="59"/>
    </row>
    <row r="14314" spans="21:21" x14ac:dyDescent="0.2">
      <c r="U14314" s="59"/>
    </row>
    <row r="14315" spans="21:21" x14ac:dyDescent="0.2">
      <c r="U14315" s="59"/>
    </row>
    <row r="14316" spans="21:21" x14ac:dyDescent="0.2">
      <c r="U14316" s="59"/>
    </row>
    <row r="14317" spans="21:21" x14ac:dyDescent="0.2">
      <c r="U14317" s="59"/>
    </row>
    <row r="14318" spans="21:21" x14ac:dyDescent="0.2">
      <c r="U14318" s="59"/>
    </row>
    <row r="14319" spans="21:21" x14ac:dyDescent="0.2">
      <c r="U14319" s="59"/>
    </row>
    <row r="14320" spans="21:21" x14ac:dyDescent="0.2">
      <c r="U14320" s="59"/>
    </row>
    <row r="14321" spans="21:21" x14ac:dyDescent="0.2">
      <c r="U14321" s="59"/>
    </row>
    <row r="14322" spans="21:21" x14ac:dyDescent="0.2">
      <c r="U14322" s="59"/>
    </row>
    <row r="14323" spans="21:21" x14ac:dyDescent="0.2">
      <c r="U14323" s="59"/>
    </row>
    <row r="14324" spans="21:21" x14ac:dyDescent="0.2">
      <c r="U14324" s="59"/>
    </row>
    <row r="14325" spans="21:21" x14ac:dyDescent="0.2">
      <c r="U14325" s="59"/>
    </row>
    <row r="14326" spans="21:21" x14ac:dyDescent="0.2">
      <c r="U14326" s="59"/>
    </row>
    <row r="14327" spans="21:21" x14ac:dyDescent="0.2">
      <c r="U14327" s="59"/>
    </row>
    <row r="14328" spans="21:21" x14ac:dyDescent="0.2">
      <c r="U14328" s="59"/>
    </row>
    <row r="14329" spans="21:21" x14ac:dyDescent="0.2">
      <c r="U14329" s="59"/>
    </row>
    <row r="14330" spans="21:21" x14ac:dyDescent="0.2">
      <c r="U14330" s="59"/>
    </row>
    <row r="14331" spans="21:21" x14ac:dyDescent="0.2">
      <c r="U14331" s="59"/>
    </row>
    <row r="14332" spans="21:21" x14ac:dyDescent="0.2">
      <c r="U14332" s="59"/>
    </row>
    <row r="14333" spans="21:21" x14ac:dyDescent="0.2">
      <c r="U14333" s="59"/>
    </row>
    <row r="14334" spans="21:21" x14ac:dyDescent="0.2">
      <c r="U14334" s="59"/>
    </row>
    <row r="14335" spans="21:21" x14ac:dyDescent="0.2">
      <c r="U14335" s="59"/>
    </row>
    <row r="14336" spans="21:21" x14ac:dyDescent="0.2">
      <c r="U14336" s="59"/>
    </row>
    <row r="14337" spans="21:21" x14ac:dyDescent="0.2">
      <c r="U14337" s="59"/>
    </row>
    <row r="14338" spans="21:21" x14ac:dyDescent="0.2">
      <c r="U14338" s="59"/>
    </row>
    <row r="14339" spans="21:21" x14ac:dyDescent="0.2">
      <c r="U14339" s="59"/>
    </row>
    <row r="14340" spans="21:21" x14ac:dyDescent="0.2">
      <c r="U14340" s="59"/>
    </row>
    <row r="14341" spans="21:21" x14ac:dyDescent="0.2">
      <c r="U14341" s="59"/>
    </row>
    <row r="14342" spans="21:21" x14ac:dyDescent="0.2">
      <c r="U14342" s="59"/>
    </row>
    <row r="14343" spans="21:21" x14ac:dyDescent="0.2">
      <c r="U14343" s="59"/>
    </row>
    <row r="14344" spans="21:21" x14ac:dyDescent="0.2">
      <c r="U14344" s="59"/>
    </row>
    <row r="14345" spans="21:21" x14ac:dyDescent="0.2">
      <c r="U14345" s="59"/>
    </row>
    <row r="14346" spans="21:21" x14ac:dyDescent="0.2">
      <c r="U14346" s="59"/>
    </row>
    <row r="14347" spans="21:21" x14ac:dyDescent="0.2">
      <c r="U14347" s="59"/>
    </row>
    <row r="14348" spans="21:21" x14ac:dyDescent="0.2">
      <c r="U14348" s="59"/>
    </row>
    <row r="14349" spans="21:21" x14ac:dyDescent="0.2">
      <c r="U14349" s="59"/>
    </row>
    <row r="14350" spans="21:21" x14ac:dyDescent="0.2">
      <c r="U14350" s="59"/>
    </row>
    <row r="14351" spans="21:21" x14ac:dyDescent="0.2">
      <c r="U14351" s="59"/>
    </row>
    <row r="14352" spans="21:21" x14ac:dyDescent="0.2">
      <c r="U14352" s="59"/>
    </row>
    <row r="14353" spans="21:21" x14ac:dyDescent="0.2">
      <c r="U14353" s="59"/>
    </row>
    <row r="14354" spans="21:21" x14ac:dyDescent="0.2">
      <c r="U14354" s="59"/>
    </row>
    <row r="14355" spans="21:21" x14ac:dyDescent="0.2">
      <c r="U14355" s="59"/>
    </row>
    <row r="14356" spans="21:21" x14ac:dyDescent="0.2">
      <c r="U14356" s="59"/>
    </row>
    <row r="14357" spans="21:21" x14ac:dyDescent="0.2">
      <c r="U14357" s="59"/>
    </row>
    <row r="14358" spans="21:21" x14ac:dyDescent="0.2">
      <c r="U14358" s="59"/>
    </row>
    <row r="14359" spans="21:21" x14ac:dyDescent="0.2">
      <c r="U14359" s="59"/>
    </row>
    <row r="14360" spans="21:21" x14ac:dyDescent="0.2">
      <c r="U14360" s="59"/>
    </row>
    <row r="14361" spans="21:21" x14ac:dyDescent="0.2">
      <c r="U14361" s="59"/>
    </row>
    <row r="14362" spans="21:21" x14ac:dyDescent="0.2">
      <c r="U14362" s="59"/>
    </row>
    <row r="14363" spans="21:21" x14ac:dyDescent="0.2">
      <c r="U14363" s="59"/>
    </row>
    <row r="14364" spans="21:21" x14ac:dyDescent="0.2">
      <c r="U14364" s="59"/>
    </row>
    <row r="14365" spans="21:21" x14ac:dyDescent="0.2">
      <c r="U14365" s="59"/>
    </row>
    <row r="14366" spans="21:21" x14ac:dyDescent="0.2">
      <c r="U14366" s="59"/>
    </row>
    <row r="14367" spans="21:21" x14ac:dyDescent="0.2">
      <c r="U14367" s="59"/>
    </row>
    <row r="14368" spans="21:21" x14ac:dyDescent="0.2">
      <c r="U14368" s="59"/>
    </row>
    <row r="14369" spans="21:21" x14ac:dyDescent="0.2">
      <c r="U14369" s="59"/>
    </row>
    <row r="14370" spans="21:21" x14ac:dyDescent="0.2">
      <c r="U14370" s="59"/>
    </row>
    <row r="14371" spans="21:21" x14ac:dyDescent="0.2">
      <c r="U14371" s="59"/>
    </row>
    <row r="14372" spans="21:21" x14ac:dyDescent="0.2">
      <c r="U14372" s="59"/>
    </row>
    <row r="14373" spans="21:21" x14ac:dyDescent="0.2">
      <c r="U14373" s="59"/>
    </row>
    <row r="14374" spans="21:21" x14ac:dyDescent="0.2">
      <c r="U14374" s="59"/>
    </row>
    <row r="14375" spans="21:21" x14ac:dyDescent="0.2">
      <c r="U14375" s="59"/>
    </row>
    <row r="14376" spans="21:21" x14ac:dyDescent="0.2">
      <c r="U14376" s="59"/>
    </row>
    <row r="14377" spans="21:21" x14ac:dyDescent="0.2">
      <c r="U14377" s="59"/>
    </row>
    <row r="14378" spans="21:21" x14ac:dyDescent="0.2">
      <c r="U14378" s="59"/>
    </row>
    <row r="14379" spans="21:21" x14ac:dyDescent="0.2">
      <c r="U14379" s="59"/>
    </row>
    <row r="14380" spans="21:21" x14ac:dyDescent="0.2">
      <c r="U14380" s="59"/>
    </row>
    <row r="14381" spans="21:21" x14ac:dyDescent="0.2">
      <c r="U14381" s="59"/>
    </row>
    <row r="14382" spans="21:21" x14ac:dyDescent="0.2">
      <c r="U14382" s="59"/>
    </row>
    <row r="14383" spans="21:21" x14ac:dyDescent="0.2">
      <c r="U14383" s="59"/>
    </row>
    <row r="14384" spans="21:21" x14ac:dyDescent="0.2">
      <c r="U14384" s="59"/>
    </row>
    <row r="14385" spans="21:21" x14ac:dyDescent="0.2">
      <c r="U14385" s="59"/>
    </row>
    <row r="14386" spans="21:21" x14ac:dyDescent="0.2">
      <c r="U14386" s="59"/>
    </row>
    <row r="14387" spans="21:21" x14ac:dyDescent="0.2">
      <c r="U14387" s="59"/>
    </row>
    <row r="14388" spans="21:21" x14ac:dyDescent="0.2">
      <c r="U14388" s="59"/>
    </row>
    <row r="14389" spans="21:21" x14ac:dyDescent="0.2">
      <c r="U14389" s="59"/>
    </row>
    <row r="14390" spans="21:21" x14ac:dyDescent="0.2">
      <c r="U14390" s="59"/>
    </row>
    <row r="14391" spans="21:21" x14ac:dyDescent="0.2">
      <c r="U14391" s="59"/>
    </row>
    <row r="14392" spans="21:21" x14ac:dyDescent="0.2">
      <c r="U14392" s="59"/>
    </row>
    <row r="14393" spans="21:21" x14ac:dyDescent="0.2">
      <c r="U14393" s="59"/>
    </row>
    <row r="14394" spans="21:21" x14ac:dyDescent="0.2">
      <c r="U14394" s="59"/>
    </row>
    <row r="14395" spans="21:21" x14ac:dyDescent="0.2">
      <c r="U14395" s="59"/>
    </row>
    <row r="14396" spans="21:21" x14ac:dyDescent="0.2">
      <c r="U14396" s="59"/>
    </row>
    <row r="14397" spans="21:21" x14ac:dyDescent="0.2">
      <c r="U14397" s="59"/>
    </row>
    <row r="14398" spans="21:21" x14ac:dyDescent="0.2">
      <c r="U14398" s="59"/>
    </row>
    <row r="14399" spans="21:21" x14ac:dyDescent="0.2">
      <c r="U14399" s="59"/>
    </row>
    <row r="14400" spans="21:21" x14ac:dyDescent="0.2">
      <c r="U14400" s="59"/>
    </row>
    <row r="14401" spans="21:21" x14ac:dyDescent="0.2">
      <c r="U14401" s="59"/>
    </row>
    <row r="14402" spans="21:21" x14ac:dyDescent="0.2">
      <c r="U14402" s="59"/>
    </row>
    <row r="14403" spans="21:21" x14ac:dyDescent="0.2">
      <c r="U14403" s="59"/>
    </row>
    <row r="14404" spans="21:21" x14ac:dyDescent="0.2">
      <c r="U14404" s="59"/>
    </row>
    <row r="14405" spans="21:21" x14ac:dyDescent="0.2">
      <c r="U14405" s="59"/>
    </row>
    <row r="14406" spans="21:21" x14ac:dyDescent="0.2">
      <c r="U14406" s="59"/>
    </row>
    <row r="14407" spans="21:21" x14ac:dyDescent="0.2">
      <c r="U14407" s="59"/>
    </row>
    <row r="14408" spans="21:21" x14ac:dyDescent="0.2">
      <c r="U14408" s="59"/>
    </row>
    <row r="14409" spans="21:21" x14ac:dyDescent="0.2">
      <c r="U14409" s="59"/>
    </row>
    <row r="14410" spans="21:21" x14ac:dyDescent="0.2">
      <c r="U14410" s="59"/>
    </row>
    <row r="14411" spans="21:21" x14ac:dyDescent="0.2">
      <c r="U14411" s="59"/>
    </row>
    <row r="14412" spans="21:21" x14ac:dyDescent="0.2">
      <c r="U14412" s="59"/>
    </row>
    <row r="14413" spans="21:21" x14ac:dyDescent="0.2">
      <c r="U14413" s="59"/>
    </row>
    <row r="14414" spans="21:21" x14ac:dyDescent="0.2">
      <c r="U14414" s="59"/>
    </row>
    <row r="14415" spans="21:21" x14ac:dyDescent="0.2">
      <c r="U14415" s="59"/>
    </row>
    <row r="14416" spans="21:21" x14ac:dyDescent="0.2">
      <c r="U14416" s="59"/>
    </row>
    <row r="14417" spans="21:21" x14ac:dyDescent="0.2">
      <c r="U14417" s="59"/>
    </row>
    <row r="14418" spans="21:21" x14ac:dyDescent="0.2">
      <c r="U14418" s="59"/>
    </row>
    <row r="14419" spans="21:21" x14ac:dyDescent="0.2">
      <c r="U14419" s="59"/>
    </row>
    <row r="14420" spans="21:21" x14ac:dyDescent="0.2">
      <c r="U14420" s="59"/>
    </row>
    <row r="14421" spans="21:21" x14ac:dyDescent="0.2">
      <c r="U14421" s="59"/>
    </row>
    <row r="14422" spans="21:21" x14ac:dyDescent="0.2">
      <c r="U14422" s="59"/>
    </row>
    <row r="14423" spans="21:21" x14ac:dyDescent="0.2">
      <c r="U14423" s="59"/>
    </row>
    <row r="14424" spans="21:21" x14ac:dyDescent="0.2">
      <c r="U14424" s="59"/>
    </row>
    <row r="14425" spans="21:21" x14ac:dyDescent="0.2">
      <c r="U14425" s="59"/>
    </row>
    <row r="14426" spans="21:21" x14ac:dyDescent="0.2">
      <c r="U14426" s="59"/>
    </row>
    <row r="14427" spans="21:21" x14ac:dyDescent="0.2">
      <c r="U14427" s="59"/>
    </row>
    <row r="14428" spans="21:21" x14ac:dyDescent="0.2">
      <c r="U14428" s="59"/>
    </row>
    <row r="14429" spans="21:21" x14ac:dyDescent="0.2">
      <c r="U14429" s="59"/>
    </row>
    <row r="14430" spans="21:21" x14ac:dyDescent="0.2">
      <c r="U14430" s="59"/>
    </row>
    <row r="14431" spans="21:21" x14ac:dyDescent="0.2">
      <c r="U14431" s="59"/>
    </row>
    <row r="14432" spans="21:21" x14ac:dyDescent="0.2">
      <c r="U14432" s="59"/>
    </row>
    <row r="14433" spans="21:21" x14ac:dyDescent="0.2">
      <c r="U14433" s="59"/>
    </row>
    <row r="14434" spans="21:21" x14ac:dyDescent="0.2">
      <c r="U14434" s="59"/>
    </row>
    <row r="14435" spans="21:21" x14ac:dyDescent="0.2">
      <c r="U14435" s="59"/>
    </row>
    <row r="14436" spans="21:21" x14ac:dyDescent="0.2">
      <c r="U14436" s="59"/>
    </row>
    <row r="14437" spans="21:21" x14ac:dyDescent="0.2">
      <c r="U14437" s="59"/>
    </row>
    <row r="14438" spans="21:21" x14ac:dyDescent="0.2">
      <c r="U14438" s="59"/>
    </row>
    <row r="14439" spans="21:21" x14ac:dyDescent="0.2">
      <c r="U14439" s="59"/>
    </row>
    <row r="14440" spans="21:21" x14ac:dyDescent="0.2">
      <c r="U14440" s="59"/>
    </row>
    <row r="14441" spans="21:21" x14ac:dyDescent="0.2">
      <c r="U14441" s="59"/>
    </row>
    <row r="14442" spans="21:21" x14ac:dyDescent="0.2">
      <c r="U14442" s="59"/>
    </row>
    <row r="14443" spans="21:21" x14ac:dyDescent="0.2">
      <c r="U14443" s="59"/>
    </row>
    <row r="14444" spans="21:21" x14ac:dyDescent="0.2">
      <c r="U14444" s="59"/>
    </row>
    <row r="14445" spans="21:21" x14ac:dyDescent="0.2">
      <c r="U14445" s="59"/>
    </row>
    <row r="14446" spans="21:21" x14ac:dyDescent="0.2">
      <c r="U14446" s="59"/>
    </row>
    <row r="14447" spans="21:21" x14ac:dyDescent="0.2">
      <c r="U14447" s="59"/>
    </row>
    <row r="14448" spans="21:21" x14ac:dyDescent="0.2">
      <c r="U14448" s="59"/>
    </row>
    <row r="14449" spans="21:21" x14ac:dyDescent="0.2">
      <c r="U14449" s="59"/>
    </row>
    <row r="14450" spans="21:21" x14ac:dyDescent="0.2">
      <c r="U14450" s="59"/>
    </row>
    <row r="14451" spans="21:21" x14ac:dyDescent="0.2">
      <c r="U14451" s="59"/>
    </row>
    <row r="14452" spans="21:21" x14ac:dyDescent="0.2">
      <c r="U14452" s="59"/>
    </row>
    <row r="14453" spans="21:21" x14ac:dyDescent="0.2">
      <c r="U14453" s="59"/>
    </row>
    <row r="14454" spans="21:21" x14ac:dyDescent="0.2">
      <c r="U14454" s="59"/>
    </row>
    <row r="14455" spans="21:21" x14ac:dyDescent="0.2">
      <c r="U14455" s="59"/>
    </row>
    <row r="14456" spans="21:21" x14ac:dyDescent="0.2">
      <c r="U14456" s="59"/>
    </row>
    <row r="14457" spans="21:21" x14ac:dyDescent="0.2">
      <c r="U14457" s="59"/>
    </row>
    <row r="14458" spans="21:21" x14ac:dyDescent="0.2">
      <c r="U14458" s="59"/>
    </row>
    <row r="14459" spans="21:21" x14ac:dyDescent="0.2">
      <c r="U14459" s="59"/>
    </row>
    <row r="14460" spans="21:21" x14ac:dyDescent="0.2">
      <c r="U14460" s="59"/>
    </row>
    <row r="14461" spans="21:21" x14ac:dyDescent="0.2">
      <c r="U14461" s="59"/>
    </row>
    <row r="14462" spans="21:21" x14ac:dyDescent="0.2">
      <c r="U14462" s="59"/>
    </row>
    <row r="14463" spans="21:21" x14ac:dyDescent="0.2">
      <c r="U14463" s="59"/>
    </row>
    <row r="14464" spans="21:21" x14ac:dyDescent="0.2">
      <c r="U14464" s="59"/>
    </row>
    <row r="14465" spans="21:21" x14ac:dyDescent="0.2">
      <c r="U14465" s="59"/>
    </row>
    <row r="14466" spans="21:21" x14ac:dyDescent="0.2">
      <c r="U14466" s="59"/>
    </row>
    <row r="14467" spans="21:21" x14ac:dyDescent="0.2">
      <c r="U14467" s="59"/>
    </row>
    <row r="14468" spans="21:21" x14ac:dyDescent="0.2">
      <c r="U14468" s="59"/>
    </row>
    <row r="14469" spans="21:21" x14ac:dyDescent="0.2">
      <c r="U14469" s="59"/>
    </row>
    <row r="14470" spans="21:21" x14ac:dyDescent="0.2">
      <c r="U14470" s="59"/>
    </row>
    <row r="14471" spans="21:21" x14ac:dyDescent="0.2">
      <c r="U14471" s="59"/>
    </row>
    <row r="14472" spans="21:21" x14ac:dyDescent="0.2">
      <c r="U14472" s="59"/>
    </row>
    <row r="14473" spans="21:21" x14ac:dyDescent="0.2">
      <c r="U14473" s="59"/>
    </row>
    <row r="14474" spans="21:21" x14ac:dyDescent="0.2">
      <c r="U14474" s="59"/>
    </row>
    <row r="14475" spans="21:21" x14ac:dyDescent="0.2">
      <c r="U14475" s="59"/>
    </row>
    <row r="14476" spans="21:21" x14ac:dyDescent="0.2">
      <c r="U14476" s="59"/>
    </row>
    <row r="14477" spans="21:21" x14ac:dyDescent="0.2">
      <c r="U14477" s="59"/>
    </row>
    <row r="14478" spans="21:21" x14ac:dyDescent="0.2">
      <c r="U14478" s="59"/>
    </row>
    <row r="14479" spans="21:21" x14ac:dyDescent="0.2">
      <c r="U14479" s="59"/>
    </row>
    <row r="14480" spans="21:21" x14ac:dyDescent="0.2">
      <c r="U14480" s="59"/>
    </row>
    <row r="14481" spans="21:21" x14ac:dyDescent="0.2">
      <c r="U14481" s="59"/>
    </row>
    <row r="14482" spans="21:21" x14ac:dyDescent="0.2">
      <c r="U14482" s="59"/>
    </row>
    <row r="14483" spans="21:21" x14ac:dyDescent="0.2">
      <c r="U14483" s="59"/>
    </row>
    <row r="14484" spans="21:21" x14ac:dyDescent="0.2">
      <c r="U14484" s="59"/>
    </row>
    <row r="14485" spans="21:21" x14ac:dyDescent="0.2">
      <c r="U14485" s="59"/>
    </row>
    <row r="14486" spans="21:21" x14ac:dyDescent="0.2">
      <c r="U14486" s="59"/>
    </row>
    <row r="14487" spans="21:21" x14ac:dyDescent="0.2">
      <c r="U14487" s="59"/>
    </row>
    <row r="14488" spans="21:21" x14ac:dyDescent="0.2">
      <c r="U14488" s="59"/>
    </row>
    <row r="14489" spans="21:21" x14ac:dyDescent="0.2">
      <c r="U14489" s="59"/>
    </row>
    <row r="14490" spans="21:21" x14ac:dyDescent="0.2">
      <c r="U14490" s="59"/>
    </row>
    <row r="14491" spans="21:21" x14ac:dyDescent="0.2">
      <c r="U14491" s="59"/>
    </row>
    <row r="14492" spans="21:21" x14ac:dyDescent="0.2">
      <c r="U14492" s="59"/>
    </row>
    <row r="14493" spans="21:21" x14ac:dyDescent="0.2">
      <c r="U14493" s="59"/>
    </row>
    <row r="14494" spans="21:21" x14ac:dyDescent="0.2">
      <c r="U14494" s="59"/>
    </row>
    <row r="14495" spans="21:21" x14ac:dyDescent="0.2">
      <c r="U14495" s="59"/>
    </row>
    <row r="14496" spans="21:21" x14ac:dyDescent="0.2">
      <c r="U14496" s="59"/>
    </row>
    <row r="14497" spans="21:21" x14ac:dyDescent="0.2">
      <c r="U14497" s="59"/>
    </row>
    <row r="14498" spans="21:21" x14ac:dyDescent="0.2">
      <c r="U14498" s="59"/>
    </row>
    <row r="14499" spans="21:21" x14ac:dyDescent="0.2">
      <c r="U14499" s="59"/>
    </row>
    <row r="14500" spans="21:21" x14ac:dyDescent="0.2">
      <c r="U14500" s="59"/>
    </row>
    <row r="14501" spans="21:21" x14ac:dyDescent="0.2">
      <c r="U14501" s="59"/>
    </row>
    <row r="14502" spans="21:21" x14ac:dyDescent="0.2">
      <c r="U14502" s="59"/>
    </row>
    <row r="14503" spans="21:21" x14ac:dyDescent="0.2">
      <c r="U14503" s="59"/>
    </row>
    <row r="14504" spans="21:21" x14ac:dyDescent="0.2">
      <c r="U14504" s="59"/>
    </row>
    <row r="14505" spans="21:21" x14ac:dyDescent="0.2">
      <c r="U14505" s="59"/>
    </row>
    <row r="14506" spans="21:21" x14ac:dyDescent="0.2">
      <c r="U14506" s="59"/>
    </row>
    <row r="14507" spans="21:21" x14ac:dyDescent="0.2">
      <c r="U14507" s="59"/>
    </row>
    <row r="14508" spans="21:21" x14ac:dyDescent="0.2">
      <c r="U14508" s="59"/>
    </row>
    <row r="14509" spans="21:21" x14ac:dyDescent="0.2">
      <c r="U14509" s="59"/>
    </row>
    <row r="14510" spans="21:21" x14ac:dyDescent="0.2">
      <c r="U14510" s="59"/>
    </row>
    <row r="14511" spans="21:21" x14ac:dyDescent="0.2">
      <c r="U14511" s="59"/>
    </row>
    <row r="14512" spans="21:21" x14ac:dyDescent="0.2">
      <c r="U14512" s="59"/>
    </row>
    <row r="14513" spans="21:21" x14ac:dyDescent="0.2">
      <c r="U14513" s="59"/>
    </row>
    <row r="14514" spans="21:21" x14ac:dyDescent="0.2">
      <c r="U14514" s="59"/>
    </row>
    <row r="14515" spans="21:21" x14ac:dyDescent="0.2">
      <c r="U14515" s="59"/>
    </row>
    <row r="14516" spans="21:21" x14ac:dyDescent="0.2">
      <c r="U14516" s="59"/>
    </row>
    <row r="14517" spans="21:21" x14ac:dyDescent="0.2">
      <c r="U14517" s="59"/>
    </row>
    <row r="14518" spans="21:21" x14ac:dyDescent="0.2">
      <c r="U14518" s="59"/>
    </row>
    <row r="14519" spans="21:21" x14ac:dyDescent="0.2">
      <c r="U14519" s="59"/>
    </row>
    <row r="14520" spans="21:21" x14ac:dyDescent="0.2">
      <c r="U14520" s="59"/>
    </row>
    <row r="14521" spans="21:21" x14ac:dyDescent="0.2">
      <c r="U14521" s="59"/>
    </row>
    <row r="14522" spans="21:21" x14ac:dyDescent="0.2">
      <c r="U14522" s="59"/>
    </row>
    <row r="14523" spans="21:21" x14ac:dyDescent="0.2">
      <c r="U14523" s="59"/>
    </row>
    <row r="14524" spans="21:21" x14ac:dyDescent="0.2">
      <c r="U14524" s="59"/>
    </row>
    <row r="14525" spans="21:21" x14ac:dyDescent="0.2">
      <c r="U14525" s="59"/>
    </row>
    <row r="14526" spans="21:21" x14ac:dyDescent="0.2">
      <c r="U14526" s="59"/>
    </row>
    <row r="14527" spans="21:21" x14ac:dyDescent="0.2">
      <c r="U14527" s="59"/>
    </row>
    <row r="14528" spans="21:21" x14ac:dyDescent="0.2">
      <c r="U14528" s="59"/>
    </row>
    <row r="14529" spans="21:21" x14ac:dyDescent="0.2">
      <c r="U14529" s="59"/>
    </row>
    <row r="14530" spans="21:21" x14ac:dyDescent="0.2">
      <c r="U14530" s="59"/>
    </row>
    <row r="14531" spans="21:21" x14ac:dyDescent="0.2">
      <c r="U14531" s="59"/>
    </row>
    <row r="14532" spans="21:21" x14ac:dyDescent="0.2">
      <c r="U14532" s="59"/>
    </row>
    <row r="14533" spans="21:21" x14ac:dyDescent="0.2">
      <c r="U14533" s="59"/>
    </row>
    <row r="14534" spans="21:21" x14ac:dyDescent="0.2">
      <c r="U14534" s="59"/>
    </row>
    <row r="14535" spans="21:21" x14ac:dyDescent="0.2">
      <c r="U14535" s="59"/>
    </row>
    <row r="14536" spans="21:21" x14ac:dyDescent="0.2">
      <c r="U14536" s="59"/>
    </row>
    <row r="14537" spans="21:21" x14ac:dyDescent="0.2">
      <c r="U14537" s="59"/>
    </row>
    <row r="14538" spans="21:21" x14ac:dyDescent="0.2">
      <c r="U14538" s="59"/>
    </row>
    <row r="14539" spans="21:21" x14ac:dyDescent="0.2">
      <c r="U14539" s="59"/>
    </row>
    <row r="14540" spans="21:21" x14ac:dyDescent="0.2">
      <c r="U14540" s="59"/>
    </row>
    <row r="14541" spans="21:21" x14ac:dyDescent="0.2">
      <c r="U14541" s="59"/>
    </row>
    <row r="14542" spans="21:21" x14ac:dyDescent="0.2">
      <c r="U14542" s="59"/>
    </row>
    <row r="14543" spans="21:21" x14ac:dyDescent="0.2">
      <c r="U14543" s="59"/>
    </row>
    <row r="14544" spans="21:21" x14ac:dyDescent="0.2">
      <c r="U14544" s="59"/>
    </row>
    <row r="14545" spans="21:21" x14ac:dyDescent="0.2">
      <c r="U14545" s="59"/>
    </row>
    <row r="14546" spans="21:21" x14ac:dyDescent="0.2">
      <c r="U14546" s="59"/>
    </row>
    <row r="14547" spans="21:21" x14ac:dyDescent="0.2">
      <c r="U14547" s="59"/>
    </row>
    <row r="14548" spans="21:21" x14ac:dyDescent="0.2">
      <c r="U14548" s="59"/>
    </row>
    <row r="14549" spans="21:21" x14ac:dyDescent="0.2">
      <c r="U14549" s="59"/>
    </row>
    <row r="14550" spans="21:21" x14ac:dyDescent="0.2">
      <c r="U14550" s="59"/>
    </row>
    <row r="14551" spans="21:21" x14ac:dyDescent="0.2">
      <c r="U14551" s="59"/>
    </row>
    <row r="14552" spans="21:21" x14ac:dyDescent="0.2">
      <c r="U14552" s="59"/>
    </row>
    <row r="14553" spans="21:21" x14ac:dyDescent="0.2">
      <c r="U14553" s="59"/>
    </row>
    <row r="14554" spans="21:21" x14ac:dyDescent="0.2">
      <c r="U14554" s="59"/>
    </row>
    <row r="14555" spans="21:21" x14ac:dyDescent="0.2">
      <c r="U14555" s="59"/>
    </row>
    <row r="14556" spans="21:21" x14ac:dyDescent="0.2">
      <c r="U14556" s="59"/>
    </row>
    <row r="14557" spans="21:21" x14ac:dyDescent="0.2">
      <c r="U14557" s="59"/>
    </row>
    <row r="14558" spans="21:21" x14ac:dyDescent="0.2">
      <c r="U14558" s="59"/>
    </row>
    <row r="14559" spans="21:21" x14ac:dyDescent="0.2">
      <c r="U14559" s="59"/>
    </row>
    <row r="14560" spans="21:21" x14ac:dyDescent="0.2">
      <c r="U14560" s="59"/>
    </row>
    <row r="14561" spans="21:21" x14ac:dyDescent="0.2">
      <c r="U14561" s="59"/>
    </row>
    <row r="14562" spans="21:21" x14ac:dyDescent="0.2">
      <c r="U14562" s="59"/>
    </row>
    <row r="14563" spans="21:21" x14ac:dyDescent="0.2">
      <c r="U14563" s="59"/>
    </row>
    <row r="14564" spans="21:21" x14ac:dyDescent="0.2">
      <c r="U14564" s="59"/>
    </row>
    <row r="14565" spans="21:21" x14ac:dyDescent="0.2">
      <c r="U14565" s="59"/>
    </row>
    <row r="14566" spans="21:21" x14ac:dyDescent="0.2">
      <c r="U14566" s="59"/>
    </row>
    <row r="14567" spans="21:21" x14ac:dyDescent="0.2">
      <c r="U14567" s="59"/>
    </row>
    <row r="14568" spans="21:21" x14ac:dyDescent="0.2">
      <c r="U14568" s="59"/>
    </row>
    <row r="14569" spans="21:21" x14ac:dyDescent="0.2">
      <c r="U14569" s="59"/>
    </row>
    <row r="14570" spans="21:21" x14ac:dyDescent="0.2">
      <c r="U14570" s="59"/>
    </row>
    <row r="14571" spans="21:21" x14ac:dyDescent="0.2">
      <c r="U14571" s="59"/>
    </row>
    <row r="14572" spans="21:21" x14ac:dyDescent="0.2">
      <c r="U14572" s="59"/>
    </row>
    <row r="14573" spans="21:21" x14ac:dyDescent="0.2">
      <c r="U14573" s="59"/>
    </row>
    <row r="14574" spans="21:21" x14ac:dyDescent="0.2">
      <c r="U14574" s="59"/>
    </row>
    <row r="14575" spans="21:21" x14ac:dyDescent="0.2">
      <c r="U14575" s="59"/>
    </row>
    <row r="14576" spans="21:21" x14ac:dyDescent="0.2">
      <c r="U14576" s="59"/>
    </row>
    <row r="14577" spans="21:21" x14ac:dyDescent="0.2">
      <c r="U14577" s="59"/>
    </row>
    <row r="14578" spans="21:21" x14ac:dyDescent="0.2">
      <c r="U14578" s="59"/>
    </row>
    <row r="14579" spans="21:21" x14ac:dyDescent="0.2">
      <c r="U14579" s="59"/>
    </row>
    <row r="14580" spans="21:21" x14ac:dyDescent="0.2">
      <c r="U14580" s="59"/>
    </row>
    <row r="14581" spans="21:21" x14ac:dyDescent="0.2">
      <c r="U14581" s="59"/>
    </row>
    <row r="14582" spans="21:21" x14ac:dyDescent="0.2">
      <c r="U14582" s="59"/>
    </row>
    <row r="14583" spans="21:21" x14ac:dyDescent="0.2">
      <c r="U14583" s="59"/>
    </row>
    <row r="14584" spans="21:21" x14ac:dyDescent="0.2">
      <c r="U14584" s="59"/>
    </row>
    <row r="14585" spans="21:21" x14ac:dyDescent="0.2">
      <c r="U14585" s="59"/>
    </row>
    <row r="14586" spans="21:21" x14ac:dyDescent="0.2">
      <c r="U14586" s="59"/>
    </row>
    <row r="14587" spans="21:21" x14ac:dyDescent="0.2">
      <c r="U14587" s="59"/>
    </row>
    <row r="14588" spans="21:21" x14ac:dyDescent="0.2">
      <c r="U14588" s="59"/>
    </row>
    <row r="14589" spans="21:21" x14ac:dyDescent="0.2">
      <c r="U14589" s="59"/>
    </row>
    <row r="14590" spans="21:21" x14ac:dyDescent="0.2">
      <c r="U14590" s="59"/>
    </row>
    <row r="14591" spans="21:21" x14ac:dyDescent="0.2">
      <c r="U14591" s="59"/>
    </row>
    <row r="14592" spans="21:21" x14ac:dyDescent="0.2">
      <c r="U14592" s="59"/>
    </row>
    <row r="14593" spans="21:21" x14ac:dyDescent="0.2">
      <c r="U14593" s="59"/>
    </row>
    <row r="14594" spans="21:21" x14ac:dyDescent="0.2">
      <c r="U14594" s="59"/>
    </row>
    <row r="14595" spans="21:21" x14ac:dyDescent="0.2">
      <c r="U14595" s="59"/>
    </row>
    <row r="14596" spans="21:21" x14ac:dyDescent="0.2">
      <c r="U14596" s="59"/>
    </row>
    <row r="14597" spans="21:21" x14ac:dyDescent="0.2">
      <c r="U14597" s="59"/>
    </row>
    <row r="14598" spans="21:21" x14ac:dyDescent="0.2">
      <c r="U14598" s="59"/>
    </row>
    <row r="14599" spans="21:21" x14ac:dyDescent="0.2">
      <c r="U14599" s="59"/>
    </row>
    <row r="14600" spans="21:21" x14ac:dyDescent="0.2">
      <c r="U14600" s="59"/>
    </row>
    <row r="14601" spans="21:21" x14ac:dyDescent="0.2">
      <c r="U14601" s="59"/>
    </row>
    <row r="14602" spans="21:21" x14ac:dyDescent="0.2">
      <c r="U14602" s="59"/>
    </row>
    <row r="14603" spans="21:21" x14ac:dyDescent="0.2">
      <c r="U14603" s="59"/>
    </row>
    <row r="14604" spans="21:21" x14ac:dyDescent="0.2">
      <c r="U14604" s="59"/>
    </row>
    <row r="14605" spans="21:21" x14ac:dyDescent="0.2">
      <c r="U14605" s="59"/>
    </row>
    <row r="14606" spans="21:21" x14ac:dyDescent="0.2">
      <c r="U14606" s="59"/>
    </row>
    <row r="14607" spans="21:21" x14ac:dyDescent="0.2">
      <c r="U14607" s="59"/>
    </row>
    <row r="14608" spans="21:21" x14ac:dyDescent="0.2">
      <c r="U14608" s="59"/>
    </row>
    <row r="14609" spans="21:21" x14ac:dyDescent="0.2">
      <c r="U14609" s="59"/>
    </row>
    <row r="14610" spans="21:21" x14ac:dyDescent="0.2">
      <c r="U14610" s="59"/>
    </row>
    <row r="14611" spans="21:21" x14ac:dyDescent="0.2">
      <c r="U14611" s="59"/>
    </row>
    <row r="14612" spans="21:21" x14ac:dyDescent="0.2">
      <c r="U14612" s="59"/>
    </row>
    <row r="14613" spans="21:21" x14ac:dyDescent="0.2">
      <c r="U14613" s="59"/>
    </row>
    <row r="14614" spans="21:21" x14ac:dyDescent="0.2">
      <c r="U14614" s="59"/>
    </row>
    <row r="14615" spans="21:21" x14ac:dyDescent="0.2">
      <c r="U14615" s="59"/>
    </row>
    <row r="14616" spans="21:21" x14ac:dyDescent="0.2">
      <c r="U14616" s="59"/>
    </row>
    <row r="14617" spans="21:21" x14ac:dyDescent="0.2">
      <c r="U14617" s="59"/>
    </row>
    <row r="14618" spans="21:21" x14ac:dyDescent="0.2">
      <c r="U14618" s="59"/>
    </row>
    <row r="14619" spans="21:21" x14ac:dyDescent="0.2">
      <c r="U14619" s="59"/>
    </row>
    <row r="14620" spans="21:21" x14ac:dyDescent="0.2">
      <c r="U14620" s="59"/>
    </row>
    <row r="14621" spans="21:21" x14ac:dyDescent="0.2">
      <c r="U14621" s="59"/>
    </row>
    <row r="14622" spans="21:21" x14ac:dyDescent="0.2">
      <c r="U14622" s="59"/>
    </row>
    <row r="14623" spans="21:21" x14ac:dyDescent="0.2">
      <c r="U14623" s="59"/>
    </row>
    <row r="14624" spans="21:21" x14ac:dyDescent="0.2">
      <c r="U14624" s="59"/>
    </row>
    <row r="14625" spans="21:21" x14ac:dyDescent="0.2">
      <c r="U14625" s="59"/>
    </row>
    <row r="14626" spans="21:21" x14ac:dyDescent="0.2">
      <c r="U14626" s="59"/>
    </row>
    <row r="14627" spans="21:21" x14ac:dyDescent="0.2">
      <c r="U14627" s="59"/>
    </row>
    <row r="14628" spans="21:21" x14ac:dyDescent="0.2">
      <c r="U14628" s="59"/>
    </row>
    <row r="14629" spans="21:21" x14ac:dyDescent="0.2">
      <c r="U14629" s="59"/>
    </row>
    <row r="14630" spans="21:21" x14ac:dyDescent="0.2">
      <c r="U14630" s="59"/>
    </row>
    <row r="14631" spans="21:21" x14ac:dyDescent="0.2">
      <c r="U14631" s="59"/>
    </row>
    <row r="14632" spans="21:21" x14ac:dyDescent="0.2">
      <c r="U14632" s="59"/>
    </row>
    <row r="14633" spans="21:21" x14ac:dyDescent="0.2">
      <c r="U14633" s="59"/>
    </row>
    <row r="14634" spans="21:21" x14ac:dyDescent="0.2">
      <c r="U14634" s="59"/>
    </row>
    <row r="14635" spans="21:21" x14ac:dyDescent="0.2">
      <c r="U14635" s="59"/>
    </row>
    <row r="14636" spans="21:21" x14ac:dyDescent="0.2">
      <c r="U14636" s="59"/>
    </row>
    <row r="14637" spans="21:21" x14ac:dyDescent="0.2">
      <c r="U14637" s="59"/>
    </row>
    <row r="14638" spans="21:21" x14ac:dyDescent="0.2">
      <c r="U14638" s="59"/>
    </row>
    <row r="14639" spans="21:21" x14ac:dyDescent="0.2">
      <c r="U14639" s="59"/>
    </row>
    <row r="14640" spans="21:21" x14ac:dyDescent="0.2">
      <c r="U14640" s="59"/>
    </row>
    <row r="14641" spans="21:21" x14ac:dyDescent="0.2">
      <c r="U14641" s="59"/>
    </row>
    <row r="14642" spans="21:21" x14ac:dyDescent="0.2">
      <c r="U14642" s="59"/>
    </row>
    <row r="14643" spans="21:21" x14ac:dyDescent="0.2">
      <c r="U14643" s="59"/>
    </row>
    <row r="14644" spans="21:21" x14ac:dyDescent="0.2">
      <c r="U14644" s="59"/>
    </row>
    <row r="14645" spans="21:21" x14ac:dyDescent="0.2">
      <c r="U14645" s="59"/>
    </row>
    <row r="14646" spans="21:21" x14ac:dyDescent="0.2">
      <c r="U14646" s="59"/>
    </row>
    <row r="14647" spans="21:21" x14ac:dyDescent="0.2">
      <c r="U14647" s="59"/>
    </row>
    <row r="14648" spans="21:21" x14ac:dyDescent="0.2">
      <c r="U14648" s="59"/>
    </row>
    <row r="14649" spans="21:21" x14ac:dyDescent="0.2">
      <c r="U14649" s="59"/>
    </row>
    <row r="14650" spans="21:21" x14ac:dyDescent="0.2">
      <c r="U14650" s="59"/>
    </row>
    <row r="14651" spans="21:21" x14ac:dyDescent="0.2">
      <c r="U14651" s="59"/>
    </row>
    <row r="14652" spans="21:21" x14ac:dyDescent="0.2">
      <c r="U14652" s="59"/>
    </row>
    <row r="14653" spans="21:21" x14ac:dyDescent="0.2">
      <c r="U14653" s="59"/>
    </row>
    <row r="14654" spans="21:21" x14ac:dyDescent="0.2">
      <c r="U14654" s="59"/>
    </row>
    <row r="14655" spans="21:21" x14ac:dyDescent="0.2">
      <c r="U14655" s="59"/>
    </row>
    <row r="14656" spans="21:21" x14ac:dyDescent="0.2">
      <c r="U14656" s="59"/>
    </row>
    <row r="14657" spans="21:21" x14ac:dyDescent="0.2">
      <c r="U14657" s="59"/>
    </row>
    <row r="14658" spans="21:21" x14ac:dyDescent="0.2">
      <c r="U14658" s="59"/>
    </row>
    <row r="14659" spans="21:21" x14ac:dyDescent="0.2">
      <c r="U14659" s="59"/>
    </row>
    <row r="14660" spans="21:21" x14ac:dyDescent="0.2">
      <c r="U14660" s="59"/>
    </row>
    <row r="14661" spans="21:21" x14ac:dyDescent="0.2">
      <c r="U14661" s="59"/>
    </row>
    <row r="14662" spans="21:21" x14ac:dyDescent="0.2">
      <c r="U14662" s="59"/>
    </row>
    <row r="14663" spans="21:21" x14ac:dyDescent="0.2">
      <c r="U14663" s="59"/>
    </row>
    <row r="14664" spans="21:21" x14ac:dyDescent="0.2">
      <c r="U14664" s="59"/>
    </row>
    <row r="14665" spans="21:21" x14ac:dyDescent="0.2">
      <c r="U14665" s="59"/>
    </row>
    <row r="14666" spans="21:21" x14ac:dyDescent="0.2">
      <c r="U14666" s="59"/>
    </row>
    <row r="14667" spans="21:21" x14ac:dyDescent="0.2">
      <c r="U14667" s="59"/>
    </row>
    <row r="14668" spans="21:21" x14ac:dyDescent="0.2">
      <c r="U14668" s="59"/>
    </row>
    <row r="14669" spans="21:21" x14ac:dyDescent="0.2">
      <c r="U14669" s="59"/>
    </row>
    <row r="14670" spans="21:21" x14ac:dyDescent="0.2">
      <c r="U14670" s="59"/>
    </row>
    <row r="14671" spans="21:21" x14ac:dyDescent="0.2">
      <c r="U14671" s="59"/>
    </row>
    <row r="14672" spans="21:21" x14ac:dyDescent="0.2">
      <c r="U14672" s="59"/>
    </row>
    <row r="14673" spans="21:21" x14ac:dyDescent="0.2">
      <c r="U14673" s="59"/>
    </row>
    <row r="14674" spans="21:21" x14ac:dyDescent="0.2">
      <c r="U14674" s="59"/>
    </row>
    <row r="14675" spans="21:21" x14ac:dyDescent="0.2">
      <c r="U14675" s="59"/>
    </row>
    <row r="14676" spans="21:21" x14ac:dyDescent="0.2">
      <c r="U14676" s="59"/>
    </row>
    <row r="14677" spans="21:21" x14ac:dyDescent="0.2">
      <c r="U14677" s="59"/>
    </row>
    <row r="14678" spans="21:21" x14ac:dyDescent="0.2">
      <c r="U14678" s="59"/>
    </row>
    <row r="14679" spans="21:21" x14ac:dyDescent="0.2">
      <c r="U14679" s="59"/>
    </row>
    <row r="14680" spans="21:21" x14ac:dyDescent="0.2">
      <c r="U14680" s="59"/>
    </row>
    <row r="14681" spans="21:21" x14ac:dyDescent="0.2">
      <c r="U14681" s="59"/>
    </row>
    <row r="14682" spans="21:21" x14ac:dyDescent="0.2">
      <c r="U14682" s="59"/>
    </row>
    <row r="14683" spans="21:21" x14ac:dyDescent="0.2">
      <c r="U14683" s="59"/>
    </row>
    <row r="14684" spans="21:21" x14ac:dyDescent="0.2">
      <c r="U14684" s="59"/>
    </row>
    <row r="14685" spans="21:21" x14ac:dyDescent="0.2">
      <c r="U14685" s="59"/>
    </row>
    <row r="14686" spans="21:21" x14ac:dyDescent="0.2">
      <c r="U14686" s="59"/>
    </row>
    <row r="14687" spans="21:21" x14ac:dyDescent="0.2">
      <c r="U14687" s="59"/>
    </row>
    <row r="14688" spans="21:21" x14ac:dyDescent="0.2">
      <c r="U14688" s="59"/>
    </row>
    <row r="14689" spans="21:21" x14ac:dyDescent="0.2">
      <c r="U14689" s="59"/>
    </row>
    <row r="14690" spans="21:21" x14ac:dyDescent="0.2">
      <c r="U14690" s="59"/>
    </row>
    <row r="14691" spans="21:21" x14ac:dyDescent="0.2">
      <c r="U14691" s="59"/>
    </row>
    <row r="14692" spans="21:21" x14ac:dyDescent="0.2">
      <c r="U14692" s="59"/>
    </row>
    <row r="14693" spans="21:21" x14ac:dyDescent="0.2">
      <c r="U14693" s="59"/>
    </row>
    <row r="14694" spans="21:21" x14ac:dyDescent="0.2">
      <c r="U14694" s="59"/>
    </row>
    <row r="14695" spans="21:21" x14ac:dyDescent="0.2">
      <c r="U14695" s="59"/>
    </row>
    <row r="14696" spans="21:21" x14ac:dyDescent="0.2">
      <c r="U14696" s="59"/>
    </row>
    <row r="14697" spans="21:21" x14ac:dyDescent="0.2">
      <c r="U14697" s="59"/>
    </row>
    <row r="14698" spans="21:21" x14ac:dyDescent="0.2">
      <c r="U14698" s="59"/>
    </row>
    <row r="14699" spans="21:21" x14ac:dyDescent="0.2">
      <c r="U14699" s="59"/>
    </row>
    <row r="14700" spans="21:21" x14ac:dyDescent="0.2">
      <c r="U14700" s="59"/>
    </row>
    <row r="14701" spans="21:21" x14ac:dyDescent="0.2">
      <c r="U14701" s="59"/>
    </row>
    <row r="14702" spans="21:21" x14ac:dyDescent="0.2">
      <c r="U14702" s="59"/>
    </row>
    <row r="14703" spans="21:21" x14ac:dyDescent="0.2">
      <c r="U14703" s="59"/>
    </row>
    <row r="14704" spans="21:21" x14ac:dyDescent="0.2">
      <c r="U14704" s="59"/>
    </row>
    <row r="14705" spans="21:21" x14ac:dyDescent="0.2">
      <c r="U14705" s="59"/>
    </row>
    <row r="14706" spans="21:21" x14ac:dyDescent="0.2">
      <c r="U14706" s="59"/>
    </row>
    <row r="14707" spans="21:21" x14ac:dyDescent="0.2">
      <c r="U14707" s="59"/>
    </row>
    <row r="14708" spans="21:21" x14ac:dyDescent="0.2">
      <c r="U14708" s="59"/>
    </row>
    <row r="14709" spans="21:21" x14ac:dyDescent="0.2">
      <c r="U14709" s="59"/>
    </row>
    <row r="14710" spans="21:21" x14ac:dyDescent="0.2">
      <c r="U14710" s="59"/>
    </row>
    <row r="14711" spans="21:21" x14ac:dyDescent="0.2">
      <c r="U14711" s="59"/>
    </row>
    <row r="14712" spans="21:21" x14ac:dyDescent="0.2">
      <c r="U14712" s="59"/>
    </row>
    <row r="14713" spans="21:21" x14ac:dyDescent="0.2">
      <c r="U14713" s="59"/>
    </row>
    <row r="14714" spans="21:21" x14ac:dyDescent="0.2">
      <c r="U14714" s="59"/>
    </row>
    <row r="14715" spans="21:21" x14ac:dyDescent="0.2">
      <c r="U14715" s="59"/>
    </row>
    <row r="14716" spans="21:21" x14ac:dyDescent="0.2">
      <c r="U14716" s="59"/>
    </row>
    <row r="14717" spans="21:21" x14ac:dyDescent="0.2">
      <c r="U14717" s="59"/>
    </row>
    <row r="14718" spans="21:21" x14ac:dyDescent="0.2">
      <c r="U14718" s="59"/>
    </row>
    <row r="14719" spans="21:21" x14ac:dyDescent="0.2">
      <c r="U14719" s="59"/>
    </row>
    <row r="14720" spans="21:21" x14ac:dyDescent="0.2">
      <c r="U14720" s="59"/>
    </row>
    <row r="14721" spans="21:21" x14ac:dyDescent="0.2">
      <c r="U14721" s="59"/>
    </row>
    <row r="14722" spans="21:21" x14ac:dyDescent="0.2">
      <c r="U14722" s="59"/>
    </row>
    <row r="14723" spans="21:21" x14ac:dyDescent="0.2">
      <c r="U14723" s="59"/>
    </row>
    <row r="14724" spans="21:21" x14ac:dyDescent="0.2">
      <c r="U14724" s="59"/>
    </row>
    <row r="14725" spans="21:21" x14ac:dyDescent="0.2">
      <c r="U14725" s="59"/>
    </row>
    <row r="14726" spans="21:21" x14ac:dyDescent="0.2">
      <c r="U14726" s="59"/>
    </row>
    <row r="14727" spans="21:21" x14ac:dyDescent="0.2">
      <c r="U14727" s="59"/>
    </row>
    <row r="14728" spans="21:21" x14ac:dyDescent="0.2">
      <c r="U14728" s="59"/>
    </row>
    <row r="14729" spans="21:21" x14ac:dyDescent="0.2">
      <c r="U14729" s="59"/>
    </row>
    <row r="14730" spans="21:21" x14ac:dyDescent="0.2">
      <c r="U14730" s="59"/>
    </row>
    <row r="14731" spans="21:21" x14ac:dyDescent="0.2">
      <c r="U14731" s="59"/>
    </row>
    <row r="14732" spans="21:21" x14ac:dyDescent="0.2">
      <c r="U14732" s="59"/>
    </row>
    <row r="14733" spans="21:21" x14ac:dyDescent="0.2">
      <c r="U14733" s="59"/>
    </row>
    <row r="14734" spans="21:21" x14ac:dyDescent="0.2">
      <c r="U14734" s="59"/>
    </row>
    <row r="14735" spans="21:21" x14ac:dyDescent="0.2">
      <c r="U14735" s="59"/>
    </row>
    <row r="14736" spans="21:21" x14ac:dyDescent="0.2">
      <c r="U14736" s="59"/>
    </row>
    <row r="14737" spans="21:21" x14ac:dyDescent="0.2">
      <c r="U14737" s="59"/>
    </row>
    <row r="14738" spans="21:21" x14ac:dyDescent="0.2">
      <c r="U14738" s="59"/>
    </row>
    <row r="14739" spans="21:21" x14ac:dyDescent="0.2">
      <c r="U14739" s="59"/>
    </row>
    <row r="14740" spans="21:21" x14ac:dyDescent="0.2">
      <c r="U14740" s="59"/>
    </row>
    <row r="14741" spans="21:21" x14ac:dyDescent="0.2">
      <c r="U14741" s="59"/>
    </row>
    <row r="14742" spans="21:21" x14ac:dyDescent="0.2">
      <c r="U14742" s="59"/>
    </row>
    <row r="14743" spans="21:21" x14ac:dyDescent="0.2">
      <c r="U14743" s="59"/>
    </row>
    <row r="14744" spans="21:21" x14ac:dyDescent="0.2">
      <c r="U14744" s="59"/>
    </row>
    <row r="14745" spans="21:21" x14ac:dyDescent="0.2">
      <c r="U14745" s="59"/>
    </row>
    <row r="14746" spans="21:21" x14ac:dyDescent="0.2">
      <c r="U14746" s="59"/>
    </row>
    <row r="14747" spans="21:21" x14ac:dyDescent="0.2">
      <c r="U14747" s="59"/>
    </row>
    <row r="14748" spans="21:21" x14ac:dyDescent="0.2">
      <c r="U14748" s="59"/>
    </row>
    <row r="14749" spans="21:21" x14ac:dyDescent="0.2">
      <c r="U14749" s="59"/>
    </row>
    <row r="14750" spans="21:21" x14ac:dyDescent="0.2">
      <c r="U14750" s="59"/>
    </row>
    <row r="14751" spans="21:21" x14ac:dyDescent="0.2">
      <c r="U14751" s="59"/>
    </row>
    <row r="14752" spans="21:21" x14ac:dyDescent="0.2">
      <c r="U14752" s="59"/>
    </row>
    <row r="14753" spans="21:21" x14ac:dyDescent="0.2">
      <c r="U14753" s="59"/>
    </row>
    <row r="14754" spans="21:21" x14ac:dyDescent="0.2">
      <c r="U14754" s="59"/>
    </row>
    <row r="14755" spans="21:21" x14ac:dyDescent="0.2">
      <c r="U14755" s="59"/>
    </row>
    <row r="14756" spans="21:21" x14ac:dyDescent="0.2">
      <c r="U14756" s="59"/>
    </row>
    <row r="14757" spans="21:21" x14ac:dyDescent="0.2">
      <c r="U14757" s="59"/>
    </row>
    <row r="14758" spans="21:21" x14ac:dyDescent="0.2">
      <c r="U14758" s="59"/>
    </row>
    <row r="14759" spans="21:21" x14ac:dyDescent="0.2">
      <c r="U14759" s="59"/>
    </row>
    <row r="14760" spans="21:21" x14ac:dyDescent="0.2">
      <c r="U14760" s="59"/>
    </row>
    <row r="14761" spans="21:21" x14ac:dyDescent="0.2">
      <c r="U14761" s="59"/>
    </row>
    <row r="14762" spans="21:21" x14ac:dyDescent="0.2">
      <c r="U14762" s="59"/>
    </row>
    <row r="14763" spans="21:21" x14ac:dyDescent="0.2">
      <c r="U14763" s="59"/>
    </row>
    <row r="14764" spans="21:21" x14ac:dyDescent="0.2">
      <c r="U14764" s="59"/>
    </row>
    <row r="14765" spans="21:21" x14ac:dyDescent="0.2">
      <c r="U14765" s="59"/>
    </row>
    <row r="14766" spans="21:21" x14ac:dyDescent="0.2">
      <c r="U14766" s="59"/>
    </row>
    <row r="14767" spans="21:21" x14ac:dyDescent="0.2">
      <c r="U14767" s="59"/>
    </row>
    <row r="14768" spans="21:21" x14ac:dyDescent="0.2">
      <c r="U14768" s="59"/>
    </row>
    <row r="14769" spans="21:21" x14ac:dyDescent="0.2">
      <c r="U14769" s="59"/>
    </row>
    <row r="14770" spans="21:21" x14ac:dyDescent="0.2">
      <c r="U14770" s="59"/>
    </row>
    <row r="14771" spans="21:21" x14ac:dyDescent="0.2">
      <c r="U14771" s="59"/>
    </row>
    <row r="14772" spans="21:21" x14ac:dyDescent="0.2">
      <c r="U14772" s="59"/>
    </row>
    <row r="14773" spans="21:21" x14ac:dyDescent="0.2">
      <c r="U14773" s="59"/>
    </row>
    <row r="14774" spans="21:21" x14ac:dyDescent="0.2">
      <c r="U14774" s="59"/>
    </row>
    <row r="14775" spans="21:21" x14ac:dyDescent="0.2">
      <c r="U14775" s="59"/>
    </row>
    <row r="14776" spans="21:21" x14ac:dyDescent="0.2">
      <c r="U14776" s="59"/>
    </row>
    <row r="14777" spans="21:21" x14ac:dyDescent="0.2">
      <c r="U14777" s="59"/>
    </row>
    <row r="14778" spans="21:21" x14ac:dyDescent="0.2">
      <c r="U14778" s="59"/>
    </row>
    <row r="14779" spans="21:21" x14ac:dyDescent="0.2">
      <c r="U14779" s="59"/>
    </row>
    <row r="14780" spans="21:21" x14ac:dyDescent="0.2">
      <c r="U14780" s="59"/>
    </row>
    <row r="14781" spans="21:21" x14ac:dyDescent="0.2">
      <c r="U14781" s="59"/>
    </row>
    <row r="14782" spans="21:21" x14ac:dyDescent="0.2">
      <c r="U14782" s="59"/>
    </row>
    <row r="14783" spans="21:21" x14ac:dyDescent="0.2">
      <c r="U14783" s="59"/>
    </row>
    <row r="14784" spans="21:21" x14ac:dyDescent="0.2">
      <c r="U14784" s="59"/>
    </row>
    <row r="14785" spans="21:21" x14ac:dyDescent="0.2">
      <c r="U14785" s="59"/>
    </row>
    <row r="14786" spans="21:21" x14ac:dyDescent="0.2">
      <c r="U14786" s="59"/>
    </row>
    <row r="14787" spans="21:21" x14ac:dyDescent="0.2">
      <c r="U14787" s="59"/>
    </row>
    <row r="14788" spans="21:21" x14ac:dyDescent="0.2">
      <c r="U14788" s="59"/>
    </row>
    <row r="14789" spans="21:21" x14ac:dyDescent="0.2">
      <c r="U14789" s="59"/>
    </row>
    <row r="14790" spans="21:21" x14ac:dyDescent="0.2">
      <c r="U14790" s="59"/>
    </row>
    <row r="14791" spans="21:21" x14ac:dyDescent="0.2">
      <c r="U14791" s="59"/>
    </row>
    <row r="14792" spans="21:21" x14ac:dyDescent="0.2">
      <c r="U14792" s="59"/>
    </row>
    <row r="14793" spans="21:21" x14ac:dyDescent="0.2">
      <c r="U14793" s="59"/>
    </row>
    <row r="14794" spans="21:21" x14ac:dyDescent="0.2">
      <c r="U14794" s="59"/>
    </row>
    <row r="14795" spans="21:21" x14ac:dyDescent="0.2">
      <c r="U14795" s="59"/>
    </row>
    <row r="14796" spans="21:21" x14ac:dyDescent="0.2">
      <c r="U14796" s="59"/>
    </row>
    <row r="14797" spans="21:21" x14ac:dyDescent="0.2">
      <c r="U14797" s="59"/>
    </row>
    <row r="14798" spans="21:21" x14ac:dyDescent="0.2">
      <c r="U14798" s="59"/>
    </row>
    <row r="14799" spans="21:21" x14ac:dyDescent="0.2">
      <c r="U14799" s="59"/>
    </row>
    <row r="14800" spans="21:21" x14ac:dyDescent="0.2">
      <c r="U14800" s="59"/>
    </row>
    <row r="14801" spans="21:21" x14ac:dyDescent="0.2">
      <c r="U14801" s="59"/>
    </row>
    <row r="14802" spans="21:21" x14ac:dyDescent="0.2">
      <c r="U14802" s="59"/>
    </row>
    <row r="14803" spans="21:21" x14ac:dyDescent="0.2">
      <c r="U14803" s="59"/>
    </row>
    <row r="14804" spans="21:21" x14ac:dyDescent="0.2">
      <c r="U14804" s="59"/>
    </row>
    <row r="14805" spans="21:21" x14ac:dyDescent="0.2">
      <c r="U14805" s="59"/>
    </row>
    <row r="14806" spans="21:21" x14ac:dyDescent="0.2">
      <c r="U14806" s="59"/>
    </row>
    <row r="14807" spans="21:21" x14ac:dyDescent="0.2">
      <c r="U14807" s="59"/>
    </row>
    <row r="14808" spans="21:21" x14ac:dyDescent="0.2">
      <c r="U14808" s="59"/>
    </row>
    <row r="14809" spans="21:21" x14ac:dyDescent="0.2">
      <c r="U14809" s="59"/>
    </row>
    <row r="14810" spans="21:21" x14ac:dyDescent="0.2">
      <c r="U14810" s="59"/>
    </row>
    <row r="14811" spans="21:21" x14ac:dyDescent="0.2">
      <c r="U14811" s="59"/>
    </row>
    <row r="14812" spans="21:21" x14ac:dyDescent="0.2">
      <c r="U14812" s="59"/>
    </row>
    <row r="14813" spans="21:21" x14ac:dyDescent="0.2">
      <c r="U14813" s="59"/>
    </row>
    <row r="14814" spans="21:21" x14ac:dyDescent="0.2">
      <c r="U14814" s="59"/>
    </row>
    <row r="14815" spans="21:21" x14ac:dyDescent="0.2">
      <c r="U14815" s="59"/>
    </row>
    <row r="14816" spans="21:21" x14ac:dyDescent="0.2">
      <c r="U14816" s="59"/>
    </row>
    <row r="14817" spans="21:21" x14ac:dyDescent="0.2">
      <c r="U14817" s="59"/>
    </row>
    <row r="14818" spans="21:21" x14ac:dyDescent="0.2">
      <c r="U14818" s="59"/>
    </row>
    <row r="14819" spans="21:21" x14ac:dyDescent="0.2">
      <c r="U14819" s="59"/>
    </row>
    <row r="14820" spans="21:21" x14ac:dyDescent="0.2">
      <c r="U14820" s="59"/>
    </row>
    <row r="14821" spans="21:21" x14ac:dyDescent="0.2">
      <c r="U14821" s="59"/>
    </row>
    <row r="14822" spans="21:21" x14ac:dyDescent="0.2">
      <c r="U14822" s="59"/>
    </row>
    <row r="14823" spans="21:21" x14ac:dyDescent="0.2">
      <c r="U14823" s="59"/>
    </row>
    <row r="14824" spans="21:21" x14ac:dyDescent="0.2">
      <c r="U14824" s="59"/>
    </row>
    <row r="14825" spans="21:21" x14ac:dyDescent="0.2">
      <c r="U14825" s="59"/>
    </row>
    <row r="14826" spans="21:21" x14ac:dyDescent="0.2">
      <c r="U14826" s="59"/>
    </row>
    <row r="14827" spans="21:21" x14ac:dyDescent="0.2">
      <c r="U14827" s="59"/>
    </row>
    <row r="14828" spans="21:21" x14ac:dyDescent="0.2">
      <c r="U14828" s="59"/>
    </row>
    <row r="14829" spans="21:21" x14ac:dyDescent="0.2">
      <c r="U14829" s="59"/>
    </row>
    <row r="14830" spans="21:21" x14ac:dyDescent="0.2">
      <c r="U14830" s="59"/>
    </row>
    <row r="14831" spans="21:21" x14ac:dyDescent="0.2">
      <c r="U14831" s="59"/>
    </row>
    <row r="14832" spans="21:21" x14ac:dyDescent="0.2">
      <c r="U14832" s="59"/>
    </row>
    <row r="14833" spans="21:21" x14ac:dyDescent="0.2">
      <c r="U14833" s="59"/>
    </row>
    <row r="14834" spans="21:21" x14ac:dyDescent="0.2">
      <c r="U14834" s="59"/>
    </row>
    <row r="14835" spans="21:21" x14ac:dyDescent="0.2">
      <c r="U14835" s="59"/>
    </row>
    <row r="14836" spans="21:21" x14ac:dyDescent="0.2">
      <c r="U14836" s="59"/>
    </row>
    <row r="14837" spans="21:21" x14ac:dyDescent="0.2">
      <c r="U14837" s="59"/>
    </row>
    <row r="14838" spans="21:21" x14ac:dyDescent="0.2">
      <c r="U14838" s="59"/>
    </row>
    <row r="14839" spans="21:21" x14ac:dyDescent="0.2">
      <c r="U14839" s="59"/>
    </row>
    <row r="14840" spans="21:21" x14ac:dyDescent="0.2">
      <c r="U14840" s="59"/>
    </row>
    <row r="14841" spans="21:21" x14ac:dyDescent="0.2">
      <c r="U14841" s="59"/>
    </row>
    <row r="14842" spans="21:21" x14ac:dyDescent="0.2">
      <c r="U14842" s="59"/>
    </row>
    <row r="14843" spans="21:21" x14ac:dyDescent="0.2">
      <c r="U14843" s="59"/>
    </row>
    <row r="14844" spans="21:21" x14ac:dyDescent="0.2">
      <c r="U14844" s="59"/>
    </row>
    <row r="14845" spans="21:21" x14ac:dyDescent="0.2">
      <c r="U14845" s="59"/>
    </row>
    <row r="14846" spans="21:21" x14ac:dyDescent="0.2">
      <c r="U14846" s="59"/>
    </row>
    <row r="14847" spans="21:21" x14ac:dyDescent="0.2">
      <c r="U14847" s="59"/>
    </row>
    <row r="14848" spans="21:21" x14ac:dyDescent="0.2">
      <c r="U14848" s="59"/>
    </row>
    <row r="14849" spans="21:21" x14ac:dyDescent="0.2">
      <c r="U14849" s="59"/>
    </row>
    <row r="14850" spans="21:21" x14ac:dyDescent="0.2">
      <c r="U14850" s="59"/>
    </row>
    <row r="14851" spans="21:21" x14ac:dyDescent="0.2">
      <c r="U14851" s="59"/>
    </row>
    <row r="14852" spans="21:21" x14ac:dyDescent="0.2">
      <c r="U14852" s="59"/>
    </row>
    <row r="14853" spans="21:21" x14ac:dyDescent="0.2">
      <c r="U14853" s="59"/>
    </row>
    <row r="14854" spans="21:21" x14ac:dyDescent="0.2">
      <c r="U14854" s="59"/>
    </row>
    <row r="14855" spans="21:21" x14ac:dyDescent="0.2">
      <c r="U14855" s="59"/>
    </row>
    <row r="14856" spans="21:21" x14ac:dyDescent="0.2">
      <c r="U14856" s="59"/>
    </row>
    <row r="14857" spans="21:21" x14ac:dyDescent="0.2">
      <c r="U14857" s="59"/>
    </row>
    <row r="14858" spans="21:21" x14ac:dyDescent="0.2">
      <c r="U14858" s="59"/>
    </row>
    <row r="14859" spans="21:21" x14ac:dyDescent="0.2">
      <c r="U14859" s="59"/>
    </row>
    <row r="14860" spans="21:21" x14ac:dyDescent="0.2">
      <c r="U14860" s="59"/>
    </row>
    <row r="14861" spans="21:21" x14ac:dyDescent="0.2">
      <c r="U14861" s="59"/>
    </row>
    <row r="14862" spans="21:21" x14ac:dyDescent="0.2">
      <c r="U14862" s="59"/>
    </row>
    <row r="14863" spans="21:21" x14ac:dyDescent="0.2">
      <c r="U14863" s="59"/>
    </row>
    <row r="14864" spans="21:21" x14ac:dyDescent="0.2">
      <c r="U14864" s="59"/>
    </row>
    <row r="14865" spans="21:21" x14ac:dyDescent="0.2">
      <c r="U14865" s="59"/>
    </row>
    <row r="14866" spans="21:21" x14ac:dyDescent="0.2">
      <c r="U14866" s="59"/>
    </row>
    <row r="14867" spans="21:21" x14ac:dyDescent="0.2">
      <c r="U14867" s="59"/>
    </row>
    <row r="14868" spans="21:21" x14ac:dyDescent="0.2">
      <c r="U14868" s="59"/>
    </row>
    <row r="14869" spans="21:21" x14ac:dyDescent="0.2">
      <c r="U14869" s="59"/>
    </row>
    <row r="14870" spans="21:21" x14ac:dyDescent="0.2">
      <c r="U14870" s="59"/>
    </row>
    <row r="14871" spans="21:21" x14ac:dyDescent="0.2">
      <c r="U14871" s="59"/>
    </row>
    <row r="14872" spans="21:21" x14ac:dyDescent="0.2">
      <c r="U14872" s="59"/>
    </row>
    <row r="14873" spans="21:21" x14ac:dyDescent="0.2">
      <c r="U14873" s="59"/>
    </row>
    <row r="14874" spans="21:21" x14ac:dyDescent="0.2">
      <c r="U14874" s="59"/>
    </row>
    <row r="14875" spans="21:21" x14ac:dyDescent="0.2">
      <c r="U14875" s="59"/>
    </row>
    <row r="14876" spans="21:21" x14ac:dyDescent="0.2">
      <c r="U14876" s="59"/>
    </row>
    <row r="14877" spans="21:21" x14ac:dyDescent="0.2">
      <c r="U14877" s="59"/>
    </row>
    <row r="14878" spans="21:21" x14ac:dyDescent="0.2">
      <c r="U14878" s="59"/>
    </row>
    <row r="14879" spans="21:21" x14ac:dyDescent="0.2">
      <c r="U14879" s="59"/>
    </row>
    <row r="14880" spans="21:21" x14ac:dyDescent="0.2">
      <c r="U14880" s="59"/>
    </row>
    <row r="14881" spans="21:21" x14ac:dyDescent="0.2">
      <c r="U14881" s="59"/>
    </row>
    <row r="14882" spans="21:21" x14ac:dyDescent="0.2">
      <c r="U14882" s="59"/>
    </row>
    <row r="14883" spans="21:21" x14ac:dyDescent="0.2">
      <c r="U14883" s="59"/>
    </row>
    <row r="14884" spans="21:21" x14ac:dyDescent="0.2">
      <c r="U14884" s="59"/>
    </row>
    <row r="14885" spans="21:21" x14ac:dyDescent="0.2">
      <c r="U14885" s="59"/>
    </row>
    <row r="14886" spans="21:21" x14ac:dyDescent="0.2">
      <c r="U14886" s="59"/>
    </row>
    <row r="14887" spans="21:21" x14ac:dyDescent="0.2">
      <c r="U14887" s="59"/>
    </row>
    <row r="14888" spans="21:21" x14ac:dyDescent="0.2">
      <c r="U14888" s="59"/>
    </row>
    <row r="14889" spans="21:21" x14ac:dyDescent="0.2">
      <c r="U14889" s="59"/>
    </row>
    <row r="14890" spans="21:21" x14ac:dyDescent="0.2">
      <c r="U14890" s="59"/>
    </row>
    <row r="14891" spans="21:21" x14ac:dyDescent="0.2">
      <c r="U14891" s="59"/>
    </row>
    <row r="14892" spans="21:21" x14ac:dyDescent="0.2">
      <c r="U14892" s="59"/>
    </row>
    <row r="14893" spans="21:21" x14ac:dyDescent="0.2">
      <c r="U14893" s="59"/>
    </row>
    <row r="14894" spans="21:21" x14ac:dyDescent="0.2">
      <c r="U14894" s="59"/>
    </row>
    <row r="14895" spans="21:21" x14ac:dyDescent="0.2">
      <c r="U14895" s="59"/>
    </row>
    <row r="14896" spans="21:21" x14ac:dyDescent="0.2">
      <c r="U14896" s="59"/>
    </row>
    <row r="14897" spans="21:21" x14ac:dyDescent="0.2">
      <c r="U14897" s="59"/>
    </row>
    <row r="14898" spans="21:21" x14ac:dyDescent="0.2">
      <c r="U14898" s="59"/>
    </row>
    <row r="14899" spans="21:21" x14ac:dyDescent="0.2">
      <c r="U14899" s="59"/>
    </row>
    <row r="14900" spans="21:21" x14ac:dyDescent="0.2">
      <c r="U14900" s="59"/>
    </row>
    <row r="14901" spans="21:21" x14ac:dyDescent="0.2">
      <c r="U14901" s="59"/>
    </row>
    <row r="14902" spans="21:21" x14ac:dyDescent="0.2">
      <c r="U14902" s="59"/>
    </row>
    <row r="14903" spans="21:21" x14ac:dyDescent="0.2">
      <c r="U14903" s="59"/>
    </row>
    <row r="14904" spans="21:21" x14ac:dyDescent="0.2">
      <c r="U14904" s="59"/>
    </row>
    <row r="14905" spans="21:21" x14ac:dyDescent="0.2">
      <c r="U14905" s="59"/>
    </row>
    <row r="14906" spans="21:21" x14ac:dyDescent="0.2">
      <c r="U14906" s="59"/>
    </row>
    <row r="14907" spans="21:21" x14ac:dyDescent="0.2">
      <c r="U14907" s="59"/>
    </row>
    <row r="14908" spans="21:21" x14ac:dyDescent="0.2">
      <c r="U14908" s="59"/>
    </row>
    <row r="14909" spans="21:21" x14ac:dyDescent="0.2">
      <c r="U14909" s="59"/>
    </row>
    <row r="14910" spans="21:21" x14ac:dyDescent="0.2">
      <c r="U14910" s="59"/>
    </row>
    <row r="14911" spans="21:21" x14ac:dyDescent="0.2">
      <c r="U14911" s="59"/>
    </row>
    <row r="14912" spans="21:21" x14ac:dyDescent="0.2">
      <c r="U14912" s="59"/>
    </row>
    <row r="14913" spans="21:21" x14ac:dyDescent="0.2">
      <c r="U14913" s="59"/>
    </row>
    <row r="14914" spans="21:21" x14ac:dyDescent="0.2">
      <c r="U14914" s="59"/>
    </row>
    <row r="14915" spans="21:21" x14ac:dyDescent="0.2">
      <c r="U14915" s="59"/>
    </row>
    <row r="14916" spans="21:21" x14ac:dyDescent="0.2">
      <c r="U14916" s="59"/>
    </row>
    <row r="14917" spans="21:21" x14ac:dyDescent="0.2">
      <c r="U14917" s="59"/>
    </row>
    <row r="14918" spans="21:21" x14ac:dyDescent="0.2">
      <c r="U14918" s="59"/>
    </row>
    <row r="14919" spans="21:21" x14ac:dyDescent="0.2">
      <c r="U14919" s="59"/>
    </row>
    <row r="14920" spans="21:21" x14ac:dyDescent="0.2">
      <c r="U14920" s="59"/>
    </row>
    <row r="14921" spans="21:21" x14ac:dyDescent="0.2">
      <c r="U14921" s="59"/>
    </row>
    <row r="14922" spans="21:21" x14ac:dyDescent="0.2">
      <c r="U14922" s="59"/>
    </row>
    <row r="14923" spans="21:21" x14ac:dyDescent="0.2">
      <c r="U14923" s="59"/>
    </row>
    <row r="14924" spans="21:21" x14ac:dyDescent="0.2">
      <c r="U14924" s="59"/>
    </row>
    <row r="14925" spans="21:21" x14ac:dyDescent="0.2">
      <c r="U14925" s="59"/>
    </row>
    <row r="14926" spans="21:21" x14ac:dyDescent="0.2">
      <c r="U14926" s="59"/>
    </row>
    <row r="14927" spans="21:21" x14ac:dyDescent="0.2">
      <c r="U14927" s="59"/>
    </row>
    <row r="14928" spans="21:21" x14ac:dyDescent="0.2">
      <c r="U14928" s="59"/>
    </row>
    <row r="14929" spans="21:21" x14ac:dyDescent="0.2">
      <c r="U14929" s="59"/>
    </row>
    <row r="14930" spans="21:21" x14ac:dyDescent="0.2">
      <c r="U14930" s="59"/>
    </row>
    <row r="14931" spans="21:21" x14ac:dyDescent="0.2">
      <c r="U14931" s="59"/>
    </row>
    <row r="14932" spans="21:21" x14ac:dyDescent="0.2">
      <c r="U14932" s="59"/>
    </row>
    <row r="14933" spans="21:21" x14ac:dyDescent="0.2">
      <c r="U14933" s="59"/>
    </row>
    <row r="14934" spans="21:21" x14ac:dyDescent="0.2">
      <c r="U14934" s="59"/>
    </row>
    <row r="14935" spans="21:21" x14ac:dyDescent="0.2">
      <c r="U14935" s="59"/>
    </row>
    <row r="14936" spans="21:21" x14ac:dyDescent="0.2">
      <c r="U14936" s="59"/>
    </row>
    <row r="14937" spans="21:21" x14ac:dyDescent="0.2">
      <c r="U14937" s="59"/>
    </row>
    <row r="14938" spans="21:21" x14ac:dyDescent="0.2">
      <c r="U14938" s="59"/>
    </row>
    <row r="14939" spans="21:21" x14ac:dyDescent="0.2">
      <c r="U14939" s="59"/>
    </row>
    <row r="14940" spans="21:21" x14ac:dyDescent="0.2">
      <c r="U14940" s="59"/>
    </row>
    <row r="14941" spans="21:21" x14ac:dyDescent="0.2">
      <c r="U14941" s="59"/>
    </row>
    <row r="14942" spans="21:21" x14ac:dyDescent="0.2">
      <c r="U14942" s="59"/>
    </row>
    <row r="14943" spans="21:21" x14ac:dyDescent="0.2">
      <c r="U14943" s="59"/>
    </row>
    <row r="14944" spans="21:21" x14ac:dyDescent="0.2">
      <c r="U14944" s="59"/>
    </row>
    <row r="14945" spans="21:21" x14ac:dyDescent="0.2">
      <c r="U14945" s="59"/>
    </row>
    <row r="14946" spans="21:21" x14ac:dyDescent="0.2">
      <c r="U14946" s="59"/>
    </row>
    <row r="14947" spans="21:21" x14ac:dyDescent="0.2">
      <c r="U14947" s="59"/>
    </row>
    <row r="14948" spans="21:21" x14ac:dyDescent="0.2">
      <c r="U14948" s="59"/>
    </row>
    <row r="14949" spans="21:21" x14ac:dyDescent="0.2">
      <c r="U14949" s="59"/>
    </row>
    <row r="14950" spans="21:21" x14ac:dyDescent="0.2">
      <c r="U14950" s="59"/>
    </row>
    <row r="14951" spans="21:21" x14ac:dyDescent="0.2">
      <c r="U14951" s="59"/>
    </row>
    <row r="14952" spans="21:21" x14ac:dyDescent="0.2">
      <c r="U14952" s="59"/>
    </row>
    <row r="14953" spans="21:21" x14ac:dyDescent="0.2">
      <c r="U14953" s="59"/>
    </row>
    <row r="14954" spans="21:21" x14ac:dyDescent="0.2">
      <c r="U14954" s="59"/>
    </row>
    <row r="14955" spans="21:21" x14ac:dyDescent="0.2">
      <c r="U14955" s="59"/>
    </row>
    <row r="14956" spans="21:21" x14ac:dyDescent="0.2">
      <c r="U14956" s="59"/>
    </row>
    <row r="14957" spans="21:21" x14ac:dyDescent="0.2">
      <c r="U14957" s="59"/>
    </row>
    <row r="14958" spans="21:21" x14ac:dyDescent="0.2">
      <c r="U14958" s="59"/>
    </row>
    <row r="14959" spans="21:21" x14ac:dyDescent="0.2">
      <c r="U14959" s="59"/>
    </row>
    <row r="14960" spans="21:21" x14ac:dyDescent="0.2">
      <c r="U14960" s="59"/>
    </row>
    <row r="14961" spans="21:21" x14ac:dyDescent="0.2">
      <c r="U14961" s="59"/>
    </row>
    <row r="14962" spans="21:21" x14ac:dyDescent="0.2">
      <c r="U14962" s="59"/>
    </row>
    <row r="14963" spans="21:21" x14ac:dyDescent="0.2">
      <c r="U14963" s="59"/>
    </row>
    <row r="14964" spans="21:21" x14ac:dyDescent="0.2">
      <c r="U14964" s="59"/>
    </row>
    <row r="14965" spans="21:21" x14ac:dyDescent="0.2">
      <c r="U14965" s="59"/>
    </row>
    <row r="14966" spans="21:21" x14ac:dyDescent="0.2">
      <c r="U14966" s="59"/>
    </row>
    <row r="14967" spans="21:21" x14ac:dyDescent="0.2">
      <c r="U14967" s="59"/>
    </row>
    <row r="14968" spans="21:21" x14ac:dyDescent="0.2">
      <c r="U14968" s="59"/>
    </row>
    <row r="14969" spans="21:21" x14ac:dyDescent="0.2">
      <c r="U14969" s="59"/>
    </row>
    <row r="14970" spans="21:21" x14ac:dyDescent="0.2">
      <c r="U14970" s="59"/>
    </row>
    <row r="14971" spans="21:21" x14ac:dyDescent="0.2">
      <c r="U14971" s="59"/>
    </row>
    <row r="14972" spans="21:21" x14ac:dyDescent="0.2">
      <c r="U14972" s="59"/>
    </row>
    <row r="14973" spans="21:21" x14ac:dyDescent="0.2">
      <c r="U14973" s="59"/>
    </row>
    <row r="14974" spans="21:21" x14ac:dyDescent="0.2">
      <c r="U14974" s="59"/>
    </row>
    <row r="14975" spans="21:21" x14ac:dyDescent="0.2">
      <c r="U14975" s="59"/>
    </row>
    <row r="14976" spans="21:21" x14ac:dyDescent="0.2">
      <c r="U14976" s="59"/>
    </row>
    <row r="14977" spans="21:21" x14ac:dyDescent="0.2">
      <c r="U14977" s="59"/>
    </row>
    <row r="14978" spans="21:21" x14ac:dyDescent="0.2">
      <c r="U14978" s="59"/>
    </row>
    <row r="14979" spans="21:21" x14ac:dyDescent="0.2">
      <c r="U14979" s="59"/>
    </row>
    <row r="14980" spans="21:21" x14ac:dyDescent="0.2">
      <c r="U14980" s="59"/>
    </row>
    <row r="14981" spans="21:21" x14ac:dyDescent="0.2">
      <c r="U14981" s="59"/>
    </row>
    <row r="14982" spans="21:21" x14ac:dyDescent="0.2">
      <c r="U14982" s="59"/>
    </row>
    <row r="14983" spans="21:21" x14ac:dyDescent="0.2">
      <c r="U14983" s="59"/>
    </row>
    <row r="14984" spans="21:21" x14ac:dyDescent="0.2">
      <c r="U14984" s="59"/>
    </row>
    <row r="14985" spans="21:21" x14ac:dyDescent="0.2">
      <c r="U14985" s="59"/>
    </row>
    <row r="14986" spans="21:21" x14ac:dyDescent="0.2">
      <c r="U14986" s="59"/>
    </row>
    <row r="14987" spans="21:21" x14ac:dyDescent="0.2">
      <c r="U14987" s="59"/>
    </row>
    <row r="14988" spans="21:21" x14ac:dyDescent="0.2">
      <c r="U14988" s="59"/>
    </row>
    <row r="14989" spans="21:21" x14ac:dyDescent="0.2">
      <c r="U14989" s="59"/>
    </row>
    <row r="14990" spans="21:21" x14ac:dyDescent="0.2">
      <c r="U14990" s="59"/>
    </row>
    <row r="14991" spans="21:21" x14ac:dyDescent="0.2">
      <c r="U14991" s="59"/>
    </row>
    <row r="14992" spans="21:21" x14ac:dyDescent="0.2">
      <c r="U14992" s="59"/>
    </row>
    <row r="14993" spans="21:21" x14ac:dyDescent="0.2">
      <c r="U14993" s="59"/>
    </row>
    <row r="14994" spans="21:21" x14ac:dyDescent="0.2">
      <c r="U14994" s="59"/>
    </row>
    <row r="14995" spans="21:21" x14ac:dyDescent="0.2">
      <c r="U14995" s="59"/>
    </row>
    <row r="14996" spans="21:21" x14ac:dyDescent="0.2">
      <c r="U14996" s="59"/>
    </row>
    <row r="14997" spans="21:21" x14ac:dyDescent="0.2">
      <c r="U14997" s="59"/>
    </row>
    <row r="14998" spans="21:21" x14ac:dyDescent="0.2">
      <c r="U14998" s="59"/>
    </row>
    <row r="14999" spans="21:21" x14ac:dyDescent="0.2">
      <c r="U14999" s="59"/>
    </row>
    <row r="15000" spans="21:21" x14ac:dyDescent="0.2">
      <c r="U15000" s="59"/>
    </row>
    <row r="15001" spans="21:21" x14ac:dyDescent="0.2">
      <c r="U15001" s="59"/>
    </row>
    <row r="15002" spans="21:21" x14ac:dyDescent="0.2">
      <c r="U15002" s="59"/>
    </row>
    <row r="15003" spans="21:21" x14ac:dyDescent="0.2">
      <c r="U15003" s="59"/>
    </row>
    <row r="15004" spans="21:21" x14ac:dyDescent="0.2">
      <c r="U15004" s="59"/>
    </row>
    <row r="15005" spans="21:21" x14ac:dyDescent="0.2">
      <c r="U15005" s="59"/>
    </row>
    <row r="15006" spans="21:21" x14ac:dyDescent="0.2">
      <c r="U15006" s="59"/>
    </row>
    <row r="15007" spans="21:21" x14ac:dyDescent="0.2">
      <c r="U15007" s="59"/>
    </row>
    <row r="15008" spans="21:21" x14ac:dyDescent="0.2">
      <c r="U15008" s="59"/>
    </row>
    <row r="15009" spans="21:21" x14ac:dyDescent="0.2">
      <c r="U15009" s="59"/>
    </row>
    <row r="15010" spans="21:21" x14ac:dyDescent="0.2">
      <c r="U15010" s="59"/>
    </row>
    <row r="15011" spans="21:21" x14ac:dyDescent="0.2">
      <c r="U15011" s="59"/>
    </row>
    <row r="15012" spans="21:21" x14ac:dyDescent="0.2">
      <c r="U15012" s="59"/>
    </row>
    <row r="15013" spans="21:21" x14ac:dyDescent="0.2">
      <c r="U15013" s="59"/>
    </row>
    <row r="15014" spans="21:21" x14ac:dyDescent="0.2">
      <c r="U15014" s="59"/>
    </row>
    <row r="15015" spans="21:21" x14ac:dyDescent="0.2">
      <c r="U15015" s="59"/>
    </row>
    <row r="15016" spans="21:21" x14ac:dyDescent="0.2">
      <c r="U15016" s="59"/>
    </row>
    <row r="15017" spans="21:21" x14ac:dyDescent="0.2">
      <c r="U15017" s="59"/>
    </row>
    <row r="15018" spans="21:21" x14ac:dyDescent="0.2">
      <c r="U15018" s="59"/>
    </row>
    <row r="15019" spans="21:21" x14ac:dyDescent="0.2">
      <c r="U15019" s="59"/>
    </row>
    <row r="15020" spans="21:21" x14ac:dyDescent="0.2">
      <c r="U15020" s="59"/>
    </row>
    <row r="15021" spans="21:21" x14ac:dyDescent="0.2">
      <c r="U15021" s="59"/>
    </row>
    <row r="15022" spans="21:21" x14ac:dyDescent="0.2">
      <c r="U15022" s="59"/>
    </row>
    <row r="15023" spans="21:21" x14ac:dyDescent="0.2">
      <c r="U15023" s="59"/>
    </row>
    <row r="15024" spans="21:21" x14ac:dyDescent="0.2">
      <c r="U15024" s="59"/>
    </row>
    <row r="15025" spans="21:21" x14ac:dyDescent="0.2">
      <c r="U15025" s="59"/>
    </row>
    <row r="15026" spans="21:21" x14ac:dyDescent="0.2">
      <c r="U15026" s="59"/>
    </row>
    <row r="15027" spans="21:21" x14ac:dyDescent="0.2">
      <c r="U15027" s="59"/>
    </row>
    <row r="15028" spans="21:21" x14ac:dyDescent="0.2">
      <c r="U15028" s="59"/>
    </row>
    <row r="15029" spans="21:21" x14ac:dyDescent="0.2">
      <c r="U15029" s="59"/>
    </row>
    <row r="15030" spans="21:21" x14ac:dyDescent="0.2">
      <c r="U15030" s="59"/>
    </row>
    <row r="15031" spans="21:21" x14ac:dyDescent="0.2">
      <c r="U15031" s="59"/>
    </row>
    <row r="15032" spans="21:21" x14ac:dyDescent="0.2">
      <c r="U15032" s="59"/>
    </row>
    <row r="15033" spans="21:21" x14ac:dyDescent="0.2">
      <c r="U15033" s="59"/>
    </row>
    <row r="15034" spans="21:21" x14ac:dyDescent="0.2">
      <c r="U15034" s="59"/>
    </row>
    <row r="15035" spans="21:21" x14ac:dyDescent="0.2">
      <c r="U15035" s="59"/>
    </row>
    <row r="15036" spans="21:21" x14ac:dyDescent="0.2">
      <c r="U15036" s="59"/>
    </row>
    <row r="15037" spans="21:21" x14ac:dyDescent="0.2">
      <c r="U15037" s="59"/>
    </row>
    <row r="15038" spans="21:21" x14ac:dyDescent="0.2">
      <c r="U15038" s="59"/>
    </row>
    <row r="15039" spans="21:21" x14ac:dyDescent="0.2">
      <c r="U15039" s="59"/>
    </row>
    <row r="15040" spans="21:21" x14ac:dyDescent="0.2">
      <c r="U15040" s="59"/>
    </row>
    <row r="15041" spans="21:21" x14ac:dyDescent="0.2">
      <c r="U15041" s="59"/>
    </row>
    <row r="15042" spans="21:21" x14ac:dyDescent="0.2">
      <c r="U15042" s="59"/>
    </row>
    <row r="15043" spans="21:21" x14ac:dyDescent="0.2">
      <c r="U15043" s="59"/>
    </row>
    <row r="15044" spans="21:21" x14ac:dyDescent="0.2">
      <c r="U15044" s="59"/>
    </row>
    <row r="15045" spans="21:21" x14ac:dyDescent="0.2">
      <c r="U15045" s="59"/>
    </row>
    <row r="15046" spans="21:21" x14ac:dyDescent="0.2">
      <c r="U15046" s="59"/>
    </row>
    <row r="15047" spans="21:21" x14ac:dyDescent="0.2">
      <c r="U15047" s="59"/>
    </row>
    <row r="15048" spans="21:21" x14ac:dyDescent="0.2">
      <c r="U15048" s="59"/>
    </row>
    <row r="15049" spans="21:21" x14ac:dyDescent="0.2">
      <c r="U15049" s="59"/>
    </row>
    <row r="15050" spans="21:21" x14ac:dyDescent="0.2">
      <c r="U15050" s="59"/>
    </row>
    <row r="15051" spans="21:21" x14ac:dyDescent="0.2">
      <c r="U15051" s="59"/>
    </row>
    <row r="15052" spans="21:21" x14ac:dyDescent="0.2">
      <c r="U15052" s="59"/>
    </row>
    <row r="15053" spans="21:21" x14ac:dyDescent="0.2">
      <c r="U15053" s="59"/>
    </row>
    <row r="15054" spans="21:21" x14ac:dyDescent="0.2">
      <c r="U15054" s="59"/>
    </row>
    <row r="15055" spans="21:21" x14ac:dyDescent="0.2">
      <c r="U15055" s="59"/>
    </row>
    <row r="15056" spans="21:21" x14ac:dyDescent="0.2">
      <c r="U15056" s="59"/>
    </row>
    <row r="15057" spans="21:21" x14ac:dyDescent="0.2">
      <c r="U15057" s="59"/>
    </row>
    <row r="15058" spans="21:21" x14ac:dyDescent="0.2">
      <c r="U15058" s="59"/>
    </row>
    <row r="15059" spans="21:21" x14ac:dyDescent="0.2">
      <c r="U15059" s="59"/>
    </row>
    <row r="15060" spans="21:21" x14ac:dyDescent="0.2">
      <c r="U15060" s="59"/>
    </row>
    <row r="15061" spans="21:21" x14ac:dyDescent="0.2">
      <c r="U15061" s="59"/>
    </row>
    <row r="15062" spans="21:21" x14ac:dyDescent="0.2">
      <c r="U15062" s="59"/>
    </row>
    <row r="15063" spans="21:21" x14ac:dyDescent="0.2">
      <c r="U15063" s="59"/>
    </row>
    <row r="15064" spans="21:21" x14ac:dyDescent="0.2">
      <c r="U15064" s="59"/>
    </row>
    <row r="15065" spans="21:21" x14ac:dyDescent="0.2">
      <c r="U15065" s="59"/>
    </row>
    <row r="15066" spans="21:21" x14ac:dyDescent="0.2">
      <c r="U15066" s="59"/>
    </row>
    <row r="15067" spans="21:21" x14ac:dyDescent="0.2">
      <c r="U15067" s="59"/>
    </row>
    <row r="15068" spans="21:21" x14ac:dyDescent="0.2">
      <c r="U15068" s="59"/>
    </row>
    <row r="15069" spans="21:21" x14ac:dyDescent="0.2">
      <c r="U15069" s="59"/>
    </row>
    <row r="15070" spans="21:21" x14ac:dyDescent="0.2">
      <c r="U15070" s="59"/>
    </row>
    <row r="15071" spans="21:21" x14ac:dyDescent="0.2">
      <c r="U15071" s="59"/>
    </row>
    <row r="15072" spans="21:21" x14ac:dyDescent="0.2">
      <c r="U15072" s="59"/>
    </row>
    <row r="15073" spans="21:21" x14ac:dyDescent="0.2">
      <c r="U15073" s="59"/>
    </row>
    <row r="15074" spans="21:21" x14ac:dyDescent="0.2">
      <c r="U15074" s="59"/>
    </row>
    <row r="15075" spans="21:21" x14ac:dyDescent="0.2">
      <c r="U15075" s="59"/>
    </row>
    <row r="15076" spans="21:21" x14ac:dyDescent="0.2">
      <c r="U15076" s="59"/>
    </row>
    <row r="15077" spans="21:21" x14ac:dyDescent="0.2">
      <c r="U15077" s="59"/>
    </row>
    <row r="15078" spans="21:21" x14ac:dyDescent="0.2">
      <c r="U15078" s="59"/>
    </row>
    <row r="15079" spans="21:21" x14ac:dyDescent="0.2">
      <c r="U15079" s="59"/>
    </row>
    <row r="15080" spans="21:21" x14ac:dyDescent="0.2">
      <c r="U15080" s="59"/>
    </row>
    <row r="15081" spans="21:21" x14ac:dyDescent="0.2">
      <c r="U15081" s="59"/>
    </row>
    <row r="15082" spans="21:21" x14ac:dyDescent="0.2">
      <c r="U15082" s="59"/>
    </row>
    <row r="15083" spans="21:21" x14ac:dyDescent="0.2">
      <c r="U15083" s="59"/>
    </row>
    <row r="15084" spans="21:21" x14ac:dyDescent="0.2">
      <c r="U15084" s="59"/>
    </row>
    <row r="15085" spans="21:21" x14ac:dyDescent="0.2">
      <c r="U15085" s="59"/>
    </row>
    <row r="15086" spans="21:21" x14ac:dyDescent="0.2">
      <c r="U15086" s="59"/>
    </row>
    <row r="15087" spans="21:21" x14ac:dyDescent="0.2">
      <c r="U15087" s="59"/>
    </row>
    <row r="15088" spans="21:21" x14ac:dyDescent="0.2">
      <c r="U15088" s="59"/>
    </row>
    <row r="15089" spans="21:21" x14ac:dyDescent="0.2">
      <c r="U15089" s="59"/>
    </row>
    <row r="15090" spans="21:21" x14ac:dyDescent="0.2">
      <c r="U15090" s="59"/>
    </row>
    <row r="15091" spans="21:21" x14ac:dyDescent="0.2">
      <c r="U15091" s="59"/>
    </row>
    <row r="15092" spans="21:21" x14ac:dyDescent="0.2">
      <c r="U15092" s="59"/>
    </row>
    <row r="15093" spans="21:21" x14ac:dyDescent="0.2">
      <c r="U15093" s="59"/>
    </row>
    <row r="15094" spans="21:21" x14ac:dyDescent="0.2">
      <c r="U15094" s="59"/>
    </row>
    <row r="15095" spans="21:21" x14ac:dyDescent="0.2">
      <c r="U15095" s="59"/>
    </row>
    <row r="15096" spans="21:21" x14ac:dyDescent="0.2">
      <c r="U15096" s="59"/>
    </row>
    <row r="15097" spans="21:21" x14ac:dyDescent="0.2">
      <c r="U15097" s="59"/>
    </row>
    <row r="15098" spans="21:21" x14ac:dyDescent="0.2">
      <c r="U15098" s="59"/>
    </row>
    <row r="15099" spans="21:21" x14ac:dyDescent="0.2">
      <c r="U15099" s="59"/>
    </row>
    <row r="15100" spans="21:21" x14ac:dyDescent="0.2">
      <c r="U15100" s="59"/>
    </row>
    <row r="15101" spans="21:21" x14ac:dyDescent="0.2">
      <c r="U15101" s="59"/>
    </row>
    <row r="15102" spans="21:21" x14ac:dyDescent="0.2">
      <c r="U15102" s="59"/>
    </row>
    <row r="15103" spans="21:21" x14ac:dyDescent="0.2">
      <c r="U15103" s="59"/>
    </row>
    <row r="15104" spans="21:21" x14ac:dyDescent="0.2">
      <c r="U15104" s="59"/>
    </row>
    <row r="15105" spans="21:21" x14ac:dyDescent="0.2">
      <c r="U15105" s="59"/>
    </row>
    <row r="15106" spans="21:21" x14ac:dyDescent="0.2">
      <c r="U15106" s="59"/>
    </row>
    <row r="15107" spans="21:21" x14ac:dyDescent="0.2">
      <c r="U15107" s="59"/>
    </row>
    <row r="15108" spans="21:21" x14ac:dyDescent="0.2">
      <c r="U15108" s="59"/>
    </row>
    <row r="15109" spans="21:21" x14ac:dyDescent="0.2">
      <c r="U15109" s="59"/>
    </row>
    <row r="15110" spans="21:21" x14ac:dyDescent="0.2">
      <c r="U15110" s="59"/>
    </row>
    <row r="15111" spans="21:21" x14ac:dyDescent="0.2">
      <c r="U15111" s="59"/>
    </row>
    <row r="15112" spans="21:21" x14ac:dyDescent="0.2">
      <c r="U15112" s="59"/>
    </row>
    <row r="15113" spans="21:21" x14ac:dyDescent="0.2">
      <c r="U15113" s="59"/>
    </row>
    <row r="15114" spans="21:21" x14ac:dyDescent="0.2">
      <c r="U15114" s="59"/>
    </row>
    <row r="15115" spans="21:21" x14ac:dyDescent="0.2">
      <c r="U15115" s="59"/>
    </row>
    <row r="15116" spans="21:21" x14ac:dyDescent="0.2">
      <c r="U15116" s="59"/>
    </row>
    <row r="15117" spans="21:21" x14ac:dyDescent="0.2">
      <c r="U15117" s="59"/>
    </row>
    <row r="15118" spans="21:21" x14ac:dyDescent="0.2">
      <c r="U15118" s="59"/>
    </row>
    <row r="15119" spans="21:21" x14ac:dyDescent="0.2">
      <c r="U15119" s="59"/>
    </row>
    <row r="15120" spans="21:21" x14ac:dyDescent="0.2">
      <c r="U15120" s="59"/>
    </row>
    <row r="15121" spans="21:21" x14ac:dyDescent="0.2">
      <c r="U15121" s="59"/>
    </row>
    <row r="15122" spans="21:21" x14ac:dyDescent="0.2">
      <c r="U15122" s="59"/>
    </row>
    <row r="15123" spans="21:21" x14ac:dyDescent="0.2">
      <c r="U15123" s="59"/>
    </row>
    <row r="15124" spans="21:21" x14ac:dyDescent="0.2">
      <c r="U15124" s="59"/>
    </row>
    <row r="15125" spans="21:21" x14ac:dyDescent="0.2">
      <c r="U15125" s="59"/>
    </row>
    <row r="15126" spans="21:21" x14ac:dyDescent="0.2">
      <c r="U15126" s="59"/>
    </row>
    <row r="15127" spans="21:21" x14ac:dyDescent="0.2">
      <c r="U15127" s="59"/>
    </row>
    <row r="15128" spans="21:21" x14ac:dyDescent="0.2">
      <c r="U15128" s="59"/>
    </row>
    <row r="15129" spans="21:21" x14ac:dyDescent="0.2">
      <c r="U15129" s="59"/>
    </row>
    <row r="15130" spans="21:21" x14ac:dyDescent="0.2">
      <c r="U15130" s="59"/>
    </row>
    <row r="15131" spans="21:21" x14ac:dyDescent="0.2">
      <c r="U15131" s="59"/>
    </row>
    <row r="15132" spans="21:21" x14ac:dyDescent="0.2">
      <c r="U15132" s="59"/>
    </row>
    <row r="15133" spans="21:21" x14ac:dyDescent="0.2">
      <c r="U15133" s="59"/>
    </row>
    <row r="15134" spans="21:21" x14ac:dyDescent="0.2">
      <c r="U15134" s="59"/>
    </row>
    <row r="15135" spans="21:21" x14ac:dyDescent="0.2">
      <c r="U15135" s="59"/>
    </row>
    <row r="15136" spans="21:21" x14ac:dyDescent="0.2">
      <c r="U15136" s="59"/>
    </row>
    <row r="15137" spans="21:21" x14ac:dyDescent="0.2">
      <c r="U15137" s="59"/>
    </row>
    <row r="15138" spans="21:21" x14ac:dyDescent="0.2">
      <c r="U15138" s="59"/>
    </row>
    <row r="15139" spans="21:21" x14ac:dyDescent="0.2">
      <c r="U15139" s="59"/>
    </row>
    <row r="15140" spans="21:21" x14ac:dyDescent="0.2">
      <c r="U15140" s="59"/>
    </row>
    <row r="15141" spans="21:21" x14ac:dyDescent="0.2">
      <c r="U15141" s="59"/>
    </row>
    <row r="15142" spans="21:21" x14ac:dyDescent="0.2">
      <c r="U15142" s="59"/>
    </row>
    <row r="15143" spans="21:21" x14ac:dyDescent="0.2">
      <c r="U15143" s="59"/>
    </row>
    <row r="15144" spans="21:21" x14ac:dyDescent="0.2">
      <c r="U15144" s="59"/>
    </row>
    <row r="15145" spans="21:21" x14ac:dyDescent="0.2">
      <c r="U15145" s="59"/>
    </row>
    <row r="15146" spans="21:21" x14ac:dyDescent="0.2">
      <c r="U15146" s="59"/>
    </row>
    <row r="15147" spans="21:21" x14ac:dyDescent="0.2">
      <c r="U15147" s="59"/>
    </row>
    <row r="15148" spans="21:21" x14ac:dyDescent="0.2">
      <c r="U15148" s="59"/>
    </row>
    <row r="15149" spans="21:21" x14ac:dyDescent="0.2">
      <c r="U15149" s="59"/>
    </row>
    <row r="15150" spans="21:21" x14ac:dyDescent="0.2">
      <c r="U15150" s="59"/>
    </row>
    <row r="15151" spans="21:21" x14ac:dyDescent="0.2">
      <c r="U15151" s="59"/>
    </row>
    <row r="15152" spans="21:21" x14ac:dyDescent="0.2">
      <c r="U15152" s="59"/>
    </row>
    <row r="15153" spans="21:21" x14ac:dyDescent="0.2">
      <c r="U15153" s="59"/>
    </row>
    <row r="15154" spans="21:21" x14ac:dyDescent="0.2">
      <c r="U15154" s="59"/>
    </row>
    <row r="15155" spans="21:21" x14ac:dyDescent="0.2">
      <c r="U15155" s="59"/>
    </row>
    <row r="15156" spans="21:21" x14ac:dyDescent="0.2">
      <c r="U15156" s="59"/>
    </row>
    <row r="15157" spans="21:21" x14ac:dyDescent="0.2">
      <c r="U15157" s="59"/>
    </row>
    <row r="15158" spans="21:21" x14ac:dyDescent="0.2">
      <c r="U15158" s="59"/>
    </row>
    <row r="15159" spans="21:21" x14ac:dyDescent="0.2">
      <c r="U15159" s="59"/>
    </row>
    <row r="15160" spans="21:21" x14ac:dyDescent="0.2">
      <c r="U15160" s="59"/>
    </row>
    <row r="15161" spans="21:21" x14ac:dyDescent="0.2">
      <c r="U15161" s="59"/>
    </row>
    <row r="15162" spans="21:21" x14ac:dyDescent="0.2">
      <c r="U15162" s="59"/>
    </row>
    <row r="15163" spans="21:21" x14ac:dyDescent="0.2">
      <c r="U15163" s="59"/>
    </row>
    <row r="15164" spans="21:21" x14ac:dyDescent="0.2">
      <c r="U15164" s="59"/>
    </row>
    <row r="15165" spans="21:21" x14ac:dyDescent="0.2">
      <c r="U15165" s="59"/>
    </row>
    <row r="15166" spans="21:21" x14ac:dyDescent="0.2">
      <c r="U15166" s="59"/>
    </row>
    <row r="15167" spans="21:21" x14ac:dyDescent="0.2">
      <c r="U15167" s="59"/>
    </row>
    <row r="15168" spans="21:21" x14ac:dyDescent="0.2">
      <c r="U15168" s="59"/>
    </row>
    <row r="15169" spans="21:21" x14ac:dyDescent="0.2">
      <c r="U15169" s="59"/>
    </row>
    <row r="15170" spans="21:21" x14ac:dyDescent="0.2">
      <c r="U15170" s="59"/>
    </row>
    <row r="15171" spans="21:21" x14ac:dyDescent="0.2">
      <c r="U15171" s="59"/>
    </row>
    <row r="15172" spans="21:21" x14ac:dyDescent="0.2">
      <c r="U15172" s="59"/>
    </row>
    <row r="15173" spans="21:21" x14ac:dyDescent="0.2">
      <c r="U15173" s="59"/>
    </row>
    <row r="15174" spans="21:21" x14ac:dyDescent="0.2">
      <c r="U15174" s="59"/>
    </row>
    <row r="15175" spans="21:21" x14ac:dyDescent="0.2">
      <c r="U15175" s="59"/>
    </row>
    <row r="15176" spans="21:21" x14ac:dyDescent="0.2">
      <c r="U15176" s="59"/>
    </row>
    <row r="15177" spans="21:21" x14ac:dyDescent="0.2">
      <c r="U15177" s="59"/>
    </row>
    <row r="15178" spans="21:21" x14ac:dyDescent="0.2">
      <c r="U15178" s="59"/>
    </row>
    <row r="15179" spans="21:21" x14ac:dyDescent="0.2">
      <c r="U15179" s="59"/>
    </row>
    <row r="15180" spans="21:21" x14ac:dyDescent="0.2">
      <c r="U15180" s="59"/>
    </row>
    <row r="15181" spans="21:21" x14ac:dyDescent="0.2">
      <c r="U15181" s="59"/>
    </row>
    <row r="15182" spans="21:21" x14ac:dyDescent="0.2">
      <c r="U15182" s="59"/>
    </row>
    <row r="15183" spans="21:21" x14ac:dyDescent="0.2">
      <c r="U15183" s="59"/>
    </row>
    <row r="15184" spans="21:21" x14ac:dyDescent="0.2">
      <c r="U15184" s="59"/>
    </row>
    <row r="15185" spans="21:21" x14ac:dyDescent="0.2">
      <c r="U15185" s="59"/>
    </row>
    <row r="15186" spans="21:21" x14ac:dyDescent="0.2">
      <c r="U15186" s="59"/>
    </row>
    <row r="15187" spans="21:21" x14ac:dyDescent="0.2">
      <c r="U15187" s="59"/>
    </row>
    <row r="15188" spans="21:21" x14ac:dyDescent="0.2">
      <c r="U15188" s="59"/>
    </row>
    <row r="15189" spans="21:21" x14ac:dyDescent="0.2">
      <c r="U15189" s="59"/>
    </row>
    <row r="15190" spans="21:21" x14ac:dyDescent="0.2">
      <c r="U15190" s="59"/>
    </row>
    <row r="15191" spans="21:21" x14ac:dyDescent="0.2">
      <c r="U15191" s="59"/>
    </row>
    <row r="15192" spans="21:21" x14ac:dyDescent="0.2">
      <c r="U15192" s="59"/>
    </row>
    <row r="15193" spans="21:21" x14ac:dyDescent="0.2">
      <c r="U15193" s="59"/>
    </row>
    <row r="15194" spans="21:21" x14ac:dyDescent="0.2">
      <c r="U15194" s="59"/>
    </row>
    <row r="15195" spans="21:21" x14ac:dyDescent="0.2">
      <c r="U15195" s="59"/>
    </row>
    <row r="15196" spans="21:21" x14ac:dyDescent="0.2">
      <c r="U15196" s="59"/>
    </row>
    <row r="15197" spans="21:21" x14ac:dyDescent="0.2">
      <c r="U15197" s="59"/>
    </row>
    <row r="15198" spans="21:21" x14ac:dyDescent="0.2">
      <c r="U15198" s="59"/>
    </row>
    <row r="15199" spans="21:21" x14ac:dyDescent="0.2">
      <c r="U15199" s="59"/>
    </row>
    <row r="15200" spans="21:21" x14ac:dyDescent="0.2">
      <c r="U15200" s="59"/>
    </row>
    <row r="15201" spans="21:21" x14ac:dyDescent="0.2">
      <c r="U15201" s="59"/>
    </row>
    <row r="15202" spans="21:21" x14ac:dyDescent="0.2">
      <c r="U15202" s="59"/>
    </row>
    <row r="15203" spans="21:21" x14ac:dyDescent="0.2">
      <c r="U15203" s="59"/>
    </row>
    <row r="15204" spans="21:21" x14ac:dyDescent="0.2">
      <c r="U15204" s="59"/>
    </row>
    <row r="15205" spans="21:21" x14ac:dyDescent="0.2">
      <c r="U15205" s="59"/>
    </row>
    <row r="15206" spans="21:21" x14ac:dyDescent="0.2">
      <c r="U15206" s="59"/>
    </row>
    <row r="15207" spans="21:21" x14ac:dyDescent="0.2">
      <c r="U15207" s="59"/>
    </row>
    <row r="15208" spans="21:21" x14ac:dyDescent="0.2">
      <c r="U15208" s="59"/>
    </row>
    <row r="15209" spans="21:21" x14ac:dyDescent="0.2">
      <c r="U15209" s="59"/>
    </row>
    <row r="15210" spans="21:21" x14ac:dyDescent="0.2">
      <c r="U15210" s="59"/>
    </row>
    <row r="15211" spans="21:21" x14ac:dyDescent="0.2">
      <c r="U15211" s="59"/>
    </row>
    <row r="15212" spans="21:21" x14ac:dyDescent="0.2">
      <c r="U15212" s="59"/>
    </row>
    <row r="15213" spans="21:21" x14ac:dyDescent="0.2">
      <c r="U15213" s="59"/>
    </row>
    <row r="15214" spans="21:21" x14ac:dyDescent="0.2">
      <c r="U15214" s="59"/>
    </row>
    <row r="15215" spans="21:21" x14ac:dyDescent="0.2">
      <c r="U15215" s="59"/>
    </row>
    <row r="15216" spans="21:21" x14ac:dyDescent="0.2">
      <c r="U15216" s="59"/>
    </row>
    <row r="15217" spans="21:21" x14ac:dyDescent="0.2">
      <c r="U15217" s="59"/>
    </row>
    <row r="15218" spans="21:21" x14ac:dyDescent="0.2">
      <c r="U15218" s="59"/>
    </row>
    <row r="15219" spans="21:21" x14ac:dyDescent="0.2">
      <c r="U15219" s="59"/>
    </row>
    <row r="15220" spans="21:21" x14ac:dyDescent="0.2">
      <c r="U15220" s="59"/>
    </row>
    <row r="15221" spans="21:21" x14ac:dyDescent="0.2">
      <c r="U15221" s="59"/>
    </row>
    <row r="15222" spans="21:21" x14ac:dyDescent="0.2">
      <c r="U15222" s="59"/>
    </row>
    <row r="15223" spans="21:21" x14ac:dyDescent="0.2">
      <c r="U15223" s="59"/>
    </row>
    <row r="15224" spans="21:21" x14ac:dyDescent="0.2">
      <c r="U15224" s="59"/>
    </row>
    <row r="15225" spans="21:21" x14ac:dyDescent="0.2">
      <c r="U15225" s="59"/>
    </row>
    <row r="15226" spans="21:21" x14ac:dyDescent="0.2">
      <c r="U15226" s="59"/>
    </row>
    <row r="15227" spans="21:21" x14ac:dyDescent="0.2">
      <c r="U15227" s="59"/>
    </row>
    <row r="15228" spans="21:21" x14ac:dyDescent="0.2">
      <c r="U15228" s="59"/>
    </row>
    <row r="15229" spans="21:21" x14ac:dyDescent="0.2">
      <c r="U15229" s="59"/>
    </row>
    <row r="15230" spans="21:21" x14ac:dyDescent="0.2">
      <c r="U15230" s="59"/>
    </row>
    <row r="15231" spans="21:21" x14ac:dyDescent="0.2">
      <c r="U15231" s="59"/>
    </row>
    <row r="15232" spans="21:21" x14ac:dyDescent="0.2">
      <c r="U15232" s="59"/>
    </row>
    <row r="15233" spans="21:21" x14ac:dyDescent="0.2">
      <c r="U15233" s="59"/>
    </row>
    <row r="15234" spans="21:21" x14ac:dyDescent="0.2">
      <c r="U15234" s="59"/>
    </row>
    <row r="15235" spans="21:21" x14ac:dyDescent="0.2">
      <c r="U15235" s="59"/>
    </row>
    <row r="15236" spans="21:21" x14ac:dyDescent="0.2">
      <c r="U15236" s="59"/>
    </row>
    <row r="15237" spans="21:21" x14ac:dyDescent="0.2">
      <c r="U15237" s="59"/>
    </row>
    <row r="15238" spans="21:21" x14ac:dyDescent="0.2">
      <c r="U15238" s="59"/>
    </row>
    <row r="15239" spans="21:21" x14ac:dyDescent="0.2">
      <c r="U15239" s="59"/>
    </row>
    <row r="15240" spans="21:21" x14ac:dyDescent="0.2">
      <c r="U15240" s="59"/>
    </row>
    <row r="15241" spans="21:21" x14ac:dyDescent="0.2">
      <c r="U15241" s="59"/>
    </row>
    <row r="15242" spans="21:21" x14ac:dyDescent="0.2">
      <c r="U15242" s="59"/>
    </row>
    <row r="15243" spans="21:21" x14ac:dyDescent="0.2">
      <c r="U15243" s="59"/>
    </row>
    <row r="15244" spans="21:21" x14ac:dyDescent="0.2">
      <c r="U15244" s="59"/>
    </row>
    <row r="15245" spans="21:21" x14ac:dyDescent="0.2">
      <c r="U15245" s="59"/>
    </row>
    <row r="15246" spans="21:21" x14ac:dyDescent="0.2">
      <c r="U15246" s="59"/>
    </row>
    <row r="15247" spans="21:21" x14ac:dyDescent="0.2">
      <c r="U15247" s="59"/>
    </row>
    <row r="15248" spans="21:21" x14ac:dyDescent="0.2">
      <c r="U15248" s="59"/>
    </row>
    <row r="15249" spans="21:21" x14ac:dyDescent="0.2">
      <c r="U15249" s="59"/>
    </row>
    <row r="15250" spans="21:21" x14ac:dyDescent="0.2">
      <c r="U15250" s="59"/>
    </row>
    <row r="15251" spans="21:21" x14ac:dyDescent="0.2">
      <c r="U15251" s="59"/>
    </row>
    <row r="15252" spans="21:21" x14ac:dyDescent="0.2">
      <c r="U15252" s="59"/>
    </row>
    <row r="15253" spans="21:21" x14ac:dyDescent="0.2">
      <c r="U15253" s="59"/>
    </row>
    <row r="15254" spans="21:21" x14ac:dyDescent="0.2">
      <c r="U15254" s="59"/>
    </row>
    <row r="15255" spans="21:21" x14ac:dyDescent="0.2">
      <c r="U15255" s="59"/>
    </row>
    <row r="15256" spans="21:21" x14ac:dyDescent="0.2">
      <c r="U15256" s="59"/>
    </row>
    <row r="15257" spans="21:21" x14ac:dyDescent="0.2">
      <c r="U15257" s="59"/>
    </row>
    <row r="15258" spans="21:21" x14ac:dyDescent="0.2">
      <c r="U15258" s="59"/>
    </row>
    <row r="15259" spans="21:21" x14ac:dyDescent="0.2">
      <c r="U15259" s="59"/>
    </row>
    <row r="15260" spans="21:21" x14ac:dyDescent="0.2">
      <c r="U15260" s="59"/>
    </row>
    <row r="15261" spans="21:21" x14ac:dyDescent="0.2">
      <c r="U15261" s="59"/>
    </row>
    <row r="15262" spans="21:21" x14ac:dyDescent="0.2">
      <c r="U15262" s="59"/>
    </row>
    <row r="15263" spans="21:21" x14ac:dyDescent="0.2">
      <c r="U15263" s="59"/>
    </row>
    <row r="15264" spans="21:21" x14ac:dyDescent="0.2">
      <c r="U15264" s="59"/>
    </row>
    <row r="15265" spans="21:21" x14ac:dyDescent="0.2">
      <c r="U15265" s="59"/>
    </row>
    <row r="15266" spans="21:21" x14ac:dyDescent="0.2">
      <c r="U15266" s="59"/>
    </row>
    <row r="15267" spans="21:21" x14ac:dyDescent="0.2">
      <c r="U15267" s="59"/>
    </row>
    <row r="15268" spans="21:21" x14ac:dyDescent="0.2">
      <c r="U15268" s="59"/>
    </row>
    <row r="15269" spans="21:21" x14ac:dyDescent="0.2">
      <c r="U15269" s="59"/>
    </row>
    <row r="15270" spans="21:21" x14ac:dyDescent="0.2">
      <c r="U15270" s="59"/>
    </row>
    <row r="15271" spans="21:21" x14ac:dyDescent="0.2">
      <c r="U15271" s="59"/>
    </row>
    <row r="15272" spans="21:21" x14ac:dyDescent="0.2">
      <c r="U15272" s="59"/>
    </row>
    <row r="15273" spans="21:21" x14ac:dyDescent="0.2">
      <c r="U15273" s="59"/>
    </row>
    <row r="15274" spans="21:21" x14ac:dyDescent="0.2">
      <c r="U15274" s="59"/>
    </row>
    <row r="15275" spans="21:21" x14ac:dyDescent="0.2">
      <c r="U15275" s="59"/>
    </row>
    <row r="15276" spans="21:21" x14ac:dyDescent="0.2">
      <c r="U15276" s="59"/>
    </row>
    <row r="15277" spans="21:21" x14ac:dyDescent="0.2">
      <c r="U15277" s="59"/>
    </row>
    <row r="15278" spans="21:21" x14ac:dyDescent="0.2">
      <c r="U15278" s="59"/>
    </row>
    <row r="15279" spans="21:21" x14ac:dyDescent="0.2">
      <c r="U15279" s="59"/>
    </row>
    <row r="15280" spans="21:21" x14ac:dyDescent="0.2">
      <c r="U15280" s="59"/>
    </row>
    <row r="15281" spans="21:21" x14ac:dyDescent="0.2">
      <c r="U15281" s="59"/>
    </row>
    <row r="15282" spans="21:21" x14ac:dyDescent="0.2">
      <c r="U15282" s="59"/>
    </row>
    <row r="15283" spans="21:21" x14ac:dyDescent="0.2">
      <c r="U15283" s="59"/>
    </row>
    <row r="15284" spans="21:21" x14ac:dyDescent="0.2">
      <c r="U15284" s="59"/>
    </row>
    <row r="15285" spans="21:21" x14ac:dyDescent="0.2">
      <c r="U15285" s="59"/>
    </row>
    <row r="15286" spans="21:21" x14ac:dyDescent="0.2">
      <c r="U15286" s="59"/>
    </row>
    <row r="15287" spans="21:21" x14ac:dyDescent="0.2">
      <c r="U15287" s="59"/>
    </row>
    <row r="15288" spans="21:21" x14ac:dyDescent="0.2">
      <c r="U15288" s="59"/>
    </row>
    <row r="15289" spans="21:21" x14ac:dyDescent="0.2">
      <c r="U15289" s="59"/>
    </row>
    <row r="15290" spans="21:21" x14ac:dyDescent="0.2">
      <c r="U15290" s="59"/>
    </row>
    <row r="15291" spans="21:21" x14ac:dyDescent="0.2">
      <c r="U15291" s="59"/>
    </row>
    <row r="15292" spans="21:21" x14ac:dyDescent="0.2">
      <c r="U15292" s="59"/>
    </row>
    <row r="15293" spans="21:21" x14ac:dyDescent="0.2">
      <c r="U15293" s="59"/>
    </row>
    <row r="15294" spans="21:21" x14ac:dyDescent="0.2">
      <c r="U15294" s="59"/>
    </row>
    <row r="15295" spans="21:21" x14ac:dyDescent="0.2">
      <c r="U15295" s="59"/>
    </row>
    <row r="15296" spans="21:21" x14ac:dyDescent="0.2">
      <c r="U15296" s="59"/>
    </row>
    <row r="15297" spans="21:21" x14ac:dyDescent="0.2">
      <c r="U15297" s="59"/>
    </row>
    <row r="15298" spans="21:21" x14ac:dyDescent="0.2">
      <c r="U15298" s="59"/>
    </row>
    <row r="15299" spans="21:21" x14ac:dyDescent="0.2">
      <c r="U15299" s="59"/>
    </row>
    <row r="15300" spans="21:21" x14ac:dyDescent="0.2">
      <c r="U15300" s="59"/>
    </row>
    <row r="15301" spans="21:21" x14ac:dyDescent="0.2">
      <c r="U15301" s="59"/>
    </row>
    <row r="15302" spans="21:21" x14ac:dyDescent="0.2">
      <c r="U15302" s="59"/>
    </row>
    <row r="15303" spans="21:21" x14ac:dyDescent="0.2">
      <c r="U15303" s="59"/>
    </row>
    <row r="15304" spans="21:21" x14ac:dyDescent="0.2">
      <c r="U15304" s="59"/>
    </row>
    <row r="15305" spans="21:21" x14ac:dyDescent="0.2">
      <c r="U15305" s="59"/>
    </row>
    <row r="15306" spans="21:21" x14ac:dyDescent="0.2">
      <c r="U15306" s="59"/>
    </row>
    <row r="15307" spans="21:21" x14ac:dyDescent="0.2">
      <c r="U15307" s="59"/>
    </row>
    <row r="15308" spans="21:21" x14ac:dyDescent="0.2">
      <c r="U15308" s="59"/>
    </row>
    <row r="15309" spans="21:21" x14ac:dyDescent="0.2">
      <c r="U15309" s="59"/>
    </row>
    <row r="15310" spans="21:21" x14ac:dyDescent="0.2">
      <c r="U15310" s="59"/>
    </row>
    <row r="15311" spans="21:21" x14ac:dyDescent="0.2">
      <c r="U15311" s="59"/>
    </row>
    <row r="15312" spans="21:21" x14ac:dyDescent="0.2">
      <c r="U15312" s="59"/>
    </row>
    <row r="15313" spans="21:21" x14ac:dyDescent="0.2">
      <c r="U15313" s="59"/>
    </row>
    <row r="15314" spans="21:21" x14ac:dyDescent="0.2">
      <c r="U15314" s="59"/>
    </row>
    <row r="15315" spans="21:21" x14ac:dyDescent="0.2">
      <c r="U15315" s="59"/>
    </row>
    <row r="15316" spans="21:21" x14ac:dyDescent="0.2">
      <c r="U15316" s="59"/>
    </row>
    <row r="15317" spans="21:21" x14ac:dyDescent="0.2">
      <c r="U15317" s="59"/>
    </row>
    <row r="15318" spans="21:21" x14ac:dyDescent="0.2">
      <c r="U15318" s="59"/>
    </row>
    <row r="15319" spans="21:21" x14ac:dyDescent="0.2">
      <c r="U15319" s="59"/>
    </row>
    <row r="15320" spans="21:21" x14ac:dyDescent="0.2">
      <c r="U15320" s="59"/>
    </row>
    <row r="15321" spans="21:21" x14ac:dyDescent="0.2">
      <c r="U15321" s="59"/>
    </row>
    <row r="15322" spans="21:21" x14ac:dyDescent="0.2">
      <c r="U15322" s="59"/>
    </row>
    <row r="15323" spans="21:21" x14ac:dyDescent="0.2">
      <c r="U15323" s="59"/>
    </row>
    <row r="15324" spans="21:21" x14ac:dyDescent="0.2">
      <c r="U15324" s="59"/>
    </row>
    <row r="15325" spans="21:21" x14ac:dyDescent="0.2">
      <c r="U15325" s="59"/>
    </row>
    <row r="15326" spans="21:21" x14ac:dyDescent="0.2">
      <c r="U15326" s="59"/>
    </row>
    <row r="15327" spans="21:21" x14ac:dyDescent="0.2">
      <c r="U15327" s="59"/>
    </row>
    <row r="15328" spans="21:21" x14ac:dyDescent="0.2">
      <c r="U15328" s="59"/>
    </row>
    <row r="15329" spans="21:21" x14ac:dyDescent="0.2">
      <c r="U15329" s="59"/>
    </row>
    <row r="15330" spans="21:21" x14ac:dyDescent="0.2">
      <c r="U15330" s="59"/>
    </row>
    <row r="15331" spans="21:21" x14ac:dyDescent="0.2">
      <c r="U15331" s="59"/>
    </row>
    <row r="15332" spans="21:21" x14ac:dyDescent="0.2">
      <c r="U15332" s="59"/>
    </row>
    <row r="15333" spans="21:21" x14ac:dyDescent="0.2">
      <c r="U15333" s="59"/>
    </row>
    <row r="15334" spans="21:21" x14ac:dyDescent="0.2">
      <c r="U15334" s="59"/>
    </row>
    <row r="15335" spans="21:21" x14ac:dyDescent="0.2">
      <c r="U15335" s="59"/>
    </row>
    <row r="15336" spans="21:21" x14ac:dyDescent="0.2">
      <c r="U15336" s="59"/>
    </row>
    <row r="15337" spans="21:21" x14ac:dyDescent="0.2">
      <c r="U15337" s="59"/>
    </row>
    <row r="15338" spans="21:21" x14ac:dyDescent="0.2">
      <c r="U15338" s="59"/>
    </row>
    <row r="15339" spans="21:21" x14ac:dyDescent="0.2">
      <c r="U15339" s="59"/>
    </row>
    <row r="15340" spans="21:21" x14ac:dyDescent="0.2">
      <c r="U15340" s="59"/>
    </row>
    <row r="15341" spans="21:21" x14ac:dyDescent="0.2">
      <c r="U15341" s="59"/>
    </row>
    <row r="15342" spans="21:21" x14ac:dyDescent="0.2">
      <c r="U15342" s="59"/>
    </row>
    <row r="15343" spans="21:21" x14ac:dyDescent="0.2">
      <c r="U15343" s="59"/>
    </row>
    <row r="15344" spans="21:21" x14ac:dyDescent="0.2">
      <c r="U15344" s="59"/>
    </row>
    <row r="15345" spans="21:21" x14ac:dyDescent="0.2">
      <c r="U15345" s="59"/>
    </row>
    <row r="15346" spans="21:21" x14ac:dyDescent="0.2">
      <c r="U15346" s="59"/>
    </row>
    <row r="15347" spans="21:21" x14ac:dyDescent="0.2">
      <c r="U15347" s="59"/>
    </row>
    <row r="15348" spans="21:21" x14ac:dyDescent="0.2">
      <c r="U15348" s="59"/>
    </row>
    <row r="15349" spans="21:21" x14ac:dyDescent="0.2">
      <c r="U15349" s="59"/>
    </row>
    <row r="15350" spans="21:21" x14ac:dyDescent="0.2">
      <c r="U15350" s="59"/>
    </row>
    <row r="15351" spans="21:21" x14ac:dyDescent="0.2">
      <c r="U15351" s="59"/>
    </row>
    <row r="15352" spans="21:21" x14ac:dyDescent="0.2">
      <c r="U15352" s="59"/>
    </row>
    <row r="15353" spans="21:21" x14ac:dyDescent="0.2">
      <c r="U15353" s="59"/>
    </row>
    <row r="15354" spans="21:21" x14ac:dyDescent="0.2">
      <c r="U15354" s="59"/>
    </row>
    <row r="15355" spans="21:21" x14ac:dyDescent="0.2">
      <c r="U15355" s="59"/>
    </row>
    <row r="15356" spans="21:21" x14ac:dyDescent="0.2">
      <c r="U15356" s="59"/>
    </row>
    <row r="15357" spans="21:21" x14ac:dyDescent="0.2">
      <c r="U15357" s="59"/>
    </row>
    <row r="15358" spans="21:21" x14ac:dyDescent="0.2">
      <c r="U15358" s="59"/>
    </row>
    <row r="15359" spans="21:21" x14ac:dyDescent="0.2">
      <c r="U15359" s="59"/>
    </row>
    <row r="15360" spans="21:21" x14ac:dyDescent="0.2">
      <c r="U15360" s="59"/>
    </row>
    <row r="15361" spans="21:21" x14ac:dyDescent="0.2">
      <c r="U15361" s="59"/>
    </row>
    <row r="15362" spans="21:21" x14ac:dyDescent="0.2">
      <c r="U15362" s="59"/>
    </row>
    <row r="15363" spans="21:21" x14ac:dyDescent="0.2">
      <c r="U15363" s="59"/>
    </row>
    <row r="15364" spans="21:21" x14ac:dyDescent="0.2">
      <c r="U15364" s="59"/>
    </row>
    <row r="15365" spans="21:21" x14ac:dyDescent="0.2">
      <c r="U15365" s="59"/>
    </row>
    <row r="15366" spans="21:21" x14ac:dyDescent="0.2">
      <c r="U15366" s="59"/>
    </row>
    <row r="15367" spans="21:21" x14ac:dyDescent="0.2">
      <c r="U15367" s="59"/>
    </row>
    <row r="15368" spans="21:21" x14ac:dyDescent="0.2">
      <c r="U15368" s="59"/>
    </row>
    <row r="15369" spans="21:21" x14ac:dyDescent="0.2">
      <c r="U15369" s="59"/>
    </row>
    <row r="15370" spans="21:21" x14ac:dyDescent="0.2">
      <c r="U15370" s="59"/>
    </row>
    <row r="15371" spans="21:21" x14ac:dyDescent="0.2">
      <c r="U15371" s="59"/>
    </row>
    <row r="15372" spans="21:21" x14ac:dyDescent="0.2">
      <c r="U15372" s="59"/>
    </row>
    <row r="15373" spans="21:21" x14ac:dyDescent="0.2">
      <c r="U15373" s="59"/>
    </row>
    <row r="15374" spans="21:21" x14ac:dyDescent="0.2">
      <c r="U15374" s="59"/>
    </row>
    <row r="15375" spans="21:21" x14ac:dyDescent="0.2">
      <c r="U15375" s="59"/>
    </row>
    <row r="15376" spans="21:21" x14ac:dyDescent="0.2">
      <c r="U15376" s="59"/>
    </row>
    <row r="15377" spans="21:21" x14ac:dyDescent="0.2">
      <c r="U15377" s="59"/>
    </row>
    <row r="15378" spans="21:21" x14ac:dyDescent="0.2">
      <c r="U15378" s="59"/>
    </row>
    <row r="15379" spans="21:21" x14ac:dyDescent="0.2">
      <c r="U15379" s="59"/>
    </row>
    <row r="15380" spans="21:21" x14ac:dyDescent="0.2">
      <c r="U15380" s="59"/>
    </row>
    <row r="15381" spans="21:21" x14ac:dyDescent="0.2">
      <c r="U15381" s="59"/>
    </row>
    <row r="15382" spans="21:21" x14ac:dyDescent="0.2">
      <c r="U15382" s="59"/>
    </row>
    <row r="15383" spans="21:21" x14ac:dyDescent="0.2">
      <c r="U15383" s="59"/>
    </row>
    <row r="15384" spans="21:21" x14ac:dyDescent="0.2">
      <c r="U15384" s="59"/>
    </row>
    <row r="15385" spans="21:21" x14ac:dyDescent="0.2">
      <c r="U15385" s="59"/>
    </row>
    <row r="15386" spans="21:21" x14ac:dyDescent="0.2">
      <c r="U15386" s="59"/>
    </row>
    <row r="15387" spans="21:21" x14ac:dyDescent="0.2">
      <c r="U15387" s="59"/>
    </row>
    <row r="15388" spans="21:21" x14ac:dyDescent="0.2">
      <c r="U15388" s="59"/>
    </row>
    <row r="15389" spans="21:21" x14ac:dyDescent="0.2">
      <c r="U15389" s="59"/>
    </row>
    <row r="15390" spans="21:21" x14ac:dyDescent="0.2">
      <c r="U15390" s="59"/>
    </row>
    <row r="15391" spans="21:21" x14ac:dyDescent="0.2">
      <c r="U15391" s="59"/>
    </row>
    <row r="15392" spans="21:21" x14ac:dyDescent="0.2">
      <c r="U15392" s="59"/>
    </row>
    <row r="15393" spans="21:21" x14ac:dyDescent="0.2">
      <c r="U15393" s="59"/>
    </row>
    <row r="15394" spans="21:21" x14ac:dyDescent="0.2">
      <c r="U15394" s="59"/>
    </row>
    <row r="15395" spans="21:21" x14ac:dyDescent="0.2">
      <c r="U15395" s="59"/>
    </row>
    <row r="15396" spans="21:21" x14ac:dyDescent="0.2">
      <c r="U15396" s="59"/>
    </row>
    <row r="15397" spans="21:21" x14ac:dyDescent="0.2">
      <c r="U15397" s="59"/>
    </row>
    <row r="15398" spans="21:21" x14ac:dyDescent="0.2">
      <c r="U15398" s="59"/>
    </row>
    <row r="15399" spans="21:21" x14ac:dyDescent="0.2">
      <c r="U15399" s="59"/>
    </row>
    <row r="15400" spans="21:21" x14ac:dyDescent="0.2">
      <c r="U15400" s="59"/>
    </row>
    <row r="15401" spans="21:21" x14ac:dyDescent="0.2">
      <c r="U15401" s="59"/>
    </row>
    <row r="15402" spans="21:21" x14ac:dyDescent="0.2">
      <c r="U15402" s="59"/>
    </row>
    <row r="15403" spans="21:21" x14ac:dyDescent="0.2">
      <c r="U15403" s="59"/>
    </row>
    <row r="15404" spans="21:21" x14ac:dyDescent="0.2">
      <c r="U15404" s="59"/>
    </row>
    <row r="15405" spans="21:21" x14ac:dyDescent="0.2">
      <c r="U15405" s="59"/>
    </row>
    <row r="15406" spans="21:21" x14ac:dyDescent="0.2">
      <c r="U15406" s="59"/>
    </row>
    <row r="15407" spans="21:21" x14ac:dyDescent="0.2">
      <c r="U15407" s="59"/>
    </row>
    <row r="15408" spans="21:21" x14ac:dyDescent="0.2">
      <c r="U15408" s="59"/>
    </row>
    <row r="15409" spans="21:21" x14ac:dyDescent="0.2">
      <c r="U15409" s="59"/>
    </row>
    <row r="15410" spans="21:21" x14ac:dyDescent="0.2">
      <c r="U15410" s="59"/>
    </row>
    <row r="15411" spans="21:21" x14ac:dyDescent="0.2">
      <c r="U15411" s="59"/>
    </row>
    <row r="15412" spans="21:21" x14ac:dyDescent="0.2">
      <c r="U15412" s="59"/>
    </row>
    <row r="15413" spans="21:21" x14ac:dyDescent="0.2">
      <c r="U15413" s="59"/>
    </row>
    <row r="15414" spans="21:21" x14ac:dyDescent="0.2">
      <c r="U15414" s="59"/>
    </row>
    <row r="15415" spans="21:21" x14ac:dyDescent="0.2">
      <c r="U15415" s="59"/>
    </row>
    <row r="15416" spans="21:21" x14ac:dyDescent="0.2">
      <c r="U15416" s="59"/>
    </row>
    <row r="15417" spans="21:21" x14ac:dyDescent="0.2">
      <c r="U15417" s="59"/>
    </row>
    <row r="15418" spans="21:21" x14ac:dyDescent="0.2">
      <c r="U15418" s="59"/>
    </row>
    <row r="15419" spans="21:21" x14ac:dyDescent="0.2">
      <c r="U15419" s="59"/>
    </row>
    <row r="15420" spans="21:21" x14ac:dyDescent="0.2">
      <c r="U15420" s="59"/>
    </row>
    <row r="15421" spans="21:21" x14ac:dyDescent="0.2">
      <c r="U15421" s="59"/>
    </row>
    <row r="15422" spans="21:21" x14ac:dyDescent="0.2">
      <c r="U15422" s="59"/>
    </row>
    <row r="15423" spans="21:21" x14ac:dyDescent="0.2">
      <c r="U15423" s="59"/>
    </row>
    <row r="15424" spans="21:21" x14ac:dyDescent="0.2">
      <c r="U15424" s="59"/>
    </row>
    <row r="15425" spans="21:21" x14ac:dyDescent="0.2">
      <c r="U15425" s="59"/>
    </row>
    <row r="15426" spans="21:21" x14ac:dyDescent="0.2">
      <c r="U15426" s="59"/>
    </row>
    <row r="15427" spans="21:21" x14ac:dyDescent="0.2">
      <c r="U15427" s="59"/>
    </row>
    <row r="15428" spans="21:21" x14ac:dyDescent="0.2">
      <c r="U15428" s="59"/>
    </row>
    <row r="15429" spans="21:21" x14ac:dyDescent="0.2">
      <c r="U15429" s="59"/>
    </row>
    <row r="15430" spans="21:21" x14ac:dyDescent="0.2">
      <c r="U15430" s="59"/>
    </row>
    <row r="15431" spans="21:21" x14ac:dyDescent="0.2">
      <c r="U15431" s="59"/>
    </row>
    <row r="15432" spans="21:21" x14ac:dyDescent="0.2">
      <c r="U15432" s="59"/>
    </row>
    <row r="15433" spans="21:21" x14ac:dyDescent="0.2">
      <c r="U15433" s="59"/>
    </row>
    <row r="15434" spans="21:21" x14ac:dyDescent="0.2">
      <c r="U15434" s="59"/>
    </row>
    <row r="15435" spans="21:21" x14ac:dyDescent="0.2">
      <c r="U15435" s="59"/>
    </row>
    <row r="15436" spans="21:21" x14ac:dyDescent="0.2">
      <c r="U15436" s="59"/>
    </row>
    <row r="15437" spans="21:21" x14ac:dyDescent="0.2">
      <c r="U15437" s="59"/>
    </row>
    <row r="15438" spans="21:21" x14ac:dyDescent="0.2">
      <c r="U15438" s="59"/>
    </row>
    <row r="15439" spans="21:21" x14ac:dyDescent="0.2">
      <c r="U15439" s="59"/>
    </row>
    <row r="15440" spans="21:21" x14ac:dyDescent="0.2">
      <c r="U15440" s="59"/>
    </row>
    <row r="15441" spans="21:21" x14ac:dyDescent="0.2">
      <c r="U15441" s="59"/>
    </row>
    <row r="15442" spans="21:21" x14ac:dyDescent="0.2">
      <c r="U15442" s="59"/>
    </row>
    <row r="15443" spans="21:21" x14ac:dyDescent="0.2">
      <c r="U15443" s="59"/>
    </row>
    <row r="15444" spans="21:21" x14ac:dyDescent="0.2">
      <c r="U15444" s="59"/>
    </row>
    <row r="15445" spans="21:21" x14ac:dyDescent="0.2">
      <c r="U15445" s="59"/>
    </row>
    <row r="15446" spans="21:21" x14ac:dyDescent="0.2">
      <c r="U15446" s="59"/>
    </row>
    <row r="15447" spans="21:21" x14ac:dyDescent="0.2">
      <c r="U15447" s="59"/>
    </row>
    <row r="15448" spans="21:21" x14ac:dyDescent="0.2">
      <c r="U15448" s="59"/>
    </row>
    <row r="15449" spans="21:21" x14ac:dyDescent="0.2">
      <c r="U15449" s="59"/>
    </row>
    <row r="15450" spans="21:21" x14ac:dyDescent="0.2">
      <c r="U15450" s="59"/>
    </row>
    <row r="15451" spans="21:21" x14ac:dyDescent="0.2">
      <c r="U15451" s="59"/>
    </row>
    <row r="15452" spans="21:21" x14ac:dyDescent="0.2">
      <c r="U15452" s="59"/>
    </row>
    <row r="15453" spans="21:21" x14ac:dyDescent="0.2">
      <c r="U15453" s="59"/>
    </row>
    <row r="15454" spans="21:21" x14ac:dyDescent="0.2">
      <c r="U15454" s="59"/>
    </row>
    <row r="15455" spans="21:21" x14ac:dyDescent="0.2">
      <c r="U15455" s="59"/>
    </row>
    <row r="15456" spans="21:21" x14ac:dyDescent="0.2">
      <c r="U15456" s="59"/>
    </row>
    <row r="15457" spans="21:21" x14ac:dyDescent="0.2">
      <c r="U15457" s="59"/>
    </row>
    <row r="15458" spans="21:21" x14ac:dyDescent="0.2">
      <c r="U15458" s="59"/>
    </row>
    <row r="15459" spans="21:21" x14ac:dyDescent="0.2">
      <c r="U15459" s="59"/>
    </row>
    <row r="15460" spans="21:21" x14ac:dyDescent="0.2">
      <c r="U15460" s="59"/>
    </row>
    <row r="15461" spans="21:21" x14ac:dyDescent="0.2">
      <c r="U15461" s="59"/>
    </row>
    <row r="15462" spans="21:21" x14ac:dyDescent="0.2">
      <c r="U15462" s="59"/>
    </row>
    <row r="15463" spans="21:21" x14ac:dyDescent="0.2">
      <c r="U15463" s="59"/>
    </row>
    <row r="15464" spans="21:21" x14ac:dyDescent="0.2">
      <c r="U15464" s="59"/>
    </row>
    <row r="15465" spans="21:21" x14ac:dyDescent="0.2">
      <c r="U15465" s="59"/>
    </row>
    <row r="15466" spans="21:21" x14ac:dyDescent="0.2">
      <c r="U15466" s="59"/>
    </row>
    <row r="15467" spans="21:21" x14ac:dyDescent="0.2">
      <c r="U15467" s="59"/>
    </row>
    <row r="15468" spans="21:21" x14ac:dyDescent="0.2">
      <c r="U15468" s="59"/>
    </row>
    <row r="15469" spans="21:21" x14ac:dyDescent="0.2">
      <c r="U15469" s="59"/>
    </row>
    <row r="15470" spans="21:21" x14ac:dyDescent="0.2">
      <c r="U15470" s="59"/>
    </row>
    <row r="15471" spans="21:21" x14ac:dyDescent="0.2">
      <c r="U15471" s="59"/>
    </row>
    <row r="15472" spans="21:21" x14ac:dyDescent="0.2">
      <c r="U15472" s="59"/>
    </row>
    <row r="15473" spans="21:21" x14ac:dyDescent="0.2">
      <c r="U15473" s="59"/>
    </row>
    <row r="15474" spans="21:21" x14ac:dyDescent="0.2">
      <c r="U15474" s="59"/>
    </row>
    <row r="15475" spans="21:21" x14ac:dyDescent="0.2">
      <c r="U15475" s="59"/>
    </row>
    <row r="15476" spans="21:21" x14ac:dyDescent="0.2">
      <c r="U15476" s="59"/>
    </row>
    <row r="15477" spans="21:21" x14ac:dyDescent="0.2">
      <c r="U15477" s="59"/>
    </row>
    <row r="15478" spans="21:21" x14ac:dyDescent="0.2">
      <c r="U15478" s="59"/>
    </row>
    <row r="15479" spans="21:21" x14ac:dyDescent="0.2">
      <c r="U15479" s="59"/>
    </row>
    <row r="15480" spans="21:21" x14ac:dyDescent="0.2">
      <c r="U15480" s="59"/>
    </row>
    <row r="15481" spans="21:21" x14ac:dyDescent="0.2">
      <c r="U15481" s="59"/>
    </row>
    <row r="15482" spans="21:21" x14ac:dyDescent="0.2">
      <c r="U15482" s="59"/>
    </row>
    <row r="15483" spans="21:21" x14ac:dyDescent="0.2">
      <c r="U15483" s="59"/>
    </row>
    <row r="15484" spans="21:21" x14ac:dyDescent="0.2">
      <c r="U15484" s="59"/>
    </row>
    <row r="15485" spans="21:21" x14ac:dyDescent="0.2">
      <c r="U15485" s="59"/>
    </row>
    <row r="15486" spans="21:21" x14ac:dyDescent="0.2">
      <c r="U15486" s="59"/>
    </row>
    <row r="15487" spans="21:21" x14ac:dyDescent="0.2">
      <c r="U15487" s="59"/>
    </row>
    <row r="15488" spans="21:21" x14ac:dyDescent="0.2">
      <c r="U15488" s="59"/>
    </row>
    <row r="15489" spans="21:21" x14ac:dyDescent="0.2">
      <c r="U15489" s="59"/>
    </row>
    <row r="15490" spans="21:21" x14ac:dyDescent="0.2">
      <c r="U15490" s="59"/>
    </row>
    <row r="15491" spans="21:21" x14ac:dyDescent="0.2">
      <c r="U15491" s="59"/>
    </row>
    <row r="15492" spans="21:21" x14ac:dyDescent="0.2">
      <c r="U15492" s="59"/>
    </row>
    <row r="15493" spans="21:21" x14ac:dyDescent="0.2">
      <c r="U15493" s="59"/>
    </row>
    <row r="15494" spans="21:21" x14ac:dyDescent="0.2">
      <c r="U15494" s="59"/>
    </row>
    <row r="15495" spans="21:21" x14ac:dyDescent="0.2">
      <c r="U15495" s="59"/>
    </row>
    <row r="15496" spans="21:21" x14ac:dyDescent="0.2">
      <c r="U15496" s="59"/>
    </row>
    <row r="15497" spans="21:21" x14ac:dyDescent="0.2">
      <c r="U15497" s="59"/>
    </row>
    <row r="15498" spans="21:21" x14ac:dyDescent="0.2">
      <c r="U15498" s="59"/>
    </row>
    <row r="15499" spans="21:21" x14ac:dyDescent="0.2">
      <c r="U15499" s="59"/>
    </row>
    <row r="15500" spans="21:21" x14ac:dyDescent="0.2">
      <c r="U15500" s="59"/>
    </row>
    <row r="15501" spans="21:21" x14ac:dyDescent="0.2">
      <c r="U15501" s="59"/>
    </row>
    <row r="15502" spans="21:21" x14ac:dyDescent="0.2">
      <c r="U15502" s="59"/>
    </row>
    <row r="15503" spans="21:21" x14ac:dyDescent="0.2">
      <c r="U15503" s="59"/>
    </row>
    <row r="15504" spans="21:21" x14ac:dyDescent="0.2">
      <c r="U15504" s="59"/>
    </row>
    <row r="15505" spans="21:21" x14ac:dyDescent="0.2">
      <c r="U15505" s="59"/>
    </row>
    <row r="15506" spans="21:21" x14ac:dyDescent="0.2">
      <c r="U15506" s="59"/>
    </row>
    <row r="15507" spans="21:21" x14ac:dyDescent="0.2">
      <c r="U15507" s="59"/>
    </row>
    <row r="15508" spans="21:21" x14ac:dyDescent="0.2">
      <c r="U15508" s="59"/>
    </row>
    <row r="15509" spans="21:21" x14ac:dyDescent="0.2">
      <c r="U15509" s="59"/>
    </row>
    <row r="15510" spans="21:21" x14ac:dyDescent="0.2">
      <c r="U15510" s="59"/>
    </row>
    <row r="15511" spans="21:21" x14ac:dyDescent="0.2">
      <c r="U15511" s="59"/>
    </row>
    <row r="15512" spans="21:21" x14ac:dyDescent="0.2">
      <c r="U15512" s="59"/>
    </row>
    <row r="15513" spans="21:21" x14ac:dyDescent="0.2">
      <c r="U15513" s="59"/>
    </row>
    <row r="15514" spans="21:21" x14ac:dyDescent="0.2">
      <c r="U15514" s="59"/>
    </row>
    <row r="15515" spans="21:21" x14ac:dyDescent="0.2">
      <c r="U15515" s="59"/>
    </row>
    <row r="15516" spans="21:21" x14ac:dyDescent="0.2">
      <c r="U15516" s="59"/>
    </row>
    <row r="15517" spans="21:21" x14ac:dyDescent="0.2">
      <c r="U15517" s="59"/>
    </row>
    <row r="15518" spans="21:21" x14ac:dyDescent="0.2">
      <c r="U15518" s="59"/>
    </row>
    <row r="15519" spans="21:21" x14ac:dyDescent="0.2">
      <c r="U15519" s="59"/>
    </row>
    <row r="15520" spans="21:21" x14ac:dyDescent="0.2">
      <c r="U15520" s="59"/>
    </row>
    <row r="15521" spans="21:21" x14ac:dyDescent="0.2">
      <c r="U15521" s="59"/>
    </row>
    <row r="15522" spans="21:21" x14ac:dyDescent="0.2">
      <c r="U15522" s="59"/>
    </row>
    <row r="15523" spans="21:21" x14ac:dyDescent="0.2">
      <c r="U15523" s="59"/>
    </row>
    <row r="15524" spans="21:21" x14ac:dyDescent="0.2">
      <c r="U15524" s="59"/>
    </row>
    <row r="15525" spans="21:21" x14ac:dyDescent="0.2">
      <c r="U15525" s="59"/>
    </row>
    <row r="15526" spans="21:21" x14ac:dyDescent="0.2">
      <c r="U15526" s="59"/>
    </row>
    <row r="15527" spans="21:21" x14ac:dyDescent="0.2">
      <c r="U15527" s="59"/>
    </row>
    <row r="15528" spans="21:21" x14ac:dyDescent="0.2">
      <c r="U15528" s="59"/>
    </row>
    <row r="15529" spans="21:21" x14ac:dyDescent="0.2">
      <c r="U15529" s="59"/>
    </row>
    <row r="15530" spans="21:21" x14ac:dyDescent="0.2">
      <c r="U15530" s="59"/>
    </row>
    <row r="15531" spans="21:21" x14ac:dyDescent="0.2">
      <c r="U15531" s="59"/>
    </row>
    <row r="15532" spans="21:21" x14ac:dyDescent="0.2">
      <c r="U15532" s="59"/>
    </row>
    <row r="15533" spans="21:21" x14ac:dyDescent="0.2">
      <c r="U15533" s="59"/>
    </row>
    <row r="15534" spans="21:21" x14ac:dyDescent="0.2">
      <c r="U15534" s="59"/>
    </row>
    <row r="15535" spans="21:21" x14ac:dyDescent="0.2">
      <c r="U15535" s="59"/>
    </row>
    <row r="15536" spans="21:21" x14ac:dyDescent="0.2">
      <c r="U15536" s="59"/>
    </row>
    <row r="15537" spans="21:21" x14ac:dyDescent="0.2">
      <c r="U15537" s="59"/>
    </row>
    <row r="15538" spans="21:21" x14ac:dyDescent="0.2">
      <c r="U15538" s="59"/>
    </row>
    <row r="15539" spans="21:21" x14ac:dyDescent="0.2">
      <c r="U15539" s="59"/>
    </row>
    <row r="15540" spans="21:21" x14ac:dyDescent="0.2">
      <c r="U15540" s="59"/>
    </row>
    <row r="15541" spans="21:21" x14ac:dyDescent="0.2">
      <c r="U15541" s="59"/>
    </row>
    <row r="15542" spans="21:21" x14ac:dyDescent="0.2">
      <c r="U15542" s="59"/>
    </row>
    <row r="15543" spans="21:21" x14ac:dyDescent="0.2">
      <c r="U15543" s="59"/>
    </row>
    <row r="15544" spans="21:21" x14ac:dyDescent="0.2">
      <c r="U15544" s="59"/>
    </row>
    <row r="15545" spans="21:21" x14ac:dyDescent="0.2">
      <c r="U15545" s="59"/>
    </row>
    <row r="15546" spans="21:21" x14ac:dyDescent="0.2">
      <c r="U15546" s="59"/>
    </row>
    <row r="15547" spans="21:21" x14ac:dyDescent="0.2">
      <c r="U15547" s="59"/>
    </row>
    <row r="15548" spans="21:21" x14ac:dyDescent="0.2">
      <c r="U15548" s="59"/>
    </row>
    <row r="15549" spans="21:21" x14ac:dyDescent="0.2">
      <c r="U15549" s="59"/>
    </row>
    <row r="15550" spans="21:21" x14ac:dyDescent="0.2">
      <c r="U15550" s="59"/>
    </row>
    <row r="15551" spans="21:21" x14ac:dyDescent="0.2">
      <c r="U15551" s="59"/>
    </row>
    <row r="15552" spans="21:21" x14ac:dyDescent="0.2">
      <c r="U15552" s="59"/>
    </row>
    <row r="15553" spans="21:21" x14ac:dyDescent="0.2">
      <c r="U15553" s="59"/>
    </row>
    <row r="15554" spans="21:21" x14ac:dyDescent="0.2">
      <c r="U15554" s="59"/>
    </row>
    <row r="15555" spans="21:21" x14ac:dyDescent="0.2">
      <c r="U15555" s="59"/>
    </row>
    <row r="15556" spans="21:21" x14ac:dyDescent="0.2">
      <c r="U15556" s="59"/>
    </row>
    <row r="15557" spans="21:21" x14ac:dyDescent="0.2">
      <c r="U15557" s="59"/>
    </row>
    <row r="15558" spans="21:21" x14ac:dyDescent="0.2">
      <c r="U15558" s="59"/>
    </row>
    <row r="15559" spans="21:21" x14ac:dyDescent="0.2">
      <c r="U15559" s="59"/>
    </row>
    <row r="15560" spans="21:21" x14ac:dyDescent="0.2">
      <c r="U15560" s="59"/>
    </row>
    <row r="15561" spans="21:21" x14ac:dyDescent="0.2">
      <c r="U15561" s="59"/>
    </row>
    <row r="15562" spans="21:21" x14ac:dyDescent="0.2">
      <c r="U15562" s="59"/>
    </row>
    <row r="15563" spans="21:21" x14ac:dyDescent="0.2">
      <c r="U15563" s="59"/>
    </row>
    <row r="15564" spans="21:21" x14ac:dyDescent="0.2">
      <c r="U15564" s="59"/>
    </row>
    <row r="15565" spans="21:21" x14ac:dyDescent="0.2">
      <c r="U15565" s="59"/>
    </row>
    <row r="15566" spans="21:21" x14ac:dyDescent="0.2">
      <c r="U15566" s="59"/>
    </row>
    <row r="15567" spans="21:21" x14ac:dyDescent="0.2">
      <c r="U15567" s="59"/>
    </row>
    <row r="15568" spans="21:21" x14ac:dyDescent="0.2">
      <c r="U15568" s="59"/>
    </row>
    <row r="15569" spans="21:21" x14ac:dyDescent="0.2">
      <c r="U15569" s="59"/>
    </row>
    <row r="15570" spans="21:21" x14ac:dyDescent="0.2">
      <c r="U15570" s="59"/>
    </row>
    <row r="15571" spans="21:21" x14ac:dyDescent="0.2">
      <c r="U15571" s="59"/>
    </row>
    <row r="15572" spans="21:21" x14ac:dyDescent="0.2">
      <c r="U15572" s="59"/>
    </row>
    <row r="15573" spans="21:21" x14ac:dyDescent="0.2">
      <c r="U15573" s="59"/>
    </row>
    <row r="15574" spans="21:21" x14ac:dyDescent="0.2">
      <c r="U15574" s="59"/>
    </row>
    <row r="15575" spans="21:21" x14ac:dyDescent="0.2">
      <c r="U15575" s="59"/>
    </row>
    <row r="15576" spans="21:21" x14ac:dyDescent="0.2">
      <c r="U15576" s="59"/>
    </row>
    <row r="15577" spans="21:21" x14ac:dyDescent="0.2">
      <c r="U15577" s="59"/>
    </row>
    <row r="15578" spans="21:21" x14ac:dyDescent="0.2">
      <c r="U15578" s="59"/>
    </row>
    <row r="15579" spans="21:21" x14ac:dyDescent="0.2">
      <c r="U15579" s="59"/>
    </row>
    <row r="15580" spans="21:21" x14ac:dyDescent="0.2">
      <c r="U15580" s="59"/>
    </row>
    <row r="15581" spans="21:21" x14ac:dyDescent="0.2">
      <c r="U15581" s="59"/>
    </row>
    <row r="15582" spans="21:21" x14ac:dyDescent="0.2">
      <c r="U15582" s="59"/>
    </row>
    <row r="15583" spans="21:21" x14ac:dyDescent="0.2">
      <c r="U15583" s="59"/>
    </row>
    <row r="15584" spans="21:21" x14ac:dyDescent="0.2">
      <c r="U15584" s="59"/>
    </row>
    <row r="15585" spans="21:21" x14ac:dyDescent="0.2">
      <c r="U15585" s="59"/>
    </row>
    <row r="15586" spans="21:21" x14ac:dyDescent="0.2">
      <c r="U15586" s="59"/>
    </row>
    <row r="15587" spans="21:21" x14ac:dyDescent="0.2">
      <c r="U15587" s="59"/>
    </row>
    <row r="15588" spans="21:21" x14ac:dyDescent="0.2">
      <c r="U15588" s="59"/>
    </row>
    <row r="15589" spans="21:21" x14ac:dyDescent="0.2">
      <c r="U15589" s="59"/>
    </row>
    <row r="15590" spans="21:21" x14ac:dyDescent="0.2">
      <c r="U15590" s="59"/>
    </row>
    <row r="15591" spans="21:21" x14ac:dyDescent="0.2">
      <c r="U15591" s="59"/>
    </row>
    <row r="15592" spans="21:21" x14ac:dyDescent="0.2">
      <c r="U15592" s="59"/>
    </row>
    <row r="15593" spans="21:21" x14ac:dyDescent="0.2">
      <c r="U15593" s="59"/>
    </row>
    <row r="15594" spans="21:21" x14ac:dyDescent="0.2">
      <c r="U15594" s="59"/>
    </row>
    <row r="15595" spans="21:21" x14ac:dyDescent="0.2">
      <c r="U15595" s="59"/>
    </row>
    <row r="15596" spans="21:21" x14ac:dyDescent="0.2">
      <c r="U15596" s="59"/>
    </row>
    <row r="15597" spans="21:21" x14ac:dyDescent="0.2">
      <c r="U15597" s="59"/>
    </row>
    <row r="15598" spans="21:21" x14ac:dyDescent="0.2">
      <c r="U15598" s="59"/>
    </row>
    <row r="15599" spans="21:21" x14ac:dyDescent="0.2">
      <c r="U15599" s="59"/>
    </row>
    <row r="15600" spans="21:21" x14ac:dyDescent="0.2">
      <c r="U15600" s="59"/>
    </row>
    <row r="15601" spans="21:21" x14ac:dyDescent="0.2">
      <c r="U15601" s="59"/>
    </row>
    <row r="15602" spans="21:21" x14ac:dyDescent="0.2">
      <c r="U15602" s="59"/>
    </row>
    <row r="15603" spans="21:21" x14ac:dyDescent="0.2">
      <c r="U15603" s="59"/>
    </row>
    <row r="15604" spans="21:21" x14ac:dyDescent="0.2">
      <c r="U15604" s="59"/>
    </row>
    <row r="15605" spans="21:21" x14ac:dyDescent="0.2">
      <c r="U15605" s="59"/>
    </row>
    <row r="15606" spans="21:21" x14ac:dyDescent="0.2">
      <c r="U15606" s="59"/>
    </row>
    <row r="15607" spans="21:21" x14ac:dyDescent="0.2">
      <c r="U15607" s="59"/>
    </row>
    <row r="15608" spans="21:21" x14ac:dyDescent="0.2">
      <c r="U15608" s="59"/>
    </row>
    <row r="15609" spans="21:21" x14ac:dyDescent="0.2">
      <c r="U15609" s="59"/>
    </row>
    <row r="15610" spans="21:21" x14ac:dyDescent="0.2">
      <c r="U15610" s="59"/>
    </row>
    <row r="15611" spans="21:21" x14ac:dyDescent="0.2">
      <c r="U15611" s="59"/>
    </row>
    <row r="15612" spans="21:21" x14ac:dyDescent="0.2">
      <c r="U15612" s="59"/>
    </row>
    <row r="15613" spans="21:21" x14ac:dyDescent="0.2">
      <c r="U15613" s="59"/>
    </row>
    <row r="15614" spans="21:21" x14ac:dyDescent="0.2">
      <c r="U15614" s="59"/>
    </row>
    <row r="15615" spans="21:21" x14ac:dyDescent="0.2">
      <c r="U15615" s="59"/>
    </row>
    <row r="15616" spans="21:21" x14ac:dyDescent="0.2">
      <c r="U15616" s="59"/>
    </row>
    <row r="15617" spans="21:21" x14ac:dyDescent="0.2">
      <c r="U15617" s="59"/>
    </row>
    <row r="15618" spans="21:21" x14ac:dyDescent="0.2">
      <c r="U15618" s="59"/>
    </row>
    <row r="15619" spans="21:21" x14ac:dyDescent="0.2">
      <c r="U15619" s="59"/>
    </row>
    <row r="15620" spans="21:21" x14ac:dyDescent="0.2">
      <c r="U15620" s="59"/>
    </row>
    <row r="15621" spans="21:21" x14ac:dyDescent="0.2">
      <c r="U15621" s="59"/>
    </row>
    <row r="15622" spans="21:21" x14ac:dyDescent="0.2">
      <c r="U15622" s="59"/>
    </row>
    <row r="15623" spans="21:21" x14ac:dyDescent="0.2">
      <c r="U15623" s="59"/>
    </row>
    <row r="15624" spans="21:21" x14ac:dyDescent="0.2">
      <c r="U15624" s="59"/>
    </row>
    <row r="15625" spans="21:21" x14ac:dyDescent="0.2">
      <c r="U15625" s="59"/>
    </row>
    <row r="15626" spans="21:21" x14ac:dyDescent="0.2">
      <c r="U15626" s="59"/>
    </row>
    <row r="15627" spans="21:21" x14ac:dyDescent="0.2">
      <c r="U15627" s="59"/>
    </row>
    <row r="15628" spans="21:21" x14ac:dyDescent="0.2">
      <c r="U15628" s="59"/>
    </row>
    <row r="15629" spans="21:21" x14ac:dyDescent="0.2">
      <c r="U15629" s="59"/>
    </row>
    <row r="15630" spans="21:21" x14ac:dyDescent="0.2">
      <c r="U15630" s="59"/>
    </row>
    <row r="15631" spans="21:21" x14ac:dyDescent="0.2">
      <c r="U15631" s="59"/>
    </row>
    <row r="15632" spans="21:21" x14ac:dyDescent="0.2">
      <c r="U15632" s="59"/>
    </row>
    <row r="15633" spans="21:21" x14ac:dyDescent="0.2">
      <c r="U15633" s="59"/>
    </row>
    <row r="15634" spans="21:21" x14ac:dyDescent="0.2">
      <c r="U15634" s="59"/>
    </row>
    <row r="15635" spans="21:21" x14ac:dyDescent="0.2">
      <c r="U15635" s="59"/>
    </row>
    <row r="15636" spans="21:21" x14ac:dyDescent="0.2">
      <c r="U15636" s="59"/>
    </row>
    <row r="15637" spans="21:21" x14ac:dyDescent="0.2">
      <c r="U15637" s="59"/>
    </row>
    <row r="15638" spans="21:21" x14ac:dyDescent="0.2">
      <c r="U15638" s="59"/>
    </row>
    <row r="15639" spans="21:21" x14ac:dyDescent="0.2">
      <c r="U15639" s="59"/>
    </row>
    <row r="15640" spans="21:21" x14ac:dyDescent="0.2">
      <c r="U15640" s="59"/>
    </row>
    <row r="15641" spans="21:21" x14ac:dyDescent="0.2">
      <c r="U15641" s="59"/>
    </row>
    <row r="15642" spans="21:21" x14ac:dyDescent="0.2">
      <c r="U15642" s="59"/>
    </row>
    <row r="15643" spans="21:21" x14ac:dyDescent="0.2">
      <c r="U15643" s="59"/>
    </row>
    <row r="15644" spans="21:21" x14ac:dyDescent="0.2">
      <c r="U15644" s="59"/>
    </row>
    <row r="15645" spans="21:21" x14ac:dyDescent="0.2">
      <c r="U15645" s="59"/>
    </row>
    <row r="15646" spans="21:21" x14ac:dyDescent="0.2">
      <c r="U15646" s="59"/>
    </row>
    <row r="15647" spans="21:21" x14ac:dyDescent="0.2">
      <c r="U15647" s="59"/>
    </row>
    <row r="15648" spans="21:21" x14ac:dyDescent="0.2">
      <c r="U15648" s="59"/>
    </row>
    <row r="15649" spans="21:21" x14ac:dyDescent="0.2">
      <c r="U15649" s="59"/>
    </row>
    <row r="15650" spans="21:21" x14ac:dyDescent="0.2">
      <c r="U15650" s="59"/>
    </row>
    <row r="15651" spans="21:21" x14ac:dyDescent="0.2">
      <c r="U15651" s="59"/>
    </row>
    <row r="15652" spans="21:21" x14ac:dyDescent="0.2">
      <c r="U15652" s="59"/>
    </row>
    <row r="15653" spans="21:21" x14ac:dyDescent="0.2">
      <c r="U15653" s="59"/>
    </row>
    <row r="15654" spans="21:21" x14ac:dyDescent="0.2">
      <c r="U15654" s="59"/>
    </row>
    <row r="15655" spans="21:21" x14ac:dyDescent="0.2">
      <c r="U15655" s="59"/>
    </row>
    <row r="15656" spans="21:21" x14ac:dyDescent="0.2">
      <c r="U15656" s="59"/>
    </row>
    <row r="15657" spans="21:21" x14ac:dyDescent="0.2">
      <c r="U15657" s="59"/>
    </row>
    <row r="15658" spans="21:21" x14ac:dyDescent="0.2">
      <c r="U15658" s="59"/>
    </row>
    <row r="15659" spans="21:21" x14ac:dyDescent="0.2">
      <c r="U15659" s="59"/>
    </row>
    <row r="15660" spans="21:21" x14ac:dyDescent="0.2">
      <c r="U15660" s="59"/>
    </row>
    <row r="15661" spans="21:21" x14ac:dyDescent="0.2">
      <c r="U15661" s="59"/>
    </row>
    <row r="15662" spans="21:21" x14ac:dyDescent="0.2">
      <c r="U15662" s="59"/>
    </row>
    <row r="15663" spans="21:21" x14ac:dyDescent="0.2">
      <c r="U15663" s="59"/>
    </row>
    <row r="15664" spans="21:21" x14ac:dyDescent="0.2">
      <c r="U15664" s="59"/>
    </row>
    <row r="15665" spans="21:21" x14ac:dyDescent="0.2">
      <c r="U15665" s="59"/>
    </row>
    <row r="15666" spans="21:21" x14ac:dyDescent="0.2">
      <c r="U15666" s="59"/>
    </row>
    <row r="15667" spans="21:21" x14ac:dyDescent="0.2">
      <c r="U15667" s="59"/>
    </row>
    <row r="15668" spans="21:21" x14ac:dyDescent="0.2">
      <c r="U15668" s="59"/>
    </row>
    <row r="15669" spans="21:21" x14ac:dyDescent="0.2">
      <c r="U15669" s="59"/>
    </row>
    <row r="15670" spans="21:21" x14ac:dyDescent="0.2">
      <c r="U15670" s="59"/>
    </row>
    <row r="15671" spans="21:21" x14ac:dyDescent="0.2">
      <c r="U15671" s="59"/>
    </row>
    <row r="15672" spans="21:21" x14ac:dyDescent="0.2">
      <c r="U15672" s="59"/>
    </row>
    <row r="15673" spans="21:21" x14ac:dyDescent="0.2">
      <c r="U15673" s="59"/>
    </row>
    <row r="15674" spans="21:21" x14ac:dyDescent="0.2">
      <c r="U15674" s="59"/>
    </row>
    <row r="15675" spans="21:21" x14ac:dyDescent="0.2">
      <c r="U15675" s="59"/>
    </row>
    <row r="15676" spans="21:21" x14ac:dyDescent="0.2">
      <c r="U15676" s="59"/>
    </row>
    <row r="15677" spans="21:21" x14ac:dyDescent="0.2">
      <c r="U15677" s="59"/>
    </row>
    <row r="15678" spans="21:21" x14ac:dyDescent="0.2">
      <c r="U15678" s="59"/>
    </row>
    <row r="15679" spans="21:21" x14ac:dyDescent="0.2">
      <c r="U15679" s="59"/>
    </row>
    <row r="15680" spans="21:21" x14ac:dyDescent="0.2">
      <c r="U15680" s="59"/>
    </row>
    <row r="15681" spans="21:21" x14ac:dyDescent="0.2">
      <c r="U15681" s="59"/>
    </row>
    <row r="15682" spans="21:21" x14ac:dyDescent="0.2">
      <c r="U15682" s="59"/>
    </row>
    <row r="15683" spans="21:21" x14ac:dyDescent="0.2">
      <c r="U15683" s="59"/>
    </row>
    <row r="15684" spans="21:21" x14ac:dyDescent="0.2">
      <c r="U15684" s="59"/>
    </row>
    <row r="15685" spans="21:21" x14ac:dyDescent="0.2">
      <c r="U15685" s="59"/>
    </row>
    <row r="15686" spans="21:21" x14ac:dyDescent="0.2">
      <c r="U15686" s="59"/>
    </row>
    <row r="15687" spans="21:21" x14ac:dyDescent="0.2">
      <c r="U15687" s="59"/>
    </row>
    <row r="15688" spans="21:21" x14ac:dyDescent="0.2">
      <c r="U15688" s="59"/>
    </row>
    <row r="15689" spans="21:21" x14ac:dyDescent="0.2">
      <c r="U15689" s="59"/>
    </row>
    <row r="15690" spans="21:21" x14ac:dyDescent="0.2">
      <c r="U15690" s="59"/>
    </row>
    <row r="15691" spans="21:21" x14ac:dyDescent="0.2">
      <c r="U15691" s="59"/>
    </row>
    <row r="15692" spans="21:21" x14ac:dyDescent="0.2">
      <c r="U15692" s="59"/>
    </row>
    <row r="15693" spans="21:21" x14ac:dyDescent="0.2">
      <c r="U15693" s="59"/>
    </row>
    <row r="15694" spans="21:21" x14ac:dyDescent="0.2">
      <c r="U15694" s="59"/>
    </row>
    <row r="15695" spans="21:21" x14ac:dyDescent="0.2">
      <c r="U15695" s="59"/>
    </row>
    <row r="15696" spans="21:21" x14ac:dyDescent="0.2">
      <c r="U15696" s="59"/>
    </row>
    <row r="15697" spans="21:21" x14ac:dyDescent="0.2">
      <c r="U15697" s="59"/>
    </row>
    <row r="15698" spans="21:21" x14ac:dyDescent="0.2">
      <c r="U15698" s="59"/>
    </row>
    <row r="15699" spans="21:21" x14ac:dyDescent="0.2">
      <c r="U15699" s="59"/>
    </row>
    <row r="15700" spans="21:21" x14ac:dyDescent="0.2">
      <c r="U15700" s="59"/>
    </row>
    <row r="15701" spans="21:21" x14ac:dyDescent="0.2">
      <c r="U15701" s="59"/>
    </row>
    <row r="15702" spans="21:21" x14ac:dyDescent="0.2">
      <c r="U15702" s="59"/>
    </row>
    <row r="15703" spans="21:21" x14ac:dyDescent="0.2">
      <c r="U15703" s="59"/>
    </row>
    <row r="15704" spans="21:21" x14ac:dyDescent="0.2">
      <c r="U15704" s="59"/>
    </row>
    <row r="15705" spans="21:21" x14ac:dyDescent="0.2">
      <c r="U15705" s="59"/>
    </row>
    <row r="15706" spans="21:21" x14ac:dyDescent="0.2">
      <c r="U15706" s="59"/>
    </row>
    <row r="15707" spans="21:21" x14ac:dyDescent="0.2">
      <c r="U15707" s="59"/>
    </row>
    <row r="15708" spans="21:21" x14ac:dyDescent="0.2">
      <c r="U15708" s="59"/>
    </row>
    <row r="15709" spans="21:21" x14ac:dyDescent="0.2">
      <c r="U15709" s="59"/>
    </row>
    <row r="15710" spans="21:21" x14ac:dyDescent="0.2">
      <c r="U15710" s="59"/>
    </row>
    <row r="15711" spans="21:21" x14ac:dyDescent="0.2">
      <c r="U15711" s="59"/>
    </row>
    <row r="15712" spans="21:21" x14ac:dyDescent="0.2">
      <c r="U15712" s="59"/>
    </row>
    <row r="15713" spans="21:21" x14ac:dyDescent="0.2">
      <c r="U15713" s="59"/>
    </row>
    <row r="15714" spans="21:21" x14ac:dyDescent="0.2">
      <c r="U15714" s="59"/>
    </row>
    <row r="15715" spans="21:21" x14ac:dyDescent="0.2">
      <c r="U15715" s="59"/>
    </row>
    <row r="15716" spans="21:21" x14ac:dyDescent="0.2">
      <c r="U15716" s="59"/>
    </row>
    <row r="15717" spans="21:21" x14ac:dyDescent="0.2">
      <c r="U15717" s="59"/>
    </row>
    <row r="15718" spans="21:21" x14ac:dyDescent="0.2">
      <c r="U15718" s="59"/>
    </row>
    <row r="15719" spans="21:21" x14ac:dyDescent="0.2">
      <c r="U15719" s="59"/>
    </row>
    <row r="15720" spans="21:21" x14ac:dyDescent="0.2">
      <c r="U15720" s="59"/>
    </row>
    <row r="15721" spans="21:21" x14ac:dyDescent="0.2">
      <c r="U15721" s="59"/>
    </row>
    <row r="15722" spans="21:21" x14ac:dyDescent="0.2">
      <c r="U15722" s="59"/>
    </row>
    <row r="15723" spans="21:21" x14ac:dyDescent="0.2">
      <c r="U15723" s="59"/>
    </row>
    <row r="15724" spans="21:21" x14ac:dyDescent="0.2">
      <c r="U15724" s="59"/>
    </row>
    <row r="15725" spans="21:21" x14ac:dyDescent="0.2">
      <c r="U15725" s="59"/>
    </row>
    <row r="15726" spans="21:21" x14ac:dyDescent="0.2">
      <c r="U15726" s="59"/>
    </row>
    <row r="15727" spans="21:21" x14ac:dyDescent="0.2">
      <c r="U15727" s="59"/>
    </row>
    <row r="15728" spans="21:21" x14ac:dyDescent="0.2">
      <c r="U15728" s="59"/>
    </row>
    <row r="15729" spans="21:21" x14ac:dyDescent="0.2">
      <c r="U15729" s="59"/>
    </row>
    <row r="15730" spans="21:21" x14ac:dyDescent="0.2">
      <c r="U15730" s="59"/>
    </row>
    <row r="15731" spans="21:21" x14ac:dyDescent="0.2">
      <c r="U15731" s="59"/>
    </row>
    <row r="15732" spans="21:21" x14ac:dyDescent="0.2">
      <c r="U15732" s="59"/>
    </row>
    <row r="15733" spans="21:21" x14ac:dyDescent="0.2">
      <c r="U15733" s="59"/>
    </row>
    <row r="15734" spans="21:21" x14ac:dyDescent="0.2">
      <c r="U15734" s="59"/>
    </row>
    <row r="15735" spans="21:21" x14ac:dyDescent="0.2">
      <c r="U15735" s="59"/>
    </row>
    <row r="15736" spans="21:21" x14ac:dyDescent="0.2">
      <c r="U15736" s="59"/>
    </row>
    <row r="15737" spans="21:21" x14ac:dyDescent="0.2">
      <c r="U15737" s="59"/>
    </row>
    <row r="15738" spans="21:21" x14ac:dyDescent="0.2">
      <c r="U15738" s="59"/>
    </row>
    <row r="15739" spans="21:21" x14ac:dyDescent="0.2">
      <c r="U15739" s="59"/>
    </row>
    <row r="15740" spans="21:21" x14ac:dyDescent="0.2">
      <c r="U15740" s="59"/>
    </row>
    <row r="15741" spans="21:21" x14ac:dyDescent="0.2">
      <c r="U15741" s="59"/>
    </row>
    <row r="15742" spans="21:21" x14ac:dyDescent="0.2">
      <c r="U15742" s="59"/>
    </row>
    <row r="15743" spans="21:21" x14ac:dyDescent="0.2">
      <c r="U15743" s="59"/>
    </row>
    <row r="15744" spans="21:21" x14ac:dyDescent="0.2">
      <c r="U15744" s="59"/>
    </row>
    <row r="15745" spans="21:21" x14ac:dyDescent="0.2">
      <c r="U15745" s="59"/>
    </row>
    <row r="15746" spans="21:21" x14ac:dyDescent="0.2">
      <c r="U15746" s="59"/>
    </row>
    <row r="15747" spans="21:21" x14ac:dyDescent="0.2">
      <c r="U15747" s="59"/>
    </row>
    <row r="15748" spans="21:21" x14ac:dyDescent="0.2">
      <c r="U15748" s="59"/>
    </row>
    <row r="15749" spans="21:21" x14ac:dyDescent="0.2">
      <c r="U15749" s="59"/>
    </row>
    <row r="15750" spans="21:21" x14ac:dyDescent="0.2">
      <c r="U15750" s="59"/>
    </row>
    <row r="15751" spans="21:21" x14ac:dyDescent="0.2">
      <c r="U15751" s="59"/>
    </row>
    <row r="15752" spans="21:21" x14ac:dyDescent="0.2">
      <c r="U15752" s="59"/>
    </row>
    <row r="15753" spans="21:21" x14ac:dyDescent="0.2">
      <c r="U15753" s="59"/>
    </row>
    <row r="15754" spans="21:21" x14ac:dyDescent="0.2">
      <c r="U15754" s="59"/>
    </row>
    <row r="15755" spans="21:21" x14ac:dyDescent="0.2">
      <c r="U15755" s="59"/>
    </row>
    <row r="15756" spans="21:21" x14ac:dyDescent="0.2">
      <c r="U15756" s="59"/>
    </row>
    <row r="15757" spans="21:21" x14ac:dyDescent="0.2">
      <c r="U15757" s="59"/>
    </row>
    <row r="15758" spans="21:21" x14ac:dyDescent="0.2">
      <c r="U15758" s="59"/>
    </row>
    <row r="15759" spans="21:21" x14ac:dyDescent="0.2">
      <c r="U15759" s="59"/>
    </row>
    <row r="15760" spans="21:21" x14ac:dyDescent="0.2">
      <c r="U15760" s="59"/>
    </row>
    <row r="15761" spans="21:21" x14ac:dyDescent="0.2">
      <c r="U15761" s="59"/>
    </row>
    <row r="15762" spans="21:21" x14ac:dyDescent="0.2">
      <c r="U15762" s="59"/>
    </row>
    <row r="15763" spans="21:21" x14ac:dyDescent="0.2">
      <c r="U15763" s="59"/>
    </row>
    <row r="15764" spans="21:21" x14ac:dyDescent="0.2">
      <c r="U15764" s="59"/>
    </row>
    <row r="15765" spans="21:21" x14ac:dyDescent="0.2">
      <c r="U15765" s="59"/>
    </row>
    <row r="15766" spans="21:21" x14ac:dyDescent="0.2">
      <c r="U15766" s="59"/>
    </row>
    <row r="15767" spans="21:21" x14ac:dyDescent="0.2">
      <c r="U15767" s="59"/>
    </row>
    <row r="15768" spans="21:21" x14ac:dyDescent="0.2">
      <c r="U15768" s="59"/>
    </row>
    <row r="15769" spans="21:21" x14ac:dyDescent="0.2">
      <c r="U15769" s="59"/>
    </row>
    <row r="15770" spans="21:21" x14ac:dyDescent="0.2">
      <c r="U15770" s="59"/>
    </row>
    <row r="15771" spans="21:21" x14ac:dyDescent="0.2">
      <c r="U15771" s="59"/>
    </row>
    <row r="15772" spans="21:21" x14ac:dyDescent="0.2">
      <c r="U15772" s="59"/>
    </row>
    <row r="15773" spans="21:21" x14ac:dyDescent="0.2">
      <c r="U15773" s="59"/>
    </row>
    <row r="15774" spans="21:21" x14ac:dyDescent="0.2">
      <c r="U15774" s="59"/>
    </row>
    <row r="15775" spans="21:21" x14ac:dyDescent="0.2">
      <c r="U15775" s="59"/>
    </row>
    <row r="15776" spans="21:21" x14ac:dyDescent="0.2">
      <c r="U15776" s="59"/>
    </row>
    <row r="15777" spans="21:21" x14ac:dyDescent="0.2">
      <c r="U15777" s="59"/>
    </row>
    <row r="15778" spans="21:21" x14ac:dyDescent="0.2">
      <c r="U15778" s="59"/>
    </row>
    <row r="15779" spans="21:21" x14ac:dyDescent="0.2">
      <c r="U15779" s="59"/>
    </row>
    <row r="15780" spans="21:21" x14ac:dyDescent="0.2">
      <c r="U15780" s="59"/>
    </row>
    <row r="15781" spans="21:21" x14ac:dyDescent="0.2">
      <c r="U15781" s="59"/>
    </row>
    <row r="15782" spans="21:21" x14ac:dyDescent="0.2">
      <c r="U15782" s="59"/>
    </row>
    <row r="15783" spans="21:21" x14ac:dyDescent="0.2">
      <c r="U15783" s="59"/>
    </row>
    <row r="15784" spans="21:21" x14ac:dyDescent="0.2">
      <c r="U15784" s="59"/>
    </row>
    <row r="15785" spans="21:21" x14ac:dyDescent="0.2">
      <c r="U15785" s="59"/>
    </row>
    <row r="15786" spans="21:21" x14ac:dyDescent="0.2">
      <c r="U15786" s="59"/>
    </row>
    <row r="15787" spans="21:21" x14ac:dyDescent="0.2">
      <c r="U15787" s="59"/>
    </row>
    <row r="15788" spans="21:21" x14ac:dyDescent="0.2">
      <c r="U15788" s="59"/>
    </row>
    <row r="15789" spans="21:21" x14ac:dyDescent="0.2">
      <c r="U15789" s="59"/>
    </row>
    <row r="15790" spans="21:21" x14ac:dyDescent="0.2">
      <c r="U15790" s="59"/>
    </row>
    <row r="15791" spans="21:21" x14ac:dyDescent="0.2">
      <c r="U15791" s="59"/>
    </row>
    <row r="15792" spans="21:21" x14ac:dyDescent="0.2">
      <c r="U15792" s="59"/>
    </row>
    <row r="15793" spans="21:21" x14ac:dyDescent="0.2">
      <c r="U15793" s="59"/>
    </row>
    <row r="15794" spans="21:21" x14ac:dyDescent="0.2">
      <c r="U15794" s="59"/>
    </row>
    <row r="15795" spans="21:21" x14ac:dyDescent="0.2">
      <c r="U15795" s="59"/>
    </row>
    <row r="15796" spans="21:21" x14ac:dyDescent="0.2">
      <c r="U15796" s="59"/>
    </row>
    <row r="15797" spans="21:21" x14ac:dyDescent="0.2">
      <c r="U15797" s="59"/>
    </row>
    <row r="15798" spans="21:21" x14ac:dyDescent="0.2">
      <c r="U15798" s="59"/>
    </row>
    <row r="15799" spans="21:21" x14ac:dyDescent="0.2">
      <c r="U15799" s="59"/>
    </row>
    <row r="15800" spans="21:21" x14ac:dyDescent="0.2">
      <c r="U15800" s="59"/>
    </row>
    <row r="15801" spans="21:21" x14ac:dyDescent="0.2">
      <c r="U15801" s="59"/>
    </row>
    <row r="15802" spans="21:21" x14ac:dyDescent="0.2">
      <c r="U15802" s="59"/>
    </row>
    <row r="15803" spans="21:21" x14ac:dyDescent="0.2">
      <c r="U15803" s="59"/>
    </row>
    <row r="15804" spans="21:21" x14ac:dyDescent="0.2">
      <c r="U15804" s="59"/>
    </row>
    <row r="15805" spans="21:21" x14ac:dyDescent="0.2">
      <c r="U15805" s="59"/>
    </row>
    <row r="15806" spans="21:21" x14ac:dyDescent="0.2">
      <c r="U15806" s="59"/>
    </row>
    <row r="15807" spans="21:21" x14ac:dyDescent="0.2">
      <c r="U15807" s="59"/>
    </row>
    <row r="15808" spans="21:21" x14ac:dyDescent="0.2">
      <c r="U15808" s="59"/>
    </row>
    <row r="15809" spans="21:21" x14ac:dyDescent="0.2">
      <c r="U15809" s="59"/>
    </row>
    <row r="15810" spans="21:21" x14ac:dyDescent="0.2">
      <c r="U15810" s="59"/>
    </row>
    <row r="15811" spans="21:21" x14ac:dyDescent="0.2">
      <c r="U15811" s="59"/>
    </row>
    <row r="15812" spans="21:21" x14ac:dyDescent="0.2">
      <c r="U15812" s="59"/>
    </row>
    <row r="15813" spans="21:21" x14ac:dyDescent="0.2">
      <c r="U15813" s="59"/>
    </row>
    <row r="15814" spans="21:21" x14ac:dyDescent="0.2">
      <c r="U15814" s="59"/>
    </row>
    <row r="15815" spans="21:21" x14ac:dyDescent="0.2">
      <c r="U15815" s="59"/>
    </row>
    <row r="15816" spans="21:21" x14ac:dyDescent="0.2">
      <c r="U15816" s="59"/>
    </row>
    <row r="15817" spans="21:21" x14ac:dyDescent="0.2">
      <c r="U15817" s="59"/>
    </row>
    <row r="15818" spans="21:21" x14ac:dyDescent="0.2">
      <c r="U15818" s="59"/>
    </row>
    <row r="15819" spans="21:21" x14ac:dyDescent="0.2">
      <c r="U15819" s="59"/>
    </row>
    <row r="15820" spans="21:21" x14ac:dyDescent="0.2">
      <c r="U15820" s="59"/>
    </row>
    <row r="15821" spans="21:21" x14ac:dyDescent="0.2">
      <c r="U15821" s="59"/>
    </row>
    <row r="15822" spans="21:21" x14ac:dyDescent="0.2">
      <c r="U15822" s="59"/>
    </row>
    <row r="15823" spans="21:21" x14ac:dyDescent="0.2">
      <c r="U15823" s="59"/>
    </row>
    <row r="15824" spans="21:21" x14ac:dyDescent="0.2">
      <c r="U15824" s="59"/>
    </row>
    <row r="15825" spans="21:21" x14ac:dyDescent="0.2">
      <c r="U15825" s="59"/>
    </row>
    <row r="15826" spans="21:21" x14ac:dyDescent="0.2">
      <c r="U15826" s="59"/>
    </row>
    <row r="15827" spans="21:21" x14ac:dyDescent="0.2">
      <c r="U15827" s="59"/>
    </row>
    <row r="15828" spans="21:21" x14ac:dyDescent="0.2">
      <c r="U15828" s="59"/>
    </row>
    <row r="15829" spans="21:21" x14ac:dyDescent="0.2">
      <c r="U15829" s="59"/>
    </row>
    <row r="15830" spans="21:21" x14ac:dyDescent="0.2">
      <c r="U15830" s="59"/>
    </row>
    <row r="15831" spans="21:21" x14ac:dyDescent="0.2">
      <c r="U15831" s="59"/>
    </row>
    <row r="15832" spans="21:21" x14ac:dyDescent="0.2">
      <c r="U15832" s="59"/>
    </row>
    <row r="15833" spans="21:21" x14ac:dyDescent="0.2">
      <c r="U15833" s="59"/>
    </row>
    <row r="15834" spans="21:21" x14ac:dyDescent="0.2">
      <c r="U15834" s="59"/>
    </row>
    <row r="15835" spans="21:21" x14ac:dyDescent="0.2">
      <c r="U15835" s="59"/>
    </row>
    <row r="15836" spans="21:21" x14ac:dyDescent="0.2">
      <c r="U15836" s="59"/>
    </row>
    <row r="15837" spans="21:21" x14ac:dyDescent="0.2">
      <c r="U15837" s="59"/>
    </row>
    <row r="15838" spans="21:21" x14ac:dyDescent="0.2">
      <c r="U15838" s="59"/>
    </row>
    <row r="15839" spans="21:21" x14ac:dyDescent="0.2">
      <c r="U15839" s="59"/>
    </row>
    <row r="15840" spans="21:21" x14ac:dyDescent="0.2">
      <c r="U15840" s="59"/>
    </row>
    <row r="15841" spans="21:21" x14ac:dyDescent="0.2">
      <c r="U15841" s="59"/>
    </row>
    <row r="15842" spans="21:21" x14ac:dyDescent="0.2">
      <c r="U15842" s="59"/>
    </row>
    <row r="15843" spans="21:21" x14ac:dyDescent="0.2">
      <c r="U15843" s="59"/>
    </row>
    <row r="15844" spans="21:21" x14ac:dyDescent="0.2">
      <c r="U15844" s="59"/>
    </row>
    <row r="15845" spans="21:21" x14ac:dyDescent="0.2">
      <c r="U15845" s="59"/>
    </row>
    <row r="15846" spans="21:21" x14ac:dyDescent="0.2">
      <c r="U15846" s="59"/>
    </row>
    <row r="15847" spans="21:21" x14ac:dyDescent="0.2">
      <c r="U15847" s="59"/>
    </row>
    <row r="15848" spans="21:21" x14ac:dyDescent="0.2">
      <c r="U15848" s="59"/>
    </row>
    <row r="15849" spans="21:21" x14ac:dyDescent="0.2">
      <c r="U15849" s="59"/>
    </row>
    <row r="15850" spans="21:21" x14ac:dyDescent="0.2">
      <c r="U15850" s="59"/>
    </row>
    <row r="15851" spans="21:21" x14ac:dyDescent="0.2">
      <c r="U15851" s="59"/>
    </row>
    <row r="15852" spans="21:21" x14ac:dyDescent="0.2">
      <c r="U15852" s="59"/>
    </row>
    <row r="15853" spans="21:21" x14ac:dyDescent="0.2">
      <c r="U15853" s="59"/>
    </row>
    <row r="15854" spans="21:21" x14ac:dyDescent="0.2">
      <c r="U15854" s="59"/>
    </row>
    <row r="15855" spans="21:21" x14ac:dyDescent="0.2">
      <c r="U15855" s="59"/>
    </row>
    <row r="15856" spans="21:21" x14ac:dyDescent="0.2">
      <c r="U15856" s="59"/>
    </row>
    <row r="15857" spans="21:21" x14ac:dyDescent="0.2">
      <c r="U15857" s="59"/>
    </row>
    <row r="15858" spans="21:21" x14ac:dyDescent="0.2">
      <c r="U15858" s="59"/>
    </row>
    <row r="15859" spans="21:21" x14ac:dyDescent="0.2">
      <c r="U15859" s="59"/>
    </row>
    <row r="15860" spans="21:21" x14ac:dyDescent="0.2">
      <c r="U15860" s="59"/>
    </row>
    <row r="15861" spans="21:21" x14ac:dyDescent="0.2">
      <c r="U15861" s="59"/>
    </row>
    <row r="15862" spans="21:21" x14ac:dyDescent="0.2">
      <c r="U15862" s="59"/>
    </row>
    <row r="15863" spans="21:21" x14ac:dyDescent="0.2">
      <c r="U15863" s="59"/>
    </row>
    <row r="15864" spans="21:21" x14ac:dyDescent="0.2">
      <c r="U15864" s="59"/>
    </row>
    <row r="15865" spans="21:21" x14ac:dyDescent="0.2">
      <c r="U15865" s="59"/>
    </row>
    <row r="15866" spans="21:21" x14ac:dyDescent="0.2">
      <c r="U15866" s="59"/>
    </row>
    <row r="15867" spans="21:21" x14ac:dyDescent="0.2">
      <c r="U15867" s="59"/>
    </row>
    <row r="15868" spans="21:21" x14ac:dyDescent="0.2">
      <c r="U15868" s="59"/>
    </row>
    <row r="15869" spans="21:21" x14ac:dyDescent="0.2">
      <c r="U15869" s="59"/>
    </row>
    <row r="15870" spans="21:21" x14ac:dyDescent="0.2">
      <c r="U15870" s="59"/>
    </row>
    <row r="15871" spans="21:21" x14ac:dyDescent="0.2">
      <c r="U15871" s="59"/>
    </row>
    <row r="15872" spans="21:21" x14ac:dyDescent="0.2">
      <c r="U15872" s="59"/>
    </row>
    <row r="15873" spans="21:21" x14ac:dyDescent="0.2">
      <c r="U15873" s="59"/>
    </row>
    <row r="15874" spans="21:21" x14ac:dyDescent="0.2">
      <c r="U15874" s="59"/>
    </row>
    <row r="15875" spans="21:21" x14ac:dyDescent="0.2">
      <c r="U15875" s="59"/>
    </row>
    <row r="15876" spans="21:21" x14ac:dyDescent="0.2">
      <c r="U15876" s="59"/>
    </row>
    <row r="15877" spans="21:21" x14ac:dyDescent="0.2">
      <c r="U15877" s="59"/>
    </row>
    <row r="15878" spans="21:21" x14ac:dyDescent="0.2">
      <c r="U15878" s="59"/>
    </row>
    <row r="15879" spans="21:21" x14ac:dyDescent="0.2">
      <c r="U15879" s="59"/>
    </row>
    <row r="15880" spans="21:21" x14ac:dyDescent="0.2">
      <c r="U15880" s="59"/>
    </row>
    <row r="15881" spans="21:21" x14ac:dyDescent="0.2">
      <c r="U15881" s="59"/>
    </row>
    <row r="15882" spans="21:21" x14ac:dyDescent="0.2">
      <c r="U15882" s="59"/>
    </row>
    <row r="15883" spans="21:21" x14ac:dyDescent="0.2">
      <c r="U15883" s="59"/>
    </row>
    <row r="15884" spans="21:21" x14ac:dyDescent="0.2">
      <c r="U15884" s="59"/>
    </row>
    <row r="15885" spans="21:21" x14ac:dyDescent="0.2">
      <c r="U15885" s="59"/>
    </row>
    <row r="15886" spans="21:21" x14ac:dyDescent="0.2">
      <c r="U15886" s="59"/>
    </row>
    <row r="15887" spans="21:21" x14ac:dyDescent="0.2">
      <c r="U15887" s="59"/>
    </row>
    <row r="15888" spans="21:21" x14ac:dyDescent="0.2">
      <c r="U15888" s="59"/>
    </row>
    <row r="15889" spans="21:21" x14ac:dyDescent="0.2">
      <c r="U15889" s="59"/>
    </row>
    <row r="15890" spans="21:21" x14ac:dyDescent="0.2">
      <c r="U15890" s="59"/>
    </row>
    <row r="15891" spans="21:21" x14ac:dyDescent="0.2">
      <c r="U15891" s="59"/>
    </row>
    <row r="15892" spans="21:21" x14ac:dyDescent="0.2">
      <c r="U15892" s="59"/>
    </row>
    <row r="15893" spans="21:21" x14ac:dyDescent="0.2">
      <c r="U15893" s="59"/>
    </row>
    <row r="15894" spans="21:21" x14ac:dyDescent="0.2">
      <c r="U15894" s="59"/>
    </row>
    <row r="15895" spans="21:21" x14ac:dyDescent="0.2">
      <c r="U15895" s="59"/>
    </row>
    <row r="15896" spans="21:21" x14ac:dyDescent="0.2">
      <c r="U15896" s="59"/>
    </row>
    <row r="15897" spans="21:21" x14ac:dyDescent="0.2">
      <c r="U15897" s="59"/>
    </row>
    <row r="15898" spans="21:21" x14ac:dyDescent="0.2">
      <c r="U15898" s="59"/>
    </row>
    <row r="15899" spans="21:21" x14ac:dyDescent="0.2">
      <c r="U15899" s="59"/>
    </row>
    <row r="15900" spans="21:21" x14ac:dyDescent="0.2">
      <c r="U15900" s="59"/>
    </row>
    <row r="15901" spans="21:21" x14ac:dyDescent="0.2">
      <c r="U15901" s="59"/>
    </row>
    <row r="15902" spans="21:21" x14ac:dyDescent="0.2">
      <c r="U15902" s="59"/>
    </row>
    <row r="15903" spans="21:21" x14ac:dyDescent="0.2">
      <c r="U15903" s="59"/>
    </row>
    <row r="15904" spans="21:21" x14ac:dyDescent="0.2">
      <c r="U15904" s="59"/>
    </row>
    <row r="15905" spans="21:21" x14ac:dyDescent="0.2">
      <c r="U15905" s="59"/>
    </row>
    <row r="15906" spans="21:21" x14ac:dyDescent="0.2">
      <c r="U15906" s="59"/>
    </row>
    <row r="15907" spans="21:21" x14ac:dyDescent="0.2">
      <c r="U15907" s="59"/>
    </row>
    <row r="15908" spans="21:21" x14ac:dyDescent="0.2">
      <c r="U15908" s="59"/>
    </row>
    <row r="15909" spans="21:21" x14ac:dyDescent="0.2">
      <c r="U15909" s="59"/>
    </row>
    <row r="15910" spans="21:21" x14ac:dyDescent="0.2">
      <c r="U15910" s="59"/>
    </row>
    <row r="15911" spans="21:21" x14ac:dyDescent="0.2">
      <c r="U15911" s="59"/>
    </row>
    <row r="15912" spans="21:21" x14ac:dyDescent="0.2">
      <c r="U15912" s="59"/>
    </row>
    <row r="15913" spans="21:21" x14ac:dyDescent="0.2">
      <c r="U15913" s="59"/>
    </row>
    <row r="15914" spans="21:21" x14ac:dyDescent="0.2">
      <c r="U15914" s="59"/>
    </row>
    <row r="15915" spans="21:21" x14ac:dyDescent="0.2">
      <c r="U15915" s="59"/>
    </row>
    <row r="15916" spans="21:21" x14ac:dyDescent="0.2">
      <c r="U15916" s="59"/>
    </row>
    <row r="15917" spans="21:21" x14ac:dyDescent="0.2">
      <c r="U15917" s="59"/>
    </row>
    <row r="15918" spans="21:21" x14ac:dyDescent="0.2">
      <c r="U15918" s="59"/>
    </row>
    <row r="15919" spans="21:21" x14ac:dyDescent="0.2">
      <c r="U15919" s="59"/>
    </row>
    <row r="15920" spans="21:21" x14ac:dyDescent="0.2">
      <c r="U15920" s="59"/>
    </row>
    <row r="15921" spans="21:21" x14ac:dyDescent="0.2">
      <c r="U15921" s="59"/>
    </row>
    <row r="15922" spans="21:21" x14ac:dyDescent="0.2">
      <c r="U15922" s="59"/>
    </row>
    <row r="15923" spans="21:21" x14ac:dyDescent="0.2">
      <c r="U15923" s="59"/>
    </row>
    <row r="15924" spans="21:21" x14ac:dyDescent="0.2">
      <c r="U15924" s="59"/>
    </row>
    <row r="15925" spans="21:21" x14ac:dyDescent="0.2">
      <c r="U15925" s="59"/>
    </row>
    <row r="15926" spans="21:21" x14ac:dyDescent="0.2">
      <c r="U15926" s="59"/>
    </row>
    <row r="15927" spans="21:21" x14ac:dyDescent="0.2">
      <c r="U15927" s="59"/>
    </row>
    <row r="15928" spans="21:21" x14ac:dyDescent="0.2">
      <c r="U15928" s="59"/>
    </row>
    <row r="15929" spans="21:21" x14ac:dyDescent="0.2">
      <c r="U15929" s="59"/>
    </row>
    <row r="15930" spans="21:21" x14ac:dyDescent="0.2">
      <c r="U15930" s="59"/>
    </row>
    <row r="15931" spans="21:21" x14ac:dyDescent="0.2">
      <c r="U15931" s="59"/>
    </row>
    <row r="15932" spans="21:21" x14ac:dyDescent="0.2">
      <c r="U15932" s="59"/>
    </row>
    <row r="15933" spans="21:21" x14ac:dyDescent="0.2">
      <c r="U15933" s="59"/>
    </row>
    <row r="15934" spans="21:21" x14ac:dyDescent="0.2">
      <c r="U15934" s="59"/>
    </row>
    <row r="15935" spans="21:21" x14ac:dyDescent="0.2">
      <c r="U15935" s="59"/>
    </row>
    <row r="15936" spans="21:21" x14ac:dyDescent="0.2">
      <c r="U15936" s="59"/>
    </row>
    <row r="15937" spans="21:21" x14ac:dyDescent="0.2">
      <c r="U15937" s="59"/>
    </row>
    <row r="15938" spans="21:21" x14ac:dyDescent="0.2">
      <c r="U15938" s="59"/>
    </row>
    <row r="15939" spans="21:21" x14ac:dyDescent="0.2">
      <c r="U15939" s="59"/>
    </row>
    <row r="15940" spans="21:21" x14ac:dyDescent="0.2">
      <c r="U15940" s="59"/>
    </row>
    <row r="15941" spans="21:21" x14ac:dyDescent="0.2">
      <c r="U15941" s="59"/>
    </row>
    <row r="15942" spans="21:21" x14ac:dyDescent="0.2">
      <c r="U15942" s="59"/>
    </row>
    <row r="15943" spans="21:21" x14ac:dyDescent="0.2">
      <c r="U15943" s="59"/>
    </row>
    <row r="15944" spans="21:21" x14ac:dyDescent="0.2">
      <c r="U15944" s="59"/>
    </row>
    <row r="15945" spans="21:21" x14ac:dyDescent="0.2">
      <c r="U15945" s="59"/>
    </row>
    <row r="15946" spans="21:21" x14ac:dyDescent="0.2">
      <c r="U15946" s="59"/>
    </row>
    <row r="15947" spans="21:21" x14ac:dyDescent="0.2">
      <c r="U15947" s="59"/>
    </row>
    <row r="15948" spans="21:21" x14ac:dyDescent="0.2">
      <c r="U15948" s="59"/>
    </row>
    <row r="15949" spans="21:21" x14ac:dyDescent="0.2">
      <c r="U15949" s="59"/>
    </row>
    <row r="15950" spans="21:21" x14ac:dyDescent="0.2">
      <c r="U15950" s="59"/>
    </row>
    <row r="15951" spans="21:21" x14ac:dyDescent="0.2">
      <c r="U15951" s="59"/>
    </row>
    <row r="15952" spans="21:21" x14ac:dyDescent="0.2">
      <c r="U15952" s="59"/>
    </row>
    <row r="15953" spans="21:21" x14ac:dyDescent="0.2">
      <c r="U15953" s="59"/>
    </row>
    <row r="15954" spans="21:21" x14ac:dyDescent="0.2">
      <c r="U15954" s="59"/>
    </row>
    <row r="15955" spans="21:21" x14ac:dyDescent="0.2">
      <c r="U15955" s="59"/>
    </row>
    <row r="15956" spans="21:21" x14ac:dyDescent="0.2">
      <c r="U15956" s="59"/>
    </row>
    <row r="15957" spans="21:21" x14ac:dyDescent="0.2">
      <c r="U15957" s="59"/>
    </row>
    <row r="15958" spans="21:21" x14ac:dyDescent="0.2">
      <c r="U15958" s="59"/>
    </row>
    <row r="15959" spans="21:21" x14ac:dyDescent="0.2">
      <c r="U15959" s="59"/>
    </row>
    <row r="15960" spans="21:21" x14ac:dyDescent="0.2">
      <c r="U15960" s="59"/>
    </row>
    <row r="15961" spans="21:21" x14ac:dyDescent="0.2">
      <c r="U15961" s="59"/>
    </row>
    <row r="15962" spans="21:21" x14ac:dyDescent="0.2">
      <c r="U15962" s="59"/>
    </row>
    <row r="15963" spans="21:21" x14ac:dyDescent="0.2">
      <c r="U15963" s="59"/>
    </row>
    <row r="15964" spans="21:21" x14ac:dyDescent="0.2">
      <c r="U15964" s="59"/>
    </row>
    <row r="15965" spans="21:21" x14ac:dyDescent="0.2">
      <c r="U15965" s="59"/>
    </row>
    <row r="15966" spans="21:21" x14ac:dyDescent="0.2">
      <c r="U15966" s="59"/>
    </row>
    <row r="15967" spans="21:21" x14ac:dyDescent="0.2">
      <c r="U15967" s="59"/>
    </row>
    <row r="15968" spans="21:21" x14ac:dyDescent="0.2">
      <c r="U15968" s="59"/>
    </row>
    <row r="15969" spans="21:21" x14ac:dyDescent="0.2">
      <c r="U15969" s="59"/>
    </row>
    <row r="15970" spans="21:21" x14ac:dyDescent="0.2">
      <c r="U15970" s="59"/>
    </row>
    <row r="15971" spans="21:21" x14ac:dyDescent="0.2">
      <c r="U15971" s="59"/>
    </row>
    <row r="15972" spans="21:21" x14ac:dyDescent="0.2">
      <c r="U15972" s="59"/>
    </row>
    <row r="15973" spans="21:21" x14ac:dyDescent="0.2">
      <c r="U15973" s="59"/>
    </row>
    <row r="15974" spans="21:21" x14ac:dyDescent="0.2">
      <c r="U15974" s="59"/>
    </row>
    <row r="15975" spans="21:21" x14ac:dyDescent="0.2">
      <c r="U15975" s="59"/>
    </row>
    <row r="15976" spans="21:21" x14ac:dyDescent="0.2">
      <c r="U15976" s="59"/>
    </row>
    <row r="15977" spans="21:21" x14ac:dyDescent="0.2">
      <c r="U15977" s="59"/>
    </row>
    <row r="15978" spans="21:21" x14ac:dyDescent="0.2">
      <c r="U15978" s="59"/>
    </row>
    <row r="15979" spans="21:21" x14ac:dyDescent="0.2">
      <c r="U15979" s="59"/>
    </row>
    <row r="15980" spans="21:21" x14ac:dyDescent="0.2">
      <c r="U15980" s="59"/>
    </row>
    <row r="15981" spans="21:21" x14ac:dyDescent="0.2">
      <c r="U15981" s="59"/>
    </row>
    <row r="15982" spans="21:21" x14ac:dyDescent="0.2">
      <c r="U15982" s="59"/>
    </row>
    <row r="15983" spans="21:21" x14ac:dyDescent="0.2">
      <c r="U15983" s="59"/>
    </row>
    <row r="15984" spans="21:21" x14ac:dyDescent="0.2">
      <c r="U15984" s="59"/>
    </row>
    <row r="15985" spans="21:21" x14ac:dyDescent="0.2">
      <c r="U15985" s="59"/>
    </row>
    <row r="15986" spans="21:21" x14ac:dyDescent="0.2">
      <c r="U15986" s="59"/>
    </row>
    <row r="15987" spans="21:21" x14ac:dyDescent="0.2">
      <c r="U15987" s="59"/>
    </row>
    <row r="15988" spans="21:21" x14ac:dyDescent="0.2">
      <c r="U15988" s="59"/>
    </row>
    <row r="15989" spans="21:21" x14ac:dyDescent="0.2">
      <c r="U15989" s="59"/>
    </row>
    <row r="15990" spans="21:21" x14ac:dyDescent="0.2">
      <c r="U15990" s="59"/>
    </row>
    <row r="15991" spans="21:21" x14ac:dyDescent="0.2">
      <c r="U15991" s="59"/>
    </row>
    <row r="15992" spans="21:21" x14ac:dyDescent="0.2">
      <c r="U15992" s="59"/>
    </row>
    <row r="15993" spans="21:21" x14ac:dyDescent="0.2">
      <c r="U15993" s="59"/>
    </row>
    <row r="15994" spans="21:21" x14ac:dyDescent="0.2">
      <c r="U15994" s="59"/>
    </row>
    <row r="15995" spans="21:21" x14ac:dyDescent="0.2">
      <c r="U15995" s="59"/>
    </row>
    <row r="15996" spans="21:21" x14ac:dyDescent="0.2">
      <c r="U15996" s="59"/>
    </row>
    <row r="15997" spans="21:21" x14ac:dyDescent="0.2">
      <c r="U15997" s="59"/>
    </row>
    <row r="15998" spans="21:21" x14ac:dyDescent="0.2">
      <c r="U15998" s="59"/>
    </row>
    <row r="15999" spans="21:21" x14ac:dyDescent="0.2">
      <c r="U15999" s="59"/>
    </row>
    <row r="16000" spans="21:21" x14ac:dyDescent="0.2">
      <c r="U16000" s="59"/>
    </row>
    <row r="16001" spans="21:21" x14ac:dyDescent="0.2">
      <c r="U16001" s="59"/>
    </row>
    <row r="16002" spans="21:21" x14ac:dyDescent="0.2">
      <c r="U16002" s="59"/>
    </row>
    <row r="16003" spans="21:21" x14ac:dyDescent="0.2">
      <c r="U16003" s="59"/>
    </row>
    <row r="16004" spans="21:21" x14ac:dyDescent="0.2">
      <c r="U16004" s="59"/>
    </row>
    <row r="16005" spans="21:21" x14ac:dyDescent="0.2">
      <c r="U16005" s="59"/>
    </row>
    <row r="16006" spans="21:21" x14ac:dyDescent="0.2">
      <c r="U16006" s="59"/>
    </row>
    <row r="16007" spans="21:21" x14ac:dyDescent="0.2">
      <c r="U16007" s="59"/>
    </row>
    <row r="16008" spans="21:21" x14ac:dyDescent="0.2">
      <c r="U16008" s="59"/>
    </row>
    <row r="16009" spans="21:21" x14ac:dyDescent="0.2">
      <c r="U16009" s="59"/>
    </row>
    <row r="16010" spans="21:21" x14ac:dyDescent="0.2">
      <c r="U16010" s="59"/>
    </row>
    <row r="16011" spans="21:21" x14ac:dyDescent="0.2">
      <c r="U16011" s="59"/>
    </row>
    <row r="16012" spans="21:21" x14ac:dyDescent="0.2">
      <c r="U16012" s="59"/>
    </row>
    <row r="16013" spans="21:21" x14ac:dyDescent="0.2">
      <c r="U16013" s="59"/>
    </row>
    <row r="16014" spans="21:21" x14ac:dyDescent="0.2">
      <c r="U16014" s="59"/>
    </row>
    <row r="16015" spans="21:21" x14ac:dyDescent="0.2">
      <c r="U16015" s="59"/>
    </row>
    <row r="16016" spans="21:21" x14ac:dyDescent="0.2">
      <c r="U16016" s="59"/>
    </row>
    <row r="16017" spans="21:21" x14ac:dyDescent="0.2">
      <c r="U16017" s="59"/>
    </row>
    <row r="16018" spans="21:21" x14ac:dyDescent="0.2">
      <c r="U16018" s="59"/>
    </row>
    <row r="16019" spans="21:21" x14ac:dyDescent="0.2">
      <c r="U16019" s="59"/>
    </row>
    <row r="16020" spans="21:21" x14ac:dyDescent="0.2">
      <c r="U16020" s="59"/>
    </row>
    <row r="16021" spans="21:21" x14ac:dyDescent="0.2">
      <c r="U16021" s="59"/>
    </row>
    <row r="16022" spans="21:21" x14ac:dyDescent="0.2">
      <c r="U16022" s="59"/>
    </row>
    <row r="16023" spans="21:21" x14ac:dyDescent="0.2">
      <c r="U16023" s="59"/>
    </row>
    <row r="16024" spans="21:21" x14ac:dyDescent="0.2">
      <c r="U16024" s="59"/>
    </row>
    <row r="16025" spans="21:21" x14ac:dyDescent="0.2">
      <c r="U16025" s="59"/>
    </row>
    <row r="16026" spans="21:21" x14ac:dyDescent="0.2">
      <c r="U16026" s="59"/>
    </row>
    <row r="16027" spans="21:21" x14ac:dyDescent="0.2">
      <c r="U16027" s="59"/>
    </row>
    <row r="16028" spans="21:21" x14ac:dyDescent="0.2">
      <c r="U16028" s="59"/>
    </row>
    <row r="16029" spans="21:21" x14ac:dyDescent="0.2">
      <c r="U16029" s="59"/>
    </row>
    <row r="16030" spans="21:21" x14ac:dyDescent="0.2">
      <c r="U16030" s="59"/>
    </row>
    <row r="16031" spans="21:21" x14ac:dyDescent="0.2">
      <c r="U16031" s="59"/>
    </row>
    <row r="16032" spans="21:21" x14ac:dyDescent="0.2">
      <c r="U16032" s="59"/>
    </row>
    <row r="16033" spans="21:21" x14ac:dyDescent="0.2">
      <c r="U16033" s="59"/>
    </row>
    <row r="16034" spans="21:21" x14ac:dyDescent="0.2">
      <c r="U16034" s="59"/>
    </row>
    <row r="16035" spans="21:21" x14ac:dyDescent="0.2">
      <c r="U16035" s="59"/>
    </row>
    <row r="16036" spans="21:21" x14ac:dyDescent="0.2">
      <c r="U16036" s="59"/>
    </row>
    <row r="16037" spans="21:21" x14ac:dyDescent="0.2">
      <c r="U16037" s="59"/>
    </row>
    <row r="16038" spans="21:21" x14ac:dyDescent="0.2">
      <c r="U16038" s="59"/>
    </row>
    <row r="16039" spans="21:21" x14ac:dyDescent="0.2">
      <c r="U16039" s="59"/>
    </row>
    <row r="16040" spans="21:21" x14ac:dyDescent="0.2">
      <c r="U16040" s="59"/>
    </row>
    <row r="16041" spans="21:21" x14ac:dyDescent="0.2">
      <c r="U16041" s="59"/>
    </row>
    <row r="16042" spans="21:21" x14ac:dyDescent="0.2">
      <c r="U16042" s="59"/>
    </row>
    <row r="16043" spans="21:21" x14ac:dyDescent="0.2">
      <c r="U16043" s="59"/>
    </row>
    <row r="16044" spans="21:21" x14ac:dyDescent="0.2">
      <c r="U16044" s="59"/>
    </row>
    <row r="16045" spans="21:21" x14ac:dyDescent="0.2">
      <c r="U16045" s="59"/>
    </row>
    <row r="16046" spans="21:21" x14ac:dyDescent="0.2">
      <c r="U16046" s="59"/>
    </row>
    <row r="16047" spans="21:21" x14ac:dyDescent="0.2">
      <c r="U16047" s="59"/>
    </row>
    <row r="16048" spans="21:21" x14ac:dyDescent="0.2">
      <c r="U16048" s="59"/>
    </row>
    <row r="16049" spans="21:21" x14ac:dyDescent="0.2">
      <c r="U16049" s="59"/>
    </row>
    <row r="16050" spans="21:21" x14ac:dyDescent="0.2">
      <c r="U16050" s="59"/>
    </row>
    <row r="16051" spans="21:21" x14ac:dyDescent="0.2">
      <c r="U16051" s="59"/>
    </row>
    <row r="16052" spans="21:21" x14ac:dyDescent="0.2">
      <c r="U16052" s="59"/>
    </row>
    <row r="16053" spans="21:21" x14ac:dyDescent="0.2">
      <c r="U16053" s="59"/>
    </row>
    <row r="16054" spans="21:21" x14ac:dyDescent="0.2">
      <c r="U16054" s="59"/>
    </row>
    <row r="16055" spans="21:21" x14ac:dyDescent="0.2">
      <c r="U16055" s="59"/>
    </row>
    <row r="16056" spans="21:21" x14ac:dyDescent="0.2">
      <c r="U16056" s="59"/>
    </row>
    <row r="16057" spans="21:21" x14ac:dyDescent="0.2">
      <c r="U16057" s="59"/>
    </row>
    <row r="16058" spans="21:21" x14ac:dyDescent="0.2">
      <c r="U16058" s="59"/>
    </row>
    <row r="16059" spans="21:21" x14ac:dyDescent="0.2">
      <c r="U16059" s="59"/>
    </row>
    <row r="16060" spans="21:21" x14ac:dyDescent="0.2">
      <c r="U16060" s="59"/>
    </row>
    <row r="16061" spans="21:21" x14ac:dyDescent="0.2">
      <c r="U16061" s="59"/>
    </row>
    <row r="16062" spans="21:21" x14ac:dyDescent="0.2">
      <c r="U16062" s="59"/>
    </row>
    <row r="16063" spans="21:21" x14ac:dyDescent="0.2">
      <c r="U16063" s="59"/>
    </row>
    <row r="16064" spans="21:21" x14ac:dyDescent="0.2">
      <c r="U16064" s="59"/>
    </row>
    <row r="16065" spans="21:21" x14ac:dyDescent="0.2">
      <c r="U16065" s="59"/>
    </row>
    <row r="16066" spans="21:21" x14ac:dyDescent="0.2">
      <c r="U16066" s="59"/>
    </row>
    <row r="16067" spans="21:21" x14ac:dyDescent="0.2">
      <c r="U16067" s="59"/>
    </row>
    <row r="16068" spans="21:21" x14ac:dyDescent="0.2">
      <c r="U16068" s="59"/>
    </row>
    <row r="16069" spans="21:21" x14ac:dyDescent="0.2">
      <c r="U16069" s="59"/>
    </row>
    <row r="16070" spans="21:21" x14ac:dyDescent="0.2">
      <c r="U16070" s="59"/>
    </row>
    <row r="16071" spans="21:21" x14ac:dyDescent="0.2">
      <c r="U16071" s="59"/>
    </row>
    <row r="16072" spans="21:21" x14ac:dyDescent="0.2">
      <c r="U16072" s="59"/>
    </row>
    <row r="16073" spans="21:21" x14ac:dyDescent="0.2">
      <c r="U16073" s="59"/>
    </row>
    <row r="16074" spans="21:21" x14ac:dyDescent="0.2">
      <c r="U16074" s="59"/>
    </row>
    <row r="16075" spans="21:21" x14ac:dyDescent="0.2">
      <c r="U16075" s="59"/>
    </row>
    <row r="16076" spans="21:21" x14ac:dyDescent="0.2">
      <c r="U16076" s="59"/>
    </row>
    <row r="16077" spans="21:21" x14ac:dyDescent="0.2">
      <c r="U16077" s="59"/>
    </row>
    <row r="16078" spans="21:21" x14ac:dyDescent="0.2">
      <c r="U16078" s="59"/>
    </row>
    <row r="16079" spans="21:21" x14ac:dyDescent="0.2">
      <c r="U16079" s="59"/>
    </row>
    <row r="16080" spans="21:21" x14ac:dyDescent="0.2">
      <c r="U16080" s="59"/>
    </row>
    <row r="16081" spans="21:21" x14ac:dyDescent="0.2">
      <c r="U16081" s="59"/>
    </row>
    <row r="16082" spans="21:21" x14ac:dyDescent="0.2">
      <c r="U16082" s="59"/>
    </row>
    <row r="16083" spans="21:21" x14ac:dyDescent="0.2">
      <c r="U16083" s="59"/>
    </row>
    <row r="16084" spans="21:21" x14ac:dyDescent="0.2">
      <c r="U16084" s="59"/>
    </row>
    <row r="16085" spans="21:21" x14ac:dyDescent="0.2">
      <c r="U16085" s="59"/>
    </row>
    <row r="16086" spans="21:21" x14ac:dyDescent="0.2">
      <c r="U16086" s="59"/>
    </row>
    <row r="16087" spans="21:21" x14ac:dyDescent="0.2">
      <c r="U16087" s="59"/>
    </row>
    <row r="16088" spans="21:21" x14ac:dyDescent="0.2">
      <c r="U16088" s="59"/>
    </row>
    <row r="16089" spans="21:21" x14ac:dyDescent="0.2">
      <c r="U16089" s="59"/>
    </row>
    <row r="16090" spans="21:21" x14ac:dyDescent="0.2">
      <c r="U16090" s="59"/>
    </row>
    <row r="16091" spans="21:21" x14ac:dyDescent="0.2">
      <c r="U16091" s="59"/>
    </row>
    <row r="16092" spans="21:21" x14ac:dyDescent="0.2">
      <c r="U16092" s="59"/>
    </row>
    <row r="16093" spans="21:21" x14ac:dyDescent="0.2">
      <c r="U16093" s="59"/>
    </row>
    <row r="16094" spans="21:21" x14ac:dyDescent="0.2">
      <c r="U16094" s="59"/>
    </row>
    <row r="16095" spans="21:21" x14ac:dyDescent="0.2">
      <c r="U16095" s="59"/>
    </row>
    <row r="16096" spans="21:21" x14ac:dyDescent="0.2">
      <c r="U16096" s="59"/>
    </row>
    <row r="16097" spans="21:21" x14ac:dyDescent="0.2">
      <c r="U16097" s="59"/>
    </row>
    <row r="16098" spans="21:21" x14ac:dyDescent="0.2">
      <c r="U16098" s="59"/>
    </row>
    <row r="16099" spans="21:21" x14ac:dyDescent="0.2">
      <c r="U16099" s="59"/>
    </row>
    <row r="16100" spans="21:21" x14ac:dyDescent="0.2">
      <c r="U16100" s="59"/>
    </row>
    <row r="16101" spans="21:21" x14ac:dyDescent="0.2">
      <c r="U16101" s="59"/>
    </row>
    <row r="16102" spans="21:21" x14ac:dyDescent="0.2">
      <c r="U16102" s="59"/>
    </row>
    <row r="16103" spans="21:21" x14ac:dyDescent="0.2">
      <c r="U16103" s="59"/>
    </row>
    <row r="16104" spans="21:21" x14ac:dyDescent="0.2">
      <c r="U16104" s="59"/>
    </row>
    <row r="16105" spans="21:21" x14ac:dyDescent="0.2">
      <c r="U16105" s="59"/>
    </row>
    <row r="16106" spans="21:21" x14ac:dyDescent="0.2">
      <c r="U16106" s="59"/>
    </row>
    <row r="16107" spans="21:21" x14ac:dyDescent="0.2">
      <c r="U16107" s="59"/>
    </row>
    <row r="16108" spans="21:21" x14ac:dyDescent="0.2">
      <c r="U16108" s="59"/>
    </row>
    <row r="16109" spans="21:21" x14ac:dyDescent="0.2">
      <c r="U16109" s="59"/>
    </row>
    <row r="16110" spans="21:21" x14ac:dyDescent="0.2">
      <c r="U16110" s="59"/>
    </row>
    <row r="16111" spans="21:21" x14ac:dyDescent="0.2">
      <c r="U16111" s="59"/>
    </row>
    <row r="16112" spans="21:21" x14ac:dyDescent="0.2">
      <c r="U16112" s="59"/>
    </row>
    <row r="16113" spans="21:21" x14ac:dyDescent="0.2">
      <c r="U16113" s="59"/>
    </row>
    <row r="16114" spans="21:21" x14ac:dyDescent="0.2">
      <c r="U16114" s="59"/>
    </row>
    <row r="16115" spans="21:21" x14ac:dyDescent="0.2">
      <c r="U16115" s="59"/>
    </row>
    <row r="16116" spans="21:21" x14ac:dyDescent="0.2">
      <c r="U16116" s="59"/>
    </row>
    <row r="16117" spans="21:21" x14ac:dyDescent="0.2">
      <c r="U16117" s="59"/>
    </row>
    <row r="16118" spans="21:21" x14ac:dyDescent="0.2">
      <c r="U16118" s="59"/>
    </row>
    <row r="16119" spans="21:21" x14ac:dyDescent="0.2">
      <c r="U16119" s="59"/>
    </row>
    <row r="16120" spans="21:21" x14ac:dyDescent="0.2">
      <c r="U16120" s="59"/>
    </row>
    <row r="16121" spans="21:21" x14ac:dyDescent="0.2">
      <c r="U16121" s="59"/>
    </row>
    <row r="16122" spans="21:21" x14ac:dyDescent="0.2">
      <c r="U16122" s="59"/>
    </row>
    <row r="16123" spans="21:21" x14ac:dyDescent="0.2">
      <c r="U16123" s="59"/>
    </row>
    <row r="16124" spans="21:21" x14ac:dyDescent="0.2">
      <c r="U16124" s="59"/>
    </row>
    <row r="16125" spans="21:21" x14ac:dyDescent="0.2">
      <c r="U16125" s="59"/>
    </row>
    <row r="16126" spans="21:21" x14ac:dyDescent="0.2">
      <c r="U16126" s="59"/>
    </row>
    <row r="16127" spans="21:21" x14ac:dyDescent="0.2">
      <c r="U16127" s="59"/>
    </row>
    <row r="16128" spans="21:21" x14ac:dyDescent="0.2">
      <c r="U16128" s="59"/>
    </row>
    <row r="16129" spans="21:21" x14ac:dyDescent="0.2">
      <c r="U16129" s="59"/>
    </row>
    <row r="16130" spans="21:21" x14ac:dyDescent="0.2">
      <c r="U16130" s="59"/>
    </row>
    <row r="16131" spans="21:21" x14ac:dyDescent="0.2">
      <c r="U16131" s="59"/>
    </row>
    <row r="16132" spans="21:21" x14ac:dyDescent="0.2">
      <c r="U16132" s="59"/>
    </row>
    <row r="16133" spans="21:21" x14ac:dyDescent="0.2">
      <c r="U16133" s="59"/>
    </row>
    <row r="16134" spans="21:21" x14ac:dyDescent="0.2">
      <c r="U16134" s="59"/>
    </row>
    <row r="16135" spans="21:21" x14ac:dyDescent="0.2">
      <c r="U16135" s="59"/>
    </row>
    <row r="16136" spans="21:21" x14ac:dyDescent="0.2">
      <c r="U16136" s="59"/>
    </row>
    <row r="16137" spans="21:21" x14ac:dyDescent="0.2">
      <c r="U16137" s="59"/>
    </row>
    <row r="16138" spans="21:21" x14ac:dyDescent="0.2">
      <c r="U16138" s="59"/>
    </row>
    <row r="16139" spans="21:21" x14ac:dyDescent="0.2">
      <c r="U16139" s="59"/>
    </row>
    <row r="16140" spans="21:21" x14ac:dyDescent="0.2">
      <c r="U16140" s="59"/>
    </row>
    <row r="16141" spans="21:21" x14ac:dyDescent="0.2">
      <c r="U16141" s="59"/>
    </row>
    <row r="16142" spans="21:21" x14ac:dyDescent="0.2">
      <c r="U16142" s="59"/>
    </row>
    <row r="16143" spans="21:21" x14ac:dyDescent="0.2">
      <c r="U16143" s="59"/>
    </row>
    <row r="16144" spans="21:21" x14ac:dyDescent="0.2">
      <c r="U16144" s="59"/>
    </row>
    <row r="16145" spans="21:21" x14ac:dyDescent="0.2">
      <c r="U16145" s="59"/>
    </row>
    <row r="16146" spans="21:21" x14ac:dyDescent="0.2">
      <c r="U16146" s="59"/>
    </row>
    <row r="16147" spans="21:21" x14ac:dyDescent="0.2">
      <c r="U16147" s="59"/>
    </row>
    <row r="16148" spans="21:21" x14ac:dyDescent="0.2">
      <c r="U16148" s="59"/>
    </row>
    <row r="16149" spans="21:21" x14ac:dyDescent="0.2">
      <c r="U16149" s="59"/>
    </row>
    <row r="16150" spans="21:21" x14ac:dyDescent="0.2">
      <c r="U16150" s="59"/>
    </row>
    <row r="16151" spans="21:21" x14ac:dyDescent="0.2">
      <c r="U16151" s="59"/>
    </row>
    <row r="16152" spans="21:21" x14ac:dyDescent="0.2">
      <c r="U16152" s="59"/>
    </row>
    <row r="16153" spans="21:21" x14ac:dyDescent="0.2">
      <c r="U16153" s="59"/>
    </row>
    <row r="16154" spans="21:21" x14ac:dyDescent="0.2">
      <c r="U16154" s="59"/>
    </row>
    <row r="16155" spans="21:21" x14ac:dyDescent="0.2">
      <c r="U16155" s="59"/>
    </row>
    <row r="16156" spans="21:21" x14ac:dyDescent="0.2">
      <c r="U16156" s="59"/>
    </row>
    <row r="16157" spans="21:21" x14ac:dyDescent="0.2">
      <c r="U16157" s="59"/>
    </row>
    <row r="16158" spans="21:21" x14ac:dyDescent="0.2">
      <c r="U16158" s="59"/>
    </row>
    <row r="16159" spans="21:21" x14ac:dyDescent="0.2">
      <c r="U16159" s="59"/>
    </row>
    <row r="16160" spans="21:21" x14ac:dyDescent="0.2">
      <c r="U16160" s="59"/>
    </row>
    <row r="16161" spans="21:21" x14ac:dyDescent="0.2">
      <c r="U16161" s="59"/>
    </row>
    <row r="16162" spans="21:21" x14ac:dyDescent="0.2">
      <c r="U16162" s="59"/>
    </row>
    <row r="16163" spans="21:21" x14ac:dyDescent="0.2">
      <c r="U16163" s="59"/>
    </row>
    <row r="16164" spans="21:21" x14ac:dyDescent="0.2">
      <c r="U16164" s="59"/>
    </row>
    <row r="16165" spans="21:21" x14ac:dyDescent="0.2">
      <c r="U16165" s="59"/>
    </row>
    <row r="16166" spans="21:21" x14ac:dyDescent="0.2">
      <c r="U16166" s="59"/>
    </row>
    <row r="16167" spans="21:21" x14ac:dyDescent="0.2">
      <c r="U16167" s="59"/>
    </row>
    <row r="16168" spans="21:21" x14ac:dyDescent="0.2">
      <c r="U16168" s="59"/>
    </row>
    <row r="16169" spans="21:21" x14ac:dyDescent="0.2">
      <c r="U16169" s="59"/>
    </row>
    <row r="16170" spans="21:21" x14ac:dyDescent="0.2">
      <c r="U16170" s="59"/>
    </row>
    <row r="16171" spans="21:21" x14ac:dyDescent="0.2">
      <c r="U16171" s="59"/>
    </row>
    <row r="16172" spans="21:21" x14ac:dyDescent="0.2">
      <c r="U16172" s="59"/>
    </row>
    <row r="16173" spans="21:21" x14ac:dyDescent="0.2">
      <c r="U16173" s="59"/>
    </row>
    <row r="16174" spans="21:21" x14ac:dyDescent="0.2">
      <c r="U16174" s="59"/>
    </row>
    <row r="16175" spans="21:21" x14ac:dyDescent="0.2">
      <c r="U16175" s="59"/>
    </row>
    <row r="16176" spans="21:21" x14ac:dyDescent="0.2">
      <c r="U16176" s="59"/>
    </row>
    <row r="16177" spans="21:21" x14ac:dyDescent="0.2">
      <c r="U16177" s="59"/>
    </row>
    <row r="16178" spans="21:21" x14ac:dyDescent="0.2">
      <c r="U16178" s="59"/>
    </row>
    <row r="16179" spans="21:21" x14ac:dyDescent="0.2">
      <c r="U16179" s="59"/>
    </row>
    <row r="16180" spans="21:21" x14ac:dyDescent="0.2">
      <c r="U16180" s="59"/>
    </row>
    <row r="16181" spans="21:21" x14ac:dyDescent="0.2">
      <c r="U16181" s="59"/>
    </row>
    <row r="16182" spans="21:21" x14ac:dyDescent="0.2">
      <c r="U16182" s="59"/>
    </row>
    <row r="16183" spans="21:21" x14ac:dyDescent="0.2">
      <c r="U16183" s="59"/>
    </row>
    <row r="16184" spans="21:21" x14ac:dyDescent="0.2">
      <c r="U16184" s="59"/>
    </row>
    <row r="16185" spans="21:21" x14ac:dyDescent="0.2">
      <c r="U16185" s="59"/>
    </row>
    <row r="16186" spans="21:21" x14ac:dyDescent="0.2">
      <c r="U16186" s="59"/>
    </row>
    <row r="16187" spans="21:21" x14ac:dyDescent="0.2">
      <c r="U16187" s="59"/>
    </row>
    <row r="16188" spans="21:21" x14ac:dyDescent="0.2">
      <c r="U16188" s="59"/>
    </row>
    <row r="16189" spans="21:21" x14ac:dyDescent="0.2">
      <c r="U16189" s="59"/>
    </row>
    <row r="16190" spans="21:21" x14ac:dyDescent="0.2">
      <c r="U16190" s="59"/>
    </row>
    <row r="16191" spans="21:21" x14ac:dyDescent="0.2">
      <c r="U16191" s="59"/>
    </row>
    <row r="16192" spans="21:21" x14ac:dyDescent="0.2">
      <c r="U16192" s="59"/>
    </row>
    <row r="16193" spans="21:21" x14ac:dyDescent="0.2">
      <c r="U16193" s="59"/>
    </row>
    <row r="16194" spans="21:21" x14ac:dyDescent="0.2">
      <c r="U16194" s="59"/>
    </row>
    <row r="16195" spans="21:21" x14ac:dyDescent="0.2">
      <c r="U16195" s="59"/>
    </row>
    <row r="16196" spans="21:21" x14ac:dyDescent="0.2">
      <c r="U16196" s="59"/>
    </row>
    <row r="16197" spans="21:21" x14ac:dyDescent="0.2">
      <c r="U16197" s="59"/>
    </row>
    <row r="16198" spans="21:21" x14ac:dyDescent="0.2">
      <c r="U16198" s="59"/>
    </row>
    <row r="16199" spans="21:21" x14ac:dyDescent="0.2">
      <c r="U16199" s="59"/>
    </row>
    <row r="16200" spans="21:21" x14ac:dyDescent="0.2">
      <c r="U16200" s="59"/>
    </row>
    <row r="16201" spans="21:21" x14ac:dyDescent="0.2">
      <c r="U16201" s="59"/>
    </row>
    <row r="16202" spans="21:21" x14ac:dyDescent="0.2">
      <c r="U16202" s="59"/>
    </row>
    <row r="16203" spans="21:21" x14ac:dyDescent="0.2">
      <c r="U16203" s="59"/>
    </row>
    <row r="16204" spans="21:21" x14ac:dyDescent="0.2">
      <c r="U16204" s="59"/>
    </row>
    <row r="16205" spans="21:21" x14ac:dyDescent="0.2">
      <c r="U16205" s="59"/>
    </row>
    <row r="16206" spans="21:21" x14ac:dyDescent="0.2">
      <c r="U16206" s="59"/>
    </row>
    <row r="16207" spans="21:21" x14ac:dyDescent="0.2">
      <c r="U16207" s="59"/>
    </row>
    <row r="16208" spans="21:21" x14ac:dyDescent="0.2">
      <c r="U16208" s="59"/>
    </row>
    <row r="16209" spans="21:21" x14ac:dyDescent="0.2">
      <c r="U16209" s="59"/>
    </row>
    <row r="16210" spans="21:21" x14ac:dyDescent="0.2">
      <c r="U16210" s="59"/>
    </row>
    <row r="16211" spans="21:21" x14ac:dyDescent="0.2">
      <c r="U16211" s="59"/>
    </row>
    <row r="16212" spans="21:21" x14ac:dyDescent="0.2">
      <c r="U16212" s="59"/>
    </row>
    <row r="16213" spans="21:21" x14ac:dyDescent="0.2">
      <c r="U16213" s="59"/>
    </row>
    <row r="16214" spans="21:21" x14ac:dyDescent="0.2">
      <c r="U16214" s="59"/>
    </row>
    <row r="16215" spans="21:21" x14ac:dyDescent="0.2">
      <c r="U16215" s="59"/>
    </row>
    <row r="16216" spans="21:21" x14ac:dyDescent="0.2">
      <c r="U16216" s="59"/>
    </row>
    <row r="16217" spans="21:21" x14ac:dyDescent="0.2">
      <c r="U16217" s="59"/>
    </row>
    <row r="16218" spans="21:21" x14ac:dyDescent="0.2">
      <c r="U16218" s="59"/>
    </row>
    <row r="16219" spans="21:21" x14ac:dyDescent="0.2">
      <c r="U16219" s="59"/>
    </row>
    <row r="16220" spans="21:21" x14ac:dyDescent="0.2">
      <c r="U16220" s="59"/>
    </row>
    <row r="16221" spans="21:21" x14ac:dyDescent="0.2">
      <c r="U16221" s="59"/>
    </row>
    <row r="16222" spans="21:21" x14ac:dyDescent="0.2">
      <c r="U16222" s="59"/>
    </row>
    <row r="16223" spans="21:21" x14ac:dyDescent="0.2">
      <c r="U16223" s="59"/>
    </row>
    <row r="16224" spans="21:21" x14ac:dyDescent="0.2">
      <c r="U16224" s="59"/>
    </row>
    <row r="16225" spans="21:21" x14ac:dyDescent="0.2">
      <c r="U16225" s="59"/>
    </row>
    <row r="16226" spans="21:21" x14ac:dyDescent="0.2">
      <c r="U16226" s="59"/>
    </row>
    <row r="16227" spans="21:21" x14ac:dyDescent="0.2">
      <c r="U16227" s="59"/>
    </row>
    <row r="16228" spans="21:21" x14ac:dyDescent="0.2">
      <c r="U16228" s="59"/>
    </row>
    <row r="16229" spans="21:21" x14ac:dyDescent="0.2">
      <c r="U16229" s="59"/>
    </row>
    <row r="16230" spans="21:21" x14ac:dyDescent="0.2">
      <c r="U16230" s="59"/>
    </row>
    <row r="16231" spans="21:21" x14ac:dyDescent="0.2">
      <c r="U16231" s="59"/>
    </row>
    <row r="16232" spans="21:21" x14ac:dyDescent="0.2">
      <c r="U16232" s="59"/>
    </row>
    <row r="16233" spans="21:21" x14ac:dyDescent="0.2">
      <c r="U16233" s="59"/>
    </row>
    <row r="16234" spans="21:21" x14ac:dyDescent="0.2">
      <c r="U16234" s="59"/>
    </row>
    <row r="16235" spans="21:21" x14ac:dyDescent="0.2">
      <c r="U16235" s="59"/>
    </row>
    <row r="16236" spans="21:21" x14ac:dyDescent="0.2">
      <c r="U16236" s="59"/>
    </row>
    <row r="16237" spans="21:21" x14ac:dyDescent="0.2">
      <c r="U16237" s="59"/>
    </row>
    <row r="16238" spans="21:21" x14ac:dyDescent="0.2">
      <c r="U16238" s="59"/>
    </row>
    <row r="16239" spans="21:21" x14ac:dyDescent="0.2">
      <c r="U16239" s="59"/>
    </row>
    <row r="16240" spans="21:21" x14ac:dyDescent="0.2">
      <c r="U16240" s="59"/>
    </row>
    <row r="16241" spans="21:21" x14ac:dyDescent="0.2">
      <c r="U16241" s="59"/>
    </row>
    <row r="16242" spans="21:21" x14ac:dyDescent="0.2">
      <c r="U16242" s="59"/>
    </row>
    <row r="16243" spans="21:21" x14ac:dyDescent="0.2">
      <c r="U16243" s="59"/>
    </row>
    <row r="16244" spans="21:21" x14ac:dyDescent="0.2">
      <c r="U16244" s="59"/>
    </row>
    <row r="16245" spans="21:21" x14ac:dyDescent="0.2">
      <c r="U16245" s="59"/>
    </row>
    <row r="16246" spans="21:21" x14ac:dyDescent="0.2">
      <c r="U16246" s="59"/>
    </row>
    <row r="16247" spans="21:21" x14ac:dyDescent="0.2">
      <c r="U16247" s="59"/>
    </row>
    <row r="16248" spans="21:21" x14ac:dyDescent="0.2">
      <c r="U16248" s="59"/>
    </row>
    <row r="16249" spans="21:21" x14ac:dyDescent="0.2">
      <c r="U16249" s="59"/>
    </row>
    <row r="16250" spans="21:21" x14ac:dyDescent="0.2">
      <c r="U16250" s="59"/>
    </row>
    <row r="16251" spans="21:21" x14ac:dyDescent="0.2">
      <c r="U16251" s="59"/>
    </row>
    <row r="16252" spans="21:21" x14ac:dyDescent="0.2">
      <c r="U16252" s="59"/>
    </row>
    <row r="16253" spans="21:21" x14ac:dyDescent="0.2">
      <c r="U16253" s="59"/>
    </row>
    <row r="16254" spans="21:21" x14ac:dyDescent="0.2">
      <c r="U16254" s="59"/>
    </row>
    <row r="16255" spans="21:21" x14ac:dyDescent="0.2">
      <c r="U16255" s="59"/>
    </row>
    <row r="16256" spans="21:21" x14ac:dyDescent="0.2">
      <c r="U16256" s="59"/>
    </row>
    <row r="16257" spans="21:21" x14ac:dyDescent="0.2">
      <c r="U16257" s="59"/>
    </row>
    <row r="16258" spans="21:21" x14ac:dyDescent="0.2">
      <c r="U16258" s="59"/>
    </row>
    <row r="16259" spans="21:21" x14ac:dyDescent="0.2">
      <c r="U16259" s="59"/>
    </row>
    <row r="16260" spans="21:21" x14ac:dyDescent="0.2">
      <c r="U16260" s="59"/>
    </row>
    <row r="16261" spans="21:21" x14ac:dyDescent="0.2">
      <c r="U16261" s="59"/>
    </row>
    <row r="16262" spans="21:21" x14ac:dyDescent="0.2">
      <c r="U16262" s="59"/>
    </row>
    <row r="16263" spans="21:21" x14ac:dyDescent="0.2">
      <c r="U16263" s="59"/>
    </row>
    <row r="16264" spans="21:21" x14ac:dyDescent="0.2">
      <c r="U16264" s="59"/>
    </row>
    <row r="16265" spans="21:21" x14ac:dyDescent="0.2">
      <c r="U16265" s="59"/>
    </row>
    <row r="16266" spans="21:21" x14ac:dyDescent="0.2">
      <c r="U16266" s="59"/>
    </row>
    <row r="16267" spans="21:21" x14ac:dyDescent="0.2">
      <c r="U16267" s="59"/>
    </row>
    <row r="16268" spans="21:21" x14ac:dyDescent="0.2">
      <c r="U16268" s="59"/>
    </row>
    <row r="16269" spans="21:21" x14ac:dyDescent="0.2">
      <c r="U16269" s="59"/>
    </row>
    <row r="16270" spans="21:21" x14ac:dyDescent="0.2">
      <c r="U16270" s="59"/>
    </row>
    <row r="16271" spans="21:21" x14ac:dyDescent="0.2">
      <c r="U16271" s="59"/>
    </row>
    <row r="16272" spans="21:21" x14ac:dyDescent="0.2">
      <c r="U16272" s="59"/>
    </row>
    <row r="16273" spans="21:21" x14ac:dyDescent="0.2">
      <c r="U16273" s="59"/>
    </row>
    <row r="16274" spans="21:21" x14ac:dyDescent="0.2">
      <c r="U16274" s="59"/>
    </row>
    <row r="16275" spans="21:21" x14ac:dyDescent="0.2">
      <c r="U16275" s="59"/>
    </row>
    <row r="16276" spans="21:21" x14ac:dyDescent="0.2">
      <c r="U16276" s="59"/>
    </row>
    <row r="16277" spans="21:21" x14ac:dyDescent="0.2">
      <c r="U16277" s="59"/>
    </row>
    <row r="16278" spans="21:21" x14ac:dyDescent="0.2">
      <c r="U16278" s="59"/>
    </row>
    <row r="16279" spans="21:21" x14ac:dyDescent="0.2">
      <c r="U16279" s="59"/>
    </row>
    <row r="16280" spans="21:21" x14ac:dyDescent="0.2">
      <c r="U16280" s="59"/>
    </row>
    <row r="16281" spans="21:21" x14ac:dyDescent="0.2">
      <c r="U16281" s="59"/>
    </row>
    <row r="16282" spans="21:21" x14ac:dyDescent="0.2">
      <c r="U16282" s="59"/>
    </row>
    <row r="16283" spans="21:21" x14ac:dyDescent="0.2">
      <c r="U16283" s="59"/>
    </row>
    <row r="16284" spans="21:21" x14ac:dyDescent="0.2">
      <c r="U16284" s="59"/>
    </row>
    <row r="16285" spans="21:21" x14ac:dyDescent="0.2">
      <c r="U16285" s="59"/>
    </row>
    <row r="16286" spans="21:21" x14ac:dyDescent="0.2">
      <c r="U16286" s="59"/>
    </row>
    <row r="16287" spans="21:21" x14ac:dyDescent="0.2">
      <c r="U16287" s="59"/>
    </row>
    <row r="16288" spans="21:21" x14ac:dyDescent="0.2">
      <c r="U16288" s="59"/>
    </row>
    <row r="16289" spans="21:21" x14ac:dyDescent="0.2">
      <c r="U16289" s="59"/>
    </row>
    <row r="16290" spans="21:21" x14ac:dyDescent="0.2">
      <c r="U16290" s="59"/>
    </row>
    <row r="16291" spans="21:21" x14ac:dyDescent="0.2">
      <c r="U16291" s="59"/>
    </row>
    <row r="16292" spans="21:21" x14ac:dyDescent="0.2">
      <c r="U16292" s="59"/>
    </row>
    <row r="16293" spans="21:21" x14ac:dyDescent="0.2">
      <c r="U16293" s="59"/>
    </row>
    <row r="16294" spans="21:21" x14ac:dyDescent="0.2">
      <c r="U16294" s="59"/>
    </row>
    <row r="16295" spans="21:21" x14ac:dyDescent="0.2">
      <c r="U16295" s="59"/>
    </row>
    <row r="16296" spans="21:21" x14ac:dyDescent="0.2">
      <c r="U16296" s="59"/>
    </row>
    <row r="16297" spans="21:21" x14ac:dyDescent="0.2">
      <c r="U16297" s="59"/>
    </row>
    <row r="16298" spans="21:21" x14ac:dyDescent="0.2">
      <c r="U16298" s="59"/>
    </row>
    <row r="16299" spans="21:21" x14ac:dyDescent="0.2">
      <c r="U16299" s="59"/>
    </row>
    <row r="16300" spans="21:21" x14ac:dyDescent="0.2">
      <c r="U16300" s="59"/>
    </row>
    <row r="16301" spans="21:21" x14ac:dyDescent="0.2">
      <c r="U16301" s="59"/>
    </row>
    <row r="16302" spans="21:21" x14ac:dyDescent="0.2">
      <c r="U16302" s="59"/>
    </row>
    <row r="16303" spans="21:21" x14ac:dyDescent="0.2">
      <c r="U16303" s="59"/>
    </row>
    <row r="16304" spans="21:21" x14ac:dyDescent="0.2">
      <c r="U16304" s="59"/>
    </row>
    <row r="16305" spans="21:21" x14ac:dyDescent="0.2">
      <c r="U16305" s="59"/>
    </row>
    <row r="16306" spans="21:21" x14ac:dyDescent="0.2">
      <c r="U16306" s="59"/>
    </row>
    <row r="16307" spans="21:21" x14ac:dyDescent="0.2">
      <c r="U16307" s="59"/>
    </row>
    <row r="16308" spans="21:21" x14ac:dyDescent="0.2">
      <c r="U16308" s="59"/>
    </row>
    <row r="16309" spans="21:21" x14ac:dyDescent="0.2">
      <c r="U16309" s="59"/>
    </row>
    <row r="16310" spans="21:21" x14ac:dyDescent="0.2">
      <c r="U16310" s="59"/>
    </row>
    <row r="16311" spans="21:21" x14ac:dyDescent="0.2">
      <c r="U16311" s="59"/>
    </row>
    <row r="16312" spans="21:21" x14ac:dyDescent="0.2">
      <c r="U16312" s="59"/>
    </row>
    <row r="16313" spans="21:21" x14ac:dyDescent="0.2">
      <c r="U16313" s="59"/>
    </row>
    <row r="16314" spans="21:21" x14ac:dyDescent="0.2">
      <c r="U16314" s="59"/>
    </row>
    <row r="16315" spans="21:21" x14ac:dyDescent="0.2">
      <c r="U16315" s="59"/>
    </row>
    <row r="16316" spans="21:21" x14ac:dyDescent="0.2">
      <c r="U16316" s="59"/>
    </row>
    <row r="16317" spans="21:21" x14ac:dyDescent="0.2">
      <c r="U16317" s="59"/>
    </row>
    <row r="16318" spans="21:21" x14ac:dyDescent="0.2">
      <c r="U16318" s="59"/>
    </row>
    <row r="16319" spans="21:21" x14ac:dyDescent="0.2">
      <c r="U16319" s="59"/>
    </row>
    <row r="16320" spans="21:21" x14ac:dyDescent="0.2">
      <c r="U16320" s="59"/>
    </row>
    <row r="16321" spans="21:21" x14ac:dyDescent="0.2">
      <c r="U16321" s="59"/>
    </row>
    <row r="16322" spans="21:21" x14ac:dyDescent="0.2">
      <c r="U16322" s="59"/>
    </row>
    <row r="16323" spans="21:21" x14ac:dyDescent="0.2">
      <c r="U16323" s="59"/>
    </row>
    <row r="16324" spans="21:21" x14ac:dyDescent="0.2">
      <c r="U16324" s="59"/>
    </row>
    <row r="16325" spans="21:21" x14ac:dyDescent="0.2">
      <c r="U16325" s="59"/>
    </row>
    <row r="16326" spans="21:21" x14ac:dyDescent="0.2">
      <c r="U16326" s="59"/>
    </row>
    <row r="16327" spans="21:21" x14ac:dyDescent="0.2">
      <c r="U16327" s="59"/>
    </row>
    <row r="16328" spans="21:21" x14ac:dyDescent="0.2">
      <c r="U16328" s="59"/>
    </row>
    <row r="16329" spans="21:21" x14ac:dyDescent="0.2">
      <c r="U16329" s="59"/>
    </row>
    <row r="16330" spans="21:21" x14ac:dyDescent="0.2">
      <c r="U16330" s="59"/>
    </row>
    <row r="16331" spans="21:21" x14ac:dyDescent="0.2">
      <c r="U16331" s="59"/>
    </row>
    <row r="16332" spans="21:21" x14ac:dyDescent="0.2">
      <c r="U16332" s="59"/>
    </row>
    <row r="16333" spans="21:21" x14ac:dyDescent="0.2">
      <c r="U16333" s="59"/>
    </row>
    <row r="16334" spans="21:21" x14ac:dyDescent="0.2">
      <c r="U16334" s="59"/>
    </row>
    <row r="16335" spans="21:21" x14ac:dyDescent="0.2">
      <c r="U16335" s="59"/>
    </row>
    <row r="16336" spans="21:21" x14ac:dyDescent="0.2">
      <c r="U16336" s="59"/>
    </row>
    <row r="16337" spans="21:21" x14ac:dyDescent="0.2">
      <c r="U16337" s="59"/>
    </row>
    <row r="16338" spans="21:21" x14ac:dyDescent="0.2">
      <c r="U16338" s="59"/>
    </row>
    <row r="16339" spans="21:21" x14ac:dyDescent="0.2">
      <c r="U16339" s="59"/>
    </row>
    <row r="16340" spans="21:21" x14ac:dyDescent="0.2">
      <c r="U16340" s="59"/>
    </row>
    <row r="16341" spans="21:21" x14ac:dyDescent="0.2">
      <c r="U16341" s="59"/>
    </row>
    <row r="16342" spans="21:21" x14ac:dyDescent="0.2">
      <c r="U16342" s="59"/>
    </row>
    <row r="16343" spans="21:21" x14ac:dyDescent="0.2">
      <c r="U16343" s="59"/>
    </row>
    <row r="16344" spans="21:21" x14ac:dyDescent="0.2">
      <c r="U16344" s="59"/>
    </row>
    <row r="16345" spans="21:21" x14ac:dyDescent="0.2">
      <c r="U16345" s="59"/>
    </row>
    <row r="16346" spans="21:21" x14ac:dyDescent="0.2">
      <c r="U16346" s="59"/>
    </row>
    <row r="16347" spans="21:21" x14ac:dyDescent="0.2">
      <c r="U16347" s="59"/>
    </row>
    <row r="16348" spans="21:21" x14ac:dyDescent="0.2">
      <c r="U16348" s="59"/>
    </row>
    <row r="16349" spans="21:21" x14ac:dyDescent="0.2">
      <c r="U16349" s="59"/>
    </row>
    <row r="16350" spans="21:21" x14ac:dyDescent="0.2">
      <c r="U16350" s="59"/>
    </row>
    <row r="16351" spans="21:21" x14ac:dyDescent="0.2">
      <c r="U16351" s="59"/>
    </row>
    <row r="16352" spans="21:21" x14ac:dyDescent="0.2">
      <c r="U16352" s="59"/>
    </row>
    <row r="16353" spans="21:21" x14ac:dyDescent="0.2">
      <c r="U16353" s="59"/>
    </row>
    <row r="16354" spans="21:21" x14ac:dyDescent="0.2">
      <c r="U16354" s="59"/>
    </row>
    <row r="16355" spans="21:21" x14ac:dyDescent="0.2">
      <c r="U16355" s="59"/>
    </row>
    <row r="16356" spans="21:21" x14ac:dyDescent="0.2">
      <c r="U16356" s="59"/>
    </row>
    <row r="16357" spans="21:21" x14ac:dyDescent="0.2">
      <c r="U16357" s="59"/>
    </row>
    <row r="16358" spans="21:21" x14ac:dyDescent="0.2">
      <c r="U16358" s="59"/>
    </row>
    <row r="16359" spans="21:21" x14ac:dyDescent="0.2">
      <c r="U16359" s="59"/>
    </row>
    <row r="16360" spans="21:21" x14ac:dyDescent="0.2">
      <c r="U16360" s="59"/>
    </row>
    <row r="16361" spans="21:21" x14ac:dyDescent="0.2">
      <c r="U16361" s="59"/>
    </row>
    <row r="16362" spans="21:21" x14ac:dyDescent="0.2">
      <c r="U16362" s="59"/>
    </row>
    <row r="16363" spans="21:21" x14ac:dyDescent="0.2">
      <c r="U16363" s="59"/>
    </row>
    <row r="16364" spans="21:21" x14ac:dyDescent="0.2">
      <c r="U16364" s="59"/>
    </row>
    <row r="16365" spans="21:21" x14ac:dyDescent="0.2">
      <c r="U16365" s="59"/>
    </row>
    <row r="16366" spans="21:21" x14ac:dyDescent="0.2">
      <c r="U16366" s="59"/>
    </row>
    <row r="16367" spans="21:21" x14ac:dyDescent="0.2">
      <c r="U16367" s="59"/>
    </row>
    <row r="16368" spans="21:21" x14ac:dyDescent="0.2">
      <c r="U16368" s="59"/>
    </row>
    <row r="16369" spans="21:21" x14ac:dyDescent="0.2">
      <c r="U16369" s="59"/>
    </row>
    <row r="16370" spans="21:21" x14ac:dyDescent="0.2">
      <c r="U16370" s="59"/>
    </row>
    <row r="16371" spans="21:21" x14ac:dyDescent="0.2">
      <c r="U16371" s="59"/>
    </row>
    <row r="16372" spans="21:21" x14ac:dyDescent="0.2">
      <c r="U16372" s="59"/>
    </row>
    <row r="16373" spans="21:21" x14ac:dyDescent="0.2">
      <c r="U16373" s="59"/>
    </row>
    <row r="16374" spans="21:21" x14ac:dyDescent="0.2">
      <c r="U16374" s="59"/>
    </row>
    <row r="16375" spans="21:21" x14ac:dyDescent="0.2">
      <c r="U16375" s="59"/>
    </row>
    <row r="16376" spans="21:21" x14ac:dyDescent="0.2">
      <c r="U16376" s="59"/>
    </row>
    <row r="16377" spans="21:21" x14ac:dyDescent="0.2">
      <c r="U16377" s="59"/>
    </row>
    <row r="16378" spans="21:21" x14ac:dyDescent="0.2">
      <c r="U16378" s="59"/>
    </row>
    <row r="16379" spans="21:21" x14ac:dyDescent="0.2">
      <c r="U16379" s="59"/>
    </row>
    <row r="16380" spans="21:21" x14ac:dyDescent="0.2">
      <c r="U16380" s="59"/>
    </row>
    <row r="16381" spans="21:21" x14ac:dyDescent="0.2">
      <c r="U16381" s="59"/>
    </row>
    <row r="16382" spans="21:21" x14ac:dyDescent="0.2">
      <c r="U16382" s="59"/>
    </row>
    <row r="16383" spans="21:21" x14ac:dyDescent="0.2">
      <c r="U16383" s="59"/>
    </row>
    <row r="16384" spans="21:21" x14ac:dyDescent="0.2">
      <c r="U16384" s="59"/>
    </row>
    <row r="16385" spans="21:21" x14ac:dyDescent="0.2">
      <c r="U16385" s="59"/>
    </row>
    <row r="16386" spans="21:21" x14ac:dyDescent="0.2">
      <c r="U16386" s="59"/>
    </row>
    <row r="16387" spans="21:21" x14ac:dyDescent="0.2">
      <c r="U16387" s="59"/>
    </row>
    <row r="16388" spans="21:21" x14ac:dyDescent="0.2">
      <c r="U16388" s="59"/>
    </row>
    <row r="16389" spans="21:21" x14ac:dyDescent="0.2">
      <c r="U16389" s="59"/>
    </row>
    <row r="16390" spans="21:21" x14ac:dyDescent="0.2">
      <c r="U16390" s="59"/>
    </row>
    <row r="16391" spans="21:21" x14ac:dyDescent="0.2">
      <c r="U16391" s="59"/>
    </row>
    <row r="16392" spans="21:21" x14ac:dyDescent="0.2">
      <c r="U16392" s="59"/>
    </row>
    <row r="16393" spans="21:21" x14ac:dyDescent="0.2">
      <c r="U16393" s="59"/>
    </row>
    <row r="16394" spans="21:21" x14ac:dyDescent="0.2">
      <c r="U16394" s="59"/>
    </row>
    <row r="16395" spans="21:21" x14ac:dyDescent="0.2">
      <c r="U16395" s="59"/>
    </row>
    <row r="16396" spans="21:21" x14ac:dyDescent="0.2">
      <c r="U16396" s="59"/>
    </row>
    <row r="16397" spans="21:21" x14ac:dyDescent="0.2">
      <c r="U16397" s="59"/>
    </row>
    <row r="16398" spans="21:21" x14ac:dyDescent="0.2">
      <c r="U16398" s="59"/>
    </row>
    <row r="16399" spans="21:21" x14ac:dyDescent="0.2">
      <c r="U16399" s="59"/>
    </row>
    <row r="16400" spans="21:21" x14ac:dyDescent="0.2">
      <c r="U16400" s="59"/>
    </row>
    <row r="16401" spans="21:21" x14ac:dyDescent="0.2">
      <c r="U16401" s="59"/>
    </row>
    <row r="16402" spans="21:21" x14ac:dyDescent="0.2">
      <c r="U16402" s="59"/>
    </row>
    <row r="16403" spans="21:21" x14ac:dyDescent="0.2">
      <c r="U16403" s="59"/>
    </row>
    <row r="16404" spans="21:21" x14ac:dyDescent="0.2">
      <c r="U16404" s="59"/>
    </row>
    <row r="16405" spans="21:21" x14ac:dyDescent="0.2">
      <c r="U16405" s="59"/>
    </row>
    <row r="16406" spans="21:21" x14ac:dyDescent="0.2">
      <c r="U16406" s="59"/>
    </row>
    <row r="16407" spans="21:21" x14ac:dyDescent="0.2">
      <c r="U16407" s="59"/>
    </row>
    <row r="16408" spans="21:21" x14ac:dyDescent="0.2">
      <c r="U16408" s="59"/>
    </row>
    <row r="16409" spans="21:21" x14ac:dyDescent="0.2">
      <c r="U16409" s="59"/>
    </row>
    <row r="16410" spans="21:21" x14ac:dyDescent="0.2">
      <c r="U16410" s="59"/>
    </row>
    <row r="16411" spans="21:21" x14ac:dyDescent="0.2">
      <c r="U16411" s="59"/>
    </row>
    <row r="16412" spans="21:21" x14ac:dyDescent="0.2">
      <c r="U16412" s="59"/>
    </row>
    <row r="16413" spans="21:21" x14ac:dyDescent="0.2">
      <c r="U16413" s="59"/>
    </row>
    <row r="16414" spans="21:21" x14ac:dyDescent="0.2">
      <c r="U16414" s="59"/>
    </row>
    <row r="16415" spans="21:21" x14ac:dyDescent="0.2">
      <c r="U16415" s="59"/>
    </row>
    <row r="16416" spans="21:21" x14ac:dyDescent="0.2">
      <c r="U16416" s="59"/>
    </row>
    <row r="16417" spans="21:21" x14ac:dyDescent="0.2">
      <c r="U16417" s="59"/>
    </row>
    <row r="16418" spans="21:21" x14ac:dyDescent="0.2">
      <c r="U16418" s="59"/>
    </row>
    <row r="16419" spans="21:21" x14ac:dyDescent="0.2">
      <c r="U16419" s="59"/>
    </row>
    <row r="16420" spans="21:21" x14ac:dyDescent="0.2">
      <c r="U16420" s="59"/>
    </row>
    <row r="16421" spans="21:21" x14ac:dyDescent="0.2">
      <c r="U16421" s="59"/>
    </row>
    <row r="16422" spans="21:21" x14ac:dyDescent="0.2">
      <c r="U16422" s="59"/>
    </row>
    <row r="16423" spans="21:21" x14ac:dyDescent="0.2">
      <c r="U16423" s="59"/>
    </row>
    <row r="16424" spans="21:21" x14ac:dyDescent="0.2">
      <c r="U16424" s="59"/>
    </row>
    <row r="16425" spans="21:21" x14ac:dyDescent="0.2">
      <c r="U16425" s="59"/>
    </row>
    <row r="16426" spans="21:21" x14ac:dyDescent="0.2">
      <c r="U16426" s="59"/>
    </row>
    <row r="16427" spans="21:21" x14ac:dyDescent="0.2">
      <c r="U16427" s="59"/>
    </row>
    <row r="16428" spans="21:21" x14ac:dyDescent="0.2">
      <c r="U16428" s="59"/>
    </row>
    <row r="16429" spans="21:21" x14ac:dyDescent="0.2">
      <c r="U16429" s="59"/>
    </row>
    <row r="16430" spans="21:21" x14ac:dyDescent="0.2">
      <c r="U16430" s="59"/>
    </row>
    <row r="16431" spans="21:21" x14ac:dyDescent="0.2">
      <c r="U16431" s="59"/>
    </row>
    <row r="16432" spans="21:21" x14ac:dyDescent="0.2">
      <c r="U16432" s="59"/>
    </row>
    <row r="16433" spans="21:21" x14ac:dyDescent="0.2">
      <c r="U16433" s="59"/>
    </row>
    <row r="16434" spans="21:21" x14ac:dyDescent="0.2">
      <c r="U16434" s="59"/>
    </row>
    <row r="16435" spans="21:21" x14ac:dyDescent="0.2">
      <c r="U16435" s="59"/>
    </row>
    <row r="16436" spans="21:21" x14ac:dyDescent="0.2">
      <c r="U16436" s="59"/>
    </row>
    <row r="16437" spans="21:21" x14ac:dyDescent="0.2">
      <c r="U16437" s="59"/>
    </row>
    <row r="16438" spans="21:21" x14ac:dyDescent="0.2">
      <c r="U16438" s="59"/>
    </row>
    <row r="16439" spans="21:21" x14ac:dyDescent="0.2">
      <c r="U16439" s="59"/>
    </row>
    <row r="16440" spans="21:21" x14ac:dyDescent="0.2">
      <c r="U16440" s="59"/>
    </row>
    <row r="16441" spans="21:21" x14ac:dyDescent="0.2">
      <c r="U16441" s="59"/>
    </row>
    <row r="16442" spans="21:21" x14ac:dyDescent="0.2">
      <c r="U16442" s="59"/>
    </row>
    <row r="16443" spans="21:21" x14ac:dyDescent="0.2">
      <c r="U16443" s="59"/>
    </row>
    <row r="16444" spans="21:21" x14ac:dyDescent="0.2">
      <c r="U16444" s="59"/>
    </row>
    <row r="16445" spans="21:21" x14ac:dyDescent="0.2">
      <c r="U16445" s="59"/>
    </row>
    <row r="16446" spans="21:21" x14ac:dyDescent="0.2">
      <c r="U16446" s="59"/>
    </row>
    <row r="16447" spans="21:21" x14ac:dyDescent="0.2">
      <c r="U16447" s="59"/>
    </row>
    <row r="16448" spans="21:21" x14ac:dyDescent="0.2">
      <c r="U16448" s="59"/>
    </row>
    <row r="16449" spans="21:21" x14ac:dyDescent="0.2">
      <c r="U16449" s="59"/>
    </row>
    <row r="16450" spans="21:21" x14ac:dyDescent="0.2">
      <c r="U16450" s="59"/>
    </row>
    <row r="16451" spans="21:21" x14ac:dyDescent="0.2">
      <c r="U16451" s="59"/>
    </row>
    <row r="16452" spans="21:21" x14ac:dyDescent="0.2">
      <c r="U16452" s="59"/>
    </row>
    <row r="16453" spans="21:21" x14ac:dyDescent="0.2">
      <c r="U16453" s="59"/>
    </row>
    <row r="16454" spans="21:21" x14ac:dyDescent="0.2">
      <c r="U16454" s="59"/>
    </row>
    <row r="16455" spans="21:21" x14ac:dyDescent="0.2">
      <c r="U16455" s="59"/>
    </row>
    <row r="16456" spans="21:21" x14ac:dyDescent="0.2">
      <c r="U16456" s="59"/>
    </row>
    <row r="16457" spans="21:21" x14ac:dyDescent="0.2">
      <c r="U16457" s="59"/>
    </row>
    <row r="16458" spans="21:21" x14ac:dyDescent="0.2">
      <c r="U16458" s="59"/>
    </row>
    <row r="16459" spans="21:21" x14ac:dyDescent="0.2">
      <c r="U16459" s="59"/>
    </row>
    <row r="16460" spans="21:21" x14ac:dyDescent="0.2">
      <c r="U16460" s="59"/>
    </row>
    <row r="16461" spans="21:21" x14ac:dyDescent="0.2">
      <c r="U16461" s="59"/>
    </row>
    <row r="16462" spans="21:21" x14ac:dyDescent="0.2">
      <c r="U16462" s="59"/>
    </row>
    <row r="16463" spans="21:21" x14ac:dyDescent="0.2">
      <c r="U16463" s="59"/>
    </row>
    <row r="16464" spans="21:21" x14ac:dyDescent="0.2">
      <c r="U16464" s="59"/>
    </row>
    <row r="16465" spans="21:21" x14ac:dyDescent="0.2">
      <c r="U16465" s="59"/>
    </row>
    <row r="16466" spans="21:21" x14ac:dyDescent="0.2">
      <c r="U16466" s="59"/>
    </row>
    <row r="16467" spans="21:21" x14ac:dyDescent="0.2">
      <c r="U16467" s="59"/>
    </row>
    <row r="16468" spans="21:21" x14ac:dyDescent="0.2">
      <c r="U16468" s="59"/>
    </row>
    <row r="16469" spans="21:21" x14ac:dyDescent="0.2">
      <c r="U16469" s="59"/>
    </row>
    <row r="16470" spans="21:21" x14ac:dyDescent="0.2">
      <c r="U16470" s="59"/>
    </row>
    <row r="16471" spans="21:21" x14ac:dyDescent="0.2">
      <c r="U16471" s="59"/>
    </row>
    <row r="16472" spans="21:21" x14ac:dyDescent="0.2">
      <c r="U16472" s="59"/>
    </row>
    <row r="16473" spans="21:21" x14ac:dyDescent="0.2">
      <c r="U16473" s="59"/>
    </row>
    <row r="16474" spans="21:21" x14ac:dyDescent="0.2">
      <c r="U16474" s="59"/>
    </row>
    <row r="16475" spans="21:21" x14ac:dyDescent="0.2">
      <c r="U16475" s="59"/>
    </row>
    <row r="16476" spans="21:21" x14ac:dyDescent="0.2">
      <c r="U16476" s="59"/>
    </row>
    <row r="16477" spans="21:21" x14ac:dyDescent="0.2">
      <c r="U16477" s="59"/>
    </row>
    <row r="16478" spans="21:21" x14ac:dyDescent="0.2">
      <c r="U16478" s="59"/>
    </row>
    <row r="16479" spans="21:21" x14ac:dyDescent="0.2">
      <c r="U16479" s="59"/>
    </row>
    <row r="16480" spans="21:21" x14ac:dyDescent="0.2">
      <c r="U16480" s="59"/>
    </row>
    <row r="16481" spans="21:21" x14ac:dyDescent="0.2">
      <c r="U16481" s="59"/>
    </row>
    <row r="16482" spans="21:21" x14ac:dyDescent="0.2">
      <c r="U16482" s="59"/>
    </row>
    <row r="16483" spans="21:21" x14ac:dyDescent="0.2">
      <c r="U16483" s="59"/>
    </row>
    <row r="16484" spans="21:21" x14ac:dyDescent="0.2">
      <c r="U16484" s="59"/>
    </row>
    <row r="16485" spans="21:21" x14ac:dyDescent="0.2">
      <c r="U16485" s="59"/>
    </row>
    <row r="16486" spans="21:21" x14ac:dyDescent="0.2">
      <c r="U16486" s="59"/>
    </row>
    <row r="16487" spans="21:21" x14ac:dyDescent="0.2">
      <c r="U16487" s="59"/>
    </row>
    <row r="16488" spans="21:21" x14ac:dyDescent="0.2">
      <c r="U16488" s="59"/>
    </row>
    <row r="16489" spans="21:21" x14ac:dyDescent="0.2">
      <c r="U16489" s="59"/>
    </row>
    <row r="16490" spans="21:21" x14ac:dyDescent="0.2">
      <c r="U16490" s="59"/>
    </row>
    <row r="16491" spans="21:21" x14ac:dyDescent="0.2">
      <c r="U16491" s="59"/>
    </row>
    <row r="16492" spans="21:21" x14ac:dyDescent="0.2">
      <c r="U16492" s="59"/>
    </row>
    <row r="16493" spans="21:21" x14ac:dyDescent="0.2">
      <c r="U16493" s="59"/>
    </row>
    <row r="16494" spans="21:21" x14ac:dyDescent="0.2">
      <c r="U16494" s="59"/>
    </row>
    <row r="16495" spans="21:21" x14ac:dyDescent="0.2">
      <c r="U16495" s="59"/>
    </row>
    <row r="16496" spans="21:21" x14ac:dyDescent="0.2">
      <c r="U16496" s="59"/>
    </row>
    <row r="16497" spans="21:21" x14ac:dyDescent="0.2">
      <c r="U16497" s="59"/>
    </row>
    <row r="16498" spans="21:21" x14ac:dyDescent="0.2">
      <c r="U16498" s="59"/>
    </row>
    <row r="16499" spans="21:21" x14ac:dyDescent="0.2">
      <c r="U16499" s="59"/>
    </row>
    <row r="16500" spans="21:21" x14ac:dyDescent="0.2">
      <c r="U16500" s="59"/>
    </row>
    <row r="16501" spans="21:21" x14ac:dyDescent="0.2">
      <c r="U16501" s="59"/>
    </row>
    <row r="16502" spans="21:21" x14ac:dyDescent="0.2">
      <c r="U16502" s="59"/>
    </row>
    <row r="16503" spans="21:21" x14ac:dyDescent="0.2">
      <c r="U16503" s="59"/>
    </row>
    <row r="16504" spans="21:21" x14ac:dyDescent="0.2">
      <c r="U16504" s="59"/>
    </row>
    <row r="16505" spans="21:21" x14ac:dyDescent="0.2">
      <c r="U16505" s="59"/>
    </row>
    <row r="16506" spans="21:21" x14ac:dyDescent="0.2">
      <c r="U16506" s="59"/>
    </row>
    <row r="16507" spans="21:21" x14ac:dyDescent="0.2">
      <c r="U16507" s="59"/>
    </row>
    <row r="16508" spans="21:21" x14ac:dyDescent="0.2">
      <c r="U16508" s="59"/>
    </row>
    <row r="16509" spans="21:21" x14ac:dyDescent="0.2">
      <c r="U16509" s="59"/>
    </row>
    <row r="16510" spans="21:21" x14ac:dyDescent="0.2">
      <c r="U16510" s="59"/>
    </row>
    <row r="16511" spans="21:21" x14ac:dyDescent="0.2">
      <c r="U16511" s="59"/>
    </row>
    <row r="16512" spans="21:21" x14ac:dyDescent="0.2">
      <c r="U16512" s="59"/>
    </row>
    <row r="16513" spans="21:21" x14ac:dyDescent="0.2">
      <c r="U16513" s="59"/>
    </row>
    <row r="16514" spans="21:21" x14ac:dyDescent="0.2">
      <c r="U16514" s="59"/>
    </row>
    <row r="16515" spans="21:21" x14ac:dyDescent="0.2">
      <c r="U16515" s="59"/>
    </row>
    <row r="16516" spans="21:21" x14ac:dyDescent="0.2">
      <c r="U16516" s="59"/>
    </row>
    <row r="16517" spans="21:21" x14ac:dyDescent="0.2">
      <c r="U16517" s="59"/>
    </row>
    <row r="16518" spans="21:21" x14ac:dyDescent="0.2">
      <c r="U16518" s="59"/>
    </row>
    <row r="16519" spans="21:21" x14ac:dyDescent="0.2">
      <c r="U16519" s="59"/>
    </row>
    <row r="16520" spans="21:21" x14ac:dyDescent="0.2">
      <c r="U16520" s="59"/>
    </row>
    <row r="16521" spans="21:21" x14ac:dyDescent="0.2">
      <c r="U16521" s="59"/>
    </row>
    <row r="16522" spans="21:21" x14ac:dyDescent="0.2">
      <c r="U16522" s="59"/>
    </row>
    <row r="16523" spans="21:21" x14ac:dyDescent="0.2">
      <c r="U16523" s="59"/>
    </row>
    <row r="16524" spans="21:21" x14ac:dyDescent="0.2">
      <c r="U16524" s="59"/>
    </row>
    <row r="16525" spans="21:21" x14ac:dyDescent="0.2">
      <c r="U16525" s="59"/>
    </row>
    <row r="16526" spans="21:21" x14ac:dyDescent="0.2">
      <c r="U16526" s="59"/>
    </row>
    <row r="16527" spans="21:21" x14ac:dyDescent="0.2">
      <c r="U16527" s="59"/>
    </row>
    <row r="16528" spans="21:21" x14ac:dyDescent="0.2">
      <c r="U16528" s="59"/>
    </row>
    <row r="16529" spans="21:21" x14ac:dyDescent="0.2">
      <c r="U16529" s="59"/>
    </row>
    <row r="16530" spans="21:21" x14ac:dyDescent="0.2">
      <c r="U16530" s="59"/>
    </row>
    <row r="16531" spans="21:21" x14ac:dyDescent="0.2">
      <c r="U16531" s="59"/>
    </row>
    <row r="16532" spans="21:21" x14ac:dyDescent="0.2">
      <c r="U16532" s="59"/>
    </row>
    <row r="16533" spans="21:21" x14ac:dyDescent="0.2">
      <c r="U16533" s="59"/>
    </row>
    <row r="16534" spans="21:21" x14ac:dyDescent="0.2">
      <c r="U16534" s="59"/>
    </row>
    <row r="16535" spans="21:21" x14ac:dyDescent="0.2">
      <c r="U16535" s="59"/>
    </row>
    <row r="16536" spans="21:21" x14ac:dyDescent="0.2">
      <c r="U16536" s="59"/>
    </row>
    <row r="16537" spans="21:21" x14ac:dyDescent="0.2">
      <c r="U16537" s="59"/>
    </row>
    <row r="16538" spans="21:21" x14ac:dyDescent="0.2">
      <c r="U16538" s="59"/>
    </row>
    <row r="16539" spans="21:21" x14ac:dyDescent="0.2">
      <c r="U16539" s="59"/>
    </row>
    <row r="16540" spans="21:21" x14ac:dyDescent="0.2">
      <c r="U16540" s="59"/>
    </row>
    <row r="16541" spans="21:21" x14ac:dyDescent="0.2">
      <c r="U16541" s="59"/>
    </row>
    <row r="16542" spans="21:21" x14ac:dyDescent="0.2">
      <c r="U16542" s="59"/>
    </row>
    <row r="16543" spans="21:21" x14ac:dyDescent="0.2">
      <c r="U16543" s="59"/>
    </row>
    <row r="16544" spans="21:21" x14ac:dyDescent="0.2">
      <c r="U16544" s="59"/>
    </row>
    <row r="16545" spans="21:21" x14ac:dyDescent="0.2">
      <c r="U16545" s="59"/>
    </row>
    <row r="16546" spans="21:21" x14ac:dyDescent="0.2">
      <c r="U16546" s="59"/>
    </row>
    <row r="16547" spans="21:21" x14ac:dyDescent="0.2">
      <c r="U16547" s="59"/>
    </row>
    <row r="16548" spans="21:21" x14ac:dyDescent="0.2">
      <c r="U16548" s="59"/>
    </row>
    <row r="16549" spans="21:21" x14ac:dyDescent="0.2">
      <c r="U16549" s="59"/>
    </row>
    <row r="16550" spans="21:21" x14ac:dyDescent="0.2">
      <c r="U16550" s="59"/>
    </row>
    <row r="16551" spans="21:21" x14ac:dyDescent="0.2">
      <c r="U16551" s="59"/>
    </row>
    <row r="16552" spans="21:21" x14ac:dyDescent="0.2">
      <c r="U16552" s="59"/>
    </row>
    <row r="16553" spans="21:21" x14ac:dyDescent="0.2">
      <c r="U16553" s="59"/>
    </row>
    <row r="16554" spans="21:21" x14ac:dyDescent="0.2">
      <c r="U16554" s="59"/>
    </row>
    <row r="16555" spans="21:21" x14ac:dyDescent="0.2">
      <c r="U16555" s="59"/>
    </row>
    <row r="16556" spans="21:21" x14ac:dyDescent="0.2">
      <c r="U16556" s="59"/>
    </row>
    <row r="16557" spans="21:21" x14ac:dyDescent="0.2">
      <c r="U16557" s="59"/>
    </row>
    <row r="16558" spans="21:21" x14ac:dyDescent="0.2">
      <c r="U16558" s="59"/>
    </row>
    <row r="16559" spans="21:21" x14ac:dyDescent="0.2">
      <c r="U16559" s="59"/>
    </row>
    <row r="16560" spans="21:21" x14ac:dyDescent="0.2">
      <c r="U16560" s="59"/>
    </row>
    <row r="16561" spans="21:21" x14ac:dyDescent="0.2">
      <c r="U16561" s="59"/>
    </row>
    <row r="16562" spans="21:21" x14ac:dyDescent="0.2">
      <c r="U16562" s="59"/>
    </row>
    <row r="16563" spans="21:21" x14ac:dyDescent="0.2">
      <c r="U16563" s="59"/>
    </row>
    <row r="16564" spans="21:21" x14ac:dyDescent="0.2">
      <c r="U16564" s="59"/>
    </row>
    <row r="16565" spans="21:21" x14ac:dyDescent="0.2">
      <c r="U16565" s="59"/>
    </row>
    <row r="16566" spans="21:21" x14ac:dyDescent="0.2">
      <c r="U16566" s="59"/>
    </row>
    <row r="16567" spans="21:21" x14ac:dyDescent="0.2">
      <c r="U16567" s="59"/>
    </row>
    <row r="16568" spans="21:21" x14ac:dyDescent="0.2">
      <c r="U16568" s="59"/>
    </row>
    <row r="16569" spans="21:21" x14ac:dyDescent="0.2">
      <c r="U16569" s="59"/>
    </row>
    <row r="16570" spans="21:21" x14ac:dyDescent="0.2">
      <c r="U16570" s="59"/>
    </row>
    <row r="16571" spans="21:21" x14ac:dyDescent="0.2">
      <c r="U16571" s="59"/>
    </row>
    <row r="16572" spans="21:21" x14ac:dyDescent="0.2">
      <c r="U16572" s="59"/>
    </row>
    <row r="16573" spans="21:21" x14ac:dyDescent="0.2">
      <c r="U16573" s="59"/>
    </row>
    <row r="16574" spans="21:21" x14ac:dyDescent="0.2">
      <c r="U16574" s="59"/>
    </row>
    <row r="16575" spans="21:21" x14ac:dyDescent="0.2">
      <c r="U16575" s="59"/>
    </row>
    <row r="16576" spans="21:21" x14ac:dyDescent="0.2">
      <c r="U16576" s="59"/>
    </row>
    <row r="16577" spans="21:21" x14ac:dyDescent="0.2">
      <c r="U16577" s="59"/>
    </row>
    <row r="16578" spans="21:21" x14ac:dyDescent="0.2">
      <c r="U16578" s="59"/>
    </row>
    <row r="16579" spans="21:21" x14ac:dyDescent="0.2">
      <c r="U16579" s="59"/>
    </row>
    <row r="16580" spans="21:21" x14ac:dyDescent="0.2">
      <c r="U16580" s="59"/>
    </row>
    <row r="16581" spans="21:21" x14ac:dyDescent="0.2">
      <c r="U16581" s="59"/>
    </row>
    <row r="16582" spans="21:21" x14ac:dyDescent="0.2">
      <c r="U16582" s="59"/>
    </row>
    <row r="16583" spans="21:21" x14ac:dyDescent="0.2">
      <c r="U16583" s="59"/>
    </row>
    <row r="16584" spans="21:21" x14ac:dyDescent="0.2">
      <c r="U16584" s="59"/>
    </row>
    <row r="16585" spans="21:21" x14ac:dyDescent="0.2">
      <c r="U16585" s="59"/>
    </row>
    <row r="16586" spans="21:21" x14ac:dyDescent="0.2">
      <c r="U16586" s="59"/>
    </row>
    <row r="16587" spans="21:21" x14ac:dyDescent="0.2">
      <c r="U16587" s="59"/>
    </row>
    <row r="16588" spans="21:21" x14ac:dyDescent="0.2">
      <c r="U16588" s="59"/>
    </row>
    <row r="16589" spans="21:21" x14ac:dyDescent="0.2">
      <c r="U16589" s="59"/>
    </row>
    <row r="16590" spans="21:21" x14ac:dyDescent="0.2">
      <c r="U16590" s="59"/>
    </row>
    <row r="16591" spans="21:21" x14ac:dyDescent="0.2">
      <c r="U16591" s="59"/>
    </row>
    <row r="16592" spans="21:21" x14ac:dyDescent="0.2">
      <c r="U16592" s="59"/>
    </row>
    <row r="16593" spans="21:21" x14ac:dyDescent="0.2">
      <c r="U16593" s="59"/>
    </row>
    <row r="16594" spans="21:21" x14ac:dyDescent="0.2">
      <c r="U16594" s="59"/>
    </row>
    <row r="16595" spans="21:21" x14ac:dyDescent="0.2">
      <c r="U16595" s="59"/>
    </row>
    <row r="16596" spans="21:21" x14ac:dyDescent="0.2">
      <c r="U16596" s="59"/>
    </row>
    <row r="16597" spans="21:21" x14ac:dyDescent="0.2">
      <c r="U16597" s="59"/>
    </row>
    <row r="16598" spans="21:21" x14ac:dyDescent="0.2">
      <c r="U16598" s="59"/>
    </row>
    <row r="16599" spans="21:21" x14ac:dyDescent="0.2">
      <c r="U16599" s="59"/>
    </row>
    <row r="16600" spans="21:21" x14ac:dyDescent="0.2">
      <c r="U16600" s="59"/>
    </row>
    <row r="16601" spans="21:21" x14ac:dyDescent="0.2">
      <c r="U16601" s="59"/>
    </row>
    <row r="16602" spans="21:21" x14ac:dyDescent="0.2">
      <c r="U16602" s="59"/>
    </row>
    <row r="16603" spans="21:21" x14ac:dyDescent="0.2">
      <c r="U16603" s="59"/>
    </row>
    <row r="16604" spans="21:21" x14ac:dyDescent="0.2">
      <c r="U16604" s="59"/>
    </row>
    <row r="16605" spans="21:21" x14ac:dyDescent="0.2">
      <c r="U16605" s="59"/>
    </row>
    <row r="16606" spans="21:21" x14ac:dyDescent="0.2">
      <c r="U16606" s="59"/>
    </row>
    <row r="16607" spans="21:21" x14ac:dyDescent="0.2">
      <c r="U16607" s="59"/>
    </row>
    <row r="16608" spans="21:21" x14ac:dyDescent="0.2">
      <c r="U16608" s="59"/>
    </row>
    <row r="16609" spans="21:21" x14ac:dyDescent="0.2">
      <c r="U16609" s="59"/>
    </row>
    <row r="16610" spans="21:21" x14ac:dyDescent="0.2">
      <c r="U16610" s="59"/>
    </row>
    <row r="16611" spans="21:21" x14ac:dyDescent="0.2">
      <c r="U16611" s="59"/>
    </row>
    <row r="16612" spans="21:21" x14ac:dyDescent="0.2">
      <c r="U16612" s="59"/>
    </row>
    <row r="16613" spans="21:21" x14ac:dyDescent="0.2">
      <c r="U16613" s="59"/>
    </row>
    <row r="16614" spans="21:21" x14ac:dyDescent="0.2">
      <c r="U16614" s="59"/>
    </row>
    <row r="16615" spans="21:21" x14ac:dyDescent="0.2">
      <c r="U16615" s="59"/>
    </row>
    <row r="16616" spans="21:21" x14ac:dyDescent="0.2">
      <c r="U16616" s="59"/>
    </row>
    <row r="16617" spans="21:21" x14ac:dyDescent="0.2">
      <c r="U16617" s="59"/>
    </row>
    <row r="16618" spans="21:21" x14ac:dyDescent="0.2">
      <c r="U16618" s="59"/>
    </row>
    <row r="16619" spans="21:21" x14ac:dyDescent="0.2">
      <c r="U16619" s="59"/>
    </row>
    <row r="16620" spans="21:21" x14ac:dyDescent="0.2">
      <c r="U16620" s="59"/>
    </row>
    <row r="16621" spans="21:21" x14ac:dyDescent="0.2">
      <c r="U16621" s="59"/>
    </row>
    <row r="16622" spans="21:21" x14ac:dyDescent="0.2">
      <c r="U16622" s="59"/>
    </row>
    <row r="16623" spans="21:21" x14ac:dyDescent="0.2">
      <c r="U16623" s="59"/>
    </row>
    <row r="16624" spans="21:21" x14ac:dyDescent="0.2">
      <c r="U16624" s="59"/>
    </row>
    <row r="16625" spans="21:21" x14ac:dyDescent="0.2">
      <c r="U16625" s="59"/>
    </row>
    <row r="16626" spans="21:21" x14ac:dyDescent="0.2">
      <c r="U16626" s="59"/>
    </row>
    <row r="16627" spans="21:21" x14ac:dyDescent="0.2">
      <c r="U16627" s="59"/>
    </row>
    <row r="16628" spans="21:21" x14ac:dyDescent="0.2">
      <c r="U16628" s="59"/>
    </row>
    <row r="16629" spans="21:21" x14ac:dyDescent="0.2">
      <c r="U16629" s="59"/>
    </row>
    <row r="16630" spans="21:21" x14ac:dyDescent="0.2">
      <c r="U16630" s="59"/>
    </row>
    <row r="16631" spans="21:21" x14ac:dyDescent="0.2">
      <c r="U16631" s="59"/>
    </row>
    <row r="16632" spans="21:21" x14ac:dyDescent="0.2">
      <c r="U16632" s="59"/>
    </row>
    <row r="16633" spans="21:21" x14ac:dyDescent="0.2">
      <c r="U16633" s="59"/>
    </row>
    <row r="16634" spans="21:21" x14ac:dyDescent="0.2">
      <c r="U16634" s="59"/>
    </row>
    <row r="16635" spans="21:21" x14ac:dyDescent="0.2">
      <c r="U16635" s="59"/>
    </row>
    <row r="16636" spans="21:21" x14ac:dyDescent="0.2">
      <c r="U16636" s="59"/>
    </row>
    <row r="16637" spans="21:21" x14ac:dyDescent="0.2">
      <c r="U16637" s="59"/>
    </row>
    <row r="16638" spans="21:21" x14ac:dyDescent="0.2">
      <c r="U16638" s="59"/>
    </row>
    <row r="16639" spans="21:21" x14ac:dyDescent="0.2">
      <c r="U16639" s="59"/>
    </row>
    <row r="16640" spans="21:21" x14ac:dyDescent="0.2">
      <c r="U16640" s="59"/>
    </row>
    <row r="16641" spans="21:21" x14ac:dyDescent="0.2">
      <c r="U16641" s="59"/>
    </row>
    <row r="16642" spans="21:21" x14ac:dyDescent="0.2">
      <c r="U16642" s="59"/>
    </row>
    <row r="16643" spans="21:21" x14ac:dyDescent="0.2">
      <c r="U16643" s="59"/>
    </row>
    <row r="16644" spans="21:21" x14ac:dyDescent="0.2">
      <c r="U16644" s="59"/>
    </row>
    <row r="16645" spans="21:21" x14ac:dyDescent="0.2">
      <c r="U16645" s="59"/>
    </row>
    <row r="16646" spans="21:21" x14ac:dyDescent="0.2">
      <c r="U16646" s="59"/>
    </row>
    <row r="16647" spans="21:21" x14ac:dyDescent="0.2">
      <c r="U16647" s="59"/>
    </row>
    <row r="16648" spans="21:21" x14ac:dyDescent="0.2">
      <c r="U16648" s="59"/>
    </row>
    <row r="16649" spans="21:21" x14ac:dyDescent="0.2">
      <c r="U16649" s="59"/>
    </row>
    <row r="16650" spans="21:21" x14ac:dyDescent="0.2">
      <c r="U16650" s="59"/>
    </row>
    <row r="16651" spans="21:21" x14ac:dyDescent="0.2">
      <c r="U16651" s="59"/>
    </row>
    <row r="16652" spans="21:21" x14ac:dyDescent="0.2">
      <c r="U16652" s="59"/>
    </row>
    <row r="16653" spans="21:21" x14ac:dyDescent="0.2">
      <c r="U16653" s="59"/>
    </row>
    <row r="16654" spans="21:21" x14ac:dyDescent="0.2">
      <c r="U16654" s="59"/>
    </row>
    <row r="16655" spans="21:21" x14ac:dyDescent="0.2">
      <c r="U16655" s="59"/>
    </row>
    <row r="16656" spans="21:21" x14ac:dyDescent="0.2">
      <c r="U16656" s="59"/>
    </row>
    <row r="16657" spans="21:21" x14ac:dyDescent="0.2">
      <c r="U16657" s="59"/>
    </row>
    <row r="16658" spans="21:21" x14ac:dyDescent="0.2">
      <c r="U16658" s="59"/>
    </row>
    <row r="16659" spans="21:21" x14ac:dyDescent="0.2">
      <c r="U16659" s="59"/>
    </row>
    <row r="16660" spans="21:21" x14ac:dyDescent="0.2">
      <c r="U16660" s="59"/>
    </row>
    <row r="16661" spans="21:21" x14ac:dyDescent="0.2">
      <c r="U16661" s="59"/>
    </row>
    <row r="16662" spans="21:21" x14ac:dyDescent="0.2">
      <c r="U16662" s="59"/>
    </row>
    <row r="16663" spans="21:21" x14ac:dyDescent="0.2">
      <c r="U16663" s="59"/>
    </row>
    <row r="16664" spans="21:21" x14ac:dyDescent="0.2">
      <c r="U16664" s="59"/>
    </row>
    <row r="16665" spans="21:21" x14ac:dyDescent="0.2">
      <c r="U16665" s="59"/>
    </row>
    <row r="16666" spans="21:21" x14ac:dyDescent="0.2">
      <c r="U16666" s="59"/>
    </row>
    <row r="16667" spans="21:21" x14ac:dyDescent="0.2">
      <c r="U16667" s="59"/>
    </row>
    <row r="16668" spans="21:21" x14ac:dyDescent="0.2">
      <c r="U16668" s="59"/>
    </row>
    <row r="16669" spans="21:21" x14ac:dyDescent="0.2">
      <c r="U16669" s="59"/>
    </row>
    <row r="16670" spans="21:21" x14ac:dyDescent="0.2">
      <c r="U16670" s="59"/>
    </row>
    <row r="16671" spans="21:21" x14ac:dyDescent="0.2">
      <c r="U16671" s="59"/>
    </row>
    <row r="16672" spans="21:21" x14ac:dyDescent="0.2">
      <c r="U16672" s="59"/>
    </row>
    <row r="16673" spans="21:21" x14ac:dyDescent="0.2">
      <c r="U16673" s="59"/>
    </row>
    <row r="16674" spans="21:21" x14ac:dyDescent="0.2">
      <c r="U16674" s="59"/>
    </row>
    <row r="16675" spans="21:21" x14ac:dyDescent="0.2">
      <c r="U16675" s="59"/>
    </row>
    <row r="16676" spans="21:21" x14ac:dyDescent="0.2">
      <c r="U16676" s="59"/>
    </row>
    <row r="16677" spans="21:21" x14ac:dyDescent="0.2">
      <c r="U16677" s="59"/>
    </row>
    <row r="16678" spans="21:21" x14ac:dyDescent="0.2">
      <c r="U16678" s="59"/>
    </row>
    <row r="16679" spans="21:21" x14ac:dyDescent="0.2">
      <c r="U16679" s="59"/>
    </row>
    <row r="16680" spans="21:21" x14ac:dyDescent="0.2">
      <c r="U16680" s="59"/>
    </row>
    <row r="16681" spans="21:21" x14ac:dyDescent="0.2">
      <c r="U16681" s="59"/>
    </row>
    <row r="16682" spans="21:21" x14ac:dyDescent="0.2">
      <c r="U16682" s="59"/>
    </row>
    <row r="16683" spans="21:21" x14ac:dyDescent="0.2">
      <c r="U16683" s="59"/>
    </row>
    <row r="16684" spans="21:21" x14ac:dyDescent="0.2">
      <c r="U16684" s="59"/>
    </row>
    <row r="16685" spans="21:21" x14ac:dyDescent="0.2">
      <c r="U16685" s="59"/>
    </row>
    <row r="16686" spans="21:21" x14ac:dyDescent="0.2">
      <c r="U16686" s="59"/>
    </row>
    <row r="16687" spans="21:21" x14ac:dyDescent="0.2">
      <c r="U16687" s="59"/>
    </row>
    <row r="16688" spans="21:21" x14ac:dyDescent="0.2">
      <c r="U16688" s="59"/>
    </row>
    <row r="16689" spans="21:21" x14ac:dyDescent="0.2">
      <c r="U16689" s="59"/>
    </row>
    <row r="16690" spans="21:21" x14ac:dyDescent="0.2">
      <c r="U16690" s="59"/>
    </row>
    <row r="16691" spans="21:21" x14ac:dyDescent="0.2">
      <c r="U16691" s="59"/>
    </row>
    <row r="16692" spans="21:21" x14ac:dyDescent="0.2">
      <c r="U16692" s="59"/>
    </row>
    <row r="16693" spans="21:21" x14ac:dyDescent="0.2">
      <c r="U16693" s="59"/>
    </row>
    <row r="16694" spans="21:21" x14ac:dyDescent="0.2">
      <c r="U16694" s="59"/>
    </row>
    <row r="16695" spans="21:21" x14ac:dyDescent="0.2">
      <c r="U16695" s="59"/>
    </row>
    <row r="16696" spans="21:21" x14ac:dyDescent="0.2">
      <c r="U16696" s="59"/>
    </row>
    <row r="16697" spans="21:21" x14ac:dyDescent="0.2">
      <c r="U16697" s="59"/>
    </row>
    <row r="16698" spans="21:21" x14ac:dyDescent="0.2">
      <c r="U16698" s="59"/>
    </row>
    <row r="16699" spans="21:21" x14ac:dyDescent="0.2">
      <c r="U16699" s="59"/>
    </row>
    <row r="16700" spans="21:21" x14ac:dyDescent="0.2">
      <c r="U16700" s="59"/>
    </row>
    <row r="16701" spans="21:21" x14ac:dyDescent="0.2">
      <c r="U16701" s="59"/>
    </row>
    <row r="16702" spans="21:21" x14ac:dyDescent="0.2">
      <c r="U16702" s="59"/>
    </row>
    <row r="16703" spans="21:21" x14ac:dyDescent="0.2">
      <c r="U16703" s="59"/>
    </row>
    <row r="16704" spans="21:21" x14ac:dyDescent="0.2">
      <c r="U16704" s="59"/>
    </row>
    <row r="16705" spans="21:21" x14ac:dyDescent="0.2">
      <c r="U16705" s="59"/>
    </row>
    <row r="16706" spans="21:21" x14ac:dyDescent="0.2">
      <c r="U16706" s="59"/>
    </row>
    <row r="16707" spans="21:21" x14ac:dyDescent="0.2">
      <c r="U16707" s="59"/>
    </row>
    <row r="16708" spans="21:21" x14ac:dyDescent="0.2">
      <c r="U16708" s="59"/>
    </row>
    <row r="16709" spans="21:21" x14ac:dyDescent="0.2">
      <c r="U16709" s="59"/>
    </row>
    <row r="16710" spans="21:21" x14ac:dyDescent="0.2">
      <c r="U16710" s="59"/>
    </row>
    <row r="16711" spans="21:21" x14ac:dyDescent="0.2">
      <c r="U16711" s="59"/>
    </row>
    <row r="16712" spans="21:21" x14ac:dyDescent="0.2">
      <c r="U16712" s="59"/>
    </row>
    <row r="16713" spans="21:21" x14ac:dyDescent="0.2">
      <c r="U16713" s="59"/>
    </row>
    <row r="16714" spans="21:21" x14ac:dyDescent="0.2">
      <c r="U16714" s="59"/>
    </row>
    <row r="16715" spans="21:21" x14ac:dyDescent="0.2">
      <c r="U16715" s="59"/>
    </row>
    <row r="16716" spans="21:21" x14ac:dyDescent="0.2">
      <c r="U16716" s="59"/>
    </row>
    <row r="16717" spans="21:21" x14ac:dyDescent="0.2">
      <c r="U16717" s="59"/>
    </row>
    <row r="16718" spans="21:21" x14ac:dyDescent="0.2">
      <c r="U16718" s="59"/>
    </row>
    <row r="16719" spans="21:21" x14ac:dyDescent="0.2">
      <c r="U16719" s="59"/>
    </row>
    <row r="16720" spans="21:21" x14ac:dyDescent="0.2">
      <c r="U16720" s="59"/>
    </row>
    <row r="16721" spans="21:21" x14ac:dyDescent="0.2">
      <c r="U16721" s="59"/>
    </row>
    <row r="16722" spans="21:21" x14ac:dyDescent="0.2">
      <c r="U16722" s="59"/>
    </row>
    <row r="16723" spans="21:21" x14ac:dyDescent="0.2">
      <c r="U16723" s="59"/>
    </row>
    <row r="16724" spans="21:21" x14ac:dyDescent="0.2">
      <c r="U16724" s="59"/>
    </row>
    <row r="16725" spans="21:21" x14ac:dyDescent="0.2">
      <c r="U16725" s="59"/>
    </row>
    <row r="16726" spans="21:21" x14ac:dyDescent="0.2">
      <c r="U16726" s="59"/>
    </row>
    <row r="16727" spans="21:21" x14ac:dyDescent="0.2">
      <c r="U16727" s="59"/>
    </row>
    <row r="16728" spans="21:21" x14ac:dyDescent="0.2">
      <c r="U16728" s="59"/>
    </row>
    <row r="16729" spans="21:21" x14ac:dyDescent="0.2">
      <c r="U16729" s="59"/>
    </row>
    <row r="16730" spans="21:21" x14ac:dyDescent="0.2">
      <c r="U16730" s="59"/>
    </row>
    <row r="16731" spans="21:21" x14ac:dyDescent="0.2">
      <c r="U16731" s="59"/>
    </row>
    <row r="16732" spans="21:21" x14ac:dyDescent="0.2">
      <c r="U16732" s="59"/>
    </row>
    <row r="16733" spans="21:21" x14ac:dyDescent="0.2">
      <c r="U16733" s="59"/>
    </row>
    <row r="16734" spans="21:21" x14ac:dyDescent="0.2">
      <c r="U16734" s="59"/>
    </row>
    <row r="16735" spans="21:21" x14ac:dyDescent="0.2">
      <c r="U16735" s="59"/>
    </row>
    <row r="16736" spans="21:21" x14ac:dyDescent="0.2">
      <c r="U16736" s="59"/>
    </row>
    <row r="16737" spans="21:21" x14ac:dyDescent="0.2">
      <c r="U16737" s="59"/>
    </row>
    <row r="16738" spans="21:21" x14ac:dyDescent="0.2">
      <c r="U16738" s="59"/>
    </row>
    <row r="16739" spans="21:21" x14ac:dyDescent="0.2">
      <c r="U16739" s="59"/>
    </row>
    <row r="16740" spans="21:21" x14ac:dyDescent="0.2">
      <c r="U16740" s="59"/>
    </row>
    <row r="16741" spans="21:21" x14ac:dyDescent="0.2">
      <c r="U16741" s="59"/>
    </row>
    <row r="16742" spans="21:21" x14ac:dyDescent="0.2">
      <c r="U16742" s="59"/>
    </row>
    <row r="16743" spans="21:21" x14ac:dyDescent="0.2">
      <c r="U16743" s="59"/>
    </row>
    <row r="16744" spans="21:21" x14ac:dyDescent="0.2">
      <c r="U16744" s="59"/>
    </row>
    <row r="16745" spans="21:21" x14ac:dyDescent="0.2">
      <c r="U16745" s="59"/>
    </row>
    <row r="16746" spans="21:21" x14ac:dyDescent="0.2">
      <c r="U16746" s="59"/>
    </row>
    <row r="16747" spans="21:21" x14ac:dyDescent="0.2">
      <c r="U16747" s="59"/>
    </row>
    <row r="16748" spans="21:21" x14ac:dyDescent="0.2">
      <c r="U16748" s="59"/>
    </row>
    <row r="16749" spans="21:21" x14ac:dyDescent="0.2">
      <c r="U16749" s="59"/>
    </row>
    <row r="16750" spans="21:21" x14ac:dyDescent="0.2">
      <c r="U16750" s="59"/>
    </row>
    <row r="16751" spans="21:21" x14ac:dyDescent="0.2">
      <c r="U16751" s="59"/>
    </row>
    <row r="16752" spans="21:21" x14ac:dyDescent="0.2">
      <c r="U16752" s="59"/>
    </row>
    <row r="16753" spans="21:21" x14ac:dyDescent="0.2">
      <c r="U16753" s="59"/>
    </row>
    <row r="16754" spans="21:21" x14ac:dyDescent="0.2">
      <c r="U16754" s="59"/>
    </row>
    <row r="16755" spans="21:21" x14ac:dyDescent="0.2">
      <c r="U16755" s="59"/>
    </row>
    <row r="16756" spans="21:21" x14ac:dyDescent="0.2">
      <c r="U16756" s="59"/>
    </row>
    <row r="16757" spans="21:21" x14ac:dyDescent="0.2">
      <c r="U16757" s="59"/>
    </row>
    <row r="16758" spans="21:21" x14ac:dyDescent="0.2">
      <c r="U16758" s="59"/>
    </row>
    <row r="16759" spans="21:21" x14ac:dyDescent="0.2">
      <c r="U16759" s="59"/>
    </row>
    <row r="16760" spans="21:21" x14ac:dyDescent="0.2">
      <c r="U16760" s="59"/>
    </row>
    <row r="16761" spans="21:21" x14ac:dyDescent="0.2">
      <c r="U16761" s="59"/>
    </row>
    <row r="16762" spans="21:21" x14ac:dyDescent="0.2">
      <c r="U16762" s="59"/>
    </row>
    <row r="16763" spans="21:21" x14ac:dyDescent="0.2">
      <c r="U16763" s="59"/>
    </row>
    <row r="16764" spans="21:21" x14ac:dyDescent="0.2">
      <c r="U16764" s="59"/>
    </row>
    <row r="16765" spans="21:21" x14ac:dyDescent="0.2">
      <c r="U16765" s="59"/>
    </row>
    <row r="16766" spans="21:21" x14ac:dyDescent="0.2">
      <c r="U16766" s="59"/>
    </row>
    <row r="16767" spans="21:21" x14ac:dyDescent="0.2">
      <c r="U16767" s="59"/>
    </row>
    <row r="16768" spans="21:21" x14ac:dyDescent="0.2">
      <c r="U16768" s="59"/>
    </row>
    <row r="16769" spans="21:21" x14ac:dyDescent="0.2">
      <c r="U16769" s="59"/>
    </row>
    <row r="16770" spans="21:21" x14ac:dyDescent="0.2">
      <c r="U16770" s="59"/>
    </row>
    <row r="16771" spans="21:21" x14ac:dyDescent="0.2">
      <c r="U16771" s="59"/>
    </row>
    <row r="16772" spans="21:21" x14ac:dyDescent="0.2">
      <c r="U16772" s="59"/>
    </row>
    <row r="16773" spans="21:21" x14ac:dyDescent="0.2">
      <c r="U16773" s="59"/>
    </row>
    <row r="16774" spans="21:21" x14ac:dyDescent="0.2">
      <c r="U16774" s="59"/>
    </row>
    <row r="16775" spans="21:21" x14ac:dyDescent="0.2">
      <c r="U16775" s="59"/>
    </row>
    <row r="16776" spans="21:21" x14ac:dyDescent="0.2">
      <c r="U16776" s="59"/>
    </row>
    <row r="16777" spans="21:21" x14ac:dyDescent="0.2">
      <c r="U16777" s="59"/>
    </row>
    <row r="16778" spans="21:21" x14ac:dyDescent="0.2">
      <c r="U16778" s="59"/>
    </row>
    <row r="16779" spans="21:21" x14ac:dyDescent="0.2">
      <c r="U16779" s="59"/>
    </row>
    <row r="16780" spans="21:21" x14ac:dyDescent="0.2">
      <c r="U16780" s="59"/>
    </row>
    <row r="16781" spans="21:21" x14ac:dyDescent="0.2">
      <c r="U16781" s="59"/>
    </row>
    <row r="16782" spans="21:21" x14ac:dyDescent="0.2">
      <c r="U16782" s="59"/>
    </row>
    <row r="16783" spans="21:21" x14ac:dyDescent="0.2">
      <c r="U16783" s="59"/>
    </row>
    <row r="16784" spans="21:21" x14ac:dyDescent="0.2">
      <c r="U16784" s="59"/>
    </row>
    <row r="16785" spans="21:21" x14ac:dyDescent="0.2">
      <c r="U16785" s="59"/>
    </row>
    <row r="16786" spans="21:21" x14ac:dyDescent="0.2">
      <c r="U16786" s="59"/>
    </row>
    <row r="16787" spans="21:21" x14ac:dyDescent="0.2">
      <c r="U16787" s="59"/>
    </row>
    <row r="16788" spans="21:21" x14ac:dyDescent="0.2">
      <c r="U16788" s="59"/>
    </row>
    <row r="16789" spans="21:21" x14ac:dyDescent="0.2">
      <c r="U16789" s="59"/>
    </row>
    <row r="16790" spans="21:21" x14ac:dyDescent="0.2">
      <c r="U16790" s="59"/>
    </row>
    <row r="16791" spans="21:21" x14ac:dyDescent="0.2">
      <c r="U16791" s="59"/>
    </row>
    <row r="16792" spans="21:21" x14ac:dyDescent="0.2">
      <c r="U16792" s="59"/>
    </row>
    <row r="16793" spans="21:21" x14ac:dyDescent="0.2">
      <c r="U16793" s="59"/>
    </row>
    <row r="16794" spans="21:21" x14ac:dyDescent="0.2">
      <c r="U16794" s="59"/>
    </row>
    <row r="16795" spans="21:21" x14ac:dyDescent="0.2">
      <c r="U16795" s="59"/>
    </row>
    <row r="16796" spans="21:21" x14ac:dyDescent="0.2">
      <c r="U16796" s="59"/>
    </row>
    <row r="16797" spans="21:21" x14ac:dyDescent="0.2">
      <c r="U16797" s="59"/>
    </row>
    <row r="16798" spans="21:21" x14ac:dyDescent="0.2">
      <c r="U16798" s="59"/>
    </row>
    <row r="16799" spans="21:21" x14ac:dyDescent="0.2">
      <c r="U16799" s="59"/>
    </row>
    <row r="16800" spans="21:21" x14ac:dyDescent="0.2">
      <c r="U16800" s="59"/>
    </row>
    <row r="16801" spans="21:21" x14ac:dyDescent="0.2">
      <c r="U16801" s="59"/>
    </row>
    <row r="16802" spans="21:21" x14ac:dyDescent="0.2">
      <c r="U16802" s="59"/>
    </row>
    <row r="16803" spans="21:21" x14ac:dyDescent="0.2">
      <c r="U16803" s="59"/>
    </row>
    <row r="16804" spans="21:21" x14ac:dyDescent="0.2">
      <c r="U16804" s="59"/>
    </row>
    <row r="16805" spans="21:21" x14ac:dyDescent="0.2">
      <c r="U16805" s="59"/>
    </row>
    <row r="16806" spans="21:21" x14ac:dyDescent="0.2">
      <c r="U16806" s="59"/>
    </row>
    <row r="16807" spans="21:21" x14ac:dyDescent="0.2">
      <c r="U16807" s="59"/>
    </row>
    <row r="16808" spans="21:21" x14ac:dyDescent="0.2">
      <c r="U16808" s="59"/>
    </row>
    <row r="16809" spans="21:21" x14ac:dyDescent="0.2">
      <c r="U16809" s="59"/>
    </row>
    <row r="16810" spans="21:21" x14ac:dyDescent="0.2">
      <c r="U16810" s="59"/>
    </row>
    <row r="16811" spans="21:21" x14ac:dyDescent="0.2">
      <c r="U16811" s="59"/>
    </row>
    <row r="16812" spans="21:21" x14ac:dyDescent="0.2">
      <c r="U16812" s="59"/>
    </row>
    <row r="16813" spans="21:21" x14ac:dyDescent="0.2">
      <c r="U16813" s="59"/>
    </row>
    <row r="16814" spans="21:21" x14ac:dyDescent="0.2">
      <c r="U16814" s="59"/>
    </row>
    <row r="16815" spans="21:21" x14ac:dyDescent="0.2">
      <c r="U16815" s="59"/>
    </row>
    <row r="16816" spans="21:21" x14ac:dyDescent="0.2">
      <c r="U16816" s="59"/>
    </row>
    <row r="16817" spans="21:21" x14ac:dyDescent="0.2">
      <c r="U16817" s="59"/>
    </row>
    <row r="16818" spans="21:21" x14ac:dyDescent="0.2">
      <c r="U16818" s="59"/>
    </row>
    <row r="16819" spans="21:21" x14ac:dyDescent="0.2">
      <c r="U16819" s="59"/>
    </row>
    <row r="16820" spans="21:21" x14ac:dyDescent="0.2">
      <c r="U16820" s="59"/>
    </row>
    <row r="16821" spans="21:21" x14ac:dyDescent="0.2">
      <c r="U16821" s="59"/>
    </row>
    <row r="16822" spans="21:21" x14ac:dyDescent="0.2">
      <c r="U16822" s="59"/>
    </row>
    <row r="16823" spans="21:21" x14ac:dyDescent="0.2">
      <c r="U16823" s="59"/>
    </row>
    <row r="16824" spans="21:21" x14ac:dyDescent="0.2">
      <c r="U16824" s="59"/>
    </row>
    <row r="16825" spans="21:21" x14ac:dyDescent="0.2">
      <c r="U16825" s="59"/>
    </row>
    <row r="16826" spans="21:21" x14ac:dyDescent="0.2">
      <c r="U16826" s="59"/>
    </row>
    <row r="16827" spans="21:21" x14ac:dyDescent="0.2">
      <c r="U16827" s="59"/>
    </row>
    <row r="16828" spans="21:21" x14ac:dyDescent="0.2">
      <c r="U16828" s="59"/>
    </row>
    <row r="16829" spans="21:21" x14ac:dyDescent="0.2">
      <c r="U16829" s="59"/>
    </row>
    <row r="16830" spans="21:21" x14ac:dyDescent="0.2">
      <c r="U16830" s="59"/>
    </row>
    <row r="16831" spans="21:21" x14ac:dyDescent="0.2">
      <c r="U16831" s="59"/>
    </row>
    <row r="16832" spans="21:21" x14ac:dyDescent="0.2">
      <c r="U16832" s="59"/>
    </row>
    <row r="16833" spans="21:21" x14ac:dyDescent="0.2">
      <c r="U16833" s="59"/>
    </row>
    <row r="16834" spans="21:21" x14ac:dyDescent="0.2">
      <c r="U16834" s="59"/>
    </row>
    <row r="16835" spans="21:21" x14ac:dyDescent="0.2">
      <c r="U16835" s="59"/>
    </row>
    <row r="16836" spans="21:21" x14ac:dyDescent="0.2">
      <c r="U16836" s="59"/>
    </row>
    <row r="16837" spans="21:21" x14ac:dyDescent="0.2">
      <c r="U16837" s="59"/>
    </row>
    <row r="16838" spans="21:21" x14ac:dyDescent="0.2">
      <c r="U16838" s="59"/>
    </row>
    <row r="16839" spans="21:21" x14ac:dyDescent="0.2">
      <c r="U16839" s="59"/>
    </row>
    <row r="16840" spans="21:21" x14ac:dyDescent="0.2">
      <c r="U16840" s="59"/>
    </row>
    <row r="16841" spans="21:21" x14ac:dyDescent="0.2">
      <c r="U16841" s="59"/>
    </row>
    <row r="16842" spans="21:21" x14ac:dyDescent="0.2">
      <c r="U16842" s="59"/>
    </row>
    <row r="16843" spans="21:21" x14ac:dyDescent="0.2">
      <c r="U16843" s="59"/>
    </row>
    <row r="16844" spans="21:21" x14ac:dyDescent="0.2">
      <c r="U16844" s="59"/>
    </row>
    <row r="16845" spans="21:21" x14ac:dyDescent="0.2">
      <c r="U16845" s="59"/>
    </row>
    <row r="16846" spans="21:21" x14ac:dyDescent="0.2">
      <c r="U16846" s="59"/>
    </row>
    <row r="16847" spans="21:21" x14ac:dyDescent="0.2">
      <c r="U16847" s="59"/>
    </row>
    <row r="16848" spans="21:21" x14ac:dyDescent="0.2">
      <c r="U16848" s="59"/>
    </row>
    <row r="16849" spans="21:21" x14ac:dyDescent="0.2">
      <c r="U16849" s="59"/>
    </row>
    <row r="16850" spans="21:21" x14ac:dyDescent="0.2">
      <c r="U16850" s="59"/>
    </row>
    <row r="16851" spans="21:21" x14ac:dyDescent="0.2">
      <c r="U16851" s="59"/>
    </row>
    <row r="16852" spans="21:21" x14ac:dyDescent="0.2">
      <c r="U16852" s="59"/>
    </row>
    <row r="16853" spans="21:21" x14ac:dyDescent="0.2">
      <c r="U16853" s="59"/>
    </row>
    <row r="16854" spans="21:21" x14ac:dyDescent="0.2">
      <c r="U16854" s="59"/>
    </row>
    <row r="16855" spans="21:21" x14ac:dyDescent="0.2">
      <c r="U16855" s="59"/>
    </row>
    <row r="16856" spans="21:21" x14ac:dyDescent="0.2">
      <c r="U16856" s="59"/>
    </row>
    <row r="16857" spans="21:21" x14ac:dyDescent="0.2">
      <c r="U16857" s="59"/>
    </row>
    <row r="16858" spans="21:21" x14ac:dyDescent="0.2">
      <c r="U16858" s="59"/>
    </row>
    <row r="16859" spans="21:21" x14ac:dyDescent="0.2">
      <c r="U16859" s="59"/>
    </row>
    <row r="16860" spans="21:21" x14ac:dyDescent="0.2">
      <c r="U16860" s="59"/>
    </row>
    <row r="16861" spans="21:21" x14ac:dyDescent="0.2">
      <c r="U16861" s="59"/>
    </row>
    <row r="16862" spans="21:21" x14ac:dyDescent="0.2">
      <c r="U16862" s="59"/>
    </row>
    <row r="16863" spans="21:21" x14ac:dyDescent="0.2">
      <c r="U16863" s="59"/>
    </row>
    <row r="16864" spans="21:21" x14ac:dyDescent="0.2">
      <c r="U16864" s="59"/>
    </row>
    <row r="16865" spans="21:21" x14ac:dyDescent="0.2">
      <c r="U16865" s="59"/>
    </row>
    <row r="16866" spans="21:21" x14ac:dyDescent="0.2">
      <c r="U16866" s="59"/>
    </row>
    <row r="16867" spans="21:21" x14ac:dyDescent="0.2">
      <c r="U16867" s="59"/>
    </row>
    <row r="16868" spans="21:21" x14ac:dyDescent="0.2">
      <c r="U16868" s="59"/>
    </row>
    <row r="16869" spans="21:21" x14ac:dyDescent="0.2">
      <c r="U16869" s="59"/>
    </row>
    <row r="16870" spans="21:21" x14ac:dyDescent="0.2">
      <c r="U16870" s="59"/>
    </row>
    <row r="16871" spans="21:21" x14ac:dyDescent="0.2">
      <c r="U16871" s="59"/>
    </row>
    <row r="16872" spans="21:21" x14ac:dyDescent="0.2">
      <c r="U16872" s="59"/>
    </row>
    <row r="16873" spans="21:21" x14ac:dyDescent="0.2">
      <c r="U16873" s="59"/>
    </row>
    <row r="16874" spans="21:21" x14ac:dyDescent="0.2">
      <c r="U16874" s="59"/>
    </row>
    <row r="16875" spans="21:21" x14ac:dyDescent="0.2">
      <c r="U16875" s="59"/>
    </row>
    <row r="16876" spans="21:21" x14ac:dyDescent="0.2">
      <c r="U16876" s="59"/>
    </row>
    <row r="16877" spans="21:21" x14ac:dyDescent="0.2">
      <c r="U16877" s="59"/>
    </row>
    <row r="16878" spans="21:21" x14ac:dyDescent="0.2">
      <c r="U16878" s="59"/>
    </row>
    <row r="16879" spans="21:21" x14ac:dyDescent="0.2">
      <c r="U16879" s="59"/>
    </row>
    <row r="16880" spans="21:21" x14ac:dyDescent="0.2">
      <c r="U16880" s="59"/>
    </row>
    <row r="16881" spans="21:21" x14ac:dyDescent="0.2">
      <c r="U16881" s="59"/>
    </row>
    <row r="16882" spans="21:21" x14ac:dyDescent="0.2">
      <c r="U16882" s="59"/>
    </row>
    <row r="16883" spans="21:21" x14ac:dyDescent="0.2">
      <c r="U16883" s="59"/>
    </row>
    <row r="16884" spans="21:21" x14ac:dyDescent="0.2">
      <c r="U16884" s="59"/>
    </row>
    <row r="16885" spans="21:21" x14ac:dyDescent="0.2">
      <c r="U16885" s="59"/>
    </row>
    <row r="16886" spans="21:21" x14ac:dyDescent="0.2">
      <c r="U16886" s="59"/>
    </row>
    <row r="16887" spans="21:21" x14ac:dyDescent="0.2">
      <c r="U16887" s="59"/>
    </row>
    <row r="16888" spans="21:21" x14ac:dyDescent="0.2">
      <c r="U16888" s="59"/>
    </row>
    <row r="16889" spans="21:21" x14ac:dyDescent="0.2">
      <c r="U16889" s="59"/>
    </row>
    <row r="16890" spans="21:21" x14ac:dyDescent="0.2">
      <c r="U16890" s="59"/>
    </row>
    <row r="16891" spans="21:21" x14ac:dyDescent="0.2">
      <c r="U16891" s="59"/>
    </row>
    <row r="16892" spans="21:21" x14ac:dyDescent="0.2">
      <c r="U16892" s="59"/>
    </row>
    <row r="16893" spans="21:21" x14ac:dyDescent="0.2">
      <c r="U16893" s="59"/>
    </row>
    <row r="16894" spans="21:21" x14ac:dyDescent="0.2">
      <c r="U16894" s="59"/>
    </row>
    <row r="16895" spans="21:21" x14ac:dyDescent="0.2">
      <c r="U16895" s="59"/>
    </row>
    <row r="16896" spans="21:21" x14ac:dyDescent="0.2">
      <c r="U16896" s="59"/>
    </row>
    <row r="16897" spans="21:21" x14ac:dyDescent="0.2">
      <c r="U16897" s="59"/>
    </row>
    <row r="16898" spans="21:21" x14ac:dyDescent="0.2">
      <c r="U16898" s="59"/>
    </row>
    <row r="16899" spans="21:21" x14ac:dyDescent="0.2">
      <c r="U16899" s="59"/>
    </row>
    <row r="16900" spans="21:21" x14ac:dyDescent="0.2">
      <c r="U16900" s="59"/>
    </row>
    <row r="16901" spans="21:21" x14ac:dyDescent="0.2">
      <c r="U16901" s="59"/>
    </row>
    <row r="16902" spans="21:21" x14ac:dyDescent="0.2">
      <c r="U16902" s="59"/>
    </row>
    <row r="16903" spans="21:21" x14ac:dyDescent="0.2">
      <c r="U16903" s="59"/>
    </row>
    <row r="16904" spans="21:21" x14ac:dyDescent="0.2">
      <c r="U16904" s="59"/>
    </row>
    <row r="16905" spans="21:21" x14ac:dyDescent="0.2">
      <c r="U16905" s="59"/>
    </row>
    <row r="16906" spans="21:21" x14ac:dyDescent="0.2">
      <c r="U16906" s="59"/>
    </row>
    <row r="16907" spans="21:21" x14ac:dyDescent="0.2">
      <c r="U16907" s="59"/>
    </row>
    <row r="16908" spans="21:21" x14ac:dyDescent="0.2">
      <c r="U16908" s="59"/>
    </row>
    <row r="16909" spans="21:21" x14ac:dyDescent="0.2">
      <c r="U16909" s="59"/>
    </row>
    <row r="16910" spans="21:21" x14ac:dyDescent="0.2">
      <c r="U16910" s="59"/>
    </row>
    <row r="16911" spans="21:21" x14ac:dyDescent="0.2">
      <c r="U16911" s="59"/>
    </row>
    <row r="16912" spans="21:21" x14ac:dyDescent="0.2">
      <c r="U16912" s="59"/>
    </row>
    <row r="16913" spans="21:21" x14ac:dyDescent="0.2">
      <c r="U16913" s="59"/>
    </row>
    <row r="16914" spans="21:21" x14ac:dyDescent="0.2">
      <c r="U16914" s="59"/>
    </row>
    <row r="16915" spans="21:21" x14ac:dyDescent="0.2">
      <c r="U16915" s="59"/>
    </row>
    <row r="16916" spans="21:21" x14ac:dyDescent="0.2">
      <c r="U16916" s="59"/>
    </row>
    <row r="16917" spans="21:21" x14ac:dyDescent="0.2">
      <c r="U16917" s="59"/>
    </row>
    <row r="16918" spans="21:21" x14ac:dyDescent="0.2">
      <c r="U16918" s="59"/>
    </row>
    <row r="16919" spans="21:21" x14ac:dyDescent="0.2">
      <c r="U16919" s="59"/>
    </row>
    <row r="16920" spans="21:21" x14ac:dyDescent="0.2">
      <c r="U16920" s="59"/>
    </row>
    <row r="16921" spans="21:21" x14ac:dyDescent="0.2">
      <c r="U16921" s="59"/>
    </row>
    <row r="16922" spans="21:21" x14ac:dyDescent="0.2">
      <c r="U16922" s="59"/>
    </row>
    <row r="16923" spans="21:21" x14ac:dyDescent="0.2">
      <c r="U16923" s="59"/>
    </row>
    <row r="16924" spans="21:21" x14ac:dyDescent="0.2">
      <c r="U16924" s="59"/>
    </row>
    <row r="16925" spans="21:21" x14ac:dyDescent="0.2">
      <c r="U16925" s="59"/>
    </row>
    <row r="16926" spans="21:21" x14ac:dyDescent="0.2">
      <c r="U16926" s="59"/>
    </row>
    <row r="16927" spans="21:21" x14ac:dyDescent="0.2">
      <c r="U16927" s="59"/>
    </row>
    <row r="16928" spans="21:21" x14ac:dyDescent="0.2">
      <c r="U16928" s="59"/>
    </row>
    <row r="16929" spans="21:21" x14ac:dyDescent="0.2">
      <c r="U16929" s="59"/>
    </row>
    <row r="16930" spans="21:21" x14ac:dyDescent="0.2">
      <c r="U16930" s="59"/>
    </row>
    <row r="16931" spans="21:21" x14ac:dyDescent="0.2">
      <c r="U16931" s="59"/>
    </row>
    <row r="16932" spans="21:21" x14ac:dyDescent="0.2">
      <c r="U16932" s="59"/>
    </row>
    <row r="16933" spans="21:21" x14ac:dyDescent="0.2">
      <c r="U16933" s="59"/>
    </row>
    <row r="16934" spans="21:21" x14ac:dyDescent="0.2">
      <c r="U16934" s="59"/>
    </row>
    <row r="16935" spans="21:21" x14ac:dyDescent="0.2">
      <c r="U16935" s="59"/>
    </row>
    <row r="16936" spans="21:21" x14ac:dyDescent="0.2">
      <c r="U16936" s="59"/>
    </row>
    <row r="16937" spans="21:21" x14ac:dyDescent="0.2">
      <c r="U16937" s="59"/>
    </row>
    <row r="16938" spans="21:21" x14ac:dyDescent="0.2">
      <c r="U16938" s="59"/>
    </row>
    <row r="16939" spans="21:21" x14ac:dyDescent="0.2">
      <c r="U16939" s="59"/>
    </row>
    <row r="16940" spans="21:21" x14ac:dyDescent="0.2">
      <c r="U16940" s="59"/>
    </row>
    <row r="16941" spans="21:21" x14ac:dyDescent="0.2">
      <c r="U16941" s="59"/>
    </row>
    <row r="16942" spans="21:21" x14ac:dyDescent="0.2">
      <c r="U16942" s="59"/>
    </row>
    <row r="16943" spans="21:21" x14ac:dyDescent="0.2">
      <c r="U16943" s="59"/>
    </row>
    <row r="16944" spans="21:21" x14ac:dyDescent="0.2">
      <c r="U16944" s="59"/>
    </row>
    <row r="16945" spans="21:21" x14ac:dyDescent="0.2">
      <c r="U16945" s="59"/>
    </row>
    <row r="16946" spans="21:21" x14ac:dyDescent="0.2">
      <c r="U16946" s="59"/>
    </row>
    <row r="16947" spans="21:21" x14ac:dyDescent="0.2">
      <c r="U16947" s="59"/>
    </row>
    <row r="16948" spans="21:21" x14ac:dyDescent="0.2">
      <c r="U16948" s="59"/>
    </row>
    <row r="16949" spans="21:21" x14ac:dyDescent="0.2">
      <c r="U16949" s="59"/>
    </row>
    <row r="16950" spans="21:21" x14ac:dyDescent="0.2">
      <c r="U16950" s="59"/>
    </row>
    <row r="16951" spans="21:21" x14ac:dyDescent="0.2">
      <c r="U16951" s="59"/>
    </row>
    <row r="16952" spans="21:21" x14ac:dyDescent="0.2">
      <c r="U16952" s="59"/>
    </row>
    <row r="16953" spans="21:21" x14ac:dyDescent="0.2">
      <c r="U16953" s="59"/>
    </row>
    <row r="16954" spans="21:21" x14ac:dyDescent="0.2">
      <c r="U16954" s="59"/>
    </row>
    <row r="16955" spans="21:21" x14ac:dyDescent="0.2">
      <c r="U16955" s="59"/>
    </row>
    <row r="16956" spans="21:21" x14ac:dyDescent="0.2">
      <c r="U16956" s="59"/>
    </row>
    <row r="16957" spans="21:21" x14ac:dyDescent="0.2">
      <c r="U16957" s="59"/>
    </row>
    <row r="16958" spans="21:21" x14ac:dyDescent="0.2">
      <c r="U16958" s="59"/>
    </row>
    <row r="16959" spans="21:21" x14ac:dyDescent="0.2">
      <c r="U16959" s="59"/>
    </row>
    <row r="16960" spans="21:21" x14ac:dyDescent="0.2">
      <c r="U16960" s="59"/>
    </row>
    <row r="16961" spans="21:21" x14ac:dyDescent="0.2">
      <c r="U16961" s="59"/>
    </row>
    <row r="16962" spans="21:21" x14ac:dyDescent="0.2">
      <c r="U16962" s="59"/>
    </row>
    <row r="16963" spans="21:21" x14ac:dyDescent="0.2">
      <c r="U16963" s="59"/>
    </row>
    <row r="16964" spans="21:21" x14ac:dyDescent="0.2">
      <c r="U16964" s="59"/>
    </row>
    <row r="16965" spans="21:21" x14ac:dyDescent="0.2">
      <c r="U16965" s="59"/>
    </row>
    <row r="16966" spans="21:21" x14ac:dyDescent="0.2">
      <c r="U16966" s="59"/>
    </row>
    <row r="16967" spans="21:21" x14ac:dyDescent="0.2">
      <c r="U16967" s="59"/>
    </row>
    <row r="16968" spans="21:21" x14ac:dyDescent="0.2">
      <c r="U16968" s="59"/>
    </row>
    <row r="16969" spans="21:21" x14ac:dyDescent="0.2">
      <c r="U16969" s="59"/>
    </row>
    <row r="16970" spans="21:21" x14ac:dyDescent="0.2">
      <c r="U16970" s="59"/>
    </row>
    <row r="16971" spans="21:21" x14ac:dyDescent="0.2">
      <c r="U16971" s="59"/>
    </row>
    <row r="16972" spans="21:21" x14ac:dyDescent="0.2">
      <c r="U16972" s="59"/>
    </row>
    <row r="16973" spans="21:21" x14ac:dyDescent="0.2">
      <c r="U16973" s="59"/>
    </row>
    <row r="16974" spans="21:21" x14ac:dyDescent="0.2">
      <c r="U16974" s="59"/>
    </row>
    <row r="16975" spans="21:21" x14ac:dyDescent="0.2">
      <c r="U16975" s="59"/>
    </row>
    <row r="16976" spans="21:21" x14ac:dyDescent="0.2">
      <c r="U16976" s="59"/>
    </row>
    <row r="16977" spans="21:21" x14ac:dyDescent="0.2">
      <c r="U16977" s="59"/>
    </row>
    <row r="16978" spans="21:21" x14ac:dyDescent="0.2">
      <c r="U16978" s="59"/>
    </row>
    <row r="16979" spans="21:21" x14ac:dyDescent="0.2">
      <c r="U16979" s="59"/>
    </row>
    <row r="16980" spans="21:21" x14ac:dyDescent="0.2">
      <c r="U16980" s="59"/>
    </row>
    <row r="16981" spans="21:21" x14ac:dyDescent="0.2">
      <c r="U16981" s="59"/>
    </row>
    <row r="16982" spans="21:21" x14ac:dyDescent="0.2">
      <c r="U16982" s="59"/>
    </row>
    <row r="16983" spans="21:21" x14ac:dyDescent="0.2">
      <c r="U16983" s="59"/>
    </row>
    <row r="16984" spans="21:21" x14ac:dyDescent="0.2">
      <c r="U16984" s="59"/>
    </row>
    <row r="16985" spans="21:21" x14ac:dyDescent="0.2">
      <c r="U16985" s="59"/>
    </row>
    <row r="16986" spans="21:21" x14ac:dyDescent="0.2">
      <c r="U16986" s="59"/>
    </row>
    <row r="16987" spans="21:21" x14ac:dyDescent="0.2">
      <c r="U16987" s="59"/>
    </row>
    <row r="16988" spans="21:21" x14ac:dyDescent="0.2">
      <c r="U16988" s="59"/>
    </row>
    <row r="16989" spans="21:21" x14ac:dyDescent="0.2">
      <c r="U16989" s="59"/>
    </row>
    <row r="16990" spans="21:21" x14ac:dyDescent="0.2">
      <c r="U16990" s="59"/>
    </row>
    <row r="16991" spans="21:21" x14ac:dyDescent="0.2">
      <c r="U16991" s="59"/>
    </row>
    <row r="16992" spans="21:21" x14ac:dyDescent="0.2">
      <c r="U16992" s="59"/>
    </row>
    <row r="16993" spans="21:21" x14ac:dyDescent="0.2">
      <c r="U16993" s="59"/>
    </row>
    <row r="16994" spans="21:21" x14ac:dyDescent="0.2">
      <c r="U16994" s="59"/>
    </row>
    <row r="16995" spans="21:21" x14ac:dyDescent="0.2">
      <c r="U16995" s="59"/>
    </row>
    <row r="16996" spans="21:21" x14ac:dyDescent="0.2">
      <c r="U16996" s="59"/>
    </row>
    <row r="16997" spans="21:21" x14ac:dyDescent="0.2">
      <c r="U16997" s="59"/>
    </row>
    <row r="16998" spans="21:21" x14ac:dyDescent="0.2">
      <c r="U16998" s="59"/>
    </row>
    <row r="16999" spans="21:21" x14ac:dyDescent="0.2">
      <c r="U16999" s="59"/>
    </row>
    <row r="17000" spans="21:21" x14ac:dyDescent="0.2">
      <c r="U17000" s="59"/>
    </row>
    <row r="17001" spans="21:21" x14ac:dyDescent="0.2">
      <c r="U17001" s="59"/>
    </row>
    <row r="17002" spans="21:21" x14ac:dyDescent="0.2">
      <c r="U17002" s="59"/>
    </row>
    <row r="17003" spans="21:21" x14ac:dyDescent="0.2">
      <c r="U17003" s="59"/>
    </row>
    <row r="17004" spans="21:21" x14ac:dyDescent="0.2">
      <c r="U17004" s="59"/>
    </row>
    <row r="17005" spans="21:21" x14ac:dyDescent="0.2">
      <c r="U17005" s="59"/>
    </row>
    <row r="17006" spans="21:21" x14ac:dyDescent="0.2">
      <c r="U17006" s="59"/>
    </row>
    <row r="17007" spans="21:21" x14ac:dyDescent="0.2">
      <c r="U17007" s="59"/>
    </row>
    <row r="17008" spans="21:21" x14ac:dyDescent="0.2">
      <c r="U17008" s="59"/>
    </row>
    <row r="17009" spans="21:21" x14ac:dyDescent="0.2">
      <c r="U17009" s="59"/>
    </row>
    <row r="17010" spans="21:21" x14ac:dyDescent="0.2">
      <c r="U17010" s="59"/>
    </row>
    <row r="17011" spans="21:21" x14ac:dyDescent="0.2">
      <c r="U17011" s="59"/>
    </row>
    <row r="17012" spans="21:21" x14ac:dyDescent="0.2">
      <c r="U17012" s="59"/>
    </row>
    <row r="17013" spans="21:21" x14ac:dyDescent="0.2">
      <c r="U17013" s="59"/>
    </row>
    <row r="17014" spans="21:21" x14ac:dyDescent="0.2">
      <c r="U17014" s="59"/>
    </row>
    <row r="17015" spans="21:21" x14ac:dyDescent="0.2">
      <c r="U17015" s="59"/>
    </row>
    <row r="17016" spans="21:21" x14ac:dyDescent="0.2">
      <c r="U17016" s="59"/>
    </row>
    <row r="17017" spans="21:21" x14ac:dyDescent="0.2">
      <c r="U17017" s="59"/>
    </row>
    <row r="17018" spans="21:21" x14ac:dyDescent="0.2">
      <c r="U17018" s="59"/>
    </row>
    <row r="17019" spans="21:21" x14ac:dyDescent="0.2">
      <c r="U17019" s="59"/>
    </row>
    <row r="17020" spans="21:21" x14ac:dyDescent="0.2">
      <c r="U17020" s="59"/>
    </row>
    <row r="17021" spans="21:21" x14ac:dyDescent="0.2">
      <c r="U17021" s="59"/>
    </row>
    <row r="17022" spans="21:21" x14ac:dyDescent="0.2">
      <c r="U17022" s="59"/>
    </row>
    <row r="17023" spans="21:21" x14ac:dyDescent="0.2">
      <c r="U17023" s="59"/>
    </row>
    <row r="17024" spans="21:21" x14ac:dyDescent="0.2">
      <c r="U17024" s="59"/>
    </row>
    <row r="17025" spans="21:21" x14ac:dyDescent="0.2">
      <c r="U17025" s="59"/>
    </row>
    <row r="17026" spans="21:21" x14ac:dyDescent="0.2">
      <c r="U17026" s="59"/>
    </row>
    <row r="17027" spans="21:21" x14ac:dyDescent="0.2">
      <c r="U17027" s="59"/>
    </row>
    <row r="17028" spans="21:21" x14ac:dyDescent="0.2">
      <c r="U17028" s="59"/>
    </row>
    <row r="17029" spans="21:21" x14ac:dyDescent="0.2">
      <c r="U17029" s="59"/>
    </row>
    <row r="17030" spans="21:21" x14ac:dyDescent="0.2">
      <c r="U17030" s="59"/>
    </row>
    <row r="17031" spans="21:21" x14ac:dyDescent="0.2">
      <c r="U17031" s="59"/>
    </row>
    <row r="17032" spans="21:21" x14ac:dyDescent="0.2">
      <c r="U17032" s="59"/>
    </row>
    <row r="17033" spans="21:21" x14ac:dyDescent="0.2">
      <c r="U17033" s="59"/>
    </row>
    <row r="17034" spans="21:21" x14ac:dyDescent="0.2">
      <c r="U17034" s="59"/>
    </row>
    <row r="17035" spans="21:21" x14ac:dyDescent="0.2">
      <c r="U17035" s="59"/>
    </row>
    <row r="17036" spans="21:21" x14ac:dyDescent="0.2">
      <c r="U17036" s="59"/>
    </row>
    <row r="17037" spans="21:21" x14ac:dyDescent="0.2">
      <c r="U17037" s="59"/>
    </row>
    <row r="17038" spans="21:21" x14ac:dyDescent="0.2">
      <c r="U17038" s="59"/>
    </row>
    <row r="17039" spans="21:21" x14ac:dyDescent="0.2">
      <c r="U17039" s="59"/>
    </row>
    <row r="17040" spans="21:21" x14ac:dyDescent="0.2">
      <c r="U17040" s="59"/>
    </row>
    <row r="17041" spans="21:21" x14ac:dyDescent="0.2">
      <c r="U17041" s="59"/>
    </row>
    <row r="17042" spans="21:21" x14ac:dyDescent="0.2">
      <c r="U17042" s="59"/>
    </row>
    <row r="17043" spans="21:21" x14ac:dyDescent="0.2">
      <c r="U17043" s="59"/>
    </row>
    <row r="17044" spans="21:21" x14ac:dyDescent="0.2">
      <c r="U17044" s="59"/>
    </row>
    <row r="17045" spans="21:21" x14ac:dyDescent="0.2">
      <c r="U17045" s="59"/>
    </row>
    <row r="17046" spans="21:21" x14ac:dyDescent="0.2">
      <c r="U17046" s="59"/>
    </row>
    <row r="17047" spans="21:21" x14ac:dyDescent="0.2">
      <c r="U17047" s="59"/>
    </row>
    <row r="17048" spans="21:21" x14ac:dyDescent="0.2">
      <c r="U17048" s="59"/>
    </row>
    <row r="17049" spans="21:21" x14ac:dyDescent="0.2">
      <c r="U17049" s="59"/>
    </row>
    <row r="17050" spans="21:21" x14ac:dyDescent="0.2">
      <c r="U17050" s="59"/>
    </row>
    <row r="17051" spans="21:21" x14ac:dyDescent="0.2">
      <c r="U17051" s="59"/>
    </row>
    <row r="17052" spans="21:21" x14ac:dyDescent="0.2">
      <c r="U17052" s="59"/>
    </row>
    <row r="17053" spans="21:21" x14ac:dyDescent="0.2">
      <c r="U17053" s="59"/>
    </row>
    <row r="17054" spans="21:21" x14ac:dyDescent="0.2">
      <c r="U17054" s="59"/>
    </row>
    <row r="17055" spans="21:21" x14ac:dyDescent="0.2">
      <c r="U17055" s="59"/>
    </row>
    <row r="17056" spans="21:21" x14ac:dyDescent="0.2">
      <c r="U17056" s="59"/>
    </row>
    <row r="17057" spans="21:21" x14ac:dyDescent="0.2">
      <c r="U17057" s="59"/>
    </row>
    <row r="17058" spans="21:21" x14ac:dyDescent="0.2">
      <c r="U17058" s="59"/>
    </row>
    <row r="17059" spans="21:21" x14ac:dyDescent="0.2">
      <c r="U17059" s="59"/>
    </row>
    <row r="17060" spans="21:21" x14ac:dyDescent="0.2">
      <c r="U17060" s="59"/>
    </row>
    <row r="17061" spans="21:21" x14ac:dyDescent="0.2">
      <c r="U17061" s="59"/>
    </row>
    <row r="17062" spans="21:21" x14ac:dyDescent="0.2">
      <c r="U17062" s="59"/>
    </row>
    <row r="17063" spans="21:21" x14ac:dyDescent="0.2">
      <c r="U17063" s="59"/>
    </row>
    <row r="17064" spans="21:21" x14ac:dyDescent="0.2">
      <c r="U17064" s="59"/>
    </row>
    <row r="17065" spans="21:21" x14ac:dyDescent="0.2">
      <c r="U17065" s="59"/>
    </row>
    <row r="17066" spans="21:21" x14ac:dyDescent="0.2">
      <c r="U17066" s="59"/>
    </row>
    <row r="17067" spans="21:21" x14ac:dyDescent="0.2">
      <c r="U17067" s="59"/>
    </row>
    <row r="17068" spans="21:21" x14ac:dyDescent="0.2">
      <c r="U17068" s="59"/>
    </row>
    <row r="17069" spans="21:21" x14ac:dyDescent="0.2">
      <c r="U17069" s="59"/>
    </row>
    <row r="17070" spans="21:21" x14ac:dyDescent="0.2">
      <c r="U17070" s="59"/>
    </row>
    <row r="17071" spans="21:21" x14ac:dyDescent="0.2">
      <c r="U17071" s="59"/>
    </row>
    <row r="17072" spans="21:21" x14ac:dyDescent="0.2">
      <c r="U17072" s="59"/>
    </row>
    <row r="17073" spans="21:21" x14ac:dyDescent="0.2">
      <c r="U17073" s="59"/>
    </row>
    <row r="17074" spans="21:21" x14ac:dyDescent="0.2">
      <c r="U17074" s="59"/>
    </row>
    <row r="17075" spans="21:21" x14ac:dyDescent="0.2">
      <c r="U17075" s="59"/>
    </row>
    <row r="17076" spans="21:21" x14ac:dyDescent="0.2">
      <c r="U17076" s="59"/>
    </row>
    <row r="17077" spans="21:21" x14ac:dyDescent="0.2">
      <c r="U17077" s="59"/>
    </row>
    <row r="17078" spans="21:21" x14ac:dyDescent="0.2">
      <c r="U17078" s="59"/>
    </row>
    <row r="17079" spans="21:21" x14ac:dyDescent="0.2">
      <c r="U17079" s="59"/>
    </row>
    <row r="17080" spans="21:21" x14ac:dyDescent="0.2">
      <c r="U17080" s="59"/>
    </row>
    <row r="17081" spans="21:21" x14ac:dyDescent="0.2">
      <c r="U17081" s="59"/>
    </row>
    <row r="17082" spans="21:21" x14ac:dyDescent="0.2">
      <c r="U17082" s="59"/>
    </row>
    <row r="17083" spans="21:21" x14ac:dyDescent="0.2">
      <c r="U17083" s="59"/>
    </row>
    <row r="17084" spans="21:21" x14ac:dyDescent="0.2">
      <c r="U17084" s="59"/>
    </row>
    <row r="17085" spans="21:21" x14ac:dyDescent="0.2">
      <c r="U17085" s="59"/>
    </row>
    <row r="17086" spans="21:21" x14ac:dyDescent="0.2">
      <c r="U17086" s="59"/>
    </row>
    <row r="17087" spans="21:21" x14ac:dyDescent="0.2">
      <c r="U17087" s="59"/>
    </row>
    <row r="17088" spans="21:21" x14ac:dyDescent="0.2">
      <c r="U17088" s="59"/>
    </row>
    <row r="17089" spans="21:21" x14ac:dyDescent="0.2">
      <c r="U17089" s="59"/>
    </row>
    <row r="17090" spans="21:21" x14ac:dyDescent="0.2">
      <c r="U17090" s="59"/>
    </row>
    <row r="17091" spans="21:21" x14ac:dyDescent="0.2">
      <c r="U17091" s="59"/>
    </row>
    <row r="17092" spans="21:21" x14ac:dyDescent="0.2">
      <c r="U17092" s="59"/>
    </row>
    <row r="17093" spans="21:21" x14ac:dyDescent="0.2">
      <c r="U17093" s="59"/>
    </row>
    <row r="17094" spans="21:21" x14ac:dyDescent="0.2">
      <c r="U17094" s="59"/>
    </row>
    <row r="17095" spans="21:21" x14ac:dyDescent="0.2">
      <c r="U17095" s="59"/>
    </row>
    <row r="17096" spans="21:21" x14ac:dyDescent="0.2">
      <c r="U17096" s="59"/>
    </row>
    <row r="17097" spans="21:21" x14ac:dyDescent="0.2">
      <c r="U17097" s="59"/>
    </row>
    <row r="17098" spans="21:21" x14ac:dyDescent="0.2">
      <c r="U17098" s="59"/>
    </row>
    <row r="17099" spans="21:21" x14ac:dyDescent="0.2">
      <c r="U17099" s="59"/>
    </row>
    <row r="17100" spans="21:21" x14ac:dyDescent="0.2">
      <c r="U17100" s="59"/>
    </row>
    <row r="17101" spans="21:21" x14ac:dyDescent="0.2">
      <c r="U17101" s="59"/>
    </row>
    <row r="17102" spans="21:21" x14ac:dyDescent="0.2">
      <c r="U17102" s="59"/>
    </row>
    <row r="17103" spans="21:21" x14ac:dyDescent="0.2">
      <c r="U17103" s="59"/>
    </row>
    <row r="17104" spans="21:21" x14ac:dyDescent="0.2">
      <c r="U17104" s="59"/>
    </row>
    <row r="17105" spans="21:21" x14ac:dyDescent="0.2">
      <c r="U17105" s="59"/>
    </row>
    <row r="17106" spans="21:21" x14ac:dyDescent="0.2">
      <c r="U17106" s="59"/>
    </row>
    <row r="17107" spans="21:21" x14ac:dyDescent="0.2">
      <c r="U17107" s="59"/>
    </row>
    <row r="17108" spans="21:21" x14ac:dyDescent="0.2">
      <c r="U17108" s="59"/>
    </row>
    <row r="17109" spans="21:21" x14ac:dyDescent="0.2">
      <c r="U17109" s="59"/>
    </row>
    <row r="17110" spans="21:21" x14ac:dyDescent="0.2">
      <c r="U17110" s="59"/>
    </row>
    <row r="17111" spans="21:21" x14ac:dyDescent="0.2">
      <c r="U17111" s="59"/>
    </row>
    <row r="17112" spans="21:21" x14ac:dyDescent="0.2">
      <c r="U17112" s="59"/>
    </row>
    <row r="17113" spans="21:21" x14ac:dyDescent="0.2">
      <c r="U17113" s="59"/>
    </row>
    <row r="17114" spans="21:21" x14ac:dyDescent="0.2">
      <c r="U17114" s="59"/>
    </row>
    <row r="17115" spans="21:21" x14ac:dyDescent="0.2">
      <c r="U17115" s="59"/>
    </row>
    <row r="17116" spans="21:21" x14ac:dyDescent="0.2">
      <c r="U17116" s="59"/>
    </row>
    <row r="17117" spans="21:21" x14ac:dyDescent="0.2">
      <c r="U17117" s="59"/>
    </row>
    <row r="17118" spans="21:21" x14ac:dyDescent="0.2">
      <c r="U17118" s="59"/>
    </row>
    <row r="17119" spans="21:21" x14ac:dyDescent="0.2">
      <c r="U17119" s="59"/>
    </row>
    <row r="17120" spans="21:21" x14ac:dyDescent="0.2">
      <c r="U17120" s="59"/>
    </row>
    <row r="17121" spans="21:21" x14ac:dyDescent="0.2">
      <c r="U17121" s="59"/>
    </row>
    <row r="17122" spans="21:21" x14ac:dyDescent="0.2">
      <c r="U17122" s="59"/>
    </row>
    <row r="17123" spans="21:21" x14ac:dyDescent="0.2">
      <c r="U17123" s="59"/>
    </row>
    <row r="17124" spans="21:21" x14ac:dyDescent="0.2">
      <c r="U17124" s="59"/>
    </row>
    <row r="17125" spans="21:21" x14ac:dyDescent="0.2">
      <c r="U17125" s="59"/>
    </row>
    <row r="17126" spans="21:21" x14ac:dyDescent="0.2">
      <c r="U17126" s="59"/>
    </row>
    <row r="17127" spans="21:21" x14ac:dyDescent="0.2">
      <c r="U17127" s="59"/>
    </row>
    <row r="17128" spans="21:21" x14ac:dyDescent="0.2">
      <c r="U17128" s="59"/>
    </row>
    <row r="17129" spans="21:21" x14ac:dyDescent="0.2">
      <c r="U17129" s="59"/>
    </row>
    <row r="17130" spans="21:21" x14ac:dyDescent="0.2">
      <c r="U17130" s="59"/>
    </row>
    <row r="17131" spans="21:21" x14ac:dyDescent="0.2">
      <c r="U17131" s="59"/>
    </row>
    <row r="17132" spans="21:21" x14ac:dyDescent="0.2">
      <c r="U17132" s="59"/>
    </row>
    <row r="17133" spans="21:21" x14ac:dyDescent="0.2">
      <c r="U17133" s="59"/>
    </row>
    <row r="17134" spans="21:21" x14ac:dyDescent="0.2">
      <c r="U17134" s="59"/>
    </row>
    <row r="17135" spans="21:21" x14ac:dyDescent="0.2">
      <c r="U17135" s="59"/>
    </row>
    <row r="17136" spans="21:21" x14ac:dyDescent="0.2">
      <c r="U17136" s="59"/>
    </row>
    <row r="17137" spans="21:21" x14ac:dyDescent="0.2">
      <c r="U17137" s="59"/>
    </row>
    <row r="17138" spans="21:21" x14ac:dyDescent="0.2">
      <c r="U17138" s="59"/>
    </row>
    <row r="17139" spans="21:21" x14ac:dyDescent="0.2">
      <c r="U17139" s="59"/>
    </row>
    <row r="17140" spans="21:21" x14ac:dyDescent="0.2">
      <c r="U17140" s="59"/>
    </row>
    <row r="17141" spans="21:21" x14ac:dyDescent="0.2">
      <c r="U17141" s="59"/>
    </row>
    <row r="17142" spans="21:21" x14ac:dyDescent="0.2">
      <c r="U17142" s="59"/>
    </row>
    <row r="17143" spans="21:21" x14ac:dyDescent="0.2">
      <c r="U17143" s="59"/>
    </row>
    <row r="17144" spans="21:21" x14ac:dyDescent="0.2">
      <c r="U17144" s="59"/>
    </row>
    <row r="17145" spans="21:21" x14ac:dyDescent="0.2">
      <c r="U17145" s="59"/>
    </row>
    <row r="17146" spans="21:21" x14ac:dyDescent="0.2">
      <c r="U17146" s="59"/>
    </row>
    <row r="17147" spans="21:21" x14ac:dyDescent="0.2">
      <c r="U17147" s="59"/>
    </row>
    <row r="17148" spans="21:21" x14ac:dyDescent="0.2">
      <c r="U17148" s="59"/>
    </row>
    <row r="17149" spans="21:21" x14ac:dyDescent="0.2">
      <c r="U17149" s="59"/>
    </row>
    <row r="17150" spans="21:21" x14ac:dyDescent="0.2">
      <c r="U17150" s="59"/>
    </row>
    <row r="17151" spans="21:21" x14ac:dyDescent="0.2">
      <c r="U17151" s="59"/>
    </row>
    <row r="17152" spans="21:21" x14ac:dyDescent="0.2">
      <c r="U17152" s="59"/>
    </row>
    <row r="17153" spans="21:21" x14ac:dyDescent="0.2">
      <c r="U17153" s="59"/>
    </row>
    <row r="17154" spans="21:21" x14ac:dyDescent="0.2">
      <c r="U17154" s="59"/>
    </row>
    <row r="17155" spans="21:21" x14ac:dyDescent="0.2">
      <c r="U17155" s="59"/>
    </row>
    <row r="17156" spans="21:21" x14ac:dyDescent="0.2">
      <c r="U17156" s="59"/>
    </row>
    <row r="17157" spans="21:21" x14ac:dyDescent="0.2">
      <c r="U17157" s="59"/>
    </row>
    <row r="17158" spans="21:21" x14ac:dyDescent="0.2">
      <c r="U17158" s="59"/>
    </row>
    <row r="17159" spans="21:21" x14ac:dyDescent="0.2">
      <c r="U17159" s="59"/>
    </row>
    <row r="17160" spans="21:21" x14ac:dyDescent="0.2">
      <c r="U17160" s="59"/>
    </row>
    <row r="17161" spans="21:21" x14ac:dyDescent="0.2">
      <c r="U17161" s="59"/>
    </row>
    <row r="17162" spans="21:21" x14ac:dyDescent="0.2">
      <c r="U17162" s="59"/>
    </row>
    <row r="17163" spans="21:21" x14ac:dyDescent="0.2">
      <c r="U17163" s="59"/>
    </row>
    <row r="17164" spans="21:21" x14ac:dyDescent="0.2">
      <c r="U17164" s="59"/>
    </row>
    <row r="17165" spans="21:21" x14ac:dyDescent="0.2">
      <c r="U17165" s="59"/>
    </row>
    <row r="17166" spans="21:21" x14ac:dyDescent="0.2">
      <c r="U17166" s="59"/>
    </row>
    <row r="17167" spans="21:21" x14ac:dyDescent="0.2">
      <c r="U17167" s="59"/>
    </row>
    <row r="17168" spans="21:21" x14ac:dyDescent="0.2">
      <c r="U17168" s="59"/>
    </row>
    <row r="17169" spans="21:21" x14ac:dyDescent="0.2">
      <c r="U17169" s="59"/>
    </row>
    <row r="17170" spans="21:21" x14ac:dyDescent="0.2">
      <c r="U17170" s="59"/>
    </row>
    <row r="17171" spans="21:21" x14ac:dyDescent="0.2">
      <c r="U17171" s="59"/>
    </row>
    <row r="17172" spans="21:21" x14ac:dyDescent="0.2">
      <c r="U17172" s="59"/>
    </row>
    <row r="17173" spans="21:21" x14ac:dyDescent="0.2">
      <c r="U17173" s="59"/>
    </row>
    <row r="17174" spans="21:21" x14ac:dyDescent="0.2">
      <c r="U17174" s="59"/>
    </row>
    <row r="17175" spans="21:21" x14ac:dyDescent="0.2">
      <c r="U17175" s="59"/>
    </row>
    <row r="17176" spans="21:21" x14ac:dyDescent="0.2">
      <c r="U17176" s="59"/>
    </row>
    <row r="17177" spans="21:21" x14ac:dyDescent="0.2">
      <c r="U17177" s="59"/>
    </row>
    <row r="17178" spans="21:21" x14ac:dyDescent="0.2">
      <c r="U17178" s="59"/>
    </row>
    <row r="17179" spans="21:21" x14ac:dyDescent="0.2">
      <c r="U17179" s="59"/>
    </row>
    <row r="17180" spans="21:21" x14ac:dyDescent="0.2">
      <c r="U17180" s="59"/>
    </row>
    <row r="17181" spans="21:21" x14ac:dyDescent="0.2">
      <c r="U17181" s="59"/>
    </row>
    <row r="17182" spans="21:21" x14ac:dyDescent="0.2">
      <c r="U17182" s="59"/>
    </row>
    <row r="17183" spans="21:21" x14ac:dyDescent="0.2">
      <c r="U17183" s="59"/>
    </row>
    <row r="17184" spans="21:21" x14ac:dyDescent="0.2">
      <c r="U17184" s="59"/>
    </row>
    <row r="17185" spans="21:21" x14ac:dyDescent="0.2">
      <c r="U17185" s="59"/>
    </row>
    <row r="17186" spans="21:21" x14ac:dyDescent="0.2">
      <c r="U17186" s="59"/>
    </row>
    <row r="17187" spans="21:21" x14ac:dyDescent="0.2">
      <c r="U17187" s="59"/>
    </row>
    <row r="17188" spans="21:21" x14ac:dyDescent="0.2">
      <c r="U17188" s="59"/>
    </row>
    <row r="17189" spans="21:21" x14ac:dyDescent="0.2">
      <c r="U17189" s="59"/>
    </row>
    <row r="17190" spans="21:21" x14ac:dyDescent="0.2">
      <c r="U17190" s="59"/>
    </row>
    <row r="17191" spans="21:21" x14ac:dyDescent="0.2">
      <c r="U17191" s="59"/>
    </row>
    <row r="17192" spans="21:21" x14ac:dyDescent="0.2">
      <c r="U17192" s="59"/>
    </row>
    <row r="17193" spans="21:21" x14ac:dyDescent="0.2">
      <c r="U17193" s="59"/>
    </row>
    <row r="17194" spans="21:21" x14ac:dyDescent="0.2">
      <c r="U17194" s="59"/>
    </row>
    <row r="17195" spans="21:21" x14ac:dyDescent="0.2">
      <c r="U17195" s="59"/>
    </row>
    <row r="17196" spans="21:21" x14ac:dyDescent="0.2">
      <c r="U17196" s="59"/>
    </row>
    <row r="17197" spans="21:21" x14ac:dyDescent="0.2">
      <c r="U17197" s="59"/>
    </row>
    <row r="17198" spans="21:21" x14ac:dyDescent="0.2">
      <c r="U17198" s="59"/>
    </row>
    <row r="17199" spans="21:21" x14ac:dyDescent="0.2">
      <c r="U17199" s="59"/>
    </row>
    <row r="17200" spans="21:21" x14ac:dyDescent="0.2">
      <c r="U17200" s="59"/>
    </row>
    <row r="17201" spans="21:21" x14ac:dyDescent="0.2">
      <c r="U17201" s="59"/>
    </row>
    <row r="17202" spans="21:21" x14ac:dyDescent="0.2">
      <c r="U17202" s="59"/>
    </row>
    <row r="17203" spans="21:21" x14ac:dyDescent="0.2">
      <c r="U17203" s="59"/>
    </row>
    <row r="17204" spans="21:21" x14ac:dyDescent="0.2">
      <c r="U17204" s="59"/>
    </row>
    <row r="17205" spans="21:21" x14ac:dyDescent="0.2">
      <c r="U17205" s="59"/>
    </row>
    <row r="17206" spans="21:21" x14ac:dyDescent="0.2">
      <c r="U17206" s="59"/>
    </row>
    <row r="17207" spans="21:21" x14ac:dyDescent="0.2">
      <c r="U17207" s="59"/>
    </row>
    <row r="17208" spans="21:21" x14ac:dyDescent="0.2">
      <c r="U17208" s="59"/>
    </row>
    <row r="17209" spans="21:21" x14ac:dyDescent="0.2">
      <c r="U17209" s="59"/>
    </row>
    <row r="17210" spans="21:21" x14ac:dyDescent="0.2">
      <c r="U17210" s="59"/>
    </row>
    <row r="17211" spans="21:21" x14ac:dyDescent="0.2">
      <c r="U17211" s="59"/>
    </row>
    <row r="17212" spans="21:21" x14ac:dyDescent="0.2">
      <c r="U17212" s="59"/>
    </row>
    <row r="17213" spans="21:21" x14ac:dyDescent="0.2">
      <c r="U17213" s="59"/>
    </row>
    <row r="17214" spans="21:21" x14ac:dyDescent="0.2">
      <c r="U17214" s="59"/>
    </row>
    <row r="17215" spans="21:21" x14ac:dyDescent="0.2">
      <c r="U17215" s="59"/>
    </row>
    <row r="17216" spans="21:21" x14ac:dyDescent="0.2">
      <c r="U17216" s="59"/>
    </row>
    <row r="17217" spans="21:21" x14ac:dyDescent="0.2">
      <c r="U17217" s="59"/>
    </row>
    <row r="17218" spans="21:21" x14ac:dyDescent="0.2">
      <c r="U17218" s="59"/>
    </row>
    <row r="17219" spans="21:21" x14ac:dyDescent="0.2">
      <c r="U17219" s="59"/>
    </row>
    <row r="17220" spans="21:21" x14ac:dyDescent="0.2">
      <c r="U17220" s="59"/>
    </row>
    <row r="17221" spans="21:21" x14ac:dyDescent="0.2">
      <c r="U17221" s="59"/>
    </row>
    <row r="17222" spans="21:21" x14ac:dyDescent="0.2">
      <c r="U17222" s="59"/>
    </row>
    <row r="17223" spans="21:21" x14ac:dyDescent="0.2">
      <c r="U17223" s="59"/>
    </row>
    <row r="17224" spans="21:21" x14ac:dyDescent="0.2">
      <c r="U17224" s="59"/>
    </row>
    <row r="17225" spans="21:21" x14ac:dyDescent="0.2">
      <c r="U17225" s="59"/>
    </row>
    <row r="17226" spans="21:21" x14ac:dyDescent="0.2">
      <c r="U17226" s="59"/>
    </row>
    <row r="17227" spans="21:21" x14ac:dyDescent="0.2">
      <c r="U17227" s="59"/>
    </row>
    <row r="17228" spans="21:21" x14ac:dyDescent="0.2">
      <c r="U17228" s="59"/>
    </row>
    <row r="17229" spans="21:21" x14ac:dyDescent="0.2">
      <c r="U17229" s="59"/>
    </row>
    <row r="17230" spans="21:21" x14ac:dyDescent="0.2">
      <c r="U17230" s="59"/>
    </row>
    <row r="17231" spans="21:21" x14ac:dyDescent="0.2">
      <c r="U17231" s="59"/>
    </row>
    <row r="17232" spans="21:21" x14ac:dyDescent="0.2">
      <c r="U17232" s="59"/>
    </row>
    <row r="17233" spans="21:21" x14ac:dyDescent="0.2">
      <c r="U17233" s="59"/>
    </row>
    <row r="17234" spans="21:21" x14ac:dyDescent="0.2">
      <c r="U17234" s="59"/>
    </row>
    <row r="17235" spans="21:21" x14ac:dyDescent="0.2">
      <c r="U17235" s="59"/>
    </row>
    <row r="17236" spans="21:21" x14ac:dyDescent="0.2">
      <c r="U17236" s="59"/>
    </row>
    <row r="17237" spans="21:21" x14ac:dyDescent="0.2">
      <c r="U17237" s="59"/>
    </row>
    <row r="17238" spans="21:21" x14ac:dyDescent="0.2">
      <c r="U17238" s="59"/>
    </row>
    <row r="17239" spans="21:21" x14ac:dyDescent="0.2">
      <c r="U17239" s="59"/>
    </row>
    <row r="17240" spans="21:21" x14ac:dyDescent="0.2">
      <c r="U17240" s="59"/>
    </row>
    <row r="17241" spans="21:21" x14ac:dyDescent="0.2">
      <c r="U17241" s="59"/>
    </row>
    <row r="17242" spans="21:21" x14ac:dyDescent="0.2">
      <c r="U17242" s="59"/>
    </row>
    <row r="17243" spans="21:21" x14ac:dyDescent="0.2">
      <c r="U17243" s="59"/>
    </row>
    <row r="17244" spans="21:21" x14ac:dyDescent="0.2">
      <c r="U17244" s="59"/>
    </row>
    <row r="17245" spans="21:21" x14ac:dyDescent="0.2">
      <c r="U17245" s="59"/>
    </row>
    <row r="17246" spans="21:21" x14ac:dyDescent="0.2">
      <c r="U17246" s="59"/>
    </row>
    <row r="17247" spans="21:21" x14ac:dyDescent="0.2">
      <c r="U17247" s="59"/>
    </row>
    <row r="17248" spans="21:21" x14ac:dyDescent="0.2">
      <c r="U17248" s="59"/>
    </row>
    <row r="17249" spans="21:21" x14ac:dyDescent="0.2">
      <c r="U17249" s="59"/>
    </row>
    <row r="17250" spans="21:21" x14ac:dyDescent="0.2">
      <c r="U17250" s="59"/>
    </row>
    <row r="17251" spans="21:21" x14ac:dyDescent="0.2">
      <c r="U17251" s="59"/>
    </row>
    <row r="17252" spans="21:21" x14ac:dyDescent="0.2">
      <c r="U17252" s="59"/>
    </row>
    <row r="17253" spans="21:21" x14ac:dyDescent="0.2">
      <c r="U17253" s="59"/>
    </row>
    <row r="17254" spans="21:21" x14ac:dyDescent="0.2">
      <c r="U17254" s="59"/>
    </row>
    <row r="17255" spans="21:21" x14ac:dyDescent="0.2">
      <c r="U17255" s="59"/>
    </row>
    <row r="17256" spans="21:21" x14ac:dyDescent="0.2">
      <c r="U17256" s="59"/>
    </row>
    <row r="17257" spans="21:21" x14ac:dyDescent="0.2">
      <c r="U17257" s="59"/>
    </row>
    <row r="17258" spans="21:21" x14ac:dyDescent="0.2">
      <c r="U17258" s="59"/>
    </row>
    <row r="17259" spans="21:21" x14ac:dyDescent="0.2">
      <c r="U17259" s="59"/>
    </row>
    <row r="17260" spans="21:21" x14ac:dyDescent="0.2">
      <c r="U17260" s="59"/>
    </row>
    <row r="17261" spans="21:21" x14ac:dyDescent="0.2">
      <c r="U17261" s="59"/>
    </row>
    <row r="17262" spans="21:21" x14ac:dyDescent="0.2">
      <c r="U17262" s="59"/>
    </row>
    <row r="17263" spans="21:21" x14ac:dyDescent="0.2">
      <c r="U17263" s="59"/>
    </row>
    <row r="17264" spans="21:21" x14ac:dyDescent="0.2">
      <c r="U17264" s="59"/>
    </row>
    <row r="17265" spans="21:21" x14ac:dyDescent="0.2">
      <c r="U17265" s="59"/>
    </row>
    <row r="17266" spans="21:21" x14ac:dyDescent="0.2">
      <c r="U17266" s="59"/>
    </row>
    <row r="17267" spans="21:21" x14ac:dyDescent="0.2">
      <c r="U17267" s="59"/>
    </row>
    <row r="17268" spans="21:21" x14ac:dyDescent="0.2">
      <c r="U17268" s="59"/>
    </row>
    <row r="17269" spans="21:21" x14ac:dyDescent="0.2">
      <c r="U17269" s="59"/>
    </row>
    <row r="17270" spans="21:21" x14ac:dyDescent="0.2">
      <c r="U17270" s="59"/>
    </row>
    <row r="17271" spans="21:21" x14ac:dyDescent="0.2">
      <c r="U17271" s="59"/>
    </row>
    <row r="17272" spans="21:21" x14ac:dyDescent="0.2">
      <c r="U17272" s="59"/>
    </row>
    <row r="17273" spans="21:21" x14ac:dyDescent="0.2">
      <c r="U17273" s="59"/>
    </row>
    <row r="17274" spans="21:21" x14ac:dyDescent="0.2">
      <c r="U17274" s="59"/>
    </row>
    <row r="17275" spans="21:21" x14ac:dyDescent="0.2">
      <c r="U17275" s="59"/>
    </row>
    <row r="17276" spans="21:21" x14ac:dyDescent="0.2">
      <c r="U17276" s="59"/>
    </row>
    <row r="17277" spans="21:21" x14ac:dyDescent="0.2">
      <c r="U17277" s="59"/>
    </row>
    <row r="17278" spans="21:21" x14ac:dyDescent="0.2">
      <c r="U17278" s="59"/>
    </row>
    <row r="17279" spans="21:21" x14ac:dyDescent="0.2">
      <c r="U17279" s="59"/>
    </row>
    <row r="17280" spans="21:21" x14ac:dyDescent="0.2">
      <c r="U17280" s="59"/>
    </row>
    <row r="17281" spans="21:21" x14ac:dyDescent="0.2">
      <c r="U17281" s="59"/>
    </row>
    <row r="17282" spans="21:21" x14ac:dyDescent="0.2">
      <c r="U17282" s="59"/>
    </row>
    <row r="17283" spans="21:21" x14ac:dyDescent="0.2">
      <c r="U17283" s="59"/>
    </row>
    <row r="17284" spans="21:21" x14ac:dyDescent="0.2">
      <c r="U17284" s="59"/>
    </row>
    <row r="17285" spans="21:21" x14ac:dyDescent="0.2">
      <c r="U17285" s="59"/>
    </row>
    <row r="17286" spans="21:21" x14ac:dyDescent="0.2">
      <c r="U17286" s="59"/>
    </row>
    <row r="17287" spans="21:21" x14ac:dyDescent="0.2">
      <c r="U17287" s="59"/>
    </row>
    <row r="17288" spans="21:21" x14ac:dyDescent="0.2">
      <c r="U17288" s="59"/>
    </row>
    <row r="17289" spans="21:21" x14ac:dyDescent="0.2">
      <c r="U17289" s="59"/>
    </row>
    <row r="17290" spans="21:21" x14ac:dyDescent="0.2">
      <c r="U17290" s="59"/>
    </row>
    <row r="17291" spans="21:21" x14ac:dyDescent="0.2">
      <c r="U17291" s="59"/>
    </row>
    <row r="17292" spans="21:21" x14ac:dyDescent="0.2">
      <c r="U17292" s="59"/>
    </row>
    <row r="17293" spans="21:21" x14ac:dyDescent="0.2">
      <c r="U17293" s="59"/>
    </row>
    <row r="17294" spans="21:21" x14ac:dyDescent="0.2">
      <c r="U17294" s="59"/>
    </row>
    <row r="17295" spans="21:21" x14ac:dyDescent="0.2">
      <c r="U17295" s="59"/>
    </row>
    <row r="17296" spans="21:21" x14ac:dyDescent="0.2">
      <c r="U17296" s="59"/>
    </row>
    <row r="17297" spans="21:21" x14ac:dyDescent="0.2">
      <c r="U17297" s="59"/>
    </row>
    <row r="17298" spans="21:21" x14ac:dyDescent="0.2">
      <c r="U17298" s="59"/>
    </row>
    <row r="17299" spans="21:21" x14ac:dyDescent="0.2">
      <c r="U17299" s="59"/>
    </row>
    <row r="17300" spans="21:21" x14ac:dyDescent="0.2">
      <c r="U17300" s="59"/>
    </row>
    <row r="17301" spans="21:21" x14ac:dyDescent="0.2">
      <c r="U17301" s="59"/>
    </row>
    <row r="17302" spans="21:21" x14ac:dyDescent="0.2">
      <c r="U17302" s="59"/>
    </row>
    <row r="17303" spans="21:21" x14ac:dyDescent="0.2">
      <c r="U17303" s="59"/>
    </row>
    <row r="17304" spans="21:21" x14ac:dyDescent="0.2">
      <c r="U17304" s="59"/>
    </row>
    <row r="17305" spans="21:21" x14ac:dyDescent="0.2">
      <c r="U17305" s="59"/>
    </row>
    <row r="17306" spans="21:21" x14ac:dyDescent="0.2">
      <c r="U17306" s="59"/>
    </row>
    <row r="17307" spans="21:21" x14ac:dyDescent="0.2">
      <c r="U17307" s="59"/>
    </row>
    <row r="17308" spans="21:21" x14ac:dyDescent="0.2">
      <c r="U17308" s="59"/>
    </row>
    <row r="17309" spans="21:21" x14ac:dyDescent="0.2">
      <c r="U17309" s="59"/>
    </row>
    <row r="17310" spans="21:21" x14ac:dyDescent="0.2">
      <c r="U17310" s="59"/>
    </row>
    <row r="17311" spans="21:21" x14ac:dyDescent="0.2">
      <c r="U17311" s="59"/>
    </row>
    <row r="17312" spans="21:21" x14ac:dyDescent="0.2">
      <c r="U17312" s="59"/>
    </row>
    <row r="17313" spans="21:21" x14ac:dyDescent="0.2">
      <c r="U17313" s="59"/>
    </row>
    <row r="17314" spans="21:21" x14ac:dyDescent="0.2">
      <c r="U17314" s="59"/>
    </row>
    <row r="17315" spans="21:21" x14ac:dyDescent="0.2">
      <c r="U17315" s="59"/>
    </row>
    <row r="17316" spans="21:21" x14ac:dyDescent="0.2">
      <c r="U17316" s="59"/>
    </row>
    <row r="17317" spans="21:21" x14ac:dyDescent="0.2">
      <c r="U17317" s="59"/>
    </row>
    <row r="17318" spans="21:21" x14ac:dyDescent="0.2">
      <c r="U17318" s="59"/>
    </row>
    <row r="17319" spans="21:21" x14ac:dyDescent="0.2">
      <c r="U17319" s="59"/>
    </row>
    <row r="17320" spans="21:21" x14ac:dyDescent="0.2">
      <c r="U17320" s="59"/>
    </row>
    <row r="17321" spans="21:21" x14ac:dyDescent="0.2">
      <c r="U17321" s="59"/>
    </row>
    <row r="17322" spans="21:21" x14ac:dyDescent="0.2">
      <c r="U17322" s="59"/>
    </row>
    <row r="17323" spans="21:21" x14ac:dyDescent="0.2">
      <c r="U17323" s="59"/>
    </row>
    <row r="17324" spans="21:21" x14ac:dyDescent="0.2">
      <c r="U17324" s="59"/>
    </row>
    <row r="17325" spans="21:21" x14ac:dyDescent="0.2">
      <c r="U17325" s="59"/>
    </row>
    <row r="17326" spans="21:21" x14ac:dyDescent="0.2">
      <c r="U17326" s="59"/>
    </row>
    <row r="17327" spans="21:21" x14ac:dyDescent="0.2">
      <c r="U17327" s="59"/>
    </row>
    <row r="17328" spans="21:21" x14ac:dyDescent="0.2">
      <c r="U17328" s="59"/>
    </row>
    <row r="17329" spans="21:21" x14ac:dyDescent="0.2">
      <c r="U17329" s="59"/>
    </row>
    <row r="17330" spans="21:21" x14ac:dyDescent="0.2">
      <c r="U17330" s="59"/>
    </row>
    <row r="17331" spans="21:21" x14ac:dyDescent="0.2">
      <c r="U17331" s="59"/>
    </row>
    <row r="17332" spans="21:21" x14ac:dyDescent="0.2">
      <c r="U17332" s="59"/>
    </row>
    <row r="17333" spans="21:21" x14ac:dyDescent="0.2">
      <c r="U17333" s="59"/>
    </row>
    <row r="17334" spans="21:21" x14ac:dyDescent="0.2">
      <c r="U17334" s="59"/>
    </row>
    <row r="17335" spans="21:21" x14ac:dyDescent="0.2">
      <c r="U17335" s="59"/>
    </row>
    <row r="17336" spans="21:21" x14ac:dyDescent="0.2">
      <c r="U17336" s="59"/>
    </row>
    <row r="17337" spans="21:21" x14ac:dyDescent="0.2">
      <c r="U17337" s="59"/>
    </row>
    <row r="17338" spans="21:21" x14ac:dyDescent="0.2">
      <c r="U17338" s="59"/>
    </row>
    <row r="17339" spans="21:21" x14ac:dyDescent="0.2">
      <c r="U17339" s="59"/>
    </row>
    <row r="17340" spans="21:21" x14ac:dyDescent="0.2">
      <c r="U17340" s="59"/>
    </row>
    <row r="17341" spans="21:21" x14ac:dyDescent="0.2">
      <c r="U17341" s="59"/>
    </row>
    <row r="17342" spans="21:21" x14ac:dyDescent="0.2">
      <c r="U17342" s="59"/>
    </row>
    <row r="17343" spans="21:21" x14ac:dyDescent="0.2">
      <c r="U17343" s="59"/>
    </row>
    <row r="17344" spans="21:21" x14ac:dyDescent="0.2">
      <c r="U17344" s="59"/>
    </row>
    <row r="17345" spans="21:21" x14ac:dyDescent="0.2">
      <c r="U17345" s="59"/>
    </row>
    <row r="17346" spans="21:21" x14ac:dyDescent="0.2">
      <c r="U17346" s="59"/>
    </row>
    <row r="17347" spans="21:21" x14ac:dyDescent="0.2">
      <c r="U17347" s="59"/>
    </row>
    <row r="17348" spans="21:21" x14ac:dyDescent="0.2">
      <c r="U17348" s="59"/>
    </row>
    <row r="17349" spans="21:21" x14ac:dyDescent="0.2">
      <c r="U17349" s="59"/>
    </row>
    <row r="17350" spans="21:21" x14ac:dyDescent="0.2">
      <c r="U17350" s="59"/>
    </row>
    <row r="17351" spans="21:21" x14ac:dyDescent="0.2">
      <c r="U17351" s="59"/>
    </row>
    <row r="17352" spans="21:21" x14ac:dyDescent="0.2">
      <c r="U17352" s="59"/>
    </row>
    <row r="17353" spans="21:21" x14ac:dyDescent="0.2">
      <c r="U17353" s="59"/>
    </row>
    <row r="17354" spans="21:21" x14ac:dyDescent="0.2">
      <c r="U17354" s="59"/>
    </row>
    <row r="17355" spans="21:21" x14ac:dyDescent="0.2">
      <c r="U17355" s="59"/>
    </row>
    <row r="17356" spans="21:21" x14ac:dyDescent="0.2">
      <c r="U17356" s="59"/>
    </row>
    <row r="17357" spans="21:21" x14ac:dyDescent="0.2">
      <c r="U17357" s="59"/>
    </row>
    <row r="17358" spans="21:21" x14ac:dyDescent="0.2">
      <c r="U17358" s="59"/>
    </row>
    <row r="17359" spans="21:21" x14ac:dyDescent="0.2">
      <c r="U17359" s="59"/>
    </row>
    <row r="17360" spans="21:21" x14ac:dyDescent="0.2">
      <c r="U17360" s="59"/>
    </row>
    <row r="17361" spans="21:21" x14ac:dyDescent="0.2">
      <c r="U17361" s="59"/>
    </row>
    <row r="17362" spans="21:21" x14ac:dyDescent="0.2">
      <c r="U17362" s="59"/>
    </row>
    <row r="17363" spans="21:21" x14ac:dyDescent="0.2">
      <c r="U17363" s="59"/>
    </row>
    <row r="17364" spans="21:21" x14ac:dyDescent="0.2">
      <c r="U17364" s="59"/>
    </row>
    <row r="17365" spans="21:21" x14ac:dyDescent="0.2">
      <c r="U17365" s="59"/>
    </row>
    <row r="17366" spans="21:21" x14ac:dyDescent="0.2">
      <c r="U17366" s="59"/>
    </row>
    <row r="17367" spans="21:21" x14ac:dyDescent="0.2">
      <c r="U17367" s="59"/>
    </row>
    <row r="17368" spans="21:21" x14ac:dyDescent="0.2">
      <c r="U17368" s="59"/>
    </row>
    <row r="17369" spans="21:21" x14ac:dyDescent="0.2">
      <c r="U17369" s="59"/>
    </row>
    <row r="17370" spans="21:21" x14ac:dyDescent="0.2">
      <c r="U17370" s="59"/>
    </row>
    <row r="17371" spans="21:21" x14ac:dyDescent="0.2">
      <c r="U17371" s="59"/>
    </row>
    <row r="17372" spans="21:21" x14ac:dyDescent="0.2">
      <c r="U17372" s="59"/>
    </row>
    <row r="17373" spans="21:21" x14ac:dyDescent="0.2">
      <c r="U17373" s="59"/>
    </row>
    <row r="17374" spans="21:21" x14ac:dyDescent="0.2">
      <c r="U17374" s="59"/>
    </row>
    <row r="17375" spans="21:21" x14ac:dyDescent="0.2">
      <c r="U17375" s="59"/>
    </row>
    <row r="17376" spans="21:21" x14ac:dyDescent="0.2">
      <c r="U17376" s="59"/>
    </row>
    <row r="17377" spans="21:21" x14ac:dyDescent="0.2">
      <c r="U17377" s="59"/>
    </row>
    <row r="17378" spans="21:21" x14ac:dyDescent="0.2">
      <c r="U17378" s="59"/>
    </row>
    <row r="17379" spans="21:21" x14ac:dyDescent="0.2">
      <c r="U17379" s="59"/>
    </row>
    <row r="17380" spans="21:21" x14ac:dyDescent="0.2">
      <c r="U17380" s="59"/>
    </row>
    <row r="17381" spans="21:21" x14ac:dyDescent="0.2">
      <c r="U17381" s="59"/>
    </row>
    <row r="17382" spans="21:21" x14ac:dyDescent="0.2">
      <c r="U17382" s="59"/>
    </row>
    <row r="17383" spans="21:21" x14ac:dyDescent="0.2">
      <c r="U17383" s="59"/>
    </row>
    <row r="17384" spans="21:21" x14ac:dyDescent="0.2">
      <c r="U17384" s="59"/>
    </row>
    <row r="17385" spans="21:21" x14ac:dyDescent="0.2">
      <c r="U17385" s="59"/>
    </row>
    <row r="17386" spans="21:21" x14ac:dyDescent="0.2">
      <c r="U17386" s="59"/>
    </row>
    <row r="17387" spans="21:21" x14ac:dyDescent="0.2">
      <c r="U17387" s="59"/>
    </row>
    <row r="17388" spans="21:21" x14ac:dyDescent="0.2">
      <c r="U17388" s="59"/>
    </row>
    <row r="17389" spans="21:21" x14ac:dyDescent="0.2">
      <c r="U17389" s="59"/>
    </row>
    <row r="17390" spans="21:21" x14ac:dyDescent="0.2">
      <c r="U17390" s="59"/>
    </row>
    <row r="17391" spans="21:21" x14ac:dyDescent="0.2">
      <c r="U17391" s="59"/>
    </row>
    <row r="17392" spans="21:21" x14ac:dyDescent="0.2">
      <c r="U17392" s="59"/>
    </row>
    <row r="17393" spans="21:21" x14ac:dyDescent="0.2">
      <c r="U17393" s="59"/>
    </row>
    <row r="17394" spans="21:21" x14ac:dyDescent="0.2">
      <c r="U17394" s="59"/>
    </row>
    <row r="17395" spans="21:21" x14ac:dyDescent="0.2">
      <c r="U17395" s="59"/>
    </row>
    <row r="17396" spans="21:21" x14ac:dyDescent="0.2">
      <c r="U17396" s="59"/>
    </row>
    <row r="17397" spans="21:21" x14ac:dyDescent="0.2">
      <c r="U17397" s="59"/>
    </row>
    <row r="17398" spans="21:21" x14ac:dyDescent="0.2">
      <c r="U17398" s="59"/>
    </row>
    <row r="17399" spans="21:21" x14ac:dyDescent="0.2">
      <c r="U17399" s="59"/>
    </row>
    <row r="17400" spans="21:21" x14ac:dyDescent="0.2">
      <c r="U17400" s="59"/>
    </row>
    <row r="17401" spans="21:21" x14ac:dyDescent="0.2">
      <c r="U17401" s="59"/>
    </row>
    <row r="17402" spans="21:21" x14ac:dyDescent="0.2">
      <c r="U17402" s="59"/>
    </row>
    <row r="17403" spans="21:21" x14ac:dyDescent="0.2">
      <c r="U17403" s="59"/>
    </row>
    <row r="17404" spans="21:21" x14ac:dyDescent="0.2">
      <c r="U17404" s="59"/>
    </row>
    <row r="17405" spans="21:21" x14ac:dyDescent="0.2">
      <c r="U17405" s="59"/>
    </row>
    <row r="17406" spans="21:21" x14ac:dyDescent="0.2">
      <c r="U17406" s="59"/>
    </row>
    <row r="17407" spans="21:21" x14ac:dyDescent="0.2">
      <c r="U17407" s="59"/>
    </row>
    <row r="17408" spans="21:21" x14ac:dyDescent="0.2">
      <c r="U17408" s="59"/>
    </row>
    <row r="17409" spans="21:21" x14ac:dyDescent="0.2">
      <c r="U17409" s="59"/>
    </row>
    <row r="17410" spans="21:21" x14ac:dyDescent="0.2">
      <c r="U17410" s="59"/>
    </row>
    <row r="17411" spans="21:21" x14ac:dyDescent="0.2">
      <c r="U17411" s="59"/>
    </row>
    <row r="17412" spans="21:21" x14ac:dyDescent="0.2">
      <c r="U17412" s="59"/>
    </row>
    <row r="17413" spans="21:21" x14ac:dyDescent="0.2">
      <c r="U17413" s="59"/>
    </row>
    <row r="17414" spans="21:21" x14ac:dyDescent="0.2">
      <c r="U17414" s="59"/>
    </row>
    <row r="17415" spans="21:21" x14ac:dyDescent="0.2">
      <c r="U17415" s="59"/>
    </row>
    <row r="17416" spans="21:21" x14ac:dyDescent="0.2">
      <c r="U17416" s="59"/>
    </row>
    <row r="17417" spans="21:21" x14ac:dyDescent="0.2">
      <c r="U17417" s="59"/>
    </row>
    <row r="17418" spans="21:21" x14ac:dyDescent="0.2">
      <c r="U17418" s="59"/>
    </row>
    <row r="17419" spans="21:21" x14ac:dyDescent="0.2">
      <c r="U17419" s="59"/>
    </row>
    <row r="17420" spans="21:21" x14ac:dyDescent="0.2">
      <c r="U17420" s="59"/>
    </row>
    <row r="17421" spans="21:21" x14ac:dyDescent="0.2">
      <c r="U17421" s="59"/>
    </row>
    <row r="17422" spans="21:21" x14ac:dyDescent="0.2">
      <c r="U17422" s="59"/>
    </row>
    <row r="17423" spans="21:21" x14ac:dyDescent="0.2">
      <c r="U17423" s="59"/>
    </row>
    <row r="17424" spans="21:21" x14ac:dyDescent="0.2">
      <c r="U17424" s="59"/>
    </row>
    <row r="17425" spans="21:21" x14ac:dyDescent="0.2">
      <c r="U17425" s="59"/>
    </row>
    <row r="17426" spans="21:21" x14ac:dyDescent="0.2">
      <c r="U17426" s="59"/>
    </row>
    <row r="17427" spans="21:21" x14ac:dyDescent="0.2">
      <c r="U17427" s="59"/>
    </row>
    <row r="17428" spans="21:21" x14ac:dyDescent="0.2">
      <c r="U17428" s="59"/>
    </row>
    <row r="17429" spans="21:21" x14ac:dyDescent="0.2">
      <c r="U17429" s="59"/>
    </row>
    <row r="17430" spans="21:21" x14ac:dyDescent="0.2">
      <c r="U17430" s="59"/>
    </row>
    <row r="17431" spans="21:21" x14ac:dyDescent="0.2">
      <c r="U17431" s="59"/>
    </row>
    <row r="17432" spans="21:21" x14ac:dyDescent="0.2">
      <c r="U17432" s="59"/>
    </row>
    <row r="17433" spans="21:21" x14ac:dyDescent="0.2">
      <c r="U17433" s="59"/>
    </row>
    <row r="17434" spans="21:21" x14ac:dyDescent="0.2">
      <c r="U17434" s="59"/>
    </row>
    <row r="17435" spans="21:21" x14ac:dyDescent="0.2">
      <c r="U17435" s="59"/>
    </row>
    <row r="17436" spans="21:21" x14ac:dyDescent="0.2">
      <c r="U17436" s="59"/>
    </row>
    <row r="17437" spans="21:21" x14ac:dyDescent="0.2">
      <c r="U17437" s="59"/>
    </row>
    <row r="17438" spans="21:21" x14ac:dyDescent="0.2">
      <c r="U17438" s="59"/>
    </row>
    <row r="17439" spans="21:21" x14ac:dyDescent="0.2">
      <c r="U17439" s="59"/>
    </row>
    <row r="17440" spans="21:21" x14ac:dyDescent="0.2">
      <c r="U17440" s="59"/>
    </row>
    <row r="17441" spans="21:21" x14ac:dyDescent="0.2">
      <c r="U17441" s="59"/>
    </row>
    <row r="17442" spans="21:21" x14ac:dyDescent="0.2">
      <c r="U17442" s="59"/>
    </row>
    <row r="17443" spans="21:21" x14ac:dyDescent="0.2">
      <c r="U17443" s="59"/>
    </row>
    <row r="17444" spans="21:21" x14ac:dyDescent="0.2">
      <c r="U17444" s="59"/>
    </row>
    <row r="17445" spans="21:21" x14ac:dyDescent="0.2">
      <c r="U17445" s="59"/>
    </row>
    <row r="17446" spans="21:21" x14ac:dyDescent="0.2">
      <c r="U17446" s="59"/>
    </row>
    <row r="17447" spans="21:21" x14ac:dyDescent="0.2">
      <c r="U17447" s="59"/>
    </row>
    <row r="17448" spans="21:21" x14ac:dyDescent="0.2">
      <c r="U17448" s="59"/>
    </row>
    <row r="17449" spans="21:21" x14ac:dyDescent="0.2">
      <c r="U17449" s="59"/>
    </row>
    <row r="17450" spans="21:21" x14ac:dyDescent="0.2">
      <c r="U17450" s="59"/>
    </row>
    <row r="17451" spans="21:21" x14ac:dyDescent="0.2">
      <c r="U17451" s="59"/>
    </row>
    <row r="17452" spans="21:21" x14ac:dyDescent="0.2">
      <c r="U17452" s="59"/>
    </row>
    <row r="17453" spans="21:21" x14ac:dyDescent="0.2">
      <c r="U17453" s="59"/>
    </row>
    <row r="17454" spans="21:21" x14ac:dyDescent="0.2">
      <c r="U17454" s="59"/>
    </row>
    <row r="17455" spans="21:21" x14ac:dyDescent="0.2">
      <c r="U17455" s="59"/>
    </row>
    <row r="17456" spans="21:21" x14ac:dyDescent="0.2">
      <c r="U17456" s="59"/>
    </row>
    <row r="17457" spans="21:21" x14ac:dyDescent="0.2">
      <c r="U17457" s="59"/>
    </row>
    <row r="17458" spans="21:21" x14ac:dyDescent="0.2">
      <c r="U17458" s="59"/>
    </row>
    <row r="17459" spans="21:21" x14ac:dyDescent="0.2">
      <c r="U17459" s="59"/>
    </row>
    <row r="17460" spans="21:21" x14ac:dyDescent="0.2">
      <c r="U17460" s="59"/>
    </row>
    <row r="17461" spans="21:21" x14ac:dyDescent="0.2">
      <c r="U17461" s="59"/>
    </row>
    <row r="17462" spans="21:21" x14ac:dyDescent="0.2">
      <c r="U17462" s="59"/>
    </row>
    <row r="17463" spans="21:21" x14ac:dyDescent="0.2">
      <c r="U17463" s="59"/>
    </row>
    <row r="17464" spans="21:21" x14ac:dyDescent="0.2">
      <c r="U17464" s="59"/>
    </row>
    <row r="17465" spans="21:21" x14ac:dyDescent="0.2">
      <c r="U17465" s="59"/>
    </row>
    <row r="17466" spans="21:21" x14ac:dyDescent="0.2">
      <c r="U17466" s="59"/>
    </row>
    <row r="17467" spans="21:21" x14ac:dyDescent="0.2">
      <c r="U17467" s="59"/>
    </row>
    <row r="17468" spans="21:21" x14ac:dyDescent="0.2">
      <c r="U17468" s="59"/>
    </row>
    <row r="17469" spans="21:21" x14ac:dyDescent="0.2">
      <c r="U17469" s="59"/>
    </row>
    <row r="17470" spans="21:21" x14ac:dyDescent="0.2">
      <c r="U17470" s="59"/>
    </row>
    <row r="17471" spans="21:21" x14ac:dyDescent="0.2">
      <c r="U17471" s="59"/>
    </row>
    <row r="17472" spans="21:21" x14ac:dyDescent="0.2">
      <c r="U17472" s="59"/>
    </row>
    <row r="17473" spans="21:21" x14ac:dyDescent="0.2">
      <c r="U17473" s="59"/>
    </row>
    <row r="17474" spans="21:21" x14ac:dyDescent="0.2">
      <c r="U17474" s="59"/>
    </row>
    <row r="17475" spans="21:21" x14ac:dyDescent="0.2">
      <c r="U17475" s="59"/>
    </row>
    <row r="17476" spans="21:21" x14ac:dyDescent="0.2">
      <c r="U17476" s="59"/>
    </row>
    <row r="17477" spans="21:21" x14ac:dyDescent="0.2">
      <c r="U17477" s="59"/>
    </row>
    <row r="17478" spans="21:21" x14ac:dyDescent="0.2">
      <c r="U17478" s="59"/>
    </row>
    <row r="17479" spans="21:21" x14ac:dyDescent="0.2">
      <c r="U17479" s="59"/>
    </row>
    <row r="17480" spans="21:21" x14ac:dyDescent="0.2">
      <c r="U17480" s="59"/>
    </row>
    <row r="17481" spans="21:21" x14ac:dyDescent="0.2">
      <c r="U17481" s="59"/>
    </row>
    <row r="17482" spans="21:21" x14ac:dyDescent="0.2">
      <c r="U17482" s="59"/>
    </row>
    <row r="17483" spans="21:21" x14ac:dyDescent="0.2">
      <c r="U17483" s="59"/>
    </row>
    <row r="17484" spans="21:21" x14ac:dyDescent="0.2">
      <c r="U17484" s="59"/>
    </row>
    <row r="17485" spans="21:21" x14ac:dyDescent="0.2">
      <c r="U17485" s="59"/>
    </row>
    <row r="17486" spans="21:21" x14ac:dyDescent="0.2">
      <c r="U17486" s="59"/>
    </row>
    <row r="17487" spans="21:21" x14ac:dyDescent="0.2">
      <c r="U17487" s="59"/>
    </row>
    <row r="17488" spans="21:21" x14ac:dyDescent="0.2">
      <c r="U17488" s="59"/>
    </row>
    <row r="17489" spans="21:21" x14ac:dyDescent="0.2">
      <c r="U17489" s="59"/>
    </row>
    <row r="17490" spans="21:21" x14ac:dyDescent="0.2">
      <c r="U17490" s="59"/>
    </row>
    <row r="17491" spans="21:21" x14ac:dyDescent="0.2">
      <c r="U17491" s="59"/>
    </row>
    <row r="17492" spans="21:21" x14ac:dyDescent="0.2">
      <c r="U17492" s="59"/>
    </row>
    <row r="17493" spans="21:21" x14ac:dyDescent="0.2">
      <c r="U17493" s="59"/>
    </row>
    <row r="17494" spans="21:21" x14ac:dyDescent="0.2">
      <c r="U17494" s="59"/>
    </row>
    <row r="17495" spans="21:21" x14ac:dyDescent="0.2">
      <c r="U17495" s="59"/>
    </row>
    <row r="17496" spans="21:21" x14ac:dyDescent="0.2">
      <c r="U17496" s="59"/>
    </row>
    <row r="17497" spans="21:21" x14ac:dyDescent="0.2">
      <c r="U17497" s="59"/>
    </row>
    <row r="17498" spans="21:21" x14ac:dyDescent="0.2">
      <c r="U17498" s="59"/>
    </row>
    <row r="17499" spans="21:21" x14ac:dyDescent="0.2">
      <c r="U17499" s="59"/>
    </row>
    <row r="17500" spans="21:21" x14ac:dyDescent="0.2">
      <c r="U17500" s="59"/>
    </row>
    <row r="17501" spans="21:21" x14ac:dyDescent="0.2">
      <c r="U17501" s="59"/>
    </row>
    <row r="17502" spans="21:21" x14ac:dyDescent="0.2">
      <c r="U17502" s="59"/>
    </row>
    <row r="17503" spans="21:21" x14ac:dyDescent="0.2">
      <c r="U17503" s="59"/>
    </row>
    <row r="17504" spans="21:21" x14ac:dyDescent="0.2">
      <c r="U17504" s="59"/>
    </row>
    <row r="17505" spans="21:21" x14ac:dyDescent="0.2">
      <c r="U17505" s="59"/>
    </row>
    <row r="17506" spans="21:21" x14ac:dyDescent="0.2">
      <c r="U17506" s="59"/>
    </row>
    <row r="17507" spans="21:21" x14ac:dyDescent="0.2">
      <c r="U17507" s="59"/>
    </row>
    <row r="17508" spans="21:21" x14ac:dyDescent="0.2">
      <c r="U17508" s="59"/>
    </row>
    <row r="17509" spans="21:21" x14ac:dyDescent="0.2">
      <c r="U17509" s="59"/>
    </row>
    <row r="17510" spans="21:21" x14ac:dyDescent="0.2">
      <c r="U17510" s="59"/>
    </row>
    <row r="17511" spans="21:21" x14ac:dyDescent="0.2">
      <c r="U17511" s="59"/>
    </row>
    <row r="17512" spans="21:21" x14ac:dyDescent="0.2">
      <c r="U17512" s="59"/>
    </row>
    <row r="17513" spans="21:21" x14ac:dyDescent="0.2">
      <c r="U17513" s="59"/>
    </row>
    <row r="17514" spans="21:21" x14ac:dyDescent="0.2">
      <c r="U17514" s="59"/>
    </row>
    <row r="17515" spans="21:21" x14ac:dyDescent="0.2">
      <c r="U17515" s="59"/>
    </row>
    <row r="17516" spans="21:21" x14ac:dyDescent="0.2">
      <c r="U17516" s="59"/>
    </row>
    <row r="17517" spans="21:21" x14ac:dyDescent="0.2">
      <c r="U17517" s="59"/>
    </row>
    <row r="17518" spans="21:21" x14ac:dyDescent="0.2">
      <c r="U17518" s="59"/>
    </row>
    <row r="17519" spans="21:21" x14ac:dyDescent="0.2">
      <c r="U17519" s="59"/>
    </row>
    <row r="17520" spans="21:21" x14ac:dyDescent="0.2">
      <c r="U17520" s="59"/>
    </row>
    <row r="17521" spans="21:21" x14ac:dyDescent="0.2">
      <c r="U17521" s="59"/>
    </row>
    <row r="17522" spans="21:21" x14ac:dyDescent="0.2">
      <c r="U17522" s="59"/>
    </row>
    <row r="17523" spans="21:21" x14ac:dyDescent="0.2">
      <c r="U17523" s="59"/>
    </row>
    <row r="17524" spans="21:21" x14ac:dyDescent="0.2">
      <c r="U17524" s="59"/>
    </row>
    <row r="17525" spans="21:21" x14ac:dyDescent="0.2">
      <c r="U17525" s="59"/>
    </row>
    <row r="17526" spans="21:21" x14ac:dyDescent="0.2">
      <c r="U17526" s="59"/>
    </row>
    <row r="17527" spans="21:21" x14ac:dyDescent="0.2">
      <c r="U17527" s="59"/>
    </row>
    <row r="17528" spans="21:21" x14ac:dyDescent="0.2">
      <c r="U17528" s="59"/>
    </row>
    <row r="17529" spans="21:21" x14ac:dyDescent="0.2">
      <c r="U17529" s="59"/>
    </row>
    <row r="17530" spans="21:21" x14ac:dyDescent="0.2">
      <c r="U17530" s="59"/>
    </row>
    <row r="17531" spans="21:21" x14ac:dyDescent="0.2">
      <c r="U17531" s="59"/>
    </row>
    <row r="17532" spans="21:21" x14ac:dyDescent="0.2">
      <c r="U17532" s="59"/>
    </row>
    <row r="17533" spans="21:21" x14ac:dyDescent="0.2">
      <c r="U17533" s="59"/>
    </row>
    <row r="17534" spans="21:21" x14ac:dyDescent="0.2">
      <c r="U17534" s="59"/>
    </row>
    <row r="17535" spans="21:21" x14ac:dyDescent="0.2">
      <c r="U17535" s="59"/>
    </row>
    <row r="17536" spans="21:21" x14ac:dyDescent="0.2">
      <c r="U17536" s="59"/>
    </row>
    <row r="17537" spans="21:21" x14ac:dyDescent="0.2">
      <c r="U17537" s="59"/>
    </row>
    <row r="17538" spans="21:21" x14ac:dyDescent="0.2">
      <c r="U17538" s="59"/>
    </row>
    <row r="17539" spans="21:21" x14ac:dyDescent="0.2">
      <c r="U17539" s="59"/>
    </row>
    <row r="17540" spans="21:21" x14ac:dyDescent="0.2">
      <c r="U17540" s="59"/>
    </row>
    <row r="17541" spans="21:21" x14ac:dyDescent="0.2">
      <c r="U17541" s="59"/>
    </row>
    <row r="17542" spans="21:21" x14ac:dyDescent="0.2">
      <c r="U17542" s="59"/>
    </row>
    <row r="17543" spans="21:21" x14ac:dyDescent="0.2">
      <c r="U17543" s="59"/>
    </row>
    <row r="17544" spans="21:21" x14ac:dyDescent="0.2">
      <c r="U17544" s="59"/>
    </row>
    <row r="17545" spans="21:21" x14ac:dyDescent="0.2">
      <c r="U17545" s="59"/>
    </row>
    <row r="17546" spans="21:21" x14ac:dyDescent="0.2">
      <c r="U17546" s="59"/>
    </row>
    <row r="17547" spans="21:21" x14ac:dyDescent="0.2">
      <c r="U17547" s="59"/>
    </row>
    <row r="17548" spans="21:21" x14ac:dyDescent="0.2">
      <c r="U17548" s="59"/>
    </row>
    <row r="17549" spans="21:21" x14ac:dyDescent="0.2">
      <c r="U17549" s="59"/>
    </row>
    <row r="17550" spans="21:21" x14ac:dyDescent="0.2">
      <c r="U17550" s="59"/>
    </row>
    <row r="17551" spans="21:21" x14ac:dyDescent="0.2">
      <c r="U17551" s="59"/>
    </row>
    <row r="17552" spans="21:21" x14ac:dyDescent="0.2">
      <c r="U17552" s="59"/>
    </row>
    <row r="17553" spans="21:21" x14ac:dyDescent="0.2">
      <c r="U17553" s="59"/>
    </row>
    <row r="17554" spans="21:21" x14ac:dyDescent="0.2">
      <c r="U17554" s="59"/>
    </row>
    <row r="17555" spans="21:21" x14ac:dyDescent="0.2">
      <c r="U17555" s="59"/>
    </row>
    <row r="17556" spans="21:21" x14ac:dyDescent="0.2">
      <c r="U17556" s="59"/>
    </row>
    <row r="17557" spans="21:21" x14ac:dyDescent="0.2">
      <c r="U17557" s="59"/>
    </row>
    <row r="17558" spans="21:21" x14ac:dyDescent="0.2">
      <c r="U17558" s="59"/>
    </row>
    <row r="17559" spans="21:21" x14ac:dyDescent="0.2">
      <c r="U17559" s="59"/>
    </row>
    <row r="17560" spans="21:21" x14ac:dyDescent="0.2">
      <c r="U17560" s="59"/>
    </row>
    <row r="17561" spans="21:21" x14ac:dyDescent="0.2">
      <c r="U17561" s="59"/>
    </row>
    <row r="17562" spans="21:21" x14ac:dyDescent="0.2">
      <c r="U17562" s="59"/>
    </row>
    <row r="17563" spans="21:21" x14ac:dyDescent="0.2">
      <c r="U17563" s="59"/>
    </row>
    <row r="17564" spans="21:21" x14ac:dyDescent="0.2">
      <c r="U17564" s="59"/>
    </row>
    <row r="17565" spans="21:21" x14ac:dyDescent="0.2">
      <c r="U17565" s="59"/>
    </row>
    <row r="17566" spans="21:21" x14ac:dyDescent="0.2">
      <c r="U17566" s="59"/>
    </row>
    <row r="17567" spans="21:21" x14ac:dyDescent="0.2">
      <c r="U17567" s="59"/>
    </row>
    <row r="17568" spans="21:21" x14ac:dyDescent="0.2">
      <c r="U17568" s="59"/>
    </row>
    <row r="17569" spans="21:21" x14ac:dyDescent="0.2">
      <c r="U17569" s="59"/>
    </row>
    <row r="17570" spans="21:21" x14ac:dyDescent="0.2">
      <c r="U17570" s="59"/>
    </row>
    <row r="17571" spans="21:21" x14ac:dyDescent="0.2">
      <c r="U17571" s="59"/>
    </row>
    <row r="17572" spans="21:21" x14ac:dyDescent="0.2">
      <c r="U17572" s="59"/>
    </row>
    <row r="17573" spans="21:21" x14ac:dyDescent="0.2">
      <c r="U17573" s="59"/>
    </row>
    <row r="17574" spans="21:21" x14ac:dyDescent="0.2">
      <c r="U17574" s="59"/>
    </row>
    <row r="17575" spans="21:21" x14ac:dyDescent="0.2">
      <c r="U17575" s="59"/>
    </row>
    <row r="17576" spans="21:21" x14ac:dyDescent="0.2">
      <c r="U17576" s="59"/>
    </row>
    <row r="17577" spans="21:21" x14ac:dyDescent="0.2">
      <c r="U17577" s="59"/>
    </row>
    <row r="17578" spans="21:21" x14ac:dyDescent="0.2">
      <c r="U17578" s="59"/>
    </row>
    <row r="17579" spans="21:21" x14ac:dyDescent="0.2">
      <c r="U17579" s="59"/>
    </row>
    <row r="17580" spans="21:21" x14ac:dyDescent="0.2">
      <c r="U17580" s="59"/>
    </row>
    <row r="17581" spans="21:21" x14ac:dyDescent="0.2">
      <c r="U17581" s="59"/>
    </row>
    <row r="17582" spans="21:21" x14ac:dyDescent="0.2">
      <c r="U17582" s="59"/>
    </row>
    <row r="17583" spans="21:21" x14ac:dyDescent="0.2">
      <c r="U17583" s="59"/>
    </row>
    <row r="17584" spans="21:21" x14ac:dyDescent="0.2">
      <c r="U17584" s="59"/>
    </row>
    <row r="17585" spans="21:21" x14ac:dyDescent="0.2">
      <c r="U17585" s="59"/>
    </row>
    <row r="17586" spans="21:21" x14ac:dyDescent="0.2">
      <c r="U17586" s="59"/>
    </row>
    <row r="17587" spans="21:21" x14ac:dyDescent="0.2">
      <c r="U17587" s="59"/>
    </row>
    <row r="17588" spans="21:21" x14ac:dyDescent="0.2">
      <c r="U17588" s="59"/>
    </row>
    <row r="17589" spans="21:21" x14ac:dyDescent="0.2">
      <c r="U17589" s="59"/>
    </row>
    <row r="17590" spans="21:21" x14ac:dyDescent="0.2">
      <c r="U17590" s="59"/>
    </row>
    <row r="17591" spans="21:21" x14ac:dyDescent="0.2">
      <c r="U17591" s="59"/>
    </row>
    <row r="17592" spans="21:21" x14ac:dyDescent="0.2">
      <c r="U17592" s="59"/>
    </row>
    <row r="17593" spans="21:21" x14ac:dyDescent="0.2">
      <c r="U17593" s="59"/>
    </row>
    <row r="17594" spans="21:21" x14ac:dyDescent="0.2">
      <c r="U17594" s="59"/>
    </row>
    <row r="17595" spans="21:21" x14ac:dyDescent="0.2">
      <c r="U17595" s="59"/>
    </row>
    <row r="17596" spans="21:21" x14ac:dyDescent="0.2">
      <c r="U17596" s="59"/>
    </row>
    <row r="17597" spans="21:21" x14ac:dyDescent="0.2">
      <c r="U17597" s="59"/>
    </row>
    <row r="17598" spans="21:21" x14ac:dyDescent="0.2">
      <c r="U17598" s="59"/>
    </row>
    <row r="17599" spans="21:21" x14ac:dyDescent="0.2">
      <c r="U17599" s="59"/>
    </row>
    <row r="17600" spans="21:21" x14ac:dyDescent="0.2">
      <c r="U17600" s="59"/>
    </row>
    <row r="17601" spans="21:21" x14ac:dyDescent="0.2">
      <c r="U17601" s="59"/>
    </row>
    <row r="17602" spans="21:21" x14ac:dyDescent="0.2">
      <c r="U17602" s="59"/>
    </row>
    <row r="17603" spans="21:21" x14ac:dyDescent="0.2">
      <c r="U17603" s="59"/>
    </row>
    <row r="17604" spans="21:21" x14ac:dyDescent="0.2">
      <c r="U17604" s="59"/>
    </row>
    <row r="17605" spans="21:21" x14ac:dyDescent="0.2">
      <c r="U17605" s="59"/>
    </row>
    <row r="17606" spans="21:21" x14ac:dyDescent="0.2">
      <c r="U17606" s="59"/>
    </row>
    <row r="17607" spans="21:21" x14ac:dyDescent="0.2">
      <c r="U17607" s="59"/>
    </row>
    <row r="17608" spans="21:21" x14ac:dyDescent="0.2">
      <c r="U17608" s="59"/>
    </row>
    <row r="17609" spans="21:21" x14ac:dyDescent="0.2">
      <c r="U17609" s="59"/>
    </row>
    <row r="17610" spans="21:21" x14ac:dyDescent="0.2">
      <c r="U17610" s="59"/>
    </row>
    <row r="17611" spans="21:21" x14ac:dyDescent="0.2">
      <c r="U17611" s="59"/>
    </row>
    <row r="17612" spans="21:21" x14ac:dyDescent="0.2">
      <c r="U17612" s="59"/>
    </row>
    <row r="17613" spans="21:21" x14ac:dyDescent="0.2">
      <c r="U17613" s="59"/>
    </row>
    <row r="17614" spans="21:21" x14ac:dyDescent="0.2">
      <c r="U17614" s="59"/>
    </row>
    <row r="17615" spans="21:21" x14ac:dyDescent="0.2">
      <c r="U17615" s="59"/>
    </row>
    <row r="17616" spans="21:21" x14ac:dyDescent="0.2">
      <c r="U17616" s="59"/>
    </row>
    <row r="17617" spans="21:21" x14ac:dyDescent="0.2">
      <c r="U17617" s="59"/>
    </row>
    <row r="17618" spans="21:21" x14ac:dyDescent="0.2">
      <c r="U17618" s="59"/>
    </row>
    <row r="17619" spans="21:21" x14ac:dyDescent="0.2">
      <c r="U17619" s="59"/>
    </row>
    <row r="17620" spans="21:21" x14ac:dyDescent="0.2">
      <c r="U17620" s="59"/>
    </row>
    <row r="17621" spans="21:21" x14ac:dyDescent="0.2">
      <c r="U17621" s="59"/>
    </row>
    <row r="17622" spans="21:21" x14ac:dyDescent="0.2">
      <c r="U17622" s="59"/>
    </row>
    <row r="17623" spans="21:21" x14ac:dyDescent="0.2">
      <c r="U17623" s="59"/>
    </row>
    <row r="17624" spans="21:21" x14ac:dyDescent="0.2">
      <c r="U17624" s="59"/>
    </row>
    <row r="17625" spans="21:21" x14ac:dyDescent="0.2">
      <c r="U17625" s="59"/>
    </row>
    <row r="17626" spans="21:21" x14ac:dyDescent="0.2">
      <c r="U17626" s="59"/>
    </row>
    <row r="17627" spans="21:21" x14ac:dyDescent="0.2">
      <c r="U17627" s="59"/>
    </row>
    <row r="17628" spans="21:21" x14ac:dyDescent="0.2">
      <c r="U17628" s="59"/>
    </row>
    <row r="17629" spans="21:21" x14ac:dyDescent="0.2">
      <c r="U17629" s="59"/>
    </row>
    <row r="17630" spans="21:21" x14ac:dyDescent="0.2">
      <c r="U17630" s="59"/>
    </row>
    <row r="17631" spans="21:21" x14ac:dyDescent="0.2">
      <c r="U17631" s="59"/>
    </row>
    <row r="17632" spans="21:21" x14ac:dyDescent="0.2">
      <c r="U17632" s="59"/>
    </row>
    <row r="17633" spans="21:21" x14ac:dyDescent="0.2">
      <c r="U17633" s="59"/>
    </row>
    <row r="17634" spans="21:21" x14ac:dyDescent="0.2">
      <c r="U17634" s="59"/>
    </row>
    <row r="17635" spans="21:21" x14ac:dyDescent="0.2">
      <c r="U17635" s="59"/>
    </row>
    <row r="17636" spans="21:21" x14ac:dyDescent="0.2">
      <c r="U17636" s="59"/>
    </row>
    <row r="17637" spans="21:21" x14ac:dyDescent="0.2">
      <c r="U17637" s="59"/>
    </row>
    <row r="17638" spans="21:21" x14ac:dyDescent="0.2">
      <c r="U17638" s="59"/>
    </row>
    <row r="17639" spans="21:21" x14ac:dyDescent="0.2">
      <c r="U17639" s="59"/>
    </row>
    <row r="17640" spans="21:21" x14ac:dyDescent="0.2">
      <c r="U17640" s="59"/>
    </row>
    <row r="17641" spans="21:21" x14ac:dyDescent="0.2">
      <c r="U17641" s="59"/>
    </row>
    <row r="17642" spans="21:21" x14ac:dyDescent="0.2">
      <c r="U17642" s="59"/>
    </row>
    <row r="17643" spans="21:21" x14ac:dyDescent="0.2">
      <c r="U17643" s="59"/>
    </row>
    <row r="17644" spans="21:21" x14ac:dyDescent="0.2">
      <c r="U17644" s="59"/>
    </row>
    <row r="17645" spans="21:21" x14ac:dyDescent="0.2">
      <c r="U17645" s="59"/>
    </row>
    <row r="17646" spans="21:21" x14ac:dyDescent="0.2">
      <c r="U17646" s="59"/>
    </row>
    <row r="17647" spans="21:21" x14ac:dyDescent="0.2">
      <c r="U17647" s="59"/>
    </row>
    <row r="17648" spans="21:21" x14ac:dyDescent="0.2">
      <c r="U17648" s="59"/>
    </row>
    <row r="17649" spans="21:21" x14ac:dyDescent="0.2">
      <c r="U17649" s="59"/>
    </row>
    <row r="17650" spans="21:21" x14ac:dyDescent="0.2">
      <c r="U17650" s="59"/>
    </row>
    <row r="17651" spans="21:21" x14ac:dyDescent="0.2">
      <c r="U17651" s="59"/>
    </row>
    <row r="17652" spans="21:21" x14ac:dyDescent="0.2">
      <c r="U17652" s="59"/>
    </row>
    <row r="17653" spans="21:21" x14ac:dyDescent="0.2">
      <c r="U17653" s="59"/>
    </row>
    <row r="17654" spans="21:21" x14ac:dyDescent="0.2">
      <c r="U17654" s="59"/>
    </row>
    <row r="17655" spans="21:21" x14ac:dyDescent="0.2">
      <c r="U17655" s="59"/>
    </row>
    <row r="17656" spans="21:21" x14ac:dyDescent="0.2">
      <c r="U17656" s="59"/>
    </row>
    <row r="17657" spans="21:21" x14ac:dyDescent="0.2">
      <c r="U17657" s="59"/>
    </row>
    <row r="17658" spans="21:21" x14ac:dyDescent="0.2">
      <c r="U17658" s="59"/>
    </row>
    <row r="17659" spans="21:21" x14ac:dyDescent="0.2">
      <c r="U17659" s="59"/>
    </row>
    <row r="17660" spans="21:21" x14ac:dyDescent="0.2">
      <c r="U17660" s="59"/>
    </row>
    <row r="17661" spans="21:21" x14ac:dyDescent="0.2">
      <c r="U17661" s="59"/>
    </row>
    <row r="17662" spans="21:21" x14ac:dyDescent="0.2">
      <c r="U17662" s="59"/>
    </row>
    <row r="17663" spans="21:21" x14ac:dyDescent="0.2">
      <c r="U17663" s="59"/>
    </row>
    <row r="17664" spans="21:21" x14ac:dyDescent="0.2">
      <c r="U17664" s="59"/>
    </row>
    <row r="17665" spans="21:21" x14ac:dyDescent="0.2">
      <c r="U17665" s="59"/>
    </row>
    <row r="17666" spans="21:21" x14ac:dyDescent="0.2">
      <c r="U17666" s="59"/>
    </row>
    <row r="17667" spans="21:21" x14ac:dyDescent="0.2">
      <c r="U17667" s="59"/>
    </row>
    <row r="17668" spans="21:21" x14ac:dyDescent="0.2">
      <c r="U17668" s="59"/>
    </row>
    <row r="17669" spans="21:21" x14ac:dyDescent="0.2">
      <c r="U17669" s="59"/>
    </row>
    <row r="17670" spans="21:21" x14ac:dyDescent="0.2">
      <c r="U17670" s="59"/>
    </row>
    <row r="17671" spans="21:21" x14ac:dyDescent="0.2">
      <c r="U17671" s="59"/>
    </row>
    <row r="17672" spans="21:21" x14ac:dyDescent="0.2">
      <c r="U17672" s="59"/>
    </row>
    <row r="17673" spans="21:21" x14ac:dyDescent="0.2">
      <c r="U17673" s="59"/>
    </row>
    <row r="17674" spans="21:21" x14ac:dyDescent="0.2">
      <c r="U17674" s="59"/>
    </row>
    <row r="17675" spans="21:21" x14ac:dyDescent="0.2">
      <c r="U17675" s="59"/>
    </row>
    <row r="17676" spans="21:21" x14ac:dyDescent="0.2">
      <c r="U17676" s="59"/>
    </row>
    <row r="17677" spans="21:21" x14ac:dyDescent="0.2">
      <c r="U17677" s="59"/>
    </row>
    <row r="17678" spans="21:21" x14ac:dyDescent="0.2">
      <c r="U17678" s="59"/>
    </row>
    <row r="17679" spans="21:21" x14ac:dyDescent="0.2">
      <c r="U17679" s="59"/>
    </row>
    <row r="17680" spans="21:21" x14ac:dyDescent="0.2">
      <c r="U17680" s="59"/>
    </row>
    <row r="17681" spans="21:21" x14ac:dyDescent="0.2">
      <c r="U17681" s="59"/>
    </row>
    <row r="17682" spans="21:21" x14ac:dyDescent="0.2">
      <c r="U17682" s="59"/>
    </row>
    <row r="17683" spans="21:21" x14ac:dyDescent="0.2">
      <c r="U17683" s="59"/>
    </row>
    <row r="17684" spans="21:21" x14ac:dyDescent="0.2">
      <c r="U17684" s="59"/>
    </row>
    <row r="17685" spans="21:21" x14ac:dyDescent="0.2">
      <c r="U17685" s="59"/>
    </row>
    <row r="17686" spans="21:21" x14ac:dyDescent="0.2">
      <c r="U17686" s="59"/>
    </row>
    <row r="17687" spans="21:21" x14ac:dyDescent="0.2">
      <c r="U17687" s="59"/>
    </row>
    <row r="17688" spans="21:21" x14ac:dyDescent="0.2">
      <c r="U17688" s="59"/>
    </row>
    <row r="17689" spans="21:21" x14ac:dyDescent="0.2">
      <c r="U17689" s="59"/>
    </row>
    <row r="17690" spans="21:21" x14ac:dyDescent="0.2">
      <c r="U17690" s="59"/>
    </row>
    <row r="17691" spans="21:21" x14ac:dyDescent="0.2">
      <c r="U17691" s="59"/>
    </row>
    <row r="17692" spans="21:21" x14ac:dyDescent="0.2">
      <c r="U17692" s="59"/>
    </row>
    <row r="17693" spans="21:21" x14ac:dyDescent="0.2">
      <c r="U17693" s="59"/>
    </row>
    <row r="17694" spans="21:21" x14ac:dyDescent="0.2">
      <c r="U17694" s="59"/>
    </row>
    <row r="17695" spans="21:21" x14ac:dyDescent="0.2">
      <c r="U17695" s="59"/>
    </row>
    <row r="17696" spans="21:21" x14ac:dyDescent="0.2">
      <c r="U17696" s="59"/>
    </row>
    <row r="17697" spans="21:21" x14ac:dyDescent="0.2">
      <c r="U17697" s="59"/>
    </row>
    <row r="17698" spans="21:21" x14ac:dyDescent="0.2">
      <c r="U17698" s="59"/>
    </row>
    <row r="17699" spans="21:21" x14ac:dyDescent="0.2">
      <c r="U17699" s="59"/>
    </row>
    <row r="17700" spans="21:21" x14ac:dyDescent="0.2">
      <c r="U17700" s="59"/>
    </row>
    <row r="17701" spans="21:21" x14ac:dyDescent="0.2">
      <c r="U17701" s="59"/>
    </row>
    <row r="17702" spans="21:21" x14ac:dyDescent="0.2">
      <c r="U17702" s="59"/>
    </row>
    <row r="17703" spans="21:21" x14ac:dyDescent="0.2">
      <c r="U17703" s="59"/>
    </row>
    <row r="17704" spans="21:21" x14ac:dyDescent="0.2">
      <c r="U17704" s="59"/>
    </row>
    <row r="17705" spans="21:21" x14ac:dyDescent="0.2">
      <c r="U17705" s="59"/>
    </row>
    <row r="17706" spans="21:21" x14ac:dyDescent="0.2">
      <c r="U17706" s="59"/>
    </row>
    <row r="17707" spans="21:21" x14ac:dyDescent="0.2">
      <c r="U17707" s="59"/>
    </row>
    <row r="17708" spans="21:21" x14ac:dyDescent="0.2">
      <c r="U17708" s="59"/>
    </row>
    <row r="17709" spans="21:21" x14ac:dyDescent="0.2">
      <c r="U17709" s="59"/>
    </row>
    <row r="17710" spans="21:21" x14ac:dyDescent="0.2">
      <c r="U17710" s="59"/>
    </row>
    <row r="17711" spans="21:21" x14ac:dyDescent="0.2">
      <c r="U17711" s="59"/>
    </row>
    <row r="17712" spans="21:21" x14ac:dyDescent="0.2">
      <c r="U17712" s="59"/>
    </row>
    <row r="17713" spans="21:21" x14ac:dyDescent="0.2">
      <c r="U17713" s="59"/>
    </row>
    <row r="17714" spans="21:21" x14ac:dyDescent="0.2">
      <c r="U17714" s="59"/>
    </row>
    <row r="17715" spans="21:21" x14ac:dyDescent="0.2">
      <c r="U17715" s="59"/>
    </row>
    <row r="17716" spans="21:21" x14ac:dyDescent="0.2">
      <c r="U17716" s="59"/>
    </row>
    <row r="17717" spans="21:21" x14ac:dyDescent="0.2">
      <c r="U17717" s="59"/>
    </row>
    <row r="17718" spans="21:21" x14ac:dyDescent="0.2">
      <c r="U17718" s="59"/>
    </row>
    <row r="17719" spans="21:21" x14ac:dyDescent="0.2">
      <c r="U17719" s="59"/>
    </row>
    <row r="17720" spans="21:21" x14ac:dyDescent="0.2">
      <c r="U17720" s="59"/>
    </row>
    <row r="17721" spans="21:21" x14ac:dyDescent="0.2">
      <c r="U17721" s="59"/>
    </row>
    <row r="17722" spans="21:21" x14ac:dyDescent="0.2">
      <c r="U17722" s="59"/>
    </row>
    <row r="17723" spans="21:21" x14ac:dyDescent="0.2">
      <c r="U17723" s="59"/>
    </row>
    <row r="17724" spans="21:21" x14ac:dyDescent="0.2">
      <c r="U17724" s="59"/>
    </row>
    <row r="17725" spans="21:21" x14ac:dyDescent="0.2">
      <c r="U17725" s="59"/>
    </row>
    <row r="17726" spans="21:21" x14ac:dyDescent="0.2">
      <c r="U17726" s="59"/>
    </row>
    <row r="17727" spans="21:21" x14ac:dyDescent="0.2">
      <c r="U17727" s="59"/>
    </row>
    <row r="17728" spans="21:21" x14ac:dyDescent="0.2">
      <c r="U17728" s="59"/>
    </row>
    <row r="17729" spans="21:21" x14ac:dyDescent="0.2">
      <c r="U17729" s="59"/>
    </row>
    <row r="17730" spans="21:21" x14ac:dyDescent="0.2">
      <c r="U17730" s="59"/>
    </row>
    <row r="17731" spans="21:21" x14ac:dyDescent="0.2">
      <c r="U17731" s="59"/>
    </row>
    <row r="17732" spans="21:21" x14ac:dyDescent="0.2">
      <c r="U17732" s="59"/>
    </row>
    <row r="17733" spans="21:21" x14ac:dyDescent="0.2">
      <c r="U17733" s="59"/>
    </row>
    <row r="17734" spans="21:21" x14ac:dyDescent="0.2">
      <c r="U17734" s="59"/>
    </row>
    <row r="17735" spans="21:21" x14ac:dyDescent="0.2">
      <c r="U17735" s="59"/>
    </row>
    <row r="17736" spans="21:21" x14ac:dyDescent="0.2">
      <c r="U17736" s="59"/>
    </row>
    <row r="17737" spans="21:21" x14ac:dyDescent="0.2">
      <c r="U17737" s="59"/>
    </row>
    <row r="17738" spans="21:21" x14ac:dyDescent="0.2">
      <c r="U17738" s="59"/>
    </row>
    <row r="17739" spans="21:21" x14ac:dyDescent="0.2">
      <c r="U17739" s="59"/>
    </row>
    <row r="17740" spans="21:21" x14ac:dyDescent="0.2">
      <c r="U17740" s="59"/>
    </row>
    <row r="17741" spans="21:21" x14ac:dyDescent="0.2">
      <c r="U17741" s="59"/>
    </row>
    <row r="17742" spans="21:21" x14ac:dyDescent="0.2">
      <c r="U17742" s="59"/>
    </row>
    <row r="17743" spans="21:21" x14ac:dyDescent="0.2">
      <c r="U17743" s="59"/>
    </row>
    <row r="17744" spans="21:21" x14ac:dyDescent="0.2">
      <c r="U17744" s="59"/>
    </row>
    <row r="17745" spans="21:21" x14ac:dyDescent="0.2">
      <c r="U17745" s="59"/>
    </row>
    <row r="17746" spans="21:21" x14ac:dyDescent="0.2">
      <c r="U17746" s="59"/>
    </row>
    <row r="17747" spans="21:21" x14ac:dyDescent="0.2">
      <c r="U17747" s="59"/>
    </row>
    <row r="17748" spans="21:21" x14ac:dyDescent="0.2">
      <c r="U17748" s="59"/>
    </row>
    <row r="17749" spans="21:21" x14ac:dyDescent="0.2">
      <c r="U17749" s="59"/>
    </row>
    <row r="17750" spans="21:21" x14ac:dyDescent="0.2">
      <c r="U17750" s="59"/>
    </row>
    <row r="17751" spans="21:21" x14ac:dyDescent="0.2">
      <c r="U17751" s="59"/>
    </row>
    <row r="17752" spans="21:21" x14ac:dyDescent="0.2">
      <c r="U17752" s="59"/>
    </row>
    <row r="17753" spans="21:21" x14ac:dyDescent="0.2">
      <c r="U17753" s="59"/>
    </row>
    <row r="17754" spans="21:21" x14ac:dyDescent="0.2">
      <c r="U17754" s="59"/>
    </row>
    <row r="17755" spans="21:21" x14ac:dyDescent="0.2">
      <c r="U17755" s="59"/>
    </row>
    <row r="17756" spans="21:21" x14ac:dyDescent="0.2">
      <c r="U17756" s="59"/>
    </row>
    <row r="17757" spans="21:21" x14ac:dyDescent="0.2">
      <c r="U17757" s="59"/>
    </row>
    <row r="17758" spans="21:21" x14ac:dyDescent="0.2">
      <c r="U17758" s="59"/>
    </row>
    <row r="17759" spans="21:21" x14ac:dyDescent="0.2">
      <c r="U17759" s="59"/>
    </row>
    <row r="17760" spans="21:21" x14ac:dyDescent="0.2">
      <c r="U17760" s="59"/>
    </row>
    <row r="17761" spans="21:21" x14ac:dyDescent="0.2">
      <c r="U17761" s="59"/>
    </row>
    <row r="17762" spans="21:21" x14ac:dyDescent="0.2">
      <c r="U17762" s="59"/>
    </row>
    <row r="17763" spans="21:21" x14ac:dyDescent="0.2">
      <c r="U17763" s="59"/>
    </row>
    <row r="17764" spans="21:21" x14ac:dyDescent="0.2">
      <c r="U17764" s="59"/>
    </row>
    <row r="17765" spans="21:21" x14ac:dyDescent="0.2">
      <c r="U17765" s="59"/>
    </row>
    <row r="17766" spans="21:21" x14ac:dyDescent="0.2">
      <c r="U17766" s="59"/>
    </row>
    <row r="17767" spans="21:21" x14ac:dyDescent="0.2">
      <c r="U17767" s="59"/>
    </row>
    <row r="17768" spans="21:21" x14ac:dyDescent="0.2">
      <c r="U17768" s="59"/>
    </row>
    <row r="17769" spans="21:21" x14ac:dyDescent="0.2">
      <c r="U17769" s="59"/>
    </row>
    <row r="17770" spans="21:21" x14ac:dyDescent="0.2">
      <c r="U17770" s="59"/>
    </row>
    <row r="17771" spans="21:21" x14ac:dyDescent="0.2">
      <c r="U17771" s="59"/>
    </row>
    <row r="17772" spans="21:21" x14ac:dyDescent="0.2">
      <c r="U17772" s="59"/>
    </row>
    <row r="17773" spans="21:21" x14ac:dyDescent="0.2">
      <c r="U17773" s="59"/>
    </row>
    <row r="17774" spans="21:21" x14ac:dyDescent="0.2">
      <c r="U17774" s="59"/>
    </row>
    <row r="17775" spans="21:21" x14ac:dyDescent="0.2">
      <c r="U17775" s="59"/>
    </row>
    <row r="17776" spans="21:21" x14ac:dyDescent="0.2">
      <c r="U17776" s="59"/>
    </row>
    <row r="17777" spans="21:21" x14ac:dyDescent="0.2">
      <c r="U17777" s="59"/>
    </row>
    <row r="17778" spans="21:21" x14ac:dyDescent="0.2">
      <c r="U17778" s="59"/>
    </row>
    <row r="17779" spans="21:21" x14ac:dyDescent="0.2">
      <c r="U17779" s="59"/>
    </row>
    <row r="17780" spans="21:21" x14ac:dyDescent="0.2">
      <c r="U17780" s="59"/>
    </row>
    <row r="17781" spans="21:21" x14ac:dyDescent="0.2">
      <c r="U17781" s="59"/>
    </row>
    <row r="17782" spans="21:21" x14ac:dyDescent="0.2">
      <c r="U17782" s="59"/>
    </row>
    <row r="17783" spans="21:21" x14ac:dyDescent="0.2">
      <c r="U17783" s="59"/>
    </row>
    <row r="17784" spans="21:21" x14ac:dyDescent="0.2">
      <c r="U17784" s="59"/>
    </row>
    <row r="17785" spans="21:21" x14ac:dyDescent="0.2">
      <c r="U17785" s="59"/>
    </row>
    <row r="17786" spans="21:21" x14ac:dyDescent="0.2">
      <c r="U17786" s="59"/>
    </row>
    <row r="17787" spans="21:21" x14ac:dyDescent="0.2">
      <c r="U17787" s="59"/>
    </row>
    <row r="17788" spans="21:21" x14ac:dyDescent="0.2">
      <c r="U17788" s="59"/>
    </row>
    <row r="17789" spans="21:21" x14ac:dyDescent="0.2">
      <c r="U17789" s="59"/>
    </row>
    <row r="17790" spans="21:21" x14ac:dyDescent="0.2">
      <c r="U17790" s="59"/>
    </row>
    <row r="17791" spans="21:21" x14ac:dyDescent="0.2">
      <c r="U17791" s="59"/>
    </row>
    <row r="17792" spans="21:21" x14ac:dyDescent="0.2">
      <c r="U17792" s="59"/>
    </row>
    <row r="17793" spans="21:21" x14ac:dyDescent="0.2">
      <c r="U17793" s="59"/>
    </row>
    <row r="17794" spans="21:21" x14ac:dyDescent="0.2">
      <c r="U17794" s="59"/>
    </row>
    <row r="17795" spans="21:21" x14ac:dyDescent="0.2">
      <c r="U17795" s="59"/>
    </row>
    <row r="17796" spans="21:21" x14ac:dyDescent="0.2">
      <c r="U17796" s="59"/>
    </row>
    <row r="17797" spans="21:21" x14ac:dyDescent="0.2">
      <c r="U17797" s="59"/>
    </row>
    <row r="17798" spans="21:21" x14ac:dyDescent="0.2">
      <c r="U17798" s="59"/>
    </row>
    <row r="17799" spans="21:21" x14ac:dyDescent="0.2">
      <c r="U17799" s="59"/>
    </row>
    <row r="17800" spans="21:21" x14ac:dyDescent="0.2">
      <c r="U17800" s="59"/>
    </row>
    <row r="17801" spans="21:21" x14ac:dyDescent="0.2">
      <c r="U17801" s="59"/>
    </row>
    <row r="17802" spans="21:21" x14ac:dyDescent="0.2">
      <c r="U17802" s="59"/>
    </row>
    <row r="17803" spans="21:21" x14ac:dyDescent="0.2">
      <c r="U17803" s="59"/>
    </row>
    <row r="17804" spans="21:21" x14ac:dyDescent="0.2">
      <c r="U17804" s="59"/>
    </row>
    <row r="17805" spans="21:21" x14ac:dyDescent="0.2">
      <c r="U17805" s="59"/>
    </row>
    <row r="17806" spans="21:21" x14ac:dyDescent="0.2">
      <c r="U17806" s="59"/>
    </row>
    <row r="17807" spans="21:21" x14ac:dyDescent="0.2">
      <c r="U17807" s="59"/>
    </row>
    <row r="17808" spans="21:21" x14ac:dyDescent="0.2">
      <c r="U17808" s="59"/>
    </row>
    <row r="17809" spans="21:21" x14ac:dyDescent="0.2">
      <c r="U17809" s="59"/>
    </row>
    <row r="17810" spans="21:21" x14ac:dyDescent="0.2">
      <c r="U17810" s="59"/>
    </row>
    <row r="17811" spans="21:21" x14ac:dyDescent="0.2">
      <c r="U17811" s="59"/>
    </row>
    <row r="17812" spans="21:21" x14ac:dyDescent="0.2">
      <c r="U17812" s="59"/>
    </row>
    <row r="17813" spans="21:21" x14ac:dyDescent="0.2">
      <c r="U17813" s="59"/>
    </row>
    <row r="17814" spans="21:21" x14ac:dyDescent="0.2">
      <c r="U17814" s="59"/>
    </row>
    <row r="17815" spans="21:21" x14ac:dyDescent="0.2">
      <c r="U17815" s="59"/>
    </row>
    <row r="17816" spans="21:21" x14ac:dyDescent="0.2">
      <c r="U17816" s="59"/>
    </row>
    <row r="17817" spans="21:21" x14ac:dyDescent="0.2">
      <c r="U17817" s="59"/>
    </row>
    <row r="17818" spans="21:21" x14ac:dyDescent="0.2">
      <c r="U17818" s="59"/>
    </row>
    <row r="17819" spans="21:21" x14ac:dyDescent="0.2">
      <c r="U17819" s="59"/>
    </row>
    <row r="17820" spans="21:21" x14ac:dyDescent="0.2">
      <c r="U17820" s="59"/>
    </row>
    <row r="17821" spans="21:21" x14ac:dyDescent="0.2">
      <c r="U17821" s="59"/>
    </row>
    <row r="17822" spans="21:21" x14ac:dyDescent="0.2">
      <c r="U17822" s="59"/>
    </row>
    <row r="17823" spans="21:21" x14ac:dyDescent="0.2">
      <c r="U17823" s="59"/>
    </row>
    <row r="17824" spans="21:21" x14ac:dyDescent="0.2">
      <c r="U17824" s="59"/>
    </row>
    <row r="17825" spans="21:21" x14ac:dyDescent="0.2">
      <c r="U17825" s="59"/>
    </row>
    <row r="17826" spans="21:21" x14ac:dyDescent="0.2">
      <c r="U17826" s="59"/>
    </row>
    <row r="17827" spans="21:21" x14ac:dyDescent="0.2">
      <c r="U17827" s="59"/>
    </row>
    <row r="17828" spans="21:21" x14ac:dyDescent="0.2">
      <c r="U17828" s="59"/>
    </row>
    <row r="17829" spans="21:21" x14ac:dyDescent="0.2">
      <c r="U17829" s="59"/>
    </row>
    <row r="17830" spans="21:21" x14ac:dyDescent="0.2">
      <c r="U17830" s="59"/>
    </row>
    <row r="17831" spans="21:21" x14ac:dyDescent="0.2">
      <c r="U17831" s="59"/>
    </row>
    <row r="17832" spans="21:21" x14ac:dyDescent="0.2">
      <c r="U17832" s="59"/>
    </row>
    <row r="17833" spans="21:21" x14ac:dyDescent="0.2">
      <c r="U17833" s="59"/>
    </row>
    <row r="17834" spans="21:21" x14ac:dyDescent="0.2">
      <c r="U17834" s="59"/>
    </row>
    <row r="17835" spans="21:21" x14ac:dyDescent="0.2">
      <c r="U17835" s="59"/>
    </row>
    <row r="17836" spans="21:21" x14ac:dyDescent="0.2">
      <c r="U17836" s="59"/>
    </row>
    <row r="17837" spans="21:21" x14ac:dyDescent="0.2">
      <c r="U17837" s="59"/>
    </row>
    <row r="17838" spans="21:21" x14ac:dyDescent="0.2">
      <c r="U17838" s="59"/>
    </row>
    <row r="17839" spans="21:21" x14ac:dyDescent="0.2">
      <c r="U17839" s="59"/>
    </row>
    <row r="17840" spans="21:21" x14ac:dyDescent="0.2">
      <c r="U17840" s="59"/>
    </row>
    <row r="17841" spans="21:21" x14ac:dyDescent="0.2">
      <c r="U17841" s="59"/>
    </row>
    <row r="17842" spans="21:21" x14ac:dyDescent="0.2">
      <c r="U17842" s="59"/>
    </row>
    <row r="17843" spans="21:21" x14ac:dyDescent="0.2">
      <c r="U17843" s="59"/>
    </row>
    <row r="17844" spans="21:21" x14ac:dyDescent="0.2">
      <c r="U17844" s="59"/>
    </row>
    <row r="17845" spans="21:21" x14ac:dyDescent="0.2">
      <c r="U17845" s="59"/>
    </row>
    <row r="17846" spans="21:21" x14ac:dyDescent="0.2">
      <c r="U17846" s="59"/>
    </row>
    <row r="17847" spans="21:21" x14ac:dyDescent="0.2">
      <c r="U17847" s="59"/>
    </row>
    <row r="17848" spans="21:21" x14ac:dyDescent="0.2">
      <c r="U17848" s="59"/>
    </row>
    <row r="17849" spans="21:21" x14ac:dyDescent="0.2">
      <c r="U17849" s="59"/>
    </row>
    <row r="17850" spans="21:21" x14ac:dyDescent="0.2">
      <c r="U17850" s="59"/>
    </row>
    <row r="17851" spans="21:21" x14ac:dyDescent="0.2">
      <c r="U17851" s="59"/>
    </row>
    <row r="17852" spans="21:21" x14ac:dyDescent="0.2">
      <c r="U17852" s="59"/>
    </row>
    <row r="17853" spans="21:21" x14ac:dyDescent="0.2">
      <c r="U17853" s="59"/>
    </row>
    <row r="17854" spans="21:21" x14ac:dyDescent="0.2">
      <c r="U17854" s="59"/>
    </row>
    <row r="17855" spans="21:21" x14ac:dyDescent="0.2">
      <c r="U17855" s="59"/>
    </row>
    <row r="17856" spans="21:21" x14ac:dyDescent="0.2">
      <c r="U17856" s="59"/>
    </row>
    <row r="17857" spans="21:21" x14ac:dyDescent="0.2">
      <c r="U17857" s="59"/>
    </row>
    <row r="17858" spans="21:21" x14ac:dyDescent="0.2">
      <c r="U17858" s="59"/>
    </row>
    <row r="17859" spans="21:21" x14ac:dyDescent="0.2">
      <c r="U17859" s="59"/>
    </row>
    <row r="17860" spans="21:21" x14ac:dyDescent="0.2">
      <c r="U17860" s="59"/>
    </row>
    <row r="17861" spans="21:21" x14ac:dyDescent="0.2">
      <c r="U17861" s="59"/>
    </row>
    <row r="17862" spans="21:21" x14ac:dyDescent="0.2">
      <c r="U17862" s="59"/>
    </row>
    <row r="17863" spans="21:21" x14ac:dyDescent="0.2">
      <c r="U17863" s="59"/>
    </row>
    <row r="17864" spans="21:21" x14ac:dyDescent="0.2">
      <c r="U17864" s="59"/>
    </row>
    <row r="17865" spans="21:21" x14ac:dyDescent="0.2">
      <c r="U17865" s="59"/>
    </row>
    <row r="17866" spans="21:21" x14ac:dyDescent="0.2">
      <c r="U17866" s="59"/>
    </row>
    <row r="17867" spans="21:21" x14ac:dyDescent="0.2">
      <c r="U17867" s="59"/>
    </row>
    <row r="17868" spans="21:21" x14ac:dyDescent="0.2">
      <c r="U17868" s="59"/>
    </row>
    <row r="17869" spans="21:21" x14ac:dyDescent="0.2">
      <c r="U17869" s="59"/>
    </row>
    <row r="17870" spans="21:21" x14ac:dyDescent="0.2">
      <c r="U17870" s="59"/>
    </row>
    <row r="17871" spans="21:21" x14ac:dyDescent="0.2">
      <c r="U17871" s="59"/>
    </row>
    <row r="17872" spans="21:21" x14ac:dyDescent="0.2">
      <c r="U17872" s="59"/>
    </row>
    <row r="17873" spans="21:21" x14ac:dyDescent="0.2">
      <c r="U17873" s="59"/>
    </row>
    <row r="17874" spans="21:21" x14ac:dyDescent="0.2">
      <c r="U17874" s="59"/>
    </row>
    <row r="17875" spans="21:21" x14ac:dyDescent="0.2">
      <c r="U17875" s="59"/>
    </row>
    <row r="17876" spans="21:21" x14ac:dyDescent="0.2">
      <c r="U17876" s="59"/>
    </row>
    <row r="17877" spans="21:21" x14ac:dyDescent="0.2">
      <c r="U17877" s="59"/>
    </row>
    <row r="17878" spans="21:21" x14ac:dyDescent="0.2">
      <c r="U17878" s="59"/>
    </row>
    <row r="17879" spans="21:21" x14ac:dyDescent="0.2">
      <c r="U17879" s="59"/>
    </row>
    <row r="17880" spans="21:21" x14ac:dyDescent="0.2">
      <c r="U17880" s="59"/>
    </row>
    <row r="17881" spans="21:21" x14ac:dyDescent="0.2">
      <c r="U17881" s="59"/>
    </row>
    <row r="17882" spans="21:21" x14ac:dyDescent="0.2">
      <c r="U17882" s="59"/>
    </row>
    <row r="17883" spans="21:21" x14ac:dyDescent="0.2">
      <c r="U17883" s="59"/>
    </row>
    <row r="17884" spans="21:21" x14ac:dyDescent="0.2">
      <c r="U17884" s="59"/>
    </row>
    <row r="17885" spans="21:21" x14ac:dyDescent="0.2">
      <c r="U17885" s="59"/>
    </row>
    <row r="17886" spans="21:21" x14ac:dyDescent="0.2">
      <c r="U17886" s="59"/>
    </row>
    <row r="17887" spans="21:21" x14ac:dyDescent="0.2">
      <c r="U17887" s="59"/>
    </row>
    <row r="17888" spans="21:21" x14ac:dyDescent="0.2">
      <c r="U17888" s="59"/>
    </row>
    <row r="17889" spans="21:21" x14ac:dyDescent="0.2">
      <c r="U17889" s="59"/>
    </row>
    <row r="17890" spans="21:21" x14ac:dyDescent="0.2">
      <c r="U17890" s="59"/>
    </row>
    <row r="17891" spans="21:21" x14ac:dyDescent="0.2">
      <c r="U17891" s="59"/>
    </row>
    <row r="17892" spans="21:21" x14ac:dyDescent="0.2">
      <c r="U17892" s="59"/>
    </row>
    <row r="17893" spans="21:21" x14ac:dyDescent="0.2">
      <c r="U17893" s="59"/>
    </row>
    <row r="17894" spans="21:21" x14ac:dyDescent="0.2">
      <c r="U17894" s="59"/>
    </row>
    <row r="17895" spans="21:21" x14ac:dyDescent="0.2">
      <c r="U17895" s="59"/>
    </row>
    <row r="17896" spans="21:21" x14ac:dyDescent="0.2">
      <c r="U17896" s="59"/>
    </row>
    <row r="17897" spans="21:21" x14ac:dyDescent="0.2">
      <c r="U17897" s="59"/>
    </row>
    <row r="17898" spans="21:21" x14ac:dyDescent="0.2">
      <c r="U17898" s="59"/>
    </row>
    <row r="17899" spans="21:21" x14ac:dyDescent="0.2">
      <c r="U17899" s="59"/>
    </row>
    <row r="17900" spans="21:21" x14ac:dyDescent="0.2">
      <c r="U17900" s="59"/>
    </row>
    <row r="17901" spans="21:21" x14ac:dyDescent="0.2">
      <c r="U17901" s="59"/>
    </row>
    <row r="17902" spans="21:21" x14ac:dyDescent="0.2">
      <c r="U17902" s="59"/>
    </row>
    <row r="17903" spans="21:21" x14ac:dyDescent="0.2">
      <c r="U17903" s="59"/>
    </row>
    <row r="17904" spans="21:21" x14ac:dyDescent="0.2">
      <c r="U17904" s="59"/>
    </row>
    <row r="17905" spans="21:21" x14ac:dyDescent="0.2">
      <c r="U17905" s="59"/>
    </row>
    <row r="17906" spans="21:21" x14ac:dyDescent="0.2">
      <c r="U17906" s="59"/>
    </row>
    <row r="17907" spans="21:21" x14ac:dyDescent="0.2">
      <c r="U17907" s="59"/>
    </row>
    <row r="17908" spans="21:21" x14ac:dyDescent="0.2">
      <c r="U17908" s="59"/>
    </row>
    <row r="17909" spans="21:21" x14ac:dyDescent="0.2">
      <c r="U17909" s="59"/>
    </row>
    <row r="17910" spans="21:21" x14ac:dyDescent="0.2">
      <c r="U17910" s="59"/>
    </row>
    <row r="17911" spans="21:21" x14ac:dyDescent="0.2">
      <c r="U17911" s="59"/>
    </row>
    <row r="17912" spans="21:21" x14ac:dyDescent="0.2">
      <c r="U17912" s="59"/>
    </row>
    <row r="17913" spans="21:21" x14ac:dyDescent="0.2">
      <c r="U17913" s="59"/>
    </row>
    <row r="17914" spans="21:21" x14ac:dyDescent="0.2">
      <c r="U17914" s="59"/>
    </row>
    <row r="17915" spans="21:21" x14ac:dyDescent="0.2">
      <c r="U17915" s="59"/>
    </row>
    <row r="17916" spans="21:21" x14ac:dyDescent="0.2">
      <c r="U17916" s="59"/>
    </row>
    <row r="17917" spans="21:21" x14ac:dyDescent="0.2">
      <c r="U17917" s="59"/>
    </row>
    <row r="17918" spans="21:21" x14ac:dyDescent="0.2">
      <c r="U17918" s="59"/>
    </row>
    <row r="17919" spans="21:21" x14ac:dyDescent="0.2">
      <c r="U17919" s="59"/>
    </row>
    <row r="17920" spans="21:21" x14ac:dyDescent="0.2">
      <c r="U17920" s="59"/>
    </row>
    <row r="17921" spans="21:21" x14ac:dyDescent="0.2">
      <c r="U17921" s="59"/>
    </row>
    <row r="17922" spans="21:21" x14ac:dyDescent="0.2">
      <c r="U17922" s="59"/>
    </row>
    <row r="17923" spans="21:21" x14ac:dyDescent="0.2">
      <c r="U17923" s="59"/>
    </row>
    <row r="17924" spans="21:21" x14ac:dyDescent="0.2">
      <c r="U17924" s="59"/>
    </row>
    <row r="17925" spans="21:21" x14ac:dyDescent="0.2">
      <c r="U17925" s="59"/>
    </row>
    <row r="17926" spans="21:21" x14ac:dyDescent="0.2">
      <c r="U17926" s="59"/>
    </row>
    <row r="17927" spans="21:21" x14ac:dyDescent="0.2">
      <c r="U17927" s="59"/>
    </row>
    <row r="17928" spans="21:21" x14ac:dyDescent="0.2">
      <c r="U17928" s="59"/>
    </row>
    <row r="17929" spans="21:21" x14ac:dyDescent="0.2">
      <c r="U17929" s="59"/>
    </row>
    <row r="17930" spans="21:21" x14ac:dyDescent="0.2">
      <c r="U17930" s="59"/>
    </row>
    <row r="17931" spans="21:21" x14ac:dyDescent="0.2">
      <c r="U17931" s="59"/>
    </row>
    <row r="17932" spans="21:21" x14ac:dyDescent="0.2">
      <c r="U17932" s="59"/>
    </row>
    <row r="17933" spans="21:21" x14ac:dyDescent="0.2">
      <c r="U17933" s="59"/>
    </row>
    <row r="17934" spans="21:21" x14ac:dyDescent="0.2">
      <c r="U17934" s="59"/>
    </row>
    <row r="17935" spans="21:21" x14ac:dyDescent="0.2">
      <c r="U17935" s="59"/>
    </row>
    <row r="17936" spans="21:21" x14ac:dyDescent="0.2">
      <c r="U17936" s="59"/>
    </row>
    <row r="17937" spans="21:21" x14ac:dyDescent="0.2">
      <c r="U17937" s="59"/>
    </row>
    <row r="17938" spans="21:21" x14ac:dyDescent="0.2">
      <c r="U17938" s="59"/>
    </row>
    <row r="17939" spans="21:21" x14ac:dyDescent="0.2">
      <c r="U17939" s="59"/>
    </row>
    <row r="17940" spans="21:21" x14ac:dyDescent="0.2">
      <c r="U17940" s="59"/>
    </row>
    <row r="17941" spans="21:21" x14ac:dyDescent="0.2">
      <c r="U17941" s="59"/>
    </row>
    <row r="17942" spans="21:21" x14ac:dyDescent="0.2">
      <c r="U17942" s="59"/>
    </row>
    <row r="17943" spans="21:21" x14ac:dyDescent="0.2">
      <c r="U17943" s="59"/>
    </row>
    <row r="17944" spans="21:21" x14ac:dyDescent="0.2">
      <c r="U17944" s="59"/>
    </row>
    <row r="17945" spans="21:21" x14ac:dyDescent="0.2">
      <c r="U17945" s="59"/>
    </row>
    <row r="17946" spans="21:21" x14ac:dyDescent="0.2">
      <c r="U17946" s="59"/>
    </row>
    <row r="17947" spans="21:21" x14ac:dyDescent="0.2">
      <c r="U17947" s="59"/>
    </row>
    <row r="17948" spans="21:21" x14ac:dyDescent="0.2">
      <c r="U17948" s="59"/>
    </row>
    <row r="17949" spans="21:21" x14ac:dyDescent="0.2">
      <c r="U17949" s="59"/>
    </row>
    <row r="17950" spans="21:21" x14ac:dyDescent="0.2">
      <c r="U17950" s="59"/>
    </row>
    <row r="17951" spans="21:21" x14ac:dyDescent="0.2">
      <c r="U17951" s="59"/>
    </row>
    <row r="17952" spans="21:21" x14ac:dyDescent="0.2">
      <c r="U17952" s="59"/>
    </row>
    <row r="17953" spans="21:21" x14ac:dyDescent="0.2">
      <c r="U17953" s="59"/>
    </row>
    <row r="17954" spans="21:21" x14ac:dyDescent="0.2">
      <c r="U17954" s="59"/>
    </row>
    <row r="17955" spans="21:21" x14ac:dyDescent="0.2">
      <c r="U17955" s="59"/>
    </row>
    <row r="17956" spans="21:21" x14ac:dyDescent="0.2">
      <c r="U17956" s="59"/>
    </row>
    <row r="17957" spans="21:21" x14ac:dyDescent="0.2">
      <c r="U17957" s="59"/>
    </row>
    <row r="17958" spans="21:21" x14ac:dyDescent="0.2">
      <c r="U17958" s="59"/>
    </row>
    <row r="17959" spans="21:21" x14ac:dyDescent="0.2">
      <c r="U17959" s="59"/>
    </row>
    <row r="17960" spans="21:21" x14ac:dyDescent="0.2">
      <c r="U17960" s="59"/>
    </row>
    <row r="17961" spans="21:21" x14ac:dyDescent="0.2">
      <c r="U17961" s="59"/>
    </row>
    <row r="17962" spans="21:21" x14ac:dyDescent="0.2">
      <c r="U17962" s="59"/>
    </row>
    <row r="17963" spans="21:21" x14ac:dyDescent="0.2">
      <c r="U17963" s="59"/>
    </row>
    <row r="17964" spans="21:21" x14ac:dyDescent="0.2">
      <c r="U17964" s="59"/>
    </row>
    <row r="17965" spans="21:21" x14ac:dyDescent="0.2">
      <c r="U17965" s="59"/>
    </row>
    <row r="17966" spans="21:21" x14ac:dyDescent="0.2">
      <c r="U17966" s="59"/>
    </row>
    <row r="17967" spans="21:21" x14ac:dyDescent="0.2">
      <c r="U17967" s="59"/>
    </row>
    <row r="17968" spans="21:21" x14ac:dyDescent="0.2">
      <c r="U17968" s="59"/>
    </row>
    <row r="17969" spans="21:21" x14ac:dyDescent="0.2">
      <c r="U17969" s="59"/>
    </row>
    <row r="17970" spans="21:21" x14ac:dyDescent="0.2">
      <c r="U17970" s="59"/>
    </row>
    <row r="17971" spans="21:21" x14ac:dyDescent="0.2">
      <c r="U17971" s="59"/>
    </row>
    <row r="17972" spans="21:21" x14ac:dyDescent="0.2">
      <c r="U17972" s="59"/>
    </row>
    <row r="17973" spans="21:21" x14ac:dyDescent="0.2">
      <c r="U17973" s="59"/>
    </row>
    <row r="17974" spans="21:21" x14ac:dyDescent="0.2">
      <c r="U17974" s="59"/>
    </row>
    <row r="17975" spans="21:21" x14ac:dyDescent="0.2">
      <c r="U17975" s="59"/>
    </row>
    <row r="17976" spans="21:21" x14ac:dyDescent="0.2">
      <c r="U17976" s="59"/>
    </row>
    <row r="17977" spans="21:21" x14ac:dyDescent="0.2">
      <c r="U17977" s="59"/>
    </row>
    <row r="17978" spans="21:21" x14ac:dyDescent="0.2">
      <c r="U17978" s="59"/>
    </row>
    <row r="17979" spans="21:21" x14ac:dyDescent="0.2">
      <c r="U17979" s="59"/>
    </row>
    <row r="17980" spans="21:21" x14ac:dyDescent="0.2">
      <c r="U17980" s="59"/>
    </row>
    <row r="17981" spans="21:21" x14ac:dyDescent="0.2">
      <c r="U17981" s="59"/>
    </row>
    <row r="17982" spans="21:21" x14ac:dyDescent="0.2">
      <c r="U17982" s="59"/>
    </row>
    <row r="17983" spans="21:21" x14ac:dyDescent="0.2">
      <c r="U17983" s="59"/>
    </row>
    <row r="17984" spans="21:21" x14ac:dyDescent="0.2">
      <c r="U17984" s="59"/>
    </row>
    <row r="17985" spans="21:21" x14ac:dyDescent="0.2">
      <c r="U17985" s="59"/>
    </row>
    <row r="17986" spans="21:21" x14ac:dyDescent="0.2">
      <c r="U17986" s="59"/>
    </row>
    <row r="17987" spans="21:21" x14ac:dyDescent="0.2">
      <c r="U17987" s="59"/>
    </row>
    <row r="17988" spans="21:21" x14ac:dyDescent="0.2">
      <c r="U17988" s="59"/>
    </row>
    <row r="17989" spans="21:21" x14ac:dyDescent="0.2">
      <c r="U17989" s="59"/>
    </row>
    <row r="17990" spans="21:21" x14ac:dyDescent="0.2">
      <c r="U17990" s="59"/>
    </row>
    <row r="17991" spans="21:21" x14ac:dyDescent="0.2">
      <c r="U17991" s="59"/>
    </row>
    <row r="17992" spans="21:21" x14ac:dyDescent="0.2">
      <c r="U17992" s="59"/>
    </row>
    <row r="17993" spans="21:21" x14ac:dyDescent="0.2">
      <c r="U17993" s="59"/>
    </row>
    <row r="17994" spans="21:21" x14ac:dyDescent="0.2">
      <c r="U17994" s="59"/>
    </row>
    <row r="17995" spans="21:21" x14ac:dyDescent="0.2">
      <c r="U17995" s="59"/>
    </row>
    <row r="17996" spans="21:21" x14ac:dyDescent="0.2">
      <c r="U17996" s="59"/>
    </row>
    <row r="17997" spans="21:21" x14ac:dyDescent="0.2">
      <c r="U17997" s="59"/>
    </row>
    <row r="17998" spans="21:21" x14ac:dyDescent="0.2">
      <c r="U17998" s="59"/>
    </row>
    <row r="17999" spans="21:21" x14ac:dyDescent="0.2">
      <c r="U17999" s="59"/>
    </row>
    <row r="18000" spans="21:21" x14ac:dyDescent="0.2">
      <c r="U18000" s="59"/>
    </row>
    <row r="18001" spans="21:21" x14ac:dyDescent="0.2">
      <c r="U18001" s="59"/>
    </row>
    <row r="18002" spans="21:21" x14ac:dyDescent="0.2">
      <c r="U18002" s="59"/>
    </row>
    <row r="18003" spans="21:21" x14ac:dyDescent="0.2">
      <c r="U18003" s="59"/>
    </row>
    <row r="18004" spans="21:21" x14ac:dyDescent="0.2">
      <c r="U18004" s="59"/>
    </row>
    <row r="18005" spans="21:21" x14ac:dyDescent="0.2">
      <c r="U18005" s="59"/>
    </row>
    <row r="18006" spans="21:21" x14ac:dyDescent="0.2">
      <c r="U18006" s="59"/>
    </row>
    <row r="18007" spans="21:21" x14ac:dyDescent="0.2">
      <c r="U18007" s="59"/>
    </row>
    <row r="18008" spans="21:21" x14ac:dyDescent="0.2">
      <c r="U18008" s="59"/>
    </row>
    <row r="18009" spans="21:21" x14ac:dyDescent="0.2">
      <c r="U18009" s="59"/>
    </row>
    <row r="18010" spans="21:21" x14ac:dyDescent="0.2">
      <c r="U18010" s="59"/>
    </row>
    <row r="18011" spans="21:21" x14ac:dyDescent="0.2">
      <c r="U18011" s="59"/>
    </row>
    <row r="18012" spans="21:21" x14ac:dyDescent="0.2">
      <c r="U18012" s="59"/>
    </row>
    <row r="18013" spans="21:21" x14ac:dyDescent="0.2">
      <c r="U18013" s="59"/>
    </row>
    <row r="18014" spans="21:21" x14ac:dyDescent="0.2">
      <c r="U18014" s="59"/>
    </row>
    <row r="18015" spans="21:21" x14ac:dyDescent="0.2">
      <c r="U18015" s="59"/>
    </row>
    <row r="18016" spans="21:21" x14ac:dyDescent="0.2">
      <c r="U18016" s="59"/>
    </row>
    <row r="18017" spans="21:21" x14ac:dyDescent="0.2">
      <c r="U18017" s="59"/>
    </row>
    <row r="18018" spans="21:21" x14ac:dyDescent="0.2">
      <c r="U18018" s="59"/>
    </row>
    <row r="18019" spans="21:21" x14ac:dyDescent="0.2">
      <c r="U18019" s="59"/>
    </row>
    <row r="18020" spans="21:21" x14ac:dyDescent="0.2">
      <c r="U18020" s="59"/>
    </row>
    <row r="18021" spans="21:21" x14ac:dyDescent="0.2">
      <c r="U18021" s="59"/>
    </row>
    <row r="18022" spans="21:21" x14ac:dyDescent="0.2">
      <c r="U18022" s="59"/>
    </row>
    <row r="18023" spans="21:21" x14ac:dyDescent="0.2">
      <c r="U18023" s="59"/>
    </row>
    <row r="18024" spans="21:21" x14ac:dyDescent="0.2">
      <c r="U18024" s="59"/>
    </row>
    <row r="18025" spans="21:21" x14ac:dyDescent="0.2">
      <c r="U18025" s="59"/>
    </row>
    <row r="18026" spans="21:21" x14ac:dyDescent="0.2">
      <c r="U18026" s="59"/>
    </row>
    <row r="18027" spans="21:21" x14ac:dyDescent="0.2">
      <c r="U18027" s="59"/>
    </row>
    <row r="18028" spans="21:21" x14ac:dyDescent="0.2">
      <c r="U18028" s="59"/>
    </row>
    <row r="18029" spans="21:21" x14ac:dyDescent="0.2">
      <c r="U18029" s="59"/>
    </row>
    <row r="18030" spans="21:21" x14ac:dyDescent="0.2">
      <c r="U18030" s="59"/>
    </row>
    <row r="18031" spans="21:21" x14ac:dyDescent="0.2">
      <c r="U18031" s="59"/>
    </row>
    <row r="18032" spans="21:21" x14ac:dyDescent="0.2">
      <c r="U18032" s="59"/>
    </row>
    <row r="18033" spans="21:21" x14ac:dyDescent="0.2">
      <c r="U18033" s="59"/>
    </row>
    <row r="18034" spans="21:21" x14ac:dyDescent="0.2">
      <c r="U18034" s="59"/>
    </row>
    <row r="18035" spans="21:21" x14ac:dyDescent="0.2">
      <c r="U18035" s="59"/>
    </row>
    <row r="18036" spans="21:21" x14ac:dyDescent="0.2">
      <c r="U18036" s="59"/>
    </row>
    <row r="18037" spans="21:21" x14ac:dyDescent="0.2">
      <c r="U18037" s="59"/>
    </row>
    <row r="18038" spans="21:21" x14ac:dyDescent="0.2">
      <c r="U18038" s="59"/>
    </row>
    <row r="18039" spans="21:21" x14ac:dyDescent="0.2">
      <c r="U18039" s="59"/>
    </row>
    <row r="18040" spans="21:21" x14ac:dyDescent="0.2">
      <c r="U18040" s="59"/>
    </row>
    <row r="18041" spans="21:21" x14ac:dyDescent="0.2">
      <c r="U18041" s="59"/>
    </row>
    <row r="18042" spans="21:21" x14ac:dyDescent="0.2">
      <c r="U18042" s="59"/>
    </row>
    <row r="18043" spans="21:21" x14ac:dyDescent="0.2">
      <c r="U18043" s="59"/>
    </row>
    <row r="18044" spans="21:21" x14ac:dyDescent="0.2">
      <c r="U18044" s="59"/>
    </row>
    <row r="18045" spans="21:21" x14ac:dyDescent="0.2">
      <c r="U18045" s="59"/>
    </row>
    <row r="18046" spans="21:21" x14ac:dyDescent="0.2">
      <c r="U18046" s="59"/>
    </row>
    <row r="18047" spans="21:21" x14ac:dyDescent="0.2">
      <c r="U18047" s="59"/>
    </row>
    <row r="18048" spans="21:21" x14ac:dyDescent="0.2">
      <c r="U18048" s="59"/>
    </row>
    <row r="18049" spans="21:21" x14ac:dyDescent="0.2">
      <c r="U18049" s="59"/>
    </row>
    <row r="18050" spans="21:21" x14ac:dyDescent="0.2">
      <c r="U18050" s="59"/>
    </row>
    <row r="18051" spans="21:21" x14ac:dyDescent="0.2">
      <c r="U18051" s="59"/>
    </row>
    <row r="18052" spans="21:21" x14ac:dyDescent="0.2">
      <c r="U18052" s="59"/>
    </row>
    <row r="18053" spans="21:21" x14ac:dyDescent="0.2">
      <c r="U18053" s="59"/>
    </row>
    <row r="18054" spans="21:21" x14ac:dyDescent="0.2">
      <c r="U18054" s="59"/>
    </row>
    <row r="18055" spans="21:21" x14ac:dyDescent="0.2">
      <c r="U18055" s="59"/>
    </row>
    <row r="18056" spans="21:21" x14ac:dyDescent="0.2">
      <c r="U18056" s="59"/>
    </row>
    <row r="18057" spans="21:21" x14ac:dyDescent="0.2">
      <c r="U18057" s="59"/>
    </row>
    <row r="18058" spans="21:21" x14ac:dyDescent="0.2">
      <c r="U18058" s="59"/>
    </row>
    <row r="18059" spans="21:21" x14ac:dyDescent="0.2">
      <c r="U18059" s="59"/>
    </row>
    <row r="18060" spans="21:21" x14ac:dyDescent="0.2">
      <c r="U18060" s="59"/>
    </row>
    <row r="18061" spans="21:21" x14ac:dyDescent="0.2">
      <c r="U18061" s="59"/>
    </row>
    <row r="18062" spans="21:21" x14ac:dyDescent="0.2">
      <c r="U18062" s="59"/>
    </row>
    <row r="18063" spans="21:21" x14ac:dyDescent="0.2">
      <c r="U18063" s="59"/>
    </row>
    <row r="18064" spans="21:21" x14ac:dyDescent="0.2">
      <c r="U18064" s="59"/>
    </row>
    <row r="18065" spans="21:21" x14ac:dyDescent="0.2">
      <c r="U18065" s="59"/>
    </row>
    <row r="18066" spans="21:21" x14ac:dyDescent="0.2">
      <c r="U18066" s="59"/>
    </row>
    <row r="18067" spans="21:21" x14ac:dyDescent="0.2">
      <c r="U18067" s="59"/>
    </row>
    <row r="18068" spans="21:21" x14ac:dyDescent="0.2">
      <c r="U18068" s="59"/>
    </row>
    <row r="18069" spans="21:21" x14ac:dyDescent="0.2">
      <c r="U18069" s="59"/>
    </row>
    <row r="18070" spans="21:21" x14ac:dyDescent="0.2">
      <c r="U18070" s="59"/>
    </row>
    <row r="18071" spans="21:21" x14ac:dyDescent="0.2">
      <c r="U18071" s="59"/>
    </row>
    <row r="18072" spans="21:21" x14ac:dyDescent="0.2">
      <c r="U18072" s="59"/>
    </row>
    <row r="18073" spans="21:21" x14ac:dyDescent="0.2">
      <c r="U18073" s="59"/>
    </row>
    <row r="18074" spans="21:21" x14ac:dyDescent="0.2">
      <c r="U18074" s="59"/>
    </row>
    <row r="18075" spans="21:21" x14ac:dyDescent="0.2">
      <c r="U18075" s="59"/>
    </row>
    <row r="18076" spans="21:21" x14ac:dyDescent="0.2">
      <c r="U18076" s="59"/>
    </row>
    <row r="18077" spans="21:21" x14ac:dyDescent="0.2">
      <c r="U18077" s="59"/>
    </row>
    <row r="18078" spans="21:21" x14ac:dyDescent="0.2">
      <c r="U18078" s="59"/>
    </row>
    <row r="18079" spans="21:21" x14ac:dyDescent="0.2">
      <c r="U18079" s="59"/>
    </row>
    <row r="18080" spans="21:21" x14ac:dyDescent="0.2">
      <c r="U18080" s="59"/>
    </row>
    <row r="18081" spans="21:21" x14ac:dyDescent="0.2">
      <c r="U18081" s="59"/>
    </row>
    <row r="18082" spans="21:21" x14ac:dyDescent="0.2">
      <c r="U18082" s="59"/>
    </row>
    <row r="18083" spans="21:21" x14ac:dyDescent="0.2">
      <c r="U18083" s="59"/>
    </row>
    <row r="18084" spans="21:21" x14ac:dyDescent="0.2">
      <c r="U18084" s="59"/>
    </row>
    <row r="18085" spans="21:21" x14ac:dyDescent="0.2">
      <c r="U18085" s="59"/>
    </row>
    <row r="18086" spans="21:21" x14ac:dyDescent="0.2">
      <c r="U18086" s="59"/>
    </row>
    <row r="18087" spans="21:21" x14ac:dyDescent="0.2">
      <c r="U18087" s="59"/>
    </row>
    <row r="18088" spans="21:21" x14ac:dyDescent="0.2">
      <c r="U18088" s="59"/>
    </row>
    <row r="18089" spans="21:21" x14ac:dyDescent="0.2">
      <c r="U18089" s="59"/>
    </row>
    <row r="18090" spans="21:21" x14ac:dyDescent="0.2">
      <c r="U18090" s="59"/>
    </row>
    <row r="18091" spans="21:21" x14ac:dyDescent="0.2">
      <c r="U18091" s="59"/>
    </row>
    <row r="18092" spans="21:21" x14ac:dyDescent="0.2">
      <c r="U18092" s="59"/>
    </row>
    <row r="18093" spans="21:21" x14ac:dyDescent="0.2">
      <c r="U18093" s="59"/>
    </row>
    <row r="18094" spans="21:21" x14ac:dyDescent="0.2">
      <c r="U18094" s="59"/>
    </row>
    <row r="18095" spans="21:21" x14ac:dyDescent="0.2">
      <c r="U18095" s="59"/>
    </row>
    <row r="18096" spans="21:21" x14ac:dyDescent="0.2">
      <c r="U18096" s="59"/>
    </row>
    <row r="18097" spans="21:21" x14ac:dyDescent="0.2">
      <c r="U18097" s="59"/>
    </row>
    <row r="18098" spans="21:21" x14ac:dyDescent="0.2">
      <c r="U18098" s="59"/>
    </row>
    <row r="18099" spans="21:21" x14ac:dyDescent="0.2">
      <c r="U18099" s="59"/>
    </row>
    <row r="18100" spans="21:21" x14ac:dyDescent="0.2">
      <c r="U18100" s="59"/>
    </row>
    <row r="18101" spans="21:21" x14ac:dyDescent="0.2">
      <c r="U18101" s="59"/>
    </row>
    <row r="18102" spans="21:21" x14ac:dyDescent="0.2">
      <c r="U18102" s="59"/>
    </row>
    <row r="18103" spans="21:21" x14ac:dyDescent="0.2">
      <c r="U18103" s="59"/>
    </row>
    <row r="18104" spans="21:21" x14ac:dyDescent="0.2">
      <c r="U18104" s="59"/>
    </row>
    <row r="18105" spans="21:21" x14ac:dyDescent="0.2">
      <c r="U18105" s="59"/>
    </row>
    <row r="18106" spans="21:21" x14ac:dyDescent="0.2">
      <c r="U18106" s="59"/>
    </row>
    <row r="18107" spans="21:21" x14ac:dyDescent="0.2">
      <c r="U18107" s="59"/>
    </row>
    <row r="18108" spans="21:21" x14ac:dyDescent="0.2">
      <c r="U18108" s="59"/>
    </row>
    <row r="18109" spans="21:21" x14ac:dyDescent="0.2">
      <c r="U18109" s="59"/>
    </row>
    <row r="18110" spans="21:21" x14ac:dyDescent="0.2">
      <c r="U18110" s="59"/>
    </row>
    <row r="18111" spans="21:21" x14ac:dyDescent="0.2">
      <c r="U18111" s="59"/>
    </row>
    <row r="18112" spans="21:21" x14ac:dyDescent="0.2">
      <c r="U18112" s="59"/>
    </row>
    <row r="18113" spans="21:21" x14ac:dyDescent="0.2">
      <c r="U18113" s="59"/>
    </row>
    <row r="18114" spans="21:21" x14ac:dyDescent="0.2">
      <c r="U18114" s="59"/>
    </row>
    <row r="18115" spans="21:21" x14ac:dyDescent="0.2">
      <c r="U18115" s="59"/>
    </row>
    <row r="18116" spans="21:21" x14ac:dyDescent="0.2">
      <c r="U18116" s="59"/>
    </row>
    <row r="18117" spans="21:21" x14ac:dyDescent="0.2">
      <c r="U18117" s="59"/>
    </row>
    <row r="18118" spans="21:21" x14ac:dyDescent="0.2">
      <c r="U18118" s="59"/>
    </row>
    <row r="18119" spans="21:21" x14ac:dyDescent="0.2">
      <c r="U18119" s="59"/>
    </row>
    <row r="18120" spans="21:21" x14ac:dyDescent="0.2">
      <c r="U18120" s="59"/>
    </row>
    <row r="18121" spans="21:21" x14ac:dyDescent="0.2">
      <c r="U18121" s="59"/>
    </row>
    <row r="18122" spans="21:21" x14ac:dyDescent="0.2">
      <c r="U18122" s="59"/>
    </row>
    <row r="18123" spans="21:21" x14ac:dyDescent="0.2">
      <c r="U18123" s="59"/>
    </row>
    <row r="18124" spans="21:21" x14ac:dyDescent="0.2">
      <c r="U18124" s="59"/>
    </row>
    <row r="18125" spans="21:21" x14ac:dyDescent="0.2">
      <c r="U18125" s="59"/>
    </row>
    <row r="18126" spans="21:21" x14ac:dyDescent="0.2">
      <c r="U18126" s="59"/>
    </row>
    <row r="18127" spans="21:21" x14ac:dyDescent="0.2">
      <c r="U18127" s="59"/>
    </row>
    <row r="18128" spans="21:21" x14ac:dyDescent="0.2">
      <c r="U18128" s="59"/>
    </row>
    <row r="18129" spans="21:21" x14ac:dyDescent="0.2">
      <c r="U18129" s="59"/>
    </row>
    <row r="18130" spans="21:21" x14ac:dyDescent="0.2">
      <c r="U18130" s="59"/>
    </row>
    <row r="18131" spans="21:21" x14ac:dyDescent="0.2">
      <c r="U18131" s="59"/>
    </row>
    <row r="18132" spans="21:21" x14ac:dyDescent="0.2">
      <c r="U18132" s="59"/>
    </row>
    <row r="18133" spans="21:21" x14ac:dyDescent="0.2">
      <c r="U18133" s="59"/>
    </row>
    <row r="18134" spans="21:21" x14ac:dyDescent="0.2">
      <c r="U18134" s="59"/>
    </row>
    <row r="18135" spans="21:21" x14ac:dyDescent="0.2">
      <c r="U18135" s="59"/>
    </row>
    <row r="18136" spans="21:21" x14ac:dyDescent="0.2">
      <c r="U18136" s="59"/>
    </row>
    <row r="18137" spans="21:21" x14ac:dyDescent="0.2">
      <c r="U18137" s="59"/>
    </row>
    <row r="18138" spans="21:21" x14ac:dyDescent="0.2">
      <c r="U18138" s="59"/>
    </row>
    <row r="18139" spans="21:21" x14ac:dyDescent="0.2">
      <c r="U18139" s="59"/>
    </row>
    <row r="18140" spans="21:21" x14ac:dyDescent="0.2">
      <c r="U18140" s="59"/>
    </row>
    <row r="18141" spans="21:21" x14ac:dyDescent="0.2">
      <c r="U18141" s="59"/>
    </row>
    <row r="18142" spans="21:21" x14ac:dyDescent="0.2">
      <c r="U18142" s="59"/>
    </row>
    <row r="18143" spans="21:21" x14ac:dyDescent="0.2">
      <c r="U18143" s="59"/>
    </row>
    <row r="18144" spans="21:21" x14ac:dyDescent="0.2">
      <c r="U18144" s="59"/>
    </row>
    <row r="18145" spans="21:21" x14ac:dyDescent="0.2">
      <c r="U18145" s="59"/>
    </row>
    <row r="18146" spans="21:21" x14ac:dyDescent="0.2">
      <c r="U18146" s="59"/>
    </row>
    <row r="18147" spans="21:21" x14ac:dyDescent="0.2">
      <c r="U18147" s="59"/>
    </row>
    <row r="18148" spans="21:21" x14ac:dyDescent="0.2">
      <c r="U18148" s="59"/>
    </row>
    <row r="18149" spans="21:21" x14ac:dyDescent="0.2">
      <c r="U18149" s="59"/>
    </row>
    <row r="18150" spans="21:21" x14ac:dyDescent="0.2">
      <c r="U18150" s="59"/>
    </row>
    <row r="18151" spans="21:21" x14ac:dyDescent="0.2">
      <c r="U18151" s="59"/>
    </row>
    <row r="18152" spans="21:21" x14ac:dyDescent="0.2">
      <c r="U18152" s="59"/>
    </row>
    <row r="18153" spans="21:21" x14ac:dyDescent="0.2">
      <c r="U18153" s="59"/>
    </row>
    <row r="18154" spans="21:21" x14ac:dyDescent="0.2">
      <c r="U18154" s="59"/>
    </row>
    <row r="18155" spans="21:21" x14ac:dyDescent="0.2">
      <c r="U18155" s="59"/>
    </row>
    <row r="18156" spans="21:21" x14ac:dyDescent="0.2">
      <c r="U18156" s="59"/>
    </row>
    <row r="18157" spans="21:21" x14ac:dyDescent="0.2">
      <c r="U18157" s="59"/>
    </row>
    <row r="18158" spans="21:21" x14ac:dyDescent="0.2">
      <c r="U18158" s="59"/>
    </row>
    <row r="18159" spans="21:21" x14ac:dyDescent="0.2">
      <c r="U18159" s="59"/>
    </row>
    <row r="18160" spans="21:21" x14ac:dyDescent="0.2">
      <c r="U18160" s="59"/>
    </row>
    <row r="18161" spans="21:21" x14ac:dyDescent="0.2">
      <c r="U18161" s="59"/>
    </row>
    <row r="18162" spans="21:21" x14ac:dyDescent="0.2">
      <c r="U18162" s="59"/>
    </row>
    <row r="18163" spans="21:21" x14ac:dyDescent="0.2">
      <c r="U18163" s="59"/>
    </row>
    <row r="18164" spans="21:21" x14ac:dyDescent="0.2">
      <c r="U18164" s="59"/>
    </row>
    <row r="18165" spans="21:21" x14ac:dyDescent="0.2">
      <c r="U18165" s="59"/>
    </row>
    <row r="18166" spans="21:21" x14ac:dyDescent="0.2">
      <c r="U18166" s="59"/>
    </row>
    <row r="18167" spans="21:21" x14ac:dyDescent="0.2">
      <c r="U18167" s="59"/>
    </row>
    <row r="18168" spans="21:21" x14ac:dyDescent="0.2">
      <c r="U18168" s="59"/>
    </row>
    <row r="18169" spans="21:21" x14ac:dyDescent="0.2">
      <c r="U18169" s="59"/>
    </row>
    <row r="18170" spans="21:21" x14ac:dyDescent="0.2">
      <c r="U18170" s="59"/>
    </row>
    <row r="18171" spans="21:21" x14ac:dyDescent="0.2">
      <c r="U18171" s="59"/>
    </row>
    <row r="18172" spans="21:21" x14ac:dyDescent="0.2">
      <c r="U18172" s="59"/>
    </row>
    <row r="18173" spans="21:21" x14ac:dyDescent="0.2">
      <c r="U18173" s="59"/>
    </row>
    <row r="18174" spans="21:21" x14ac:dyDescent="0.2">
      <c r="U18174" s="59"/>
    </row>
    <row r="18175" spans="21:21" x14ac:dyDescent="0.2">
      <c r="U18175" s="59"/>
    </row>
    <row r="18176" spans="21:21" x14ac:dyDescent="0.2">
      <c r="U18176" s="59"/>
    </row>
    <row r="18177" spans="21:21" x14ac:dyDescent="0.2">
      <c r="U18177" s="59"/>
    </row>
    <row r="18178" spans="21:21" x14ac:dyDescent="0.2">
      <c r="U18178" s="59"/>
    </row>
    <row r="18179" spans="21:21" x14ac:dyDescent="0.2">
      <c r="U18179" s="59"/>
    </row>
    <row r="18180" spans="21:21" x14ac:dyDescent="0.2">
      <c r="U18180" s="59"/>
    </row>
    <row r="18181" spans="21:21" x14ac:dyDescent="0.2">
      <c r="U18181" s="59"/>
    </row>
    <row r="18182" spans="21:21" x14ac:dyDescent="0.2">
      <c r="U18182" s="59"/>
    </row>
    <row r="18183" spans="21:21" x14ac:dyDescent="0.2">
      <c r="U18183" s="59"/>
    </row>
    <row r="18184" spans="21:21" x14ac:dyDescent="0.2">
      <c r="U18184" s="59"/>
    </row>
    <row r="18185" spans="21:21" x14ac:dyDescent="0.2">
      <c r="U18185" s="59"/>
    </row>
    <row r="18186" spans="21:21" x14ac:dyDescent="0.2">
      <c r="U18186" s="59"/>
    </row>
    <row r="18187" spans="21:21" x14ac:dyDescent="0.2">
      <c r="U18187" s="59"/>
    </row>
    <row r="18188" spans="21:21" x14ac:dyDescent="0.2">
      <c r="U18188" s="59"/>
    </row>
    <row r="18189" spans="21:21" x14ac:dyDescent="0.2">
      <c r="U18189" s="59"/>
    </row>
    <row r="18190" spans="21:21" x14ac:dyDescent="0.2">
      <c r="U18190" s="59"/>
    </row>
    <row r="18191" spans="21:21" x14ac:dyDescent="0.2">
      <c r="U18191" s="59"/>
    </row>
    <row r="18192" spans="21:21" x14ac:dyDescent="0.2">
      <c r="U18192" s="59"/>
    </row>
    <row r="18193" spans="21:21" x14ac:dyDescent="0.2">
      <c r="U18193" s="59"/>
    </row>
    <row r="18194" spans="21:21" x14ac:dyDescent="0.2">
      <c r="U18194" s="59"/>
    </row>
    <row r="18195" spans="21:21" x14ac:dyDescent="0.2">
      <c r="U18195" s="59"/>
    </row>
    <row r="18196" spans="21:21" x14ac:dyDescent="0.2">
      <c r="U18196" s="59"/>
    </row>
    <row r="18197" spans="21:21" x14ac:dyDescent="0.2">
      <c r="U18197" s="59"/>
    </row>
    <row r="18198" spans="21:21" x14ac:dyDescent="0.2">
      <c r="U18198" s="59"/>
    </row>
    <row r="18199" spans="21:21" x14ac:dyDescent="0.2">
      <c r="U18199" s="59"/>
    </row>
    <row r="18200" spans="21:21" x14ac:dyDescent="0.2">
      <c r="U18200" s="59"/>
    </row>
    <row r="18201" spans="21:21" x14ac:dyDescent="0.2">
      <c r="U18201" s="59"/>
    </row>
    <row r="18202" spans="21:21" x14ac:dyDescent="0.2">
      <c r="U18202" s="59"/>
    </row>
    <row r="18203" spans="21:21" x14ac:dyDescent="0.2">
      <c r="U18203" s="59"/>
    </row>
    <row r="18204" spans="21:21" x14ac:dyDescent="0.2">
      <c r="U18204" s="59"/>
    </row>
    <row r="18205" spans="21:21" x14ac:dyDescent="0.2">
      <c r="U18205" s="59"/>
    </row>
    <row r="18206" spans="21:21" x14ac:dyDescent="0.2">
      <c r="U18206" s="59"/>
    </row>
    <row r="18207" spans="21:21" x14ac:dyDescent="0.2">
      <c r="U18207" s="59"/>
    </row>
    <row r="18208" spans="21:21" x14ac:dyDescent="0.2">
      <c r="U18208" s="59"/>
    </row>
    <row r="18209" spans="21:21" x14ac:dyDescent="0.2">
      <c r="U18209" s="59"/>
    </row>
    <row r="18210" spans="21:21" x14ac:dyDescent="0.2">
      <c r="U18210" s="59"/>
    </row>
    <row r="18211" spans="21:21" x14ac:dyDescent="0.2">
      <c r="U18211" s="59"/>
    </row>
    <row r="18212" spans="21:21" x14ac:dyDescent="0.2">
      <c r="U18212" s="59"/>
    </row>
    <row r="18213" spans="21:21" x14ac:dyDescent="0.2">
      <c r="U18213" s="59"/>
    </row>
    <row r="18214" spans="21:21" x14ac:dyDescent="0.2">
      <c r="U18214" s="59"/>
    </row>
    <row r="18215" spans="21:21" x14ac:dyDescent="0.2">
      <c r="U18215" s="59"/>
    </row>
    <row r="18216" spans="21:21" x14ac:dyDescent="0.2">
      <c r="U18216" s="59"/>
    </row>
    <row r="18217" spans="21:21" x14ac:dyDescent="0.2">
      <c r="U18217" s="59"/>
    </row>
    <row r="18218" spans="21:21" x14ac:dyDescent="0.2">
      <c r="U18218" s="59"/>
    </row>
    <row r="18219" spans="21:21" x14ac:dyDescent="0.2">
      <c r="U18219" s="59"/>
    </row>
    <row r="18220" spans="21:21" x14ac:dyDescent="0.2">
      <c r="U18220" s="59"/>
    </row>
    <row r="18221" spans="21:21" x14ac:dyDescent="0.2">
      <c r="U18221" s="59"/>
    </row>
    <row r="18222" spans="21:21" x14ac:dyDescent="0.2">
      <c r="U18222" s="59"/>
    </row>
    <row r="18223" spans="21:21" x14ac:dyDescent="0.2">
      <c r="U18223" s="59"/>
    </row>
    <row r="18224" spans="21:21" x14ac:dyDescent="0.2">
      <c r="U18224" s="59"/>
    </row>
    <row r="18225" spans="21:21" x14ac:dyDescent="0.2">
      <c r="U18225" s="59"/>
    </row>
    <row r="18226" spans="21:21" x14ac:dyDescent="0.2">
      <c r="U18226" s="59"/>
    </row>
    <row r="18227" spans="21:21" x14ac:dyDescent="0.2">
      <c r="U18227" s="59"/>
    </row>
    <row r="18228" spans="21:21" x14ac:dyDescent="0.2">
      <c r="U18228" s="59"/>
    </row>
    <row r="18229" spans="21:21" x14ac:dyDescent="0.2">
      <c r="U18229" s="59"/>
    </row>
    <row r="18230" spans="21:21" x14ac:dyDescent="0.2">
      <c r="U18230" s="59"/>
    </row>
    <row r="18231" spans="21:21" x14ac:dyDescent="0.2">
      <c r="U18231" s="59"/>
    </row>
    <row r="18232" spans="21:21" x14ac:dyDescent="0.2">
      <c r="U18232" s="59"/>
    </row>
    <row r="18233" spans="21:21" x14ac:dyDescent="0.2">
      <c r="U18233" s="59"/>
    </row>
    <row r="18234" spans="21:21" x14ac:dyDescent="0.2">
      <c r="U18234" s="59"/>
    </row>
    <row r="18235" spans="21:21" x14ac:dyDescent="0.2">
      <c r="U18235" s="59"/>
    </row>
    <row r="18236" spans="21:21" x14ac:dyDescent="0.2">
      <c r="U18236" s="59"/>
    </row>
    <row r="18237" spans="21:21" x14ac:dyDescent="0.2">
      <c r="U18237" s="59"/>
    </row>
    <row r="18238" spans="21:21" x14ac:dyDescent="0.2">
      <c r="U18238" s="59"/>
    </row>
    <row r="18239" spans="21:21" x14ac:dyDescent="0.2">
      <c r="U18239" s="59"/>
    </row>
    <row r="18240" spans="21:21" x14ac:dyDescent="0.2">
      <c r="U18240" s="59"/>
    </row>
    <row r="18241" spans="21:21" x14ac:dyDescent="0.2">
      <c r="U18241" s="59"/>
    </row>
    <row r="18242" spans="21:21" x14ac:dyDescent="0.2">
      <c r="U18242" s="59"/>
    </row>
    <row r="18243" spans="21:21" x14ac:dyDescent="0.2">
      <c r="U18243" s="59"/>
    </row>
    <row r="18244" spans="21:21" x14ac:dyDescent="0.2">
      <c r="U18244" s="59"/>
    </row>
    <row r="18245" spans="21:21" x14ac:dyDescent="0.2">
      <c r="U18245" s="59"/>
    </row>
    <row r="18246" spans="21:21" x14ac:dyDescent="0.2">
      <c r="U18246" s="59"/>
    </row>
    <row r="18247" spans="21:21" x14ac:dyDescent="0.2">
      <c r="U18247" s="59"/>
    </row>
    <row r="18248" spans="21:21" x14ac:dyDescent="0.2">
      <c r="U18248" s="59"/>
    </row>
    <row r="18249" spans="21:21" x14ac:dyDescent="0.2">
      <c r="U18249" s="59"/>
    </row>
    <row r="18250" spans="21:21" x14ac:dyDescent="0.2">
      <c r="U18250" s="59"/>
    </row>
    <row r="18251" spans="21:21" x14ac:dyDescent="0.2">
      <c r="U18251" s="59"/>
    </row>
    <row r="18252" spans="21:21" x14ac:dyDescent="0.2">
      <c r="U18252" s="59"/>
    </row>
    <row r="18253" spans="21:21" x14ac:dyDescent="0.2">
      <c r="U18253" s="59"/>
    </row>
    <row r="18254" spans="21:21" x14ac:dyDescent="0.2">
      <c r="U18254" s="59"/>
    </row>
    <row r="18255" spans="21:21" x14ac:dyDescent="0.2">
      <c r="U18255" s="59"/>
    </row>
    <row r="18256" spans="21:21" x14ac:dyDescent="0.2">
      <c r="U18256" s="59"/>
    </row>
    <row r="18257" spans="21:21" x14ac:dyDescent="0.2">
      <c r="U18257" s="59"/>
    </row>
    <row r="18258" spans="21:21" x14ac:dyDescent="0.2">
      <c r="U18258" s="59"/>
    </row>
    <row r="18259" spans="21:21" x14ac:dyDescent="0.2">
      <c r="U18259" s="59"/>
    </row>
    <row r="18260" spans="21:21" x14ac:dyDescent="0.2">
      <c r="U18260" s="59"/>
    </row>
    <row r="18261" spans="21:21" x14ac:dyDescent="0.2">
      <c r="U18261" s="59"/>
    </row>
    <row r="18262" spans="21:21" x14ac:dyDescent="0.2">
      <c r="U18262" s="59"/>
    </row>
    <row r="18263" spans="21:21" x14ac:dyDescent="0.2">
      <c r="U18263" s="59"/>
    </row>
    <row r="18264" spans="21:21" x14ac:dyDescent="0.2">
      <c r="U18264" s="59"/>
    </row>
    <row r="18265" spans="21:21" x14ac:dyDescent="0.2">
      <c r="U18265" s="59"/>
    </row>
    <row r="18266" spans="21:21" x14ac:dyDescent="0.2">
      <c r="U18266" s="59"/>
    </row>
    <row r="18267" spans="21:21" x14ac:dyDescent="0.2">
      <c r="U18267" s="59"/>
    </row>
    <row r="18268" spans="21:21" x14ac:dyDescent="0.2">
      <c r="U18268" s="59"/>
    </row>
    <row r="18269" spans="21:21" x14ac:dyDescent="0.2">
      <c r="U18269" s="59"/>
    </row>
    <row r="18270" spans="21:21" x14ac:dyDescent="0.2">
      <c r="U18270" s="59"/>
    </row>
    <row r="18271" spans="21:21" x14ac:dyDescent="0.2">
      <c r="U18271" s="59"/>
    </row>
    <row r="18272" spans="21:21" x14ac:dyDescent="0.2">
      <c r="U18272" s="59"/>
    </row>
    <row r="18273" spans="21:21" x14ac:dyDescent="0.2">
      <c r="U18273" s="59"/>
    </row>
    <row r="18274" spans="21:21" x14ac:dyDescent="0.2">
      <c r="U18274" s="59"/>
    </row>
    <row r="18275" spans="21:21" x14ac:dyDescent="0.2">
      <c r="U18275" s="59"/>
    </row>
    <row r="18276" spans="21:21" x14ac:dyDescent="0.2">
      <c r="U18276" s="59"/>
    </row>
    <row r="18277" spans="21:21" x14ac:dyDescent="0.2">
      <c r="U18277" s="59"/>
    </row>
    <row r="18278" spans="21:21" x14ac:dyDescent="0.2">
      <c r="U18278" s="59"/>
    </row>
    <row r="18279" spans="21:21" x14ac:dyDescent="0.2">
      <c r="U18279" s="59"/>
    </row>
    <row r="18280" spans="21:21" x14ac:dyDescent="0.2">
      <c r="U18280" s="59"/>
    </row>
    <row r="18281" spans="21:21" x14ac:dyDescent="0.2">
      <c r="U18281" s="59"/>
    </row>
    <row r="18282" spans="21:21" x14ac:dyDescent="0.2">
      <c r="U18282" s="59"/>
    </row>
    <row r="18283" spans="21:21" x14ac:dyDescent="0.2">
      <c r="U18283" s="59"/>
    </row>
    <row r="18284" spans="21:21" x14ac:dyDescent="0.2">
      <c r="U18284" s="59"/>
    </row>
    <row r="18285" spans="21:21" x14ac:dyDescent="0.2">
      <c r="U18285" s="59"/>
    </row>
    <row r="18286" spans="21:21" x14ac:dyDescent="0.2">
      <c r="U18286" s="59"/>
    </row>
    <row r="18287" spans="21:21" x14ac:dyDescent="0.2">
      <c r="U18287" s="59"/>
    </row>
    <row r="18288" spans="21:21" x14ac:dyDescent="0.2">
      <c r="U18288" s="59"/>
    </row>
    <row r="18289" spans="21:21" x14ac:dyDescent="0.2">
      <c r="U18289" s="59"/>
    </row>
    <row r="18290" spans="21:21" x14ac:dyDescent="0.2">
      <c r="U18290" s="59"/>
    </row>
    <row r="18291" spans="21:21" x14ac:dyDescent="0.2">
      <c r="U18291" s="59"/>
    </row>
    <row r="18292" spans="21:21" x14ac:dyDescent="0.2">
      <c r="U18292" s="59"/>
    </row>
    <row r="18293" spans="21:21" x14ac:dyDescent="0.2">
      <c r="U18293" s="59"/>
    </row>
    <row r="18294" spans="21:21" x14ac:dyDescent="0.2">
      <c r="U18294" s="59"/>
    </row>
    <row r="18295" spans="21:21" x14ac:dyDescent="0.2">
      <c r="U18295" s="59"/>
    </row>
    <row r="18296" spans="21:21" x14ac:dyDescent="0.2">
      <c r="U18296" s="59"/>
    </row>
    <row r="18297" spans="21:21" x14ac:dyDescent="0.2">
      <c r="U18297" s="59"/>
    </row>
    <row r="18298" spans="21:21" x14ac:dyDescent="0.2">
      <c r="U18298" s="59"/>
    </row>
    <row r="18299" spans="21:21" x14ac:dyDescent="0.2">
      <c r="U18299" s="59"/>
    </row>
    <row r="18300" spans="21:21" x14ac:dyDescent="0.2">
      <c r="U18300" s="59"/>
    </row>
    <row r="18301" spans="21:21" x14ac:dyDescent="0.2">
      <c r="U18301" s="59"/>
    </row>
    <row r="18302" spans="21:21" x14ac:dyDescent="0.2">
      <c r="U18302" s="59"/>
    </row>
    <row r="18303" spans="21:21" x14ac:dyDescent="0.2">
      <c r="U18303" s="59"/>
    </row>
    <row r="18304" spans="21:21" x14ac:dyDescent="0.2">
      <c r="U18304" s="59"/>
    </row>
    <row r="18305" spans="21:21" x14ac:dyDescent="0.2">
      <c r="U18305" s="59"/>
    </row>
    <row r="18306" spans="21:21" x14ac:dyDescent="0.2">
      <c r="U18306" s="59"/>
    </row>
    <row r="18307" spans="21:21" x14ac:dyDescent="0.2">
      <c r="U18307" s="59"/>
    </row>
    <row r="18308" spans="21:21" x14ac:dyDescent="0.2">
      <c r="U18308" s="59"/>
    </row>
    <row r="18309" spans="21:21" x14ac:dyDescent="0.2">
      <c r="U18309" s="59"/>
    </row>
    <row r="18310" spans="21:21" x14ac:dyDescent="0.2">
      <c r="U18310" s="59"/>
    </row>
    <row r="18311" spans="21:21" x14ac:dyDescent="0.2">
      <c r="U18311" s="59"/>
    </row>
    <row r="18312" spans="21:21" x14ac:dyDescent="0.2">
      <c r="U18312" s="59"/>
    </row>
    <row r="18313" spans="21:21" x14ac:dyDescent="0.2">
      <c r="U18313" s="59"/>
    </row>
    <row r="18314" spans="21:21" x14ac:dyDescent="0.2">
      <c r="U18314" s="59"/>
    </row>
    <row r="18315" spans="21:21" x14ac:dyDescent="0.2">
      <c r="U18315" s="59"/>
    </row>
    <row r="18316" spans="21:21" x14ac:dyDescent="0.2">
      <c r="U18316" s="59"/>
    </row>
    <row r="18317" spans="21:21" x14ac:dyDescent="0.2">
      <c r="U18317" s="59"/>
    </row>
    <row r="18318" spans="21:21" x14ac:dyDescent="0.2">
      <c r="U18318" s="59"/>
    </row>
    <row r="18319" spans="21:21" x14ac:dyDescent="0.2">
      <c r="U18319" s="59"/>
    </row>
    <row r="18320" spans="21:21" x14ac:dyDescent="0.2">
      <c r="U18320" s="59"/>
    </row>
    <row r="18321" spans="21:21" x14ac:dyDescent="0.2">
      <c r="U18321" s="59"/>
    </row>
    <row r="18322" spans="21:21" x14ac:dyDescent="0.2">
      <c r="U18322" s="59"/>
    </row>
    <row r="18323" spans="21:21" x14ac:dyDescent="0.2">
      <c r="U18323" s="59"/>
    </row>
    <row r="18324" spans="21:21" x14ac:dyDescent="0.2">
      <c r="U18324" s="59"/>
    </row>
    <row r="18325" spans="21:21" x14ac:dyDescent="0.2">
      <c r="U18325" s="59"/>
    </row>
    <row r="18326" spans="21:21" x14ac:dyDescent="0.2">
      <c r="U18326" s="59"/>
    </row>
    <row r="18327" spans="21:21" x14ac:dyDescent="0.2">
      <c r="U18327" s="59"/>
    </row>
    <row r="18328" spans="21:21" x14ac:dyDescent="0.2">
      <c r="U18328" s="59"/>
    </row>
    <row r="18329" spans="21:21" x14ac:dyDescent="0.2">
      <c r="U18329" s="59"/>
    </row>
    <row r="18330" spans="21:21" x14ac:dyDescent="0.2">
      <c r="U18330" s="59"/>
    </row>
    <row r="18331" spans="21:21" x14ac:dyDescent="0.2">
      <c r="U18331" s="59"/>
    </row>
    <row r="18332" spans="21:21" x14ac:dyDescent="0.2">
      <c r="U18332" s="59"/>
    </row>
    <row r="18333" spans="21:21" x14ac:dyDescent="0.2">
      <c r="U18333" s="59"/>
    </row>
    <row r="18334" spans="21:21" x14ac:dyDescent="0.2">
      <c r="U18334" s="59"/>
    </row>
    <row r="18335" spans="21:21" x14ac:dyDescent="0.2">
      <c r="U18335" s="59"/>
    </row>
    <row r="18336" spans="21:21" x14ac:dyDescent="0.2">
      <c r="U18336" s="59"/>
    </row>
    <row r="18337" spans="21:21" x14ac:dyDescent="0.2">
      <c r="U18337" s="59"/>
    </row>
    <row r="18338" spans="21:21" x14ac:dyDescent="0.2">
      <c r="U18338" s="59"/>
    </row>
    <row r="18339" spans="21:21" x14ac:dyDescent="0.2">
      <c r="U18339" s="59"/>
    </row>
    <row r="18340" spans="21:21" x14ac:dyDescent="0.2">
      <c r="U18340" s="59"/>
    </row>
    <row r="18341" spans="21:21" x14ac:dyDescent="0.2">
      <c r="U18341" s="59"/>
    </row>
    <row r="18342" spans="21:21" x14ac:dyDescent="0.2">
      <c r="U18342" s="59"/>
    </row>
    <row r="18343" spans="21:21" x14ac:dyDescent="0.2">
      <c r="U18343" s="59"/>
    </row>
    <row r="18344" spans="21:21" x14ac:dyDescent="0.2">
      <c r="U18344" s="59"/>
    </row>
    <row r="18345" spans="21:21" x14ac:dyDescent="0.2">
      <c r="U18345" s="59"/>
    </row>
    <row r="18346" spans="21:21" x14ac:dyDescent="0.2">
      <c r="U18346" s="59"/>
    </row>
    <row r="18347" spans="21:21" x14ac:dyDescent="0.2">
      <c r="U18347" s="59"/>
    </row>
    <row r="18348" spans="21:21" x14ac:dyDescent="0.2">
      <c r="U18348" s="59"/>
    </row>
    <row r="18349" spans="21:21" x14ac:dyDescent="0.2">
      <c r="U18349" s="59"/>
    </row>
    <row r="18350" spans="21:21" x14ac:dyDescent="0.2">
      <c r="U18350" s="59"/>
    </row>
    <row r="18351" spans="21:21" x14ac:dyDescent="0.2">
      <c r="U18351" s="59"/>
    </row>
    <row r="18352" spans="21:21" x14ac:dyDescent="0.2">
      <c r="U18352" s="59"/>
    </row>
    <row r="18353" spans="21:21" x14ac:dyDescent="0.2">
      <c r="U18353" s="59"/>
    </row>
    <row r="18354" spans="21:21" x14ac:dyDescent="0.2">
      <c r="U18354" s="59"/>
    </row>
    <row r="18355" spans="21:21" x14ac:dyDescent="0.2">
      <c r="U18355" s="59"/>
    </row>
    <row r="18356" spans="21:21" x14ac:dyDescent="0.2">
      <c r="U18356" s="59"/>
    </row>
    <row r="18357" spans="21:21" x14ac:dyDescent="0.2">
      <c r="U18357" s="59"/>
    </row>
    <row r="18358" spans="21:21" x14ac:dyDescent="0.2">
      <c r="U18358" s="59"/>
    </row>
    <row r="18359" spans="21:21" x14ac:dyDescent="0.2">
      <c r="U18359" s="59"/>
    </row>
    <row r="18360" spans="21:21" x14ac:dyDescent="0.2">
      <c r="U18360" s="59"/>
    </row>
    <row r="18361" spans="21:21" x14ac:dyDescent="0.2">
      <c r="U18361" s="59"/>
    </row>
    <row r="18362" spans="21:21" x14ac:dyDescent="0.2">
      <c r="U18362" s="59"/>
    </row>
    <row r="18363" spans="21:21" x14ac:dyDescent="0.2">
      <c r="U18363" s="59"/>
    </row>
    <row r="18364" spans="21:21" x14ac:dyDescent="0.2">
      <c r="U18364" s="59"/>
    </row>
    <row r="18365" spans="21:21" x14ac:dyDescent="0.2">
      <c r="U18365" s="59"/>
    </row>
    <row r="18366" spans="21:21" x14ac:dyDescent="0.2">
      <c r="U18366" s="59"/>
    </row>
    <row r="18367" spans="21:21" x14ac:dyDescent="0.2">
      <c r="U18367" s="59"/>
    </row>
    <row r="18368" spans="21:21" x14ac:dyDescent="0.2">
      <c r="U18368" s="59"/>
    </row>
    <row r="18369" spans="21:21" x14ac:dyDescent="0.2">
      <c r="U18369" s="59"/>
    </row>
    <row r="18370" spans="21:21" x14ac:dyDescent="0.2">
      <c r="U18370" s="59"/>
    </row>
    <row r="18371" spans="21:21" x14ac:dyDescent="0.2">
      <c r="U18371" s="59"/>
    </row>
    <row r="18372" spans="21:21" x14ac:dyDescent="0.2">
      <c r="U18372" s="59"/>
    </row>
    <row r="18373" spans="21:21" x14ac:dyDescent="0.2">
      <c r="U18373" s="59"/>
    </row>
    <row r="18374" spans="21:21" x14ac:dyDescent="0.2">
      <c r="U18374" s="59"/>
    </row>
    <row r="18375" spans="21:21" x14ac:dyDescent="0.2">
      <c r="U18375" s="59"/>
    </row>
    <row r="18376" spans="21:21" x14ac:dyDescent="0.2">
      <c r="U18376" s="59"/>
    </row>
    <row r="18377" spans="21:21" x14ac:dyDescent="0.2">
      <c r="U18377" s="59"/>
    </row>
    <row r="18378" spans="21:21" x14ac:dyDescent="0.2">
      <c r="U18378" s="59"/>
    </row>
    <row r="18379" spans="21:21" x14ac:dyDescent="0.2">
      <c r="U18379" s="59"/>
    </row>
    <row r="18380" spans="21:21" x14ac:dyDescent="0.2">
      <c r="U18380" s="59"/>
    </row>
    <row r="18381" spans="21:21" x14ac:dyDescent="0.2">
      <c r="U18381" s="59"/>
    </row>
    <row r="18382" spans="21:21" x14ac:dyDescent="0.2">
      <c r="U18382" s="59"/>
    </row>
    <row r="18383" spans="21:21" x14ac:dyDescent="0.2">
      <c r="U18383" s="59"/>
    </row>
    <row r="18384" spans="21:21" x14ac:dyDescent="0.2">
      <c r="U18384" s="59"/>
    </row>
    <row r="18385" spans="21:21" x14ac:dyDescent="0.2">
      <c r="U18385" s="59"/>
    </row>
    <row r="18386" spans="21:21" x14ac:dyDescent="0.2">
      <c r="U18386" s="59"/>
    </row>
    <row r="18387" spans="21:21" x14ac:dyDescent="0.2">
      <c r="U18387" s="59"/>
    </row>
    <row r="18388" spans="21:21" x14ac:dyDescent="0.2">
      <c r="U18388" s="59"/>
    </row>
    <row r="18389" spans="21:21" x14ac:dyDescent="0.2">
      <c r="U18389" s="59"/>
    </row>
    <row r="18390" spans="21:21" x14ac:dyDescent="0.2">
      <c r="U18390" s="59"/>
    </row>
    <row r="18391" spans="21:21" x14ac:dyDescent="0.2">
      <c r="U18391" s="59"/>
    </row>
    <row r="18392" spans="21:21" x14ac:dyDescent="0.2">
      <c r="U18392" s="59"/>
    </row>
    <row r="18393" spans="21:21" x14ac:dyDescent="0.2">
      <c r="U18393" s="59"/>
    </row>
    <row r="18394" spans="21:21" x14ac:dyDescent="0.2">
      <c r="U18394" s="59"/>
    </row>
    <row r="18395" spans="21:21" x14ac:dyDescent="0.2">
      <c r="U18395" s="59"/>
    </row>
    <row r="18396" spans="21:21" x14ac:dyDescent="0.2">
      <c r="U18396" s="59"/>
    </row>
    <row r="18397" spans="21:21" x14ac:dyDescent="0.2">
      <c r="U18397" s="59"/>
    </row>
    <row r="18398" spans="21:21" x14ac:dyDescent="0.2">
      <c r="U18398" s="59"/>
    </row>
    <row r="18399" spans="21:21" x14ac:dyDescent="0.2">
      <c r="U18399" s="59"/>
    </row>
    <row r="18400" spans="21:21" x14ac:dyDescent="0.2">
      <c r="U18400" s="59"/>
    </row>
    <row r="18401" spans="21:21" x14ac:dyDescent="0.2">
      <c r="U18401" s="59"/>
    </row>
    <row r="18402" spans="21:21" x14ac:dyDescent="0.2">
      <c r="U18402" s="59"/>
    </row>
    <row r="18403" spans="21:21" x14ac:dyDescent="0.2">
      <c r="U18403" s="59"/>
    </row>
    <row r="18404" spans="21:21" x14ac:dyDescent="0.2">
      <c r="U18404" s="59"/>
    </row>
    <row r="18405" spans="21:21" x14ac:dyDescent="0.2">
      <c r="U18405" s="59"/>
    </row>
    <row r="18406" spans="21:21" x14ac:dyDescent="0.2">
      <c r="U18406" s="59"/>
    </row>
    <row r="18407" spans="21:21" x14ac:dyDescent="0.2">
      <c r="U18407" s="59"/>
    </row>
    <row r="18408" spans="21:21" x14ac:dyDescent="0.2">
      <c r="U18408" s="59"/>
    </row>
    <row r="18409" spans="21:21" x14ac:dyDescent="0.2">
      <c r="U18409" s="59"/>
    </row>
    <row r="18410" spans="21:21" x14ac:dyDescent="0.2">
      <c r="U18410" s="59"/>
    </row>
    <row r="18411" spans="21:21" x14ac:dyDescent="0.2">
      <c r="U18411" s="59"/>
    </row>
    <row r="18412" spans="21:21" x14ac:dyDescent="0.2">
      <c r="U18412" s="59"/>
    </row>
    <row r="18413" spans="21:21" x14ac:dyDescent="0.2">
      <c r="U18413" s="59"/>
    </row>
    <row r="18414" spans="21:21" x14ac:dyDescent="0.2">
      <c r="U18414" s="59"/>
    </row>
    <row r="18415" spans="21:21" x14ac:dyDescent="0.2">
      <c r="U18415" s="59"/>
    </row>
    <row r="18416" spans="21:21" x14ac:dyDescent="0.2">
      <c r="U18416" s="59"/>
    </row>
    <row r="18417" spans="21:21" x14ac:dyDescent="0.2">
      <c r="U18417" s="59"/>
    </row>
    <row r="18418" spans="21:21" x14ac:dyDescent="0.2">
      <c r="U18418" s="59"/>
    </row>
    <row r="18419" spans="21:21" x14ac:dyDescent="0.2">
      <c r="U18419" s="59"/>
    </row>
    <row r="18420" spans="21:21" x14ac:dyDescent="0.2">
      <c r="U18420" s="59"/>
    </row>
    <row r="18421" spans="21:21" x14ac:dyDescent="0.2">
      <c r="U18421" s="59"/>
    </row>
    <row r="18422" spans="21:21" x14ac:dyDescent="0.2">
      <c r="U18422" s="59"/>
    </row>
    <row r="18423" spans="21:21" x14ac:dyDescent="0.2">
      <c r="U18423" s="59"/>
    </row>
    <row r="18424" spans="21:21" x14ac:dyDescent="0.2">
      <c r="U18424" s="59"/>
    </row>
    <row r="18425" spans="21:21" x14ac:dyDescent="0.2">
      <c r="U18425" s="59"/>
    </row>
    <row r="18426" spans="21:21" x14ac:dyDescent="0.2">
      <c r="U18426" s="59"/>
    </row>
    <row r="18427" spans="21:21" x14ac:dyDescent="0.2">
      <c r="U18427" s="59"/>
    </row>
    <row r="18428" spans="21:21" x14ac:dyDescent="0.2">
      <c r="U18428" s="59"/>
    </row>
    <row r="18429" spans="21:21" x14ac:dyDescent="0.2">
      <c r="U18429" s="59"/>
    </row>
    <row r="18430" spans="21:21" x14ac:dyDescent="0.2">
      <c r="U18430" s="59"/>
    </row>
    <row r="18431" spans="21:21" x14ac:dyDescent="0.2">
      <c r="U18431" s="59"/>
    </row>
    <row r="18432" spans="21:21" x14ac:dyDescent="0.2">
      <c r="U18432" s="59"/>
    </row>
    <row r="18433" spans="21:21" x14ac:dyDescent="0.2">
      <c r="U18433" s="59"/>
    </row>
    <row r="18434" spans="21:21" x14ac:dyDescent="0.2">
      <c r="U18434" s="59"/>
    </row>
    <row r="18435" spans="21:21" x14ac:dyDescent="0.2">
      <c r="U18435" s="59"/>
    </row>
    <row r="18436" spans="21:21" x14ac:dyDescent="0.2">
      <c r="U18436" s="59"/>
    </row>
    <row r="18437" spans="21:21" x14ac:dyDescent="0.2">
      <c r="U18437" s="59"/>
    </row>
    <row r="18438" spans="21:21" x14ac:dyDescent="0.2">
      <c r="U18438" s="59"/>
    </row>
    <row r="18439" spans="21:21" x14ac:dyDescent="0.2">
      <c r="U18439" s="59"/>
    </row>
    <row r="18440" spans="21:21" x14ac:dyDescent="0.2">
      <c r="U18440" s="59"/>
    </row>
    <row r="18441" spans="21:21" x14ac:dyDescent="0.2">
      <c r="U18441" s="59"/>
    </row>
    <row r="18442" spans="21:21" x14ac:dyDescent="0.2">
      <c r="U18442" s="59"/>
    </row>
    <row r="18443" spans="21:21" x14ac:dyDescent="0.2">
      <c r="U18443" s="59"/>
    </row>
    <row r="18444" spans="21:21" x14ac:dyDescent="0.2">
      <c r="U18444" s="59"/>
    </row>
    <row r="18445" spans="21:21" x14ac:dyDescent="0.2">
      <c r="U18445" s="59"/>
    </row>
    <row r="18446" spans="21:21" x14ac:dyDescent="0.2">
      <c r="U18446" s="59"/>
    </row>
    <row r="18447" spans="21:21" x14ac:dyDescent="0.2">
      <c r="U18447" s="59"/>
    </row>
    <row r="18448" spans="21:21" x14ac:dyDescent="0.2">
      <c r="U18448" s="59"/>
    </row>
    <row r="18449" spans="21:21" x14ac:dyDescent="0.2">
      <c r="U18449" s="59"/>
    </row>
    <row r="18450" spans="21:21" x14ac:dyDescent="0.2">
      <c r="U18450" s="59"/>
    </row>
    <row r="18451" spans="21:21" x14ac:dyDescent="0.2">
      <c r="U18451" s="59"/>
    </row>
    <row r="18452" spans="21:21" x14ac:dyDescent="0.2">
      <c r="U18452" s="59"/>
    </row>
    <row r="18453" spans="21:21" x14ac:dyDescent="0.2">
      <c r="U18453" s="59"/>
    </row>
    <row r="18454" spans="21:21" x14ac:dyDescent="0.2">
      <c r="U18454" s="59"/>
    </row>
    <row r="18455" spans="21:21" x14ac:dyDescent="0.2">
      <c r="U18455" s="59"/>
    </row>
    <row r="18456" spans="21:21" x14ac:dyDescent="0.2">
      <c r="U18456" s="59"/>
    </row>
    <row r="18457" spans="21:21" x14ac:dyDescent="0.2">
      <c r="U18457" s="59"/>
    </row>
    <row r="18458" spans="21:21" x14ac:dyDescent="0.2">
      <c r="U18458" s="59"/>
    </row>
    <row r="18459" spans="21:21" x14ac:dyDescent="0.2">
      <c r="U18459" s="59"/>
    </row>
    <row r="18460" spans="21:21" x14ac:dyDescent="0.2">
      <c r="U18460" s="59"/>
    </row>
    <row r="18461" spans="21:21" x14ac:dyDescent="0.2">
      <c r="U18461" s="59"/>
    </row>
    <row r="18462" spans="21:21" x14ac:dyDescent="0.2">
      <c r="U18462" s="59"/>
    </row>
    <row r="18463" spans="21:21" x14ac:dyDescent="0.2">
      <c r="U18463" s="59"/>
    </row>
    <row r="18464" spans="21:21" x14ac:dyDescent="0.2">
      <c r="U18464" s="59"/>
    </row>
    <row r="18465" spans="21:21" x14ac:dyDescent="0.2">
      <c r="U18465" s="59"/>
    </row>
    <row r="18466" spans="21:21" x14ac:dyDescent="0.2">
      <c r="U18466" s="59"/>
    </row>
    <row r="18467" spans="21:21" x14ac:dyDescent="0.2">
      <c r="U18467" s="59"/>
    </row>
    <row r="18468" spans="21:21" x14ac:dyDescent="0.2">
      <c r="U18468" s="59"/>
    </row>
    <row r="18469" spans="21:21" x14ac:dyDescent="0.2">
      <c r="U18469" s="59"/>
    </row>
    <row r="18470" spans="21:21" x14ac:dyDescent="0.2">
      <c r="U18470" s="59"/>
    </row>
    <row r="18471" spans="21:21" x14ac:dyDescent="0.2">
      <c r="U18471" s="59"/>
    </row>
    <row r="18472" spans="21:21" x14ac:dyDescent="0.2">
      <c r="U18472" s="59"/>
    </row>
    <row r="18473" spans="21:21" x14ac:dyDescent="0.2">
      <c r="U18473" s="59"/>
    </row>
    <row r="18474" spans="21:21" x14ac:dyDescent="0.2">
      <c r="U18474" s="59"/>
    </row>
    <row r="18475" spans="21:21" x14ac:dyDescent="0.2">
      <c r="U18475" s="59"/>
    </row>
    <row r="18476" spans="21:21" x14ac:dyDescent="0.2">
      <c r="U18476" s="59"/>
    </row>
    <row r="18477" spans="21:21" x14ac:dyDescent="0.2">
      <c r="U18477" s="59"/>
    </row>
    <row r="18478" spans="21:21" x14ac:dyDescent="0.2">
      <c r="U18478" s="59"/>
    </row>
    <row r="18479" spans="21:21" x14ac:dyDescent="0.2">
      <c r="U18479" s="59"/>
    </row>
    <row r="18480" spans="21:21" x14ac:dyDescent="0.2">
      <c r="U18480" s="59"/>
    </row>
    <row r="18481" spans="21:21" x14ac:dyDescent="0.2">
      <c r="U18481" s="59"/>
    </row>
    <row r="18482" spans="21:21" x14ac:dyDescent="0.2">
      <c r="U18482" s="59"/>
    </row>
    <row r="18483" spans="21:21" x14ac:dyDescent="0.2">
      <c r="U18483" s="59"/>
    </row>
    <row r="18484" spans="21:21" x14ac:dyDescent="0.2">
      <c r="U18484" s="59"/>
    </row>
    <row r="18485" spans="21:21" x14ac:dyDescent="0.2">
      <c r="U18485" s="59"/>
    </row>
    <row r="18486" spans="21:21" x14ac:dyDescent="0.2">
      <c r="U18486" s="59"/>
    </row>
    <row r="18487" spans="21:21" x14ac:dyDescent="0.2">
      <c r="U18487" s="59"/>
    </row>
    <row r="18488" spans="21:21" x14ac:dyDescent="0.2">
      <c r="U18488" s="59"/>
    </row>
    <row r="18489" spans="21:21" x14ac:dyDescent="0.2">
      <c r="U18489" s="59"/>
    </row>
    <row r="18490" spans="21:21" x14ac:dyDescent="0.2">
      <c r="U18490" s="59"/>
    </row>
    <row r="18491" spans="21:21" x14ac:dyDescent="0.2">
      <c r="U18491" s="59"/>
    </row>
    <row r="18492" spans="21:21" x14ac:dyDescent="0.2">
      <c r="U18492" s="59"/>
    </row>
    <row r="18493" spans="21:21" x14ac:dyDescent="0.2">
      <c r="U18493" s="59"/>
    </row>
    <row r="18494" spans="21:21" x14ac:dyDescent="0.2">
      <c r="U18494" s="59"/>
    </row>
    <row r="18495" spans="21:21" x14ac:dyDescent="0.2">
      <c r="U18495" s="59"/>
    </row>
    <row r="18496" spans="21:21" x14ac:dyDescent="0.2">
      <c r="U18496" s="59"/>
    </row>
    <row r="18497" spans="21:21" x14ac:dyDescent="0.2">
      <c r="U18497" s="59"/>
    </row>
    <row r="18498" spans="21:21" x14ac:dyDescent="0.2">
      <c r="U18498" s="59"/>
    </row>
    <row r="18499" spans="21:21" x14ac:dyDescent="0.2">
      <c r="U18499" s="59"/>
    </row>
    <row r="18500" spans="21:21" x14ac:dyDescent="0.2">
      <c r="U18500" s="59"/>
    </row>
    <row r="18501" spans="21:21" x14ac:dyDescent="0.2">
      <c r="U18501" s="59"/>
    </row>
    <row r="18502" spans="21:21" x14ac:dyDescent="0.2">
      <c r="U18502" s="59"/>
    </row>
    <row r="18503" spans="21:21" x14ac:dyDescent="0.2">
      <c r="U18503" s="59"/>
    </row>
    <row r="18504" spans="21:21" x14ac:dyDescent="0.2">
      <c r="U18504" s="59"/>
    </row>
    <row r="18505" spans="21:21" x14ac:dyDescent="0.2">
      <c r="U18505" s="59"/>
    </row>
    <row r="18506" spans="21:21" x14ac:dyDescent="0.2">
      <c r="U18506" s="59"/>
    </row>
    <row r="18507" spans="21:21" x14ac:dyDescent="0.2">
      <c r="U18507" s="59"/>
    </row>
    <row r="18508" spans="21:21" x14ac:dyDescent="0.2">
      <c r="U18508" s="59"/>
    </row>
    <row r="18509" spans="21:21" x14ac:dyDescent="0.2">
      <c r="U18509" s="59"/>
    </row>
    <row r="18510" spans="21:21" x14ac:dyDescent="0.2">
      <c r="U18510" s="59"/>
    </row>
    <row r="18511" spans="21:21" x14ac:dyDescent="0.2">
      <c r="U18511" s="59"/>
    </row>
    <row r="18512" spans="21:21" x14ac:dyDescent="0.2">
      <c r="U18512" s="59"/>
    </row>
    <row r="18513" spans="21:21" x14ac:dyDescent="0.2">
      <c r="U18513" s="59"/>
    </row>
    <row r="18514" spans="21:21" x14ac:dyDescent="0.2">
      <c r="U18514" s="59"/>
    </row>
    <row r="18515" spans="21:21" x14ac:dyDescent="0.2">
      <c r="U18515" s="59"/>
    </row>
    <row r="18516" spans="21:21" x14ac:dyDescent="0.2">
      <c r="U18516" s="59"/>
    </row>
    <row r="18517" spans="21:21" x14ac:dyDescent="0.2">
      <c r="U18517" s="59"/>
    </row>
    <row r="18518" spans="21:21" x14ac:dyDescent="0.2">
      <c r="U18518" s="59"/>
    </row>
    <row r="18519" spans="21:21" x14ac:dyDescent="0.2">
      <c r="U18519" s="59"/>
    </row>
    <row r="18520" spans="21:21" x14ac:dyDescent="0.2">
      <c r="U18520" s="59"/>
    </row>
    <row r="18521" spans="21:21" x14ac:dyDescent="0.2">
      <c r="U18521" s="59"/>
    </row>
    <row r="18522" spans="21:21" x14ac:dyDescent="0.2">
      <c r="U18522" s="59"/>
    </row>
    <row r="18523" spans="21:21" x14ac:dyDescent="0.2">
      <c r="U18523" s="59"/>
    </row>
    <row r="18524" spans="21:21" x14ac:dyDescent="0.2">
      <c r="U18524" s="59"/>
    </row>
    <row r="18525" spans="21:21" x14ac:dyDescent="0.2">
      <c r="U18525" s="59"/>
    </row>
    <row r="18526" spans="21:21" x14ac:dyDescent="0.2">
      <c r="U18526" s="59"/>
    </row>
    <row r="18527" spans="21:21" x14ac:dyDescent="0.2">
      <c r="U18527" s="59"/>
    </row>
    <row r="18528" spans="21:21" x14ac:dyDescent="0.2">
      <c r="U18528" s="59"/>
    </row>
    <row r="18529" spans="21:21" x14ac:dyDescent="0.2">
      <c r="U18529" s="59"/>
    </row>
    <row r="18530" spans="21:21" x14ac:dyDescent="0.2">
      <c r="U18530" s="59"/>
    </row>
    <row r="18531" spans="21:21" x14ac:dyDescent="0.2">
      <c r="U18531" s="59"/>
    </row>
    <row r="18532" spans="21:21" x14ac:dyDescent="0.2">
      <c r="U18532" s="59"/>
    </row>
    <row r="18533" spans="21:21" x14ac:dyDescent="0.2">
      <c r="U18533" s="59"/>
    </row>
    <row r="18534" spans="21:21" x14ac:dyDescent="0.2">
      <c r="U18534" s="59"/>
    </row>
    <row r="18535" spans="21:21" x14ac:dyDescent="0.2">
      <c r="U18535" s="59"/>
    </row>
    <row r="18536" spans="21:21" x14ac:dyDescent="0.2">
      <c r="U18536" s="59"/>
    </row>
    <row r="18537" spans="21:21" x14ac:dyDescent="0.2">
      <c r="U18537" s="59"/>
    </row>
    <row r="18538" spans="21:21" x14ac:dyDescent="0.2">
      <c r="U18538" s="59"/>
    </row>
    <row r="18539" spans="21:21" x14ac:dyDescent="0.2">
      <c r="U18539" s="59"/>
    </row>
    <row r="18540" spans="21:21" x14ac:dyDescent="0.2">
      <c r="U18540" s="59"/>
    </row>
    <row r="18541" spans="21:21" x14ac:dyDescent="0.2">
      <c r="U18541" s="59"/>
    </row>
    <row r="18542" spans="21:21" x14ac:dyDescent="0.2">
      <c r="U18542" s="59"/>
    </row>
    <row r="18543" spans="21:21" x14ac:dyDescent="0.2">
      <c r="U18543" s="59"/>
    </row>
    <row r="18544" spans="21:21" x14ac:dyDescent="0.2">
      <c r="U18544" s="59"/>
    </row>
    <row r="18545" spans="21:21" x14ac:dyDescent="0.2">
      <c r="U18545" s="59"/>
    </row>
    <row r="18546" spans="21:21" x14ac:dyDescent="0.2">
      <c r="U18546" s="59"/>
    </row>
    <row r="18547" spans="21:21" x14ac:dyDescent="0.2">
      <c r="U18547" s="59"/>
    </row>
    <row r="18548" spans="21:21" x14ac:dyDescent="0.2">
      <c r="U18548" s="59"/>
    </row>
    <row r="18549" spans="21:21" x14ac:dyDescent="0.2">
      <c r="U18549" s="59"/>
    </row>
    <row r="18550" spans="21:21" x14ac:dyDescent="0.2">
      <c r="U18550" s="59"/>
    </row>
    <row r="18551" spans="21:21" x14ac:dyDescent="0.2">
      <c r="U18551" s="59"/>
    </row>
    <row r="18552" spans="21:21" x14ac:dyDescent="0.2">
      <c r="U18552" s="59"/>
    </row>
    <row r="18553" spans="21:21" x14ac:dyDescent="0.2">
      <c r="U18553" s="59"/>
    </row>
    <row r="18554" spans="21:21" x14ac:dyDescent="0.2">
      <c r="U18554" s="59"/>
    </row>
    <row r="18555" spans="21:21" x14ac:dyDescent="0.2">
      <c r="U18555" s="59"/>
    </row>
    <row r="18556" spans="21:21" x14ac:dyDescent="0.2">
      <c r="U18556" s="59"/>
    </row>
    <row r="18557" spans="21:21" x14ac:dyDescent="0.2">
      <c r="U18557" s="59"/>
    </row>
    <row r="18558" spans="21:21" x14ac:dyDescent="0.2">
      <c r="U18558" s="59"/>
    </row>
    <row r="18559" spans="21:21" x14ac:dyDescent="0.2">
      <c r="U18559" s="59"/>
    </row>
    <row r="18560" spans="21:21" x14ac:dyDescent="0.2">
      <c r="U18560" s="59"/>
    </row>
    <row r="18561" spans="21:21" x14ac:dyDescent="0.2">
      <c r="U18561" s="59"/>
    </row>
    <row r="18562" spans="21:21" x14ac:dyDescent="0.2">
      <c r="U18562" s="59"/>
    </row>
    <row r="18563" spans="21:21" x14ac:dyDescent="0.2">
      <c r="U18563" s="59"/>
    </row>
    <row r="18564" spans="21:21" x14ac:dyDescent="0.2">
      <c r="U18564" s="59"/>
    </row>
    <row r="18565" spans="21:21" x14ac:dyDescent="0.2">
      <c r="U18565" s="59"/>
    </row>
    <row r="18566" spans="21:21" x14ac:dyDescent="0.2">
      <c r="U18566" s="59"/>
    </row>
    <row r="18567" spans="21:21" x14ac:dyDescent="0.2">
      <c r="U18567" s="59"/>
    </row>
    <row r="18568" spans="21:21" x14ac:dyDescent="0.2">
      <c r="U18568" s="59"/>
    </row>
    <row r="18569" spans="21:21" x14ac:dyDescent="0.2">
      <c r="U18569" s="59"/>
    </row>
    <row r="18570" spans="21:21" x14ac:dyDescent="0.2">
      <c r="U18570" s="59"/>
    </row>
    <row r="18571" spans="21:21" x14ac:dyDescent="0.2">
      <c r="U18571" s="59"/>
    </row>
    <row r="18572" spans="21:21" x14ac:dyDescent="0.2">
      <c r="U18572" s="59"/>
    </row>
    <row r="18573" spans="21:21" x14ac:dyDescent="0.2">
      <c r="U18573" s="59"/>
    </row>
    <row r="18574" spans="21:21" x14ac:dyDescent="0.2">
      <c r="U18574" s="59"/>
    </row>
    <row r="18575" spans="21:21" x14ac:dyDescent="0.2">
      <c r="U18575" s="59"/>
    </row>
    <row r="18576" spans="21:21" x14ac:dyDescent="0.2">
      <c r="U18576" s="59"/>
    </row>
    <row r="18577" spans="21:21" x14ac:dyDescent="0.2">
      <c r="U18577" s="59"/>
    </row>
    <row r="18578" spans="21:21" x14ac:dyDescent="0.2">
      <c r="U18578" s="59"/>
    </row>
    <row r="18579" spans="21:21" x14ac:dyDescent="0.2">
      <c r="U18579" s="59"/>
    </row>
    <row r="18580" spans="21:21" x14ac:dyDescent="0.2">
      <c r="U18580" s="59"/>
    </row>
    <row r="18581" spans="21:21" x14ac:dyDescent="0.2">
      <c r="U18581" s="59"/>
    </row>
    <row r="18582" spans="21:21" x14ac:dyDescent="0.2">
      <c r="U18582" s="59"/>
    </row>
    <row r="18583" spans="21:21" x14ac:dyDescent="0.2">
      <c r="U18583" s="59"/>
    </row>
    <row r="18584" spans="21:21" x14ac:dyDescent="0.2">
      <c r="U18584" s="59"/>
    </row>
    <row r="18585" spans="21:21" x14ac:dyDescent="0.2">
      <c r="U18585" s="59"/>
    </row>
    <row r="18586" spans="21:21" x14ac:dyDescent="0.2">
      <c r="U18586" s="59"/>
    </row>
    <row r="18587" spans="21:21" x14ac:dyDescent="0.2">
      <c r="U18587" s="59"/>
    </row>
    <row r="18588" spans="21:21" x14ac:dyDescent="0.2">
      <c r="U18588" s="59"/>
    </row>
    <row r="18589" spans="21:21" x14ac:dyDescent="0.2">
      <c r="U18589" s="59"/>
    </row>
    <row r="18590" spans="21:21" x14ac:dyDescent="0.2">
      <c r="U18590" s="59"/>
    </row>
    <row r="18591" spans="21:21" x14ac:dyDescent="0.2">
      <c r="U18591" s="59"/>
    </row>
    <row r="18592" spans="21:21" x14ac:dyDescent="0.2">
      <c r="U18592" s="59"/>
    </row>
    <row r="18593" spans="21:21" x14ac:dyDescent="0.2">
      <c r="U18593" s="59"/>
    </row>
    <row r="18594" spans="21:21" x14ac:dyDescent="0.2">
      <c r="U18594" s="59"/>
    </row>
    <row r="18595" spans="21:21" x14ac:dyDescent="0.2">
      <c r="U18595" s="59"/>
    </row>
    <row r="18596" spans="21:21" x14ac:dyDescent="0.2">
      <c r="U18596" s="59"/>
    </row>
    <row r="18597" spans="21:21" x14ac:dyDescent="0.2">
      <c r="U18597" s="59"/>
    </row>
    <row r="18598" spans="21:21" x14ac:dyDescent="0.2">
      <c r="U18598" s="59"/>
    </row>
    <row r="18599" spans="21:21" x14ac:dyDescent="0.2">
      <c r="U18599" s="59"/>
    </row>
    <row r="18600" spans="21:21" x14ac:dyDescent="0.2">
      <c r="U18600" s="59"/>
    </row>
    <row r="18601" spans="21:21" x14ac:dyDescent="0.2">
      <c r="U18601" s="59"/>
    </row>
    <row r="18602" spans="21:21" x14ac:dyDescent="0.2">
      <c r="U18602" s="59"/>
    </row>
    <row r="18603" spans="21:21" x14ac:dyDescent="0.2">
      <c r="U18603" s="59"/>
    </row>
    <row r="18604" spans="21:21" x14ac:dyDescent="0.2">
      <c r="U18604" s="59"/>
    </row>
    <row r="18605" spans="21:21" x14ac:dyDescent="0.2">
      <c r="U18605" s="59"/>
    </row>
    <row r="18606" spans="21:21" x14ac:dyDescent="0.2">
      <c r="U18606" s="59"/>
    </row>
    <row r="18607" spans="21:21" x14ac:dyDescent="0.2">
      <c r="U18607" s="59"/>
    </row>
    <row r="18608" spans="21:21" x14ac:dyDescent="0.2">
      <c r="U18608" s="59"/>
    </row>
    <row r="18609" spans="21:21" x14ac:dyDescent="0.2">
      <c r="U18609" s="59"/>
    </row>
    <row r="18610" spans="21:21" x14ac:dyDescent="0.2">
      <c r="U18610" s="59"/>
    </row>
    <row r="18611" spans="21:21" x14ac:dyDescent="0.2">
      <c r="U18611" s="59"/>
    </row>
    <row r="18612" spans="21:21" x14ac:dyDescent="0.2">
      <c r="U18612" s="59"/>
    </row>
    <row r="18613" spans="21:21" x14ac:dyDescent="0.2">
      <c r="U18613" s="59"/>
    </row>
    <row r="18614" spans="21:21" x14ac:dyDescent="0.2">
      <c r="U18614" s="59"/>
    </row>
    <row r="18615" spans="21:21" x14ac:dyDescent="0.2">
      <c r="U18615" s="59"/>
    </row>
    <row r="18616" spans="21:21" x14ac:dyDescent="0.2">
      <c r="U18616" s="59"/>
    </row>
    <row r="18617" spans="21:21" x14ac:dyDescent="0.2">
      <c r="U18617" s="59"/>
    </row>
    <row r="18618" spans="21:21" x14ac:dyDescent="0.2">
      <c r="U18618" s="59"/>
    </row>
    <row r="18619" spans="21:21" x14ac:dyDescent="0.2">
      <c r="U18619" s="59"/>
    </row>
    <row r="18620" spans="21:21" x14ac:dyDescent="0.2">
      <c r="U18620" s="59"/>
    </row>
    <row r="18621" spans="21:21" x14ac:dyDescent="0.2">
      <c r="U18621" s="59"/>
    </row>
    <row r="18622" spans="21:21" x14ac:dyDescent="0.2">
      <c r="U18622" s="59"/>
    </row>
    <row r="18623" spans="21:21" x14ac:dyDescent="0.2">
      <c r="U18623" s="59"/>
    </row>
    <row r="18624" spans="21:21" x14ac:dyDescent="0.2">
      <c r="U18624" s="59"/>
    </row>
    <row r="18625" spans="21:21" x14ac:dyDescent="0.2">
      <c r="U18625" s="59"/>
    </row>
    <row r="18626" spans="21:21" x14ac:dyDescent="0.2">
      <c r="U18626" s="59"/>
    </row>
    <row r="18627" spans="21:21" x14ac:dyDescent="0.2">
      <c r="U18627" s="59"/>
    </row>
    <row r="18628" spans="21:21" x14ac:dyDescent="0.2">
      <c r="U18628" s="59"/>
    </row>
    <row r="18629" spans="21:21" x14ac:dyDescent="0.2">
      <c r="U18629" s="59"/>
    </row>
    <row r="18630" spans="21:21" x14ac:dyDescent="0.2">
      <c r="U18630" s="59"/>
    </row>
    <row r="18631" spans="21:21" x14ac:dyDescent="0.2">
      <c r="U18631" s="59"/>
    </row>
    <row r="18632" spans="21:21" x14ac:dyDescent="0.2">
      <c r="U18632" s="59"/>
    </row>
    <row r="18633" spans="21:21" x14ac:dyDescent="0.2">
      <c r="U18633" s="59"/>
    </row>
    <row r="18634" spans="21:21" x14ac:dyDescent="0.2">
      <c r="U18634" s="59"/>
    </row>
    <row r="18635" spans="21:21" x14ac:dyDescent="0.2">
      <c r="U18635" s="59"/>
    </row>
    <row r="18636" spans="21:21" x14ac:dyDescent="0.2">
      <c r="U18636" s="59"/>
    </row>
    <row r="18637" spans="21:21" x14ac:dyDescent="0.2">
      <c r="U18637" s="59"/>
    </row>
    <row r="18638" spans="21:21" x14ac:dyDescent="0.2">
      <c r="U18638" s="59"/>
    </row>
    <row r="18639" spans="21:21" x14ac:dyDescent="0.2">
      <c r="U18639" s="59"/>
    </row>
    <row r="18640" spans="21:21" x14ac:dyDescent="0.2">
      <c r="U18640" s="59"/>
    </row>
    <row r="18641" spans="21:21" x14ac:dyDescent="0.2">
      <c r="U18641" s="59"/>
    </row>
    <row r="18642" spans="21:21" x14ac:dyDescent="0.2">
      <c r="U18642" s="59"/>
    </row>
    <row r="18643" spans="21:21" x14ac:dyDescent="0.2">
      <c r="U18643" s="59"/>
    </row>
    <row r="18644" spans="21:21" x14ac:dyDescent="0.2">
      <c r="U18644" s="59"/>
    </row>
    <row r="18645" spans="21:21" x14ac:dyDescent="0.2">
      <c r="U18645" s="59"/>
    </row>
    <row r="18646" spans="21:21" x14ac:dyDescent="0.2">
      <c r="U18646" s="59"/>
    </row>
    <row r="18647" spans="21:21" x14ac:dyDescent="0.2">
      <c r="U18647" s="59"/>
    </row>
    <row r="18648" spans="21:21" x14ac:dyDescent="0.2">
      <c r="U18648" s="59"/>
    </row>
    <row r="18649" spans="21:21" x14ac:dyDescent="0.2">
      <c r="U18649" s="59"/>
    </row>
    <row r="18650" spans="21:21" x14ac:dyDescent="0.2">
      <c r="U18650" s="59"/>
    </row>
    <row r="18651" spans="21:21" x14ac:dyDescent="0.2">
      <c r="U18651" s="59"/>
    </row>
    <row r="18652" spans="21:21" x14ac:dyDescent="0.2">
      <c r="U18652" s="59"/>
    </row>
    <row r="18653" spans="21:21" x14ac:dyDescent="0.2">
      <c r="U18653" s="59"/>
    </row>
    <row r="18654" spans="21:21" x14ac:dyDescent="0.2">
      <c r="U18654" s="59"/>
    </row>
    <row r="18655" spans="21:21" x14ac:dyDescent="0.2">
      <c r="U18655" s="59"/>
    </row>
    <row r="18656" spans="21:21" x14ac:dyDescent="0.2">
      <c r="U18656" s="59"/>
    </row>
    <row r="18657" spans="21:21" x14ac:dyDescent="0.2">
      <c r="U18657" s="59"/>
    </row>
    <row r="18658" spans="21:21" x14ac:dyDescent="0.2">
      <c r="U18658" s="59"/>
    </row>
    <row r="18659" spans="21:21" x14ac:dyDescent="0.2">
      <c r="U18659" s="59"/>
    </row>
    <row r="18660" spans="21:21" x14ac:dyDescent="0.2">
      <c r="U18660" s="59"/>
    </row>
    <row r="18661" spans="21:21" x14ac:dyDescent="0.2">
      <c r="U18661" s="59"/>
    </row>
    <row r="18662" spans="21:21" x14ac:dyDescent="0.2">
      <c r="U18662" s="59"/>
    </row>
    <row r="18663" spans="21:21" x14ac:dyDescent="0.2">
      <c r="U18663" s="59"/>
    </row>
    <row r="18664" spans="21:21" x14ac:dyDescent="0.2">
      <c r="U18664" s="59"/>
    </row>
    <row r="18665" spans="21:21" x14ac:dyDescent="0.2">
      <c r="U18665" s="59"/>
    </row>
    <row r="18666" spans="21:21" x14ac:dyDescent="0.2">
      <c r="U18666" s="59"/>
    </row>
    <row r="18667" spans="21:21" x14ac:dyDescent="0.2">
      <c r="U18667" s="59"/>
    </row>
    <row r="18668" spans="21:21" x14ac:dyDescent="0.2">
      <c r="U18668" s="59"/>
    </row>
    <row r="18669" spans="21:21" x14ac:dyDescent="0.2">
      <c r="U18669" s="59"/>
    </row>
    <row r="18670" spans="21:21" x14ac:dyDescent="0.2">
      <c r="U18670" s="59"/>
    </row>
    <row r="18671" spans="21:21" x14ac:dyDescent="0.2">
      <c r="U18671" s="59"/>
    </row>
    <row r="18672" spans="21:21" x14ac:dyDescent="0.2">
      <c r="U18672" s="59"/>
    </row>
    <row r="18673" spans="21:21" x14ac:dyDescent="0.2">
      <c r="U18673" s="59"/>
    </row>
    <row r="18674" spans="21:21" x14ac:dyDescent="0.2">
      <c r="U18674" s="59"/>
    </row>
    <row r="18675" spans="21:21" x14ac:dyDescent="0.2">
      <c r="U18675" s="59"/>
    </row>
    <row r="18676" spans="21:21" x14ac:dyDescent="0.2">
      <c r="U18676" s="59"/>
    </row>
    <row r="18677" spans="21:21" x14ac:dyDescent="0.2">
      <c r="U18677" s="59"/>
    </row>
    <row r="18678" spans="21:21" x14ac:dyDescent="0.2">
      <c r="U18678" s="59"/>
    </row>
    <row r="18679" spans="21:21" x14ac:dyDescent="0.2">
      <c r="U18679" s="59"/>
    </row>
    <row r="18680" spans="21:21" x14ac:dyDescent="0.2">
      <c r="U18680" s="59"/>
    </row>
    <row r="18681" spans="21:21" x14ac:dyDescent="0.2">
      <c r="U18681" s="59"/>
    </row>
    <row r="18682" spans="21:21" x14ac:dyDescent="0.2">
      <c r="U18682" s="59"/>
    </row>
    <row r="18683" spans="21:21" x14ac:dyDescent="0.2">
      <c r="U18683" s="59"/>
    </row>
    <row r="18684" spans="21:21" x14ac:dyDescent="0.2">
      <c r="U18684" s="59"/>
    </row>
    <row r="18685" spans="21:21" x14ac:dyDescent="0.2">
      <c r="U18685" s="59"/>
    </row>
    <row r="18686" spans="21:21" x14ac:dyDescent="0.2">
      <c r="U18686" s="59"/>
    </row>
    <row r="18687" spans="21:21" x14ac:dyDescent="0.2">
      <c r="U18687" s="59"/>
    </row>
    <row r="18688" spans="21:21" x14ac:dyDescent="0.2">
      <c r="U18688" s="59"/>
    </row>
    <row r="18689" spans="21:21" x14ac:dyDescent="0.2">
      <c r="U18689" s="59"/>
    </row>
    <row r="18690" spans="21:21" x14ac:dyDescent="0.2">
      <c r="U18690" s="59"/>
    </row>
    <row r="18691" spans="21:21" x14ac:dyDescent="0.2">
      <c r="U18691" s="59"/>
    </row>
    <row r="18692" spans="21:21" x14ac:dyDescent="0.2">
      <c r="U18692" s="59"/>
    </row>
    <row r="18693" spans="21:21" x14ac:dyDescent="0.2">
      <c r="U18693" s="59"/>
    </row>
    <row r="18694" spans="21:21" x14ac:dyDescent="0.2">
      <c r="U18694" s="59"/>
    </row>
    <row r="18695" spans="21:21" x14ac:dyDescent="0.2">
      <c r="U18695" s="59"/>
    </row>
    <row r="18696" spans="21:21" x14ac:dyDescent="0.2">
      <c r="U18696" s="59"/>
    </row>
    <row r="18697" spans="21:21" x14ac:dyDescent="0.2">
      <c r="U18697" s="59"/>
    </row>
    <row r="18698" spans="21:21" x14ac:dyDescent="0.2">
      <c r="U18698" s="59"/>
    </row>
    <row r="18699" spans="21:21" x14ac:dyDescent="0.2">
      <c r="U18699" s="59"/>
    </row>
    <row r="18700" spans="21:21" x14ac:dyDescent="0.2">
      <c r="U18700" s="59"/>
    </row>
    <row r="18701" spans="21:21" x14ac:dyDescent="0.2">
      <c r="U18701" s="59"/>
    </row>
    <row r="18702" spans="21:21" x14ac:dyDescent="0.2">
      <c r="U18702" s="59"/>
    </row>
    <row r="18703" spans="21:21" x14ac:dyDescent="0.2">
      <c r="U18703" s="59"/>
    </row>
    <row r="18704" spans="21:21" x14ac:dyDescent="0.2">
      <c r="U18704" s="59"/>
    </row>
    <row r="18705" spans="21:21" x14ac:dyDescent="0.2">
      <c r="U18705" s="59"/>
    </row>
    <row r="18706" spans="21:21" x14ac:dyDescent="0.2">
      <c r="U18706" s="59"/>
    </row>
    <row r="18707" spans="21:21" x14ac:dyDescent="0.2">
      <c r="U18707" s="59"/>
    </row>
    <row r="18708" spans="21:21" x14ac:dyDescent="0.2">
      <c r="U18708" s="59"/>
    </row>
    <row r="18709" spans="21:21" x14ac:dyDescent="0.2">
      <c r="U18709" s="59"/>
    </row>
    <row r="18710" spans="21:21" x14ac:dyDescent="0.2">
      <c r="U18710" s="59"/>
    </row>
    <row r="18711" spans="21:21" x14ac:dyDescent="0.2">
      <c r="U18711" s="59"/>
    </row>
    <row r="18712" spans="21:21" x14ac:dyDescent="0.2">
      <c r="U18712" s="59"/>
    </row>
    <row r="18713" spans="21:21" x14ac:dyDescent="0.2">
      <c r="U18713" s="59"/>
    </row>
    <row r="18714" spans="21:21" x14ac:dyDescent="0.2">
      <c r="U18714" s="59"/>
    </row>
    <row r="18715" spans="21:21" x14ac:dyDescent="0.2">
      <c r="U18715" s="59"/>
    </row>
    <row r="18716" spans="21:21" x14ac:dyDescent="0.2">
      <c r="U18716" s="59"/>
    </row>
    <row r="18717" spans="21:21" x14ac:dyDescent="0.2">
      <c r="U18717" s="59"/>
    </row>
    <row r="18718" spans="21:21" x14ac:dyDescent="0.2">
      <c r="U18718" s="59"/>
    </row>
    <row r="18719" spans="21:21" x14ac:dyDescent="0.2">
      <c r="U18719" s="59"/>
    </row>
    <row r="18720" spans="21:21" x14ac:dyDescent="0.2">
      <c r="U18720" s="59"/>
    </row>
    <row r="18721" spans="21:21" x14ac:dyDescent="0.2">
      <c r="U18721" s="59"/>
    </row>
    <row r="18722" spans="21:21" x14ac:dyDescent="0.2">
      <c r="U18722" s="59"/>
    </row>
    <row r="18723" spans="21:21" x14ac:dyDescent="0.2">
      <c r="U18723" s="59"/>
    </row>
    <row r="18724" spans="21:21" x14ac:dyDescent="0.2">
      <c r="U18724" s="59"/>
    </row>
    <row r="18725" spans="21:21" x14ac:dyDescent="0.2">
      <c r="U18725" s="59"/>
    </row>
    <row r="18726" spans="21:21" x14ac:dyDescent="0.2">
      <c r="U18726" s="59"/>
    </row>
    <row r="18727" spans="21:21" x14ac:dyDescent="0.2">
      <c r="U18727" s="59"/>
    </row>
    <row r="18728" spans="21:21" x14ac:dyDescent="0.2">
      <c r="U18728" s="59"/>
    </row>
    <row r="18729" spans="21:21" x14ac:dyDescent="0.2">
      <c r="U18729" s="59"/>
    </row>
    <row r="18730" spans="21:21" x14ac:dyDescent="0.2">
      <c r="U18730" s="59"/>
    </row>
    <row r="18731" spans="21:21" x14ac:dyDescent="0.2">
      <c r="U18731" s="59"/>
    </row>
    <row r="18732" spans="21:21" x14ac:dyDescent="0.2">
      <c r="U18732" s="59"/>
    </row>
    <row r="18733" spans="21:21" x14ac:dyDescent="0.2">
      <c r="U18733" s="59"/>
    </row>
    <row r="18734" spans="21:21" x14ac:dyDescent="0.2">
      <c r="U18734" s="59"/>
    </row>
    <row r="18735" spans="21:21" x14ac:dyDescent="0.2">
      <c r="U18735" s="59"/>
    </row>
    <row r="18736" spans="21:21" x14ac:dyDescent="0.2">
      <c r="U18736" s="59"/>
    </row>
    <row r="18737" spans="21:21" x14ac:dyDescent="0.2">
      <c r="U18737" s="59"/>
    </row>
    <row r="18738" spans="21:21" x14ac:dyDescent="0.2">
      <c r="U18738" s="59"/>
    </row>
    <row r="18739" spans="21:21" x14ac:dyDescent="0.2">
      <c r="U18739" s="59"/>
    </row>
    <row r="18740" spans="21:21" x14ac:dyDescent="0.2">
      <c r="U18740" s="59"/>
    </row>
    <row r="18741" spans="21:21" x14ac:dyDescent="0.2">
      <c r="U18741" s="59"/>
    </row>
    <row r="18742" spans="21:21" x14ac:dyDescent="0.2">
      <c r="U18742" s="59"/>
    </row>
    <row r="18743" spans="21:21" x14ac:dyDescent="0.2">
      <c r="U18743" s="59"/>
    </row>
    <row r="18744" spans="21:21" x14ac:dyDescent="0.2">
      <c r="U18744" s="59"/>
    </row>
    <row r="18745" spans="21:21" x14ac:dyDescent="0.2">
      <c r="U18745" s="59"/>
    </row>
    <row r="18746" spans="21:21" x14ac:dyDescent="0.2">
      <c r="U18746" s="59"/>
    </row>
    <row r="18747" spans="21:21" x14ac:dyDescent="0.2">
      <c r="U18747" s="59"/>
    </row>
    <row r="18748" spans="21:21" x14ac:dyDescent="0.2">
      <c r="U18748" s="59"/>
    </row>
    <row r="18749" spans="21:21" x14ac:dyDescent="0.2">
      <c r="U18749" s="59"/>
    </row>
    <row r="18750" spans="21:21" x14ac:dyDescent="0.2">
      <c r="U18750" s="59"/>
    </row>
    <row r="18751" spans="21:21" x14ac:dyDescent="0.2">
      <c r="U18751" s="59"/>
    </row>
    <row r="18752" spans="21:21" x14ac:dyDescent="0.2">
      <c r="U18752" s="59"/>
    </row>
    <row r="18753" spans="21:21" x14ac:dyDescent="0.2">
      <c r="U18753" s="59"/>
    </row>
    <row r="18754" spans="21:21" x14ac:dyDescent="0.2">
      <c r="U18754" s="59"/>
    </row>
    <row r="18755" spans="21:21" x14ac:dyDescent="0.2">
      <c r="U18755" s="59"/>
    </row>
    <row r="18756" spans="21:21" x14ac:dyDescent="0.2">
      <c r="U18756" s="59"/>
    </row>
    <row r="18757" spans="21:21" x14ac:dyDescent="0.2">
      <c r="U18757" s="59"/>
    </row>
    <row r="18758" spans="21:21" x14ac:dyDescent="0.2">
      <c r="U18758" s="59"/>
    </row>
    <row r="18759" spans="21:21" x14ac:dyDescent="0.2">
      <c r="U18759" s="59"/>
    </row>
    <row r="18760" spans="21:21" x14ac:dyDescent="0.2">
      <c r="U18760" s="59"/>
    </row>
    <row r="18761" spans="21:21" x14ac:dyDescent="0.2">
      <c r="U18761" s="59"/>
    </row>
    <row r="18762" spans="21:21" x14ac:dyDescent="0.2">
      <c r="U18762" s="59"/>
    </row>
    <row r="18763" spans="21:21" x14ac:dyDescent="0.2">
      <c r="U18763" s="59"/>
    </row>
    <row r="18764" spans="21:21" x14ac:dyDescent="0.2">
      <c r="U18764" s="59"/>
    </row>
    <row r="18765" spans="21:21" x14ac:dyDescent="0.2">
      <c r="U18765" s="59"/>
    </row>
    <row r="18766" spans="21:21" x14ac:dyDescent="0.2">
      <c r="U18766" s="59"/>
    </row>
    <row r="18767" spans="21:21" x14ac:dyDescent="0.2">
      <c r="U18767" s="59"/>
    </row>
    <row r="18768" spans="21:21" x14ac:dyDescent="0.2">
      <c r="U18768" s="59"/>
    </row>
    <row r="18769" spans="21:21" x14ac:dyDescent="0.2">
      <c r="U18769" s="59"/>
    </row>
    <row r="18770" spans="21:21" x14ac:dyDescent="0.2">
      <c r="U18770" s="59"/>
    </row>
    <row r="18771" spans="21:21" x14ac:dyDescent="0.2">
      <c r="U18771" s="59"/>
    </row>
    <row r="18772" spans="21:21" x14ac:dyDescent="0.2">
      <c r="U18772" s="59"/>
    </row>
    <row r="18773" spans="21:21" x14ac:dyDescent="0.2">
      <c r="U18773" s="59"/>
    </row>
    <row r="18774" spans="21:21" x14ac:dyDescent="0.2">
      <c r="U18774" s="59"/>
    </row>
    <row r="18775" spans="21:21" x14ac:dyDescent="0.2">
      <c r="U18775" s="59"/>
    </row>
    <row r="18776" spans="21:21" x14ac:dyDescent="0.2">
      <c r="U18776" s="59"/>
    </row>
    <row r="18777" spans="21:21" x14ac:dyDescent="0.2">
      <c r="U18777" s="59"/>
    </row>
    <row r="18778" spans="21:21" x14ac:dyDescent="0.2">
      <c r="U18778" s="59"/>
    </row>
    <row r="18779" spans="21:21" x14ac:dyDescent="0.2">
      <c r="U18779" s="59"/>
    </row>
    <row r="18780" spans="21:21" x14ac:dyDescent="0.2">
      <c r="U18780" s="59"/>
    </row>
    <row r="18781" spans="21:21" x14ac:dyDescent="0.2">
      <c r="U18781" s="59"/>
    </row>
    <row r="18782" spans="21:21" x14ac:dyDescent="0.2">
      <c r="U18782" s="59"/>
    </row>
    <row r="18783" spans="21:21" x14ac:dyDescent="0.2">
      <c r="U18783" s="59"/>
    </row>
    <row r="18784" spans="21:21" x14ac:dyDescent="0.2">
      <c r="U18784" s="59"/>
    </row>
    <row r="18785" spans="21:21" x14ac:dyDescent="0.2">
      <c r="U18785" s="59"/>
    </row>
    <row r="18786" spans="21:21" x14ac:dyDescent="0.2">
      <c r="U18786" s="59"/>
    </row>
    <row r="18787" spans="21:21" x14ac:dyDescent="0.2">
      <c r="U18787" s="59"/>
    </row>
    <row r="18788" spans="21:21" x14ac:dyDescent="0.2">
      <c r="U18788" s="59"/>
    </row>
    <row r="18789" spans="21:21" x14ac:dyDescent="0.2">
      <c r="U18789" s="59"/>
    </row>
    <row r="18790" spans="21:21" x14ac:dyDescent="0.2">
      <c r="U18790" s="59"/>
    </row>
    <row r="18791" spans="21:21" x14ac:dyDescent="0.2">
      <c r="U18791" s="59"/>
    </row>
    <row r="18792" spans="21:21" x14ac:dyDescent="0.2">
      <c r="U18792" s="59"/>
    </row>
    <row r="18793" spans="21:21" x14ac:dyDescent="0.2">
      <c r="U18793" s="59"/>
    </row>
    <row r="18794" spans="21:21" x14ac:dyDescent="0.2">
      <c r="U18794" s="59"/>
    </row>
    <row r="18795" spans="21:21" x14ac:dyDescent="0.2">
      <c r="U18795" s="59"/>
    </row>
    <row r="18796" spans="21:21" x14ac:dyDescent="0.2">
      <c r="U18796" s="59"/>
    </row>
    <row r="18797" spans="21:21" x14ac:dyDescent="0.2">
      <c r="U18797" s="59"/>
    </row>
    <row r="18798" spans="21:21" x14ac:dyDescent="0.2">
      <c r="U18798" s="59"/>
    </row>
    <row r="18799" spans="21:21" x14ac:dyDescent="0.2">
      <c r="U18799" s="59"/>
    </row>
    <row r="18800" spans="21:21" x14ac:dyDescent="0.2">
      <c r="U18800" s="59"/>
    </row>
    <row r="18801" spans="21:21" x14ac:dyDescent="0.2">
      <c r="U18801" s="59"/>
    </row>
    <row r="18802" spans="21:21" x14ac:dyDescent="0.2">
      <c r="U18802" s="59"/>
    </row>
    <row r="18803" spans="21:21" x14ac:dyDescent="0.2">
      <c r="U18803" s="59"/>
    </row>
    <row r="18804" spans="21:21" x14ac:dyDescent="0.2">
      <c r="U18804" s="59"/>
    </row>
    <row r="18805" spans="21:21" x14ac:dyDescent="0.2">
      <c r="U18805" s="59"/>
    </row>
    <row r="18806" spans="21:21" x14ac:dyDescent="0.2">
      <c r="U18806" s="59"/>
    </row>
    <row r="18807" spans="21:21" x14ac:dyDescent="0.2">
      <c r="U18807" s="59"/>
    </row>
    <row r="18808" spans="21:21" x14ac:dyDescent="0.2">
      <c r="U18808" s="59"/>
    </row>
    <row r="18809" spans="21:21" x14ac:dyDescent="0.2">
      <c r="U18809" s="59"/>
    </row>
    <row r="18810" spans="21:21" x14ac:dyDescent="0.2">
      <c r="U18810" s="59"/>
    </row>
    <row r="18811" spans="21:21" x14ac:dyDescent="0.2">
      <c r="U18811" s="59"/>
    </row>
    <row r="18812" spans="21:21" x14ac:dyDescent="0.2">
      <c r="U18812" s="59"/>
    </row>
    <row r="18813" spans="21:21" x14ac:dyDescent="0.2">
      <c r="U18813" s="59"/>
    </row>
    <row r="18814" spans="21:21" x14ac:dyDescent="0.2">
      <c r="U18814" s="59"/>
    </row>
    <row r="18815" spans="21:21" x14ac:dyDescent="0.2">
      <c r="U18815" s="59"/>
    </row>
    <row r="18816" spans="21:21" x14ac:dyDescent="0.2">
      <c r="U18816" s="59"/>
    </row>
    <row r="18817" spans="21:21" x14ac:dyDescent="0.2">
      <c r="U18817" s="59"/>
    </row>
    <row r="18818" spans="21:21" x14ac:dyDescent="0.2">
      <c r="U18818" s="59"/>
    </row>
    <row r="18819" spans="21:21" x14ac:dyDescent="0.2">
      <c r="U18819" s="59"/>
    </row>
    <row r="18820" spans="21:21" x14ac:dyDescent="0.2">
      <c r="U18820" s="59"/>
    </row>
    <row r="18821" spans="21:21" x14ac:dyDescent="0.2">
      <c r="U18821" s="59"/>
    </row>
    <row r="18822" spans="21:21" x14ac:dyDescent="0.2">
      <c r="U18822" s="59"/>
    </row>
    <row r="18823" spans="21:21" x14ac:dyDescent="0.2">
      <c r="U18823" s="59"/>
    </row>
    <row r="18824" spans="21:21" x14ac:dyDescent="0.2">
      <c r="U18824" s="59"/>
    </row>
    <row r="18825" spans="21:21" x14ac:dyDescent="0.2">
      <c r="U18825" s="59"/>
    </row>
    <row r="18826" spans="21:21" x14ac:dyDescent="0.2">
      <c r="U18826" s="59"/>
    </row>
    <row r="18827" spans="21:21" x14ac:dyDescent="0.2">
      <c r="U18827" s="59"/>
    </row>
    <row r="18828" spans="21:21" x14ac:dyDescent="0.2">
      <c r="U18828" s="59"/>
    </row>
    <row r="18829" spans="21:21" x14ac:dyDescent="0.2">
      <c r="U18829" s="59"/>
    </row>
    <row r="18830" spans="21:21" x14ac:dyDescent="0.2">
      <c r="U18830" s="59"/>
    </row>
    <row r="18831" spans="21:21" x14ac:dyDescent="0.2">
      <c r="U18831" s="59"/>
    </row>
    <row r="18832" spans="21:21" x14ac:dyDescent="0.2">
      <c r="U18832" s="59"/>
    </row>
    <row r="18833" spans="21:21" x14ac:dyDescent="0.2">
      <c r="U18833" s="59"/>
    </row>
    <row r="18834" spans="21:21" x14ac:dyDescent="0.2">
      <c r="U18834" s="59"/>
    </row>
    <row r="18835" spans="21:21" x14ac:dyDescent="0.2">
      <c r="U18835" s="59"/>
    </row>
    <row r="18836" spans="21:21" x14ac:dyDescent="0.2">
      <c r="U18836" s="59"/>
    </row>
    <row r="18837" spans="21:21" x14ac:dyDescent="0.2">
      <c r="U18837" s="59"/>
    </row>
    <row r="18838" spans="21:21" x14ac:dyDescent="0.2">
      <c r="U18838" s="59"/>
    </row>
    <row r="18839" spans="21:21" x14ac:dyDescent="0.2">
      <c r="U18839" s="59"/>
    </row>
    <row r="18840" spans="21:21" x14ac:dyDescent="0.2">
      <c r="U18840" s="59"/>
    </row>
    <row r="18841" spans="21:21" x14ac:dyDescent="0.2">
      <c r="U18841" s="59"/>
    </row>
    <row r="18842" spans="21:21" x14ac:dyDescent="0.2">
      <c r="U18842" s="59"/>
    </row>
    <row r="18843" spans="21:21" x14ac:dyDescent="0.2">
      <c r="U18843" s="59"/>
    </row>
    <row r="18844" spans="21:21" x14ac:dyDescent="0.2">
      <c r="U18844" s="59"/>
    </row>
    <row r="18845" spans="21:21" x14ac:dyDescent="0.2">
      <c r="U18845" s="59"/>
    </row>
    <row r="18846" spans="21:21" x14ac:dyDescent="0.2">
      <c r="U18846" s="59"/>
    </row>
    <row r="18847" spans="21:21" x14ac:dyDescent="0.2">
      <c r="U18847" s="59"/>
    </row>
    <row r="18848" spans="21:21" x14ac:dyDescent="0.2">
      <c r="U18848" s="59"/>
    </row>
    <row r="18849" spans="21:21" x14ac:dyDescent="0.2">
      <c r="U18849" s="59"/>
    </row>
    <row r="18850" spans="21:21" x14ac:dyDescent="0.2">
      <c r="U18850" s="59"/>
    </row>
    <row r="18851" spans="21:21" x14ac:dyDescent="0.2">
      <c r="U18851" s="59"/>
    </row>
    <row r="18852" spans="21:21" x14ac:dyDescent="0.2">
      <c r="U18852" s="59"/>
    </row>
    <row r="18853" spans="21:21" x14ac:dyDescent="0.2">
      <c r="U18853" s="59"/>
    </row>
    <row r="18854" spans="21:21" x14ac:dyDescent="0.2">
      <c r="U18854" s="59"/>
    </row>
    <row r="18855" spans="21:21" x14ac:dyDescent="0.2">
      <c r="U18855" s="59"/>
    </row>
    <row r="18856" spans="21:21" x14ac:dyDescent="0.2">
      <c r="U18856" s="59"/>
    </row>
    <row r="18857" spans="21:21" x14ac:dyDescent="0.2">
      <c r="U18857" s="59"/>
    </row>
    <row r="18858" spans="21:21" x14ac:dyDescent="0.2">
      <c r="U18858" s="59"/>
    </row>
    <row r="18859" spans="21:21" x14ac:dyDescent="0.2">
      <c r="U18859" s="59"/>
    </row>
    <row r="18860" spans="21:21" x14ac:dyDescent="0.2">
      <c r="U18860" s="59"/>
    </row>
    <row r="18861" spans="21:21" x14ac:dyDescent="0.2">
      <c r="U18861" s="59"/>
    </row>
    <row r="18862" spans="21:21" x14ac:dyDescent="0.2">
      <c r="U18862" s="59"/>
    </row>
    <row r="18863" spans="21:21" x14ac:dyDescent="0.2">
      <c r="U18863" s="59"/>
    </row>
    <row r="18864" spans="21:21" x14ac:dyDescent="0.2">
      <c r="U18864" s="59"/>
    </row>
    <row r="18865" spans="21:21" x14ac:dyDescent="0.2">
      <c r="U18865" s="59"/>
    </row>
    <row r="18866" spans="21:21" x14ac:dyDescent="0.2">
      <c r="U18866" s="59"/>
    </row>
    <row r="18867" spans="21:21" x14ac:dyDescent="0.2">
      <c r="U18867" s="59"/>
    </row>
    <row r="18868" spans="21:21" x14ac:dyDescent="0.2">
      <c r="U18868" s="59"/>
    </row>
    <row r="18869" spans="21:21" x14ac:dyDescent="0.2">
      <c r="U18869" s="59"/>
    </row>
    <row r="18870" spans="21:21" x14ac:dyDescent="0.2">
      <c r="U18870" s="59"/>
    </row>
    <row r="18871" spans="21:21" x14ac:dyDescent="0.2">
      <c r="U18871" s="59"/>
    </row>
    <row r="18872" spans="21:21" x14ac:dyDescent="0.2">
      <c r="U18872" s="59"/>
    </row>
    <row r="18873" spans="21:21" x14ac:dyDescent="0.2">
      <c r="U18873" s="59"/>
    </row>
    <row r="18874" spans="21:21" x14ac:dyDescent="0.2">
      <c r="U18874" s="59"/>
    </row>
    <row r="18875" spans="21:21" x14ac:dyDescent="0.2">
      <c r="U18875" s="59"/>
    </row>
    <row r="18876" spans="21:21" x14ac:dyDescent="0.2">
      <c r="U18876" s="59"/>
    </row>
    <row r="18877" spans="21:21" x14ac:dyDescent="0.2">
      <c r="U18877" s="59"/>
    </row>
    <row r="18878" spans="21:21" x14ac:dyDescent="0.2">
      <c r="U18878" s="59"/>
    </row>
    <row r="18879" spans="21:21" x14ac:dyDescent="0.2">
      <c r="U18879" s="59"/>
    </row>
    <row r="18880" spans="21:21" x14ac:dyDescent="0.2">
      <c r="U18880" s="59"/>
    </row>
    <row r="18881" spans="21:21" x14ac:dyDescent="0.2">
      <c r="U18881" s="59"/>
    </row>
    <row r="18882" spans="21:21" x14ac:dyDescent="0.2">
      <c r="U18882" s="59"/>
    </row>
    <row r="18883" spans="21:21" x14ac:dyDescent="0.2">
      <c r="U18883" s="59"/>
    </row>
    <row r="18884" spans="21:21" x14ac:dyDescent="0.2">
      <c r="U18884" s="59"/>
    </row>
    <row r="18885" spans="21:21" x14ac:dyDescent="0.2">
      <c r="U18885" s="59"/>
    </row>
    <row r="18886" spans="21:21" x14ac:dyDescent="0.2">
      <c r="U18886" s="59"/>
    </row>
    <row r="18887" spans="21:21" x14ac:dyDescent="0.2">
      <c r="U18887" s="59"/>
    </row>
    <row r="18888" spans="21:21" x14ac:dyDescent="0.2">
      <c r="U18888" s="59"/>
    </row>
    <row r="18889" spans="21:21" x14ac:dyDescent="0.2">
      <c r="U18889" s="59"/>
    </row>
    <row r="18890" spans="21:21" x14ac:dyDescent="0.2">
      <c r="U18890" s="59"/>
    </row>
    <row r="18891" spans="21:21" x14ac:dyDescent="0.2">
      <c r="U18891" s="59"/>
    </row>
    <row r="18892" spans="21:21" x14ac:dyDescent="0.2">
      <c r="U18892" s="59"/>
    </row>
    <row r="18893" spans="21:21" x14ac:dyDescent="0.2">
      <c r="U18893" s="59"/>
    </row>
    <row r="18894" spans="21:21" x14ac:dyDescent="0.2">
      <c r="U18894" s="59"/>
    </row>
    <row r="18895" spans="21:21" x14ac:dyDescent="0.2">
      <c r="U18895" s="59"/>
    </row>
    <row r="18896" spans="21:21" x14ac:dyDescent="0.2">
      <c r="U18896" s="59"/>
    </row>
    <row r="18897" spans="21:21" x14ac:dyDescent="0.2">
      <c r="U18897" s="59"/>
    </row>
    <row r="18898" spans="21:21" x14ac:dyDescent="0.2">
      <c r="U18898" s="59"/>
    </row>
    <row r="18899" spans="21:21" x14ac:dyDescent="0.2">
      <c r="U18899" s="59"/>
    </row>
    <row r="18900" spans="21:21" x14ac:dyDescent="0.2">
      <c r="U18900" s="59"/>
    </row>
    <row r="18901" spans="21:21" x14ac:dyDescent="0.2">
      <c r="U18901" s="59"/>
    </row>
    <row r="18902" spans="21:21" x14ac:dyDescent="0.2">
      <c r="U18902" s="59"/>
    </row>
    <row r="18903" spans="21:21" x14ac:dyDescent="0.2">
      <c r="U18903" s="59"/>
    </row>
    <row r="18904" spans="21:21" x14ac:dyDescent="0.2">
      <c r="U18904" s="59"/>
    </row>
    <row r="18905" spans="21:21" x14ac:dyDescent="0.2">
      <c r="U18905" s="59"/>
    </row>
    <row r="18906" spans="21:21" x14ac:dyDescent="0.2">
      <c r="U18906" s="59"/>
    </row>
    <row r="18907" spans="21:21" x14ac:dyDescent="0.2">
      <c r="U18907" s="59"/>
    </row>
    <row r="18908" spans="21:21" x14ac:dyDescent="0.2">
      <c r="U18908" s="59"/>
    </row>
    <row r="18909" spans="21:21" x14ac:dyDescent="0.2">
      <c r="U18909" s="59"/>
    </row>
    <row r="18910" spans="21:21" x14ac:dyDescent="0.2">
      <c r="U18910" s="59"/>
    </row>
    <row r="18911" spans="21:21" x14ac:dyDescent="0.2">
      <c r="U18911" s="59"/>
    </row>
    <row r="18912" spans="21:21" x14ac:dyDescent="0.2">
      <c r="U18912" s="59"/>
    </row>
    <row r="18913" spans="21:21" x14ac:dyDescent="0.2">
      <c r="U18913" s="59"/>
    </row>
    <row r="18914" spans="21:21" x14ac:dyDescent="0.2">
      <c r="U18914" s="59"/>
    </row>
    <row r="18915" spans="21:21" x14ac:dyDescent="0.2">
      <c r="U18915" s="59"/>
    </row>
    <row r="18916" spans="21:21" x14ac:dyDescent="0.2">
      <c r="U18916" s="59"/>
    </row>
    <row r="18917" spans="21:21" x14ac:dyDescent="0.2">
      <c r="U18917" s="59"/>
    </row>
    <row r="18918" spans="21:21" x14ac:dyDescent="0.2">
      <c r="U18918" s="59"/>
    </row>
    <row r="18919" spans="21:21" x14ac:dyDescent="0.2">
      <c r="U18919" s="59"/>
    </row>
    <row r="18920" spans="21:21" x14ac:dyDescent="0.2">
      <c r="U18920" s="59"/>
    </row>
    <row r="18921" spans="21:21" x14ac:dyDescent="0.2">
      <c r="U18921" s="59"/>
    </row>
    <row r="18922" spans="21:21" x14ac:dyDescent="0.2">
      <c r="U18922" s="59"/>
    </row>
    <row r="18923" spans="21:21" x14ac:dyDescent="0.2">
      <c r="U18923" s="59"/>
    </row>
    <row r="18924" spans="21:21" x14ac:dyDescent="0.2">
      <c r="U18924" s="59"/>
    </row>
    <row r="18925" spans="21:21" x14ac:dyDescent="0.2">
      <c r="U18925" s="59"/>
    </row>
    <row r="18926" spans="21:21" x14ac:dyDescent="0.2">
      <c r="U18926" s="59"/>
    </row>
    <row r="18927" spans="21:21" x14ac:dyDescent="0.2">
      <c r="U18927" s="59"/>
    </row>
    <row r="18928" spans="21:21" x14ac:dyDescent="0.2">
      <c r="U18928" s="59"/>
    </row>
    <row r="18929" spans="21:21" x14ac:dyDescent="0.2">
      <c r="U18929" s="59"/>
    </row>
    <row r="18930" spans="21:21" x14ac:dyDescent="0.2">
      <c r="U18930" s="59"/>
    </row>
    <row r="18931" spans="21:21" x14ac:dyDescent="0.2">
      <c r="U18931" s="59"/>
    </row>
    <row r="18932" spans="21:21" x14ac:dyDescent="0.2">
      <c r="U18932" s="59"/>
    </row>
    <row r="18933" spans="21:21" x14ac:dyDescent="0.2">
      <c r="U18933" s="59"/>
    </row>
    <row r="18934" spans="21:21" x14ac:dyDescent="0.2">
      <c r="U18934" s="59"/>
    </row>
    <row r="18935" spans="21:21" x14ac:dyDescent="0.2">
      <c r="U18935" s="59"/>
    </row>
    <row r="18936" spans="21:21" x14ac:dyDescent="0.2">
      <c r="U18936" s="59"/>
    </row>
    <row r="18937" spans="21:21" x14ac:dyDescent="0.2">
      <c r="U18937" s="59"/>
    </row>
    <row r="18938" spans="21:21" x14ac:dyDescent="0.2">
      <c r="U18938" s="59"/>
    </row>
    <row r="18939" spans="21:21" x14ac:dyDescent="0.2">
      <c r="U18939" s="59"/>
    </row>
    <row r="18940" spans="21:21" x14ac:dyDescent="0.2">
      <c r="U18940" s="59"/>
    </row>
    <row r="18941" spans="21:21" x14ac:dyDescent="0.2">
      <c r="U18941" s="59"/>
    </row>
    <row r="18942" spans="21:21" x14ac:dyDescent="0.2">
      <c r="U18942" s="59"/>
    </row>
    <row r="18943" spans="21:21" x14ac:dyDescent="0.2">
      <c r="U18943" s="59"/>
    </row>
    <row r="18944" spans="21:21" x14ac:dyDescent="0.2">
      <c r="U18944" s="59"/>
    </row>
    <row r="18945" spans="21:21" x14ac:dyDescent="0.2">
      <c r="U18945" s="59"/>
    </row>
    <row r="18946" spans="21:21" x14ac:dyDescent="0.2">
      <c r="U18946" s="59"/>
    </row>
    <row r="18947" spans="21:21" x14ac:dyDescent="0.2">
      <c r="U18947" s="59"/>
    </row>
    <row r="18948" spans="21:21" x14ac:dyDescent="0.2">
      <c r="U18948" s="59"/>
    </row>
    <row r="18949" spans="21:21" x14ac:dyDescent="0.2">
      <c r="U18949" s="59"/>
    </row>
    <row r="18950" spans="21:21" x14ac:dyDescent="0.2">
      <c r="U18950" s="59"/>
    </row>
    <row r="18951" spans="21:21" x14ac:dyDescent="0.2">
      <c r="U18951" s="59"/>
    </row>
    <row r="18952" spans="21:21" x14ac:dyDescent="0.2">
      <c r="U18952" s="59"/>
    </row>
    <row r="18953" spans="21:21" x14ac:dyDescent="0.2">
      <c r="U18953" s="59"/>
    </row>
    <row r="18954" spans="21:21" x14ac:dyDescent="0.2">
      <c r="U18954" s="59"/>
    </row>
    <row r="18955" spans="21:21" x14ac:dyDescent="0.2">
      <c r="U18955" s="59"/>
    </row>
    <row r="18956" spans="21:21" x14ac:dyDescent="0.2">
      <c r="U18956" s="59"/>
    </row>
    <row r="18957" spans="21:21" x14ac:dyDescent="0.2">
      <c r="U18957" s="59"/>
    </row>
    <row r="18958" spans="21:21" x14ac:dyDescent="0.2">
      <c r="U18958" s="59"/>
    </row>
    <row r="18959" spans="21:21" x14ac:dyDescent="0.2">
      <c r="U18959" s="59"/>
    </row>
    <row r="18960" spans="21:21" x14ac:dyDescent="0.2">
      <c r="U18960" s="59"/>
    </row>
    <row r="18961" spans="21:21" x14ac:dyDescent="0.2">
      <c r="U18961" s="59"/>
    </row>
    <row r="18962" spans="21:21" x14ac:dyDescent="0.2">
      <c r="U18962" s="59"/>
    </row>
    <row r="18963" spans="21:21" x14ac:dyDescent="0.2">
      <c r="U18963" s="59"/>
    </row>
    <row r="18964" spans="21:21" x14ac:dyDescent="0.2">
      <c r="U18964" s="59"/>
    </row>
    <row r="18965" spans="21:21" x14ac:dyDescent="0.2">
      <c r="U18965" s="59"/>
    </row>
    <row r="18966" spans="21:21" x14ac:dyDescent="0.2">
      <c r="U18966" s="59"/>
    </row>
    <row r="18967" spans="21:21" x14ac:dyDescent="0.2">
      <c r="U18967" s="59"/>
    </row>
    <row r="18968" spans="21:21" x14ac:dyDescent="0.2">
      <c r="U18968" s="59"/>
    </row>
    <row r="18969" spans="21:21" x14ac:dyDescent="0.2">
      <c r="U18969" s="59"/>
    </row>
    <row r="18970" spans="21:21" x14ac:dyDescent="0.2">
      <c r="U18970" s="59"/>
    </row>
    <row r="18971" spans="21:21" x14ac:dyDescent="0.2">
      <c r="U18971" s="59"/>
    </row>
    <row r="18972" spans="21:21" x14ac:dyDescent="0.2">
      <c r="U18972" s="59"/>
    </row>
    <row r="18973" spans="21:21" x14ac:dyDescent="0.2">
      <c r="U18973" s="59"/>
    </row>
    <row r="18974" spans="21:21" x14ac:dyDescent="0.2">
      <c r="U18974" s="59"/>
    </row>
    <row r="18975" spans="21:21" x14ac:dyDescent="0.2">
      <c r="U18975" s="59"/>
    </row>
    <row r="18976" spans="21:21" x14ac:dyDescent="0.2">
      <c r="U18976" s="59"/>
    </row>
    <row r="18977" spans="21:21" x14ac:dyDescent="0.2">
      <c r="U18977" s="59"/>
    </row>
    <row r="18978" spans="21:21" x14ac:dyDescent="0.2">
      <c r="U18978" s="59"/>
    </row>
    <row r="18979" spans="21:21" x14ac:dyDescent="0.2">
      <c r="U18979" s="59"/>
    </row>
    <row r="18980" spans="21:21" x14ac:dyDescent="0.2">
      <c r="U18980" s="59"/>
    </row>
    <row r="18981" spans="21:21" x14ac:dyDescent="0.2">
      <c r="U18981" s="59"/>
    </row>
    <row r="18982" spans="21:21" x14ac:dyDescent="0.2">
      <c r="U18982" s="59"/>
    </row>
    <row r="18983" spans="21:21" x14ac:dyDescent="0.2">
      <c r="U18983" s="59"/>
    </row>
    <row r="18984" spans="21:21" x14ac:dyDescent="0.2">
      <c r="U18984" s="59"/>
    </row>
    <row r="18985" spans="21:21" x14ac:dyDescent="0.2">
      <c r="U18985" s="59"/>
    </row>
    <row r="18986" spans="21:21" x14ac:dyDescent="0.2">
      <c r="U18986" s="59"/>
    </row>
    <row r="18987" spans="21:21" x14ac:dyDescent="0.2">
      <c r="U18987" s="59"/>
    </row>
    <row r="18988" spans="21:21" x14ac:dyDescent="0.2">
      <c r="U18988" s="59"/>
    </row>
    <row r="18989" spans="21:21" x14ac:dyDescent="0.2">
      <c r="U18989" s="59"/>
    </row>
    <row r="18990" spans="21:21" x14ac:dyDescent="0.2">
      <c r="U18990" s="59"/>
    </row>
    <row r="18991" spans="21:21" x14ac:dyDescent="0.2">
      <c r="U18991" s="59"/>
    </row>
    <row r="18992" spans="21:21" x14ac:dyDescent="0.2">
      <c r="U18992" s="59"/>
    </row>
    <row r="18993" spans="21:21" x14ac:dyDescent="0.2">
      <c r="U18993" s="59"/>
    </row>
    <row r="18994" spans="21:21" x14ac:dyDescent="0.2">
      <c r="U18994" s="59"/>
    </row>
    <row r="18995" spans="21:21" x14ac:dyDescent="0.2">
      <c r="U18995" s="59"/>
    </row>
    <row r="18996" spans="21:21" x14ac:dyDescent="0.2">
      <c r="U18996" s="59"/>
    </row>
    <row r="18997" spans="21:21" x14ac:dyDescent="0.2">
      <c r="U18997" s="59"/>
    </row>
    <row r="18998" spans="21:21" x14ac:dyDescent="0.2">
      <c r="U18998" s="59"/>
    </row>
    <row r="18999" spans="21:21" x14ac:dyDescent="0.2">
      <c r="U18999" s="59"/>
    </row>
    <row r="19000" spans="21:21" x14ac:dyDescent="0.2">
      <c r="U19000" s="59"/>
    </row>
    <row r="19001" spans="21:21" x14ac:dyDescent="0.2">
      <c r="U19001" s="59"/>
    </row>
    <row r="19002" spans="21:21" x14ac:dyDescent="0.2">
      <c r="U19002" s="59"/>
    </row>
    <row r="19003" spans="21:21" x14ac:dyDescent="0.2">
      <c r="U19003" s="59"/>
    </row>
    <row r="19004" spans="21:21" x14ac:dyDescent="0.2">
      <c r="U19004" s="59"/>
    </row>
    <row r="19005" spans="21:21" x14ac:dyDescent="0.2">
      <c r="U19005" s="59"/>
    </row>
    <row r="19006" spans="21:21" x14ac:dyDescent="0.2">
      <c r="U19006" s="59"/>
    </row>
    <row r="19007" spans="21:21" x14ac:dyDescent="0.2">
      <c r="U19007" s="59"/>
    </row>
    <row r="19008" spans="21:21" x14ac:dyDescent="0.2">
      <c r="U19008" s="59"/>
    </row>
    <row r="19009" spans="21:21" x14ac:dyDescent="0.2">
      <c r="U19009" s="59"/>
    </row>
    <row r="19010" spans="21:21" x14ac:dyDescent="0.2">
      <c r="U19010" s="59"/>
    </row>
    <row r="19011" spans="21:21" x14ac:dyDescent="0.2">
      <c r="U19011" s="59"/>
    </row>
    <row r="19012" spans="21:21" x14ac:dyDescent="0.2">
      <c r="U19012" s="59"/>
    </row>
    <row r="19013" spans="21:21" x14ac:dyDescent="0.2">
      <c r="U19013" s="59"/>
    </row>
    <row r="19014" spans="21:21" x14ac:dyDescent="0.2">
      <c r="U19014" s="59"/>
    </row>
    <row r="19015" spans="21:21" x14ac:dyDescent="0.2">
      <c r="U19015" s="59"/>
    </row>
    <row r="19016" spans="21:21" x14ac:dyDescent="0.2">
      <c r="U19016" s="59"/>
    </row>
    <row r="19017" spans="21:21" x14ac:dyDescent="0.2">
      <c r="U19017" s="59"/>
    </row>
    <row r="19018" spans="21:21" x14ac:dyDescent="0.2">
      <c r="U19018" s="59"/>
    </row>
    <row r="19019" spans="21:21" x14ac:dyDescent="0.2">
      <c r="U19019" s="59"/>
    </row>
    <row r="19020" spans="21:21" x14ac:dyDescent="0.2">
      <c r="U19020" s="59"/>
    </row>
    <row r="19021" spans="21:21" x14ac:dyDescent="0.2">
      <c r="U19021" s="59"/>
    </row>
    <row r="19022" spans="21:21" x14ac:dyDescent="0.2">
      <c r="U19022" s="59"/>
    </row>
    <row r="19023" spans="21:21" x14ac:dyDescent="0.2">
      <c r="U19023" s="59"/>
    </row>
    <row r="19024" spans="21:21" x14ac:dyDescent="0.2">
      <c r="U19024" s="59"/>
    </row>
    <row r="19025" spans="21:21" x14ac:dyDescent="0.2">
      <c r="U19025" s="59"/>
    </row>
    <row r="19026" spans="21:21" x14ac:dyDescent="0.2">
      <c r="U19026" s="59"/>
    </row>
    <row r="19027" spans="21:21" x14ac:dyDescent="0.2">
      <c r="U19027" s="59"/>
    </row>
    <row r="19028" spans="21:21" x14ac:dyDescent="0.2">
      <c r="U19028" s="59"/>
    </row>
    <row r="19029" spans="21:21" x14ac:dyDescent="0.2">
      <c r="U19029" s="59"/>
    </row>
    <row r="19030" spans="21:21" x14ac:dyDescent="0.2">
      <c r="U19030" s="59"/>
    </row>
    <row r="19031" spans="21:21" x14ac:dyDescent="0.2">
      <c r="U19031" s="59"/>
    </row>
    <row r="19032" spans="21:21" x14ac:dyDescent="0.2">
      <c r="U19032" s="59"/>
    </row>
    <row r="19033" spans="21:21" x14ac:dyDescent="0.2">
      <c r="U19033" s="59"/>
    </row>
    <row r="19034" spans="21:21" x14ac:dyDescent="0.2">
      <c r="U19034" s="59"/>
    </row>
    <row r="19035" spans="21:21" x14ac:dyDescent="0.2">
      <c r="U19035" s="59"/>
    </row>
    <row r="19036" spans="21:21" x14ac:dyDescent="0.2">
      <c r="U19036" s="59"/>
    </row>
    <row r="19037" spans="21:21" x14ac:dyDescent="0.2">
      <c r="U19037" s="59"/>
    </row>
    <row r="19038" spans="21:21" x14ac:dyDescent="0.2">
      <c r="U19038" s="59"/>
    </row>
    <row r="19039" spans="21:21" x14ac:dyDescent="0.2">
      <c r="U19039" s="59"/>
    </row>
    <row r="19040" spans="21:21" x14ac:dyDescent="0.2">
      <c r="U19040" s="59"/>
    </row>
    <row r="19041" spans="21:21" x14ac:dyDescent="0.2">
      <c r="U19041" s="59"/>
    </row>
    <row r="19042" spans="21:21" x14ac:dyDescent="0.2">
      <c r="U19042" s="59"/>
    </row>
    <row r="19043" spans="21:21" x14ac:dyDescent="0.2">
      <c r="U19043" s="59"/>
    </row>
    <row r="19044" spans="21:21" x14ac:dyDescent="0.2">
      <c r="U19044" s="59"/>
    </row>
    <row r="19045" spans="21:21" x14ac:dyDescent="0.2">
      <c r="U19045" s="59"/>
    </row>
    <row r="19046" spans="21:21" x14ac:dyDescent="0.2">
      <c r="U19046" s="59"/>
    </row>
    <row r="19047" spans="21:21" x14ac:dyDescent="0.2">
      <c r="U19047" s="59"/>
    </row>
    <row r="19048" spans="21:21" x14ac:dyDescent="0.2">
      <c r="U19048" s="59"/>
    </row>
    <row r="19049" spans="21:21" x14ac:dyDescent="0.2">
      <c r="U19049" s="59"/>
    </row>
    <row r="19050" spans="21:21" x14ac:dyDescent="0.2">
      <c r="U19050" s="59"/>
    </row>
    <row r="19051" spans="21:21" x14ac:dyDescent="0.2">
      <c r="U19051" s="59"/>
    </row>
    <row r="19052" spans="21:21" x14ac:dyDescent="0.2">
      <c r="U19052" s="59"/>
    </row>
    <row r="19053" spans="21:21" x14ac:dyDescent="0.2">
      <c r="U19053" s="59"/>
    </row>
    <row r="19054" spans="21:21" x14ac:dyDescent="0.2">
      <c r="U19054" s="59"/>
    </row>
    <row r="19055" spans="21:21" x14ac:dyDescent="0.2">
      <c r="U19055" s="59"/>
    </row>
    <row r="19056" spans="21:21" x14ac:dyDescent="0.2">
      <c r="U19056" s="59"/>
    </row>
    <row r="19057" spans="21:21" x14ac:dyDescent="0.2">
      <c r="U19057" s="59"/>
    </row>
    <row r="19058" spans="21:21" x14ac:dyDescent="0.2">
      <c r="U19058" s="59"/>
    </row>
    <row r="19059" spans="21:21" x14ac:dyDescent="0.2">
      <c r="U19059" s="59"/>
    </row>
    <row r="19060" spans="21:21" x14ac:dyDescent="0.2">
      <c r="U19060" s="59"/>
    </row>
    <row r="19061" spans="21:21" x14ac:dyDescent="0.2">
      <c r="U19061" s="59"/>
    </row>
    <row r="19062" spans="21:21" x14ac:dyDescent="0.2">
      <c r="U19062" s="59"/>
    </row>
    <row r="19063" spans="21:21" x14ac:dyDescent="0.2">
      <c r="U19063" s="59"/>
    </row>
    <row r="19064" spans="21:21" x14ac:dyDescent="0.2">
      <c r="U19064" s="59"/>
    </row>
    <row r="19065" spans="21:21" x14ac:dyDescent="0.2">
      <c r="U19065" s="59"/>
    </row>
    <row r="19066" spans="21:21" x14ac:dyDescent="0.2">
      <c r="U19066" s="59"/>
    </row>
    <row r="19067" spans="21:21" x14ac:dyDescent="0.2">
      <c r="U19067" s="59"/>
    </row>
    <row r="19068" spans="21:21" x14ac:dyDescent="0.2">
      <c r="U19068" s="59"/>
    </row>
    <row r="19069" spans="21:21" x14ac:dyDescent="0.2">
      <c r="U19069" s="59"/>
    </row>
    <row r="19070" spans="21:21" x14ac:dyDescent="0.2">
      <c r="U19070" s="59"/>
    </row>
    <row r="19071" spans="21:21" x14ac:dyDescent="0.2">
      <c r="U19071" s="59"/>
    </row>
    <row r="19072" spans="21:21" x14ac:dyDescent="0.2">
      <c r="U19072" s="59"/>
    </row>
    <row r="19073" spans="21:21" x14ac:dyDescent="0.2">
      <c r="U19073" s="59"/>
    </row>
    <row r="19074" spans="21:21" x14ac:dyDescent="0.2">
      <c r="U19074" s="59"/>
    </row>
    <row r="19075" spans="21:21" x14ac:dyDescent="0.2">
      <c r="U19075" s="59"/>
    </row>
    <row r="19076" spans="21:21" x14ac:dyDescent="0.2">
      <c r="U19076" s="59"/>
    </row>
    <row r="19077" spans="21:21" x14ac:dyDescent="0.2">
      <c r="U19077" s="59"/>
    </row>
    <row r="19078" spans="21:21" x14ac:dyDescent="0.2">
      <c r="U19078" s="59"/>
    </row>
    <row r="19079" spans="21:21" x14ac:dyDescent="0.2">
      <c r="U19079" s="59"/>
    </row>
    <row r="19080" spans="21:21" x14ac:dyDescent="0.2">
      <c r="U19080" s="59"/>
    </row>
    <row r="19081" spans="21:21" x14ac:dyDescent="0.2">
      <c r="U19081" s="59"/>
    </row>
    <row r="19082" spans="21:21" x14ac:dyDescent="0.2">
      <c r="U19082" s="59"/>
    </row>
    <row r="19083" spans="21:21" x14ac:dyDescent="0.2">
      <c r="U19083" s="59"/>
    </row>
    <row r="19084" spans="21:21" x14ac:dyDescent="0.2">
      <c r="U19084" s="59"/>
    </row>
    <row r="19085" spans="21:21" x14ac:dyDescent="0.2">
      <c r="U19085" s="59"/>
    </row>
    <row r="19086" spans="21:21" x14ac:dyDescent="0.2">
      <c r="U19086" s="59"/>
    </row>
    <row r="19087" spans="21:21" x14ac:dyDescent="0.2">
      <c r="U19087" s="59"/>
    </row>
    <row r="19088" spans="21:21" x14ac:dyDescent="0.2">
      <c r="U19088" s="59"/>
    </row>
    <row r="19089" spans="21:21" x14ac:dyDescent="0.2">
      <c r="U19089" s="59"/>
    </row>
    <row r="19090" spans="21:21" x14ac:dyDescent="0.2">
      <c r="U19090" s="59"/>
    </row>
    <row r="19091" spans="21:21" x14ac:dyDescent="0.2">
      <c r="U19091" s="59"/>
    </row>
    <row r="19092" spans="21:21" x14ac:dyDescent="0.2">
      <c r="U19092" s="59"/>
    </row>
    <row r="19093" spans="21:21" x14ac:dyDescent="0.2">
      <c r="U19093" s="59"/>
    </row>
    <row r="19094" spans="21:21" x14ac:dyDescent="0.2">
      <c r="U19094" s="59"/>
    </row>
    <row r="19095" spans="21:21" x14ac:dyDescent="0.2">
      <c r="U19095" s="59"/>
    </row>
    <row r="19096" spans="21:21" x14ac:dyDescent="0.2">
      <c r="U19096" s="59"/>
    </row>
    <row r="19097" spans="21:21" x14ac:dyDescent="0.2">
      <c r="U19097" s="59"/>
    </row>
    <row r="19098" spans="21:21" x14ac:dyDescent="0.2">
      <c r="U19098" s="59"/>
    </row>
    <row r="19099" spans="21:21" x14ac:dyDescent="0.2">
      <c r="U19099" s="59"/>
    </row>
    <row r="19100" spans="21:21" x14ac:dyDescent="0.2">
      <c r="U19100" s="59"/>
    </row>
    <row r="19101" spans="21:21" x14ac:dyDescent="0.2">
      <c r="U19101" s="59"/>
    </row>
    <row r="19102" spans="21:21" x14ac:dyDescent="0.2">
      <c r="U19102" s="59"/>
    </row>
    <row r="19103" spans="21:21" x14ac:dyDescent="0.2">
      <c r="U19103" s="59"/>
    </row>
    <row r="19104" spans="21:21" x14ac:dyDescent="0.2">
      <c r="U19104" s="59"/>
    </row>
    <row r="19105" spans="21:21" x14ac:dyDescent="0.2">
      <c r="U19105" s="59"/>
    </row>
    <row r="19106" spans="21:21" x14ac:dyDescent="0.2">
      <c r="U19106" s="59"/>
    </row>
    <row r="19107" spans="21:21" x14ac:dyDescent="0.2">
      <c r="U19107" s="59"/>
    </row>
    <row r="19108" spans="21:21" x14ac:dyDescent="0.2">
      <c r="U19108" s="59"/>
    </row>
    <row r="19109" spans="21:21" x14ac:dyDescent="0.2">
      <c r="U19109" s="59"/>
    </row>
    <row r="19110" spans="21:21" x14ac:dyDescent="0.2">
      <c r="U19110" s="59"/>
    </row>
    <row r="19111" spans="21:21" x14ac:dyDescent="0.2">
      <c r="U19111" s="59"/>
    </row>
    <row r="19112" spans="21:21" x14ac:dyDescent="0.2">
      <c r="U19112" s="59"/>
    </row>
    <row r="19113" spans="21:21" x14ac:dyDescent="0.2">
      <c r="U19113" s="59"/>
    </row>
    <row r="19114" spans="21:21" x14ac:dyDescent="0.2">
      <c r="U19114" s="59"/>
    </row>
    <row r="19115" spans="21:21" x14ac:dyDescent="0.2">
      <c r="U19115" s="59"/>
    </row>
    <row r="19116" spans="21:21" x14ac:dyDescent="0.2">
      <c r="U19116" s="59"/>
    </row>
    <row r="19117" spans="21:21" x14ac:dyDescent="0.2">
      <c r="U19117" s="59"/>
    </row>
    <row r="19118" spans="21:21" x14ac:dyDescent="0.2">
      <c r="U19118" s="59"/>
    </row>
    <row r="19119" spans="21:21" x14ac:dyDescent="0.2">
      <c r="U19119" s="59"/>
    </row>
    <row r="19120" spans="21:21" x14ac:dyDescent="0.2">
      <c r="U19120" s="59"/>
    </row>
    <row r="19121" spans="21:21" x14ac:dyDescent="0.2">
      <c r="U19121" s="59"/>
    </row>
    <row r="19122" spans="21:21" x14ac:dyDescent="0.2">
      <c r="U19122" s="59"/>
    </row>
    <row r="19123" spans="21:21" x14ac:dyDescent="0.2">
      <c r="U19123" s="59"/>
    </row>
    <row r="19124" spans="21:21" x14ac:dyDescent="0.2">
      <c r="U19124" s="59"/>
    </row>
    <row r="19125" spans="21:21" x14ac:dyDescent="0.2">
      <c r="U19125" s="59"/>
    </row>
    <row r="19126" spans="21:21" x14ac:dyDescent="0.2">
      <c r="U19126" s="59"/>
    </row>
    <row r="19127" spans="21:21" x14ac:dyDescent="0.2">
      <c r="U19127" s="59"/>
    </row>
    <row r="19128" spans="21:21" x14ac:dyDescent="0.2">
      <c r="U19128" s="59"/>
    </row>
    <row r="19129" spans="21:21" x14ac:dyDescent="0.2">
      <c r="U19129" s="59"/>
    </row>
    <row r="19130" spans="21:21" x14ac:dyDescent="0.2">
      <c r="U19130" s="59"/>
    </row>
    <row r="19131" spans="21:21" x14ac:dyDescent="0.2">
      <c r="U19131" s="59"/>
    </row>
    <row r="19132" spans="21:21" x14ac:dyDescent="0.2">
      <c r="U19132" s="59"/>
    </row>
    <row r="19133" spans="21:21" x14ac:dyDescent="0.2">
      <c r="U19133" s="59"/>
    </row>
    <row r="19134" spans="21:21" x14ac:dyDescent="0.2">
      <c r="U19134" s="59"/>
    </row>
    <row r="19135" spans="21:21" x14ac:dyDescent="0.2">
      <c r="U19135" s="59"/>
    </row>
    <row r="19136" spans="21:21" x14ac:dyDescent="0.2">
      <c r="U19136" s="59"/>
    </row>
    <row r="19137" spans="21:21" x14ac:dyDescent="0.2">
      <c r="U19137" s="59"/>
    </row>
    <row r="19138" spans="21:21" x14ac:dyDescent="0.2">
      <c r="U19138" s="59"/>
    </row>
    <row r="19139" spans="21:21" x14ac:dyDescent="0.2">
      <c r="U19139" s="59"/>
    </row>
    <row r="19140" spans="21:21" x14ac:dyDescent="0.2">
      <c r="U19140" s="59"/>
    </row>
    <row r="19141" spans="21:21" x14ac:dyDescent="0.2">
      <c r="U19141" s="59"/>
    </row>
    <row r="19142" spans="21:21" x14ac:dyDescent="0.2">
      <c r="U19142" s="59"/>
    </row>
    <row r="19143" spans="21:21" x14ac:dyDescent="0.2">
      <c r="U19143" s="59"/>
    </row>
    <row r="19144" spans="21:21" x14ac:dyDescent="0.2">
      <c r="U19144" s="59"/>
    </row>
    <row r="19145" spans="21:21" x14ac:dyDescent="0.2">
      <c r="U19145" s="59"/>
    </row>
    <row r="19146" spans="21:21" x14ac:dyDescent="0.2">
      <c r="U19146" s="59"/>
    </row>
    <row r="19147" spans="21:21" x14ac:dyDescent="0.2">
      <c r="U19147" s="59"/>
    </row>
    <row r="19148" spans="21:21" x14ac:dyDescent="0.2">
      <c r="U19148" s="59"/>
    </row>
    <row r="19149" spans="21:21" x14ac:dyDescent="0.2">
      <c r="U19149" s="59"/>
    </row>
    <row r="19150" spans="21:21" x14ac:dyDescent="0.2">
      <c r="U19150" s="59"/>
    </row>
    <row r="19151" spans="21:21" x14ac:dyDescent="0.2">
      <c r="U19151" s="59"/>
    </row>
    <row r="19152" spans="21:21" x14ac:dyDescent="0.2">
      <c r="U19152" s="59"/>
    </row>
    <row r="19153" spans="21:21" x14ac:dyDescent="0.2">
      <c r="U19153" s="59"/>
    </row>
    <row r="19154" spans="21:21" x14ac:dyDescent="0.2">
      <c r="U19154" s="59"/>
    </row>
    <row r="19155" spans="21:21" x14ac:dyDescent="0.2">
      <c r="U19155" s="59"/>
    </row>
    <row r="19156" spans="21:21" x14ac:dyDescent="0.2">
      <c r="U19156" s="59"/>
    </row>
    <row r="19157" spans="21:21" x14ac:dyDescent="0.2">
      <c r="U19157" s="59"/>
    </row>
    <row r="19158" spans="21:21" x14ac:dyDescent="0.2">
      <c r="U19158" s="59"/>
    </row>
    <row r="19159" spans="21:21" x14ac:dyDescent="0.2">
      <c r="U19159" s="59"/>
    </row>
    <row r="19160" spans="21:21" x14ac:dyDescent="0.2">
      <c r="U19160" s="59"/>
    </row>
    <row r="19161" spans="21:21" x14ac:dyDescent="0.2">
      <c r="U19161" s="59"/>
    </row>
    <row r="19162" spans="21:21" x14ac:dyDescent="0.2">
      <c r="U19162" s="59"/>
    </row>
    <row r="19163" spans="21:21" x14ac:dyDescent="0.2">
      <c r="U19163" s="59"/>
    </row>
    <row r="19164" spans="21:21" x14ac:dyDescent="0.2">
      <c r="U19164" s="59"/>
    </row>
    <row r="19165" spans="21:21" x14ac:dyDescent="0.2">
      <c r="U19165" s="59"/>
    </row>
    <row r="19166" spans="21:21" x14ac:dyDescent="0.2">
      <c r="U19166" s="59"/>
    </row>
    <row r="19167" spans="21:21" x14ac:dyDescent="0.2">
      <c r="U19167" s="59"/>
    </row>
    <row r="19168" spans="21:21" x14ac:dyDescent="0.2">
      <c r="U19168" s="59"/>
    </row>
    <row r="19169" spans="21:21" x14ac:dyDescent="0.2">
      <c r="U19169" s="59"/>
    </row>
    <row r="19170" spans="21:21" x14ac:dyDescent="0.2">
      <c r="U19170" s="59"/>
    </row>
    <row r="19171" spans="21:21" x14ac:dyDescent="0.2">
      <c r="U19171" s="59"/>
    </row>
    <row r="19172" spans="21:21" x14ac:dyDescent="0.2">
      <c r="U19172" s="59"/>
    </row>
    <row r="19173" spans="21:21" x14ac:dyDescent="0.2">
      <c r="U19173" s="59"/>
    </row>
    <row r="19174" spans="21:21" x14ac:dyDescent="0.2">
      <c r="U19174" s="59"/>
    </row>
    <row r="19175" spans="21:21" x14ac:dyDescent="0.2">
      <c r="U19175" s="59"/>
    </row>
    <row r="19176" spans="21:21" x14ac:dyDescent="0.2">
      <c r="U19176" s="59"/>
    </row>
    <row r="19177" spans="21:21" x14ac:dyDescent="0.2">
      <c r="U19177" s="59"/>
    </row>
    <row r="19178" spans="21:21" x14ac:dyDescent="0.2">
      <c r="U19178" s="59"/>
    </row>
    <row r="19179" spans="21:21" x14ac:dyDescent="0.2">
      <c r="U19179" s="59"/>
    </row>
    <row r="19180" spans="21:21" x14ac:dyDescent="0.2">
      <c r="U19180" s="59"/>
    </row>
    <row r="19181" spans="21:21" x14ac:dyDescent="0.2">
      <c r="U19181" s="59"/>
    </row>
    <row r="19182" spans="21:21" x14ac:dyDescent="0.2">
      <c r="U19182" s="59"/>
    </row>
    <row r="19183" spans="21:21" x14ac:dyDescent="0.2">
      <c r="U19183" s="59"/>
    </row>
    <row r="19184" spans="21:21" x14ac:dyDescent="0.2">
      <c r="U19184" s="59"/>
    </row>
    <row r="19185" spans="21:21" x14ac:dyDescent="0.2">
      <c r="U19185" s="59"/>
    </row>
    <row r="19186" spans="21:21" x14ac:dyDescent="0.2">
      <c r="U19186" s="59"/>
    </row>
    <row r="19187" spans="21:21" x14ac:dyDescent="0.2">
      <c r="U19187" s="59"/>
    </row>
    <row r="19188" spans="21:21" x14ac:dyDescent="0.2">
      <c r="U19188" s="59"/>
    </row>
    <row r="19189" spans="21:21" x14ac:dyDescent="0.2">
      <c r="U19189" s="59"/>
    </row>
    <row r="19190" spans="21:21" x14ac:dyDescent="0.2">
      <c r="U19190" s="59"/>
    </row>
    <row r="19191" spans="21:21" x14ac:dyDescent="0.2">
      <c r="U19191" s="59"/>
    </row>
    <row r="19192" spans="21:21" x14ac:dyDescent="0.2">
      <c r="U19192" s="59"/>
    </row>
    <row r="19193" spans="21:21" x14ac:dyDescent="0.2">
      <c r="U19193" s="59"/>
    </row>
    <row r="19194" spans="21:21" x14ac:dyDescent="0.2">
      <c r="U19194" s="59"/>
    </row>
    <row r="19195" spans="21:21" x14ac:dyDescent="0.2">
      <c r="U19195" s="59"/>
    </row>
    <row r="19196" spans="21:21" x14ac:dyDescent="0.2">
      <c r="U19196" s="59"/>
    </row>
    <row r="19197" spans="21:21" x14ac:dyDescent="0.2">
      <c r="U19197" s="59"/>
    </row>
    <row r="19198" spans="21:21" x14ac:dyDescent="0.2">
      <c r="U19198" s="59"/>
    </row>
    <row r="19199" spans="21:21" x14ac:dyDescent="0.2">
      <c r="U19199" s="59"/>
    </row>
    <row r="19200" spans="21:21" x14ac:dyDescent="0.2">
      <c r="U19200" s="59"/>
    </row>
    <row r="19201" spans="21:21" x14ac:dyDescent="0.2">
      <c r="U19201" s="59"/>
    </row>
    <row r="19202" spans="21:21" x14ac:dyDescent="0.2">
      <c r="U19202" s="59"/>
    </row>
    <row r="19203" spans="21:21" x14ac:dyDescent="0.2">
      <c r="U19203" s="59"/>
    </row>
    <row r="19204" spans="21:21" x14ac:dyDescent="0.2">
      <c r="U19204" s="59"/>
    </row>
    <row r="19205" spans="21:21" x14ac:dyDescent="0.2">
      <c r="U19205" s="59"/>
    </row>
    <row r="19206" spans="21:21" x14ac:dyDescent="0.2">
      <c r="U19206" s="59"/>
    </row>
    <row r="19207" spans="21:21" x14ac:dyDescent="0.2">
      <c r="U19207" s="59"/>
    </row>
    <row r="19208" spans="21:21" x14ac:dyDescent="0.2">
      <c r="U19208" s="59"/>
    </row>
    <row r="19209" spans="21:21" x14ac:dyDescent="0.2">
      <c r="U19209" s="59"/>
    </row>
    <row r="19210" spans="21:21" x14ac:dyDescent="0.2">
      <c r="U19210" s="59"/>
    </row>
    <row r="19211" spans="21:21" x14ac:dyDescent="0.2">
      <c r="U19211" s="59"/>
    </row>
    <row r="19212" spans="21:21" x14ac:dyDescent="0.2">
      <c r="U19212" s="59"/>
    </row>
    <row r="19213" spans="21:21" x14ac:dyDescent="0.2">
      <c r="U19213" s="59"/>
    </row>
    <row r="19214" spans="21:21" x14ac:dyDescent="0.2">
      <c r="U19214" s="59"/>
    </row>
    <row r="19215" spans="21:21" x14ac:dyDescent="0.2">
      <c r="U19215" s="59"/>
    </row>
    <row r="19216" spans="21:21" x14ac:dyDescent="0.2">
      <c r="U19216" s="59"/>
    </row>
    <row r="19217" spans="21:21" x14ac:dyDescent="0.2">
      <c r="U19217" s="59"/>
    </row>
    <row r="19218" spans="21:21" x14ac:dyDescent="0.2">
      <c r="U19218" s="59"/>
    </row>
    <row r="19219" spans="21:21" x14ac:dyDescent="0.2">
      <c r="U19219" s="59"/>
    </row>
    <row r="19220" spans="21:21" x14ac:dyDescent="0.2">
      <c r="U19220" s="59"/>
    </row>
    <row r="19221" spans="21:21" x14ac:dyDescent="0.2">
      <c r="U19221" s="59"/>
    </row>
    <row r="19222" spans="21:21" x14ac:dyDescent="0.2">
      <c r="U19222" s="59"/>
    </row>
    <row r="19223" spans="21:21" x14ac:dyDescent="0.2">
      <c r="U19223" s="59"/>
    </row>
    <row r="19224" spans="21:21" x14ac:dyDescent="0.2">
      <c r="U19224" s="59"/>
    </row>
    <row r="19225" spans="21:21" x14ac:dyDescent="0.2">
      <c r="U19225" s="59"/>
    </row>
    <row r="19226" spans="21:21" x14ac:dyDescent="0.2">
      <c r="U19226" s="59"/>
    </row>
    <row r="19227" spans="21:21" x14ac:dyDescent="0.2">
      <c r="U19227" s="59"/>
    </row>
    <row r="19228" spans="21:21" x14ac:dyDescent="0.2">
      <c r="U19228" s="59"/>
    </row>
    <row r="19229" spans="21:21" x14ac:dyDescent="0.2">
      <c r="U19229" s="59"/>
    </row>
    <row r="19230" spans="21:21" x14ac:dyDescent="0.2">
      <c r="U19230" s="59"/>
    </row>
    <row r="19231" spans="21:21" x14ac:dyDescent="0.2">
      <c r="U19231" s="59"/>
    </row>
    <row r="19232" spans="21:21" x14ac:dyDescent="0.2">
      <c r="U19232" s="59"/>
    </row>
    <row r="19233" spans="21:21" x14ac:dyDescent="0.2">
      <c r="U19233" s="59"/>
    </row>
    <row r="19234" spans="21:21" x14ac:dyDescent="0.2">
      <c r="U19234" s="59"/>
    </row>
    <row r="19235" spans="21:21" x14ac:dyDescent="0.2">
      <c r="U19235" s="59"/>
    </row>
    <row r="19236" spans="21:21" x14ac:dyDescent="0.2">
      <c r="U19236" s="59"/>
    </row>
    <row r="19237" spans="21:21" x14ac:dyDescent="0.2">
      <c r="U19237" s="59"/>
    </row>
    <row r="19238" spans="21:21" x14ac:dyDescent="0.2">
      <c r="U19238" s="59"/>
    </row>
    <row r="19239" spans="21:21" x14ac:dyDescent="0.2">
      <c r="U19239" s="59"/>
    </row>
    <row r="19240" spans="21:21" x14ac:dyDescent="0.2">
      <c r="U19240" s="59"/>
    </row>
    <row r="19241" spans="21:21" x14ac:dyDescent="0.2">
      <c r="U19241" s="59"/>
    </row>
    <row r="19242" spans="21:21" x14ac:dyDescent="0.2">
      <c r="U19242" s="59"/>
    </row>
    <row r="19243" spans="21:21" x14ac:dyDescent="0.2">
      <c r="U19243" s="59"/>
    </row>
    <row r="19244" spans="21:21" x14ac:dyDescent="0.2">
      <c r="U19244" s="59"/>
    </row>
    <row r="19245" spans="21:21" x14ac:dyDescent="0.2">
      <c r="U19245" s="59"/>
    </row>
    <row r="19246" spans="21:21" x14ac:dyDescent="0.2">
      <c r="U19246" s="59"/>
    </row>
    <row r="19247" spans="21:21" x14ac:dyDescent="0.2">
      <c r="U19247" s="59"/>
    </row>
    <row r="19248" spans="21:21" x14ac:dyDescent="0.2">
      <c r="U19248" s="59"/>
    </row>
    <row r="19249" spans="21:21" x14ac:dyDescent="0.2">
      <c r="U19249" s="59"/>
    </row>
    <row r="19250" spans="21:21" x14ac:dyDescent="0.2">
      <c r="U19250" s="59"/>
    </row>
    <row r="19251" spans="21:21" x14ac:dyDescent="0.2">
      <c r="U19251" s="59"/>
    </row>
    <row r="19252" spans="21:21" x14ac:dyDescent="0.2">
      <c r="U19252" s="59"/>
    </row>
    <row r="19253" spans="21:21" x14ac:dyDescent="0.2">
      <c r="U19253" s="59"/>
    </row>
    <row r="19254" spans="21:21" x14ac:dyDescent="0.2">
      <c r="U19254" s="59"/>
    </row>
    <row r="19255" spans="21:21" x14ac:dyDescent="0.2">
      <c r="U19255" s="59"/>
    </row>
    <row r="19256" spans="21:21" x14ac:dyDescent="0.2">
      <c r="U19256" s="59"/>
    </row>
    <row r="19257" spans="21:21" x14ac:dyDescent="0.2">
      <c r="U19257" s="59"/>
    </row>
    <row r="19258" spans="21:21" x14ac:dyDescent="0.2">
      <c r="U19258" s="59"/>
    </row>
    <row r="19259" spans="21:21" x14ac:dyDescent="0.2">
      <c r="U19259" s="59"/>
    </row>
    <row r="19260" spans="21:21" x14ac:dyDescent="0.2">
      <c r="U19260" s="59"/>
    </row>
    <row r="19261" spans="21:21" x14ac:dyDescent="0.2">
      <c r="U19261" s="59"/>
    </row>
    <row r="19262" spans="21:21" x14ac:dyDescent="0.2">
      <c r="U19262" s="59"/>
    </row>
    <row r="19263" spans="21:21" x14ac:dyDescent="0.2">
      <c r="U19263" s="59"/>
    </row>
    <row r="19264" spans="21:21" x14ac:dyDescent="0.2">
      <c r="U19264" s="59"/>
    </row>
    <row r="19265" spans="21:21" x14ac:dyDescent="0.2">
      <c r="U19265" s="59"/>
    </row>
    <row r="19266" spans="21:21" x14ac:dyDescent="0.2">
      <c r="U19266" s="59"/>
    </row>
    <row r="19267" spans="21:21" x14ac:dyDescent="0.2">
      <c r="U19267" s="59"/>
    </row>
    <row r="19268" spans="21:21" x14ac:dyDescent="0.2">
      <c r="U19268" s="59"/>
    </row>
    <row r="19269" spans="21:21" x14ac:dyDescent="0.2">
      <c r="U19269" s="59"/>
    </row>
    <row r="19270" spans="21:21" x14ac:dyDescent="0.2">
      <c r="U19270" s="59"/>
    </row>
    <row r="19271" spans="21:21" x14ac:dyDescent="0.2">
      <c r="U19271" s="59"/>
    </row>
    <row r="19272" spans="21:21" x14ac:dyDescent="0.2">
      <c r="U19272" s="59"/>
    </row>
    <row r="19273" spans="21:21" x14ac:dyDescent="0.2">
      <c r="U19273" s="59"/>
    </row>
    <row r="19274" spans="21:21" x14ac:dyDescent="0.2">
      <c r="U19274" s="59"/>
    </row>
    <row r="19275" spans="21:21" x14ac:dyDescent="0.2">
      <c r="U19275" s="59"/>
    </row>
    <row r="19276" spans="21:21" x14ac:dyDescent="0.2">
      <c r="U19276" s="59"/>
    </row>
    <row r="19277" spans="21:21" x14ac:dyDescent="0.2">
      <c r="U19277" s="59"/>
    </row>
    <row r="19278" spans="21:21" x14ac:dyDescent="0.2">
      <c r="U19278" s="59"/>
    </row>
    <row r="19279" spans="21:21" x14ac:dyDescent="0.2">
      <c r="U19279" s="59"/>
    </row>
    <row r="19280" spans="21:21" x14ac:dyDescent="0.2">
      <c r="U19280" s="59"/>
    </row>
    <row r="19281" spans="21:21" x14ac:dyDescent="0.2">
      <c r="U19281" s="59"/>
    </row>
    <row r="19282" spans="21:21" x14ac:dyDescent="0.2">
      <c r="U19282" s="59"/>
    </row>
    <row r="19283" spans="21:21" x14ac:dyDescent="0.2">
      <c r="U19283" s="59"/>
    </row>
    <row r="19284" spans="21:21" x14ac:dyDescent="0.2">
      <c r="U19284" s="59"/>
    </row>
    <row r="19285" spans="21:21" x14ac:dyDescent="0.2">
      <c r="U19285" s="59"/>
    </row>
    <row r="19286" spans="21:21" x14ac:dyDescent="0.2">
      <c r="U19286" s="59"/>
    </row>
    <row r="19287" spans="21:21" x14ac:dyDescent="0.2">
      <c r="U19287" s="59"/>
    </row>
    <row r="19288" spans="21:21" x14ac:dyDescent="0.2">
      <c r="U19288" s="59"/>
    </row>
    <row r="19289" spans="21:21" x14ac:dyDescent="0.2">
      <c r="U19289" s="59"/>
    </row>
    <row r="19290" spans="21:21" x14ac:dyDescent="0.2">
      <c r="U19290" s="59"/>
    </row>
    <row r="19291" spans="21:21" x14ac:dyDescent="0.2">
      <c r="U19291" s="59"/>
    </row>
    <row r="19292" spans="21:21" x14ac:dyDescent="0.2">
      <c r="U19292" s="59"/>
    </row>
    <row r="19293" spans="21:21" x14ac:dyDescent="0.2">
      <c r="U19293" s="59"/>
    </row>
    <row r="19294" spans="21:21" x14ac:dyDescent="0.2">
      <c r="U19294" s="59"/>
    </row>
    <row r="19295" spans="21:21" x14ac:dyDescent="0.2">
      <c r="U19295" s="59"/>
    </row>
    <row r="19296" spans="21:21" x14ac:dyDescent="0.2">
      <c r="U19296" s="59"/>
    </row>
    <row r="19297" spans="21:21" x14ac:dyDescent="0.2">
      <c r="U19297" s="59"/>
    </row>
    <row r="19298" spans="21:21" x14ac:dyDescent="0.2">
      <c r="U19298" s="59"/>
    </row>
    <row r="19299" spans="21:21" x14ac:dyDescent="0.2">
      <c r="U19299" s="59"/>
    </row>
    <row r="19300" spans="21:21" x14ac:dyDescent="0.2">
      <c r="U19300" s="59"/>
    </row>
    <row r="19301" spans="21:21" x14ac:dyDescent="0.2">
      <c r="U19301" s="59"/>
    </row>
    <row r="19302" spans="21:21" x14ac:dyDescent="0.2">
      <c r="U19302" s="59"/>
    </row>
    <row r="19303" spans="21:21" x14ac:dyDescent="0.2">
      <c r="U19303" s="59"/>
    </row>
    <row r="19304" spans="21:21" x14ac:dyDescent="0.2">
      <c r="U19304" s="59"/>
    </row>
    <row r="19305" spans="21:21" x14ac:dyDescent="0.2">
      <c r="U19305" s="59"/>
    </row>
    <row r="19306" spans="21:21" x14ac:dyDescent="0.2">
      <c r="U19306" s="59"/>
    </row>
    <row r="19307" spans="21:21" x14ac:dyDescent="0.2">
      <c r="U19307" s="59"/>
    </row>
    <row r="19308" spans="21:21" x14ac:dyDescent="0.2">
      <c r="U19308" s="59"/>
    </row>
    <row r="19309" spans="21:21" x14ac:dyDescent="0.2">
      <c r="U19309" s="59"/>
    </row>
    <row r="19310" spans="21:21" x14ac:dyDescent="0.2">
      <c r="U19310" s="59"/>
    </row>
    <row r="19311" spans="21:21" x14ac:dyDescent="0.2">
      <c r="U19311" s="59"/>
    </row>
    <row r="19312" spans="21:21" x14ac:dyDescent="0.2">
      <c r="U19312" s="59"/>
    </row>
    <row r="19313" spans="21:21" x14ac:dyDescent="0.2">
      <c r="U19313" s="59"/>
    </row>
    <row r="19314" spans="21:21" x14ac:dyDescent="0.2">
      <c r="U19314" s="59"/>
    </row>
    <row r="19315" spans="21:21" x14ac:dyDescent="0.2">
      <c r="U19315" s="59"/>
    </row>
    <row r="19316" spans="21:21" x14ac:dyDescent="0.2">
      <c r="U19316" s="59"/>
    </row>
    <row r="19317" spans="21:21" x14ac:dyDescent="0.2">
      <c r="U19317" s="59"/>
    </row>
    <row r="19318" spans="21:21" x14ac:dyDescent="0.2">
      <c r="U19318" s="59"/>
    </row>
    <row r="19319" spans="21:21" x14ac:dyDescent="0.2">
      <c r="U19319" s="59"/>
    </row>
    <row r="19320" spans="21:21" x14ac:dyDescent="0.2">
      <c r="U19320" s="59"/>
    </row>
    <row r="19321" spans="21:21" x14ac:dyDescent="0.2">
      <c r="U19321" s="59"/>
    </row>
    <row r="19322" spans="21:21" x14ac:dyDescent="0.2">
      <c r="U19322" s="59"/>
    </row>
    <row r="19323" spans="21:21" x14ac:dyDescent="0.2">
      <c r="U19323" s="59"/>
    </row>
    <row r="19324" spans="21:21" x14ac:dyDescent="0.2">
      <c r="U19324" s="59"/>
    </row>
    <row r="19325" spans="21:21" x14ac:dyDescent="0.2">
      <c r="U19325" s="59"/>
    </row>
    <row r="19326" spans="21:21" x14ac:dyDescent="0.2">
      <c r="U19326" s="59"/>
    </row>
    <row r="19327" spans="21:21" x14ac:dyDescent="0.2">
      <c r="U19327" s="59"/>
    </row>
    <row r="19328" spans="21:21" x14ac:dyDescent="0.2">
      <c r="U19328" s="59"/>
    </row>
    <row r="19329" spans="21:21" x14ac:dyDescent="0.2">
      <c r="U19329" s="59"/>
    </row>
    <row r="19330" spans="21:21" x14ac:dyDescent="0.2">
      <c r="U19330" s="59"/>
    </row>
    <row r="19331" spans="21:21" x14ac:dyDescent="0.2">
      <c r="U19331" s="59"/>
    </row>
    <row r="19332" spans="21:21" x14ac:dyDescent="0.2">
      <c r="U19332" s="59"/>
    </row>
    <row r="19333" spans="21:21" x14ac:dyDescent="0.2">
      <c r="U19333" s="59"/>
    </row>
    <row r="19334" spans="21:21" x14ac:dyDescent="0.2">
      <c r="U19334" s="59"/>
    </row>
    <row r="19335" spans="21:21" x14ac:dyDescent="0.2">
      <c r="U19335" s="59"/>
    </row>
    <row r="19336" spans="21:21" x14ac:dyDescent="0.2">
      <c r="U19336" s="59"/>
    </row>
    <row r="19337" spans="21:21" x14ac:dyDescent="0.2">
      <c r="U19337" s="59"/>
    </row>
    <row r="19338" spans="21:21" x14ac:dyDescent="0.2">
      <c r="U19338" s="59"/>
    </row>
    <row r="19339" spans="21:21" x14ac:dyDescent="0.2">
      <c r="U19339" s="59"/>
    </row>
    <row r="19340" spans="21:21" x14ac:dyDescent="0.2">
      <c r="U19340" s="59"/>
    </row>
    <row r="19341" spans="21:21" x14ac:dyDescent="0.2">
      <c r="U19341" s="59"/>
    </row>
    <row r="19342" spans="21:21" x14ac:dyDescent="0.2">
      <c r="U19342" s="59"/>
    </row>
    <row r="19343" spans="21:21" x14ac:dyDescent="0.2">
      <c r="U19343" s="59"/>
    </row>
    <row r="19344" spans="21:21" x14ac:dyDescent="0.2">
      <c r="U19344" s="59"/>
    </row>
    <row r="19345" spans="21:21" x14ac:dyDescent="0.2">
      <c r="U19345" s="59"/>
    </row>
    <row r="19346" spans="21:21" x14ac:dyDescent="0.2">
      <c r="U19346" s="59"/>
    </row>
    <row r="19347" spans="21:21" x14ac:dyDescent="0.2">
      <c r="U19347" s="59"/>
    </row>
    <row r="19348" spans="21:21" x14ac:dyDescent="0.2">
      <c r="U19348" s="59"/>
    </row>
    <row r="19349" spans="21:21" x14ac:dyDescent="0.2">
      <c r="U19349" s="59"/>
    </row>
    <row r="19350" spans="21:21" x14ac:dyDescent="0.2">
      <c r="U19350" s="59"/>
    </row>
    <row r="19351" spans="21:21" x14ac:dyDescent="0.2">
      <c r="U19351" s="59"/>
    </row>
    <row r="19352" spans="21:21" x14ac:dyDescent="0.2">
      <c r="U19352" s="59"/>
    </row>
    <row r="19353" spans="21:21" x14ac:dyDescent="0.2">
      <c r="U19353" s="59"/>
    </row>
    <row r="19354" spans="21:21" x14ac:dyDescent="0.2">
      <c r="U19354" s="59"/>
    </row>
    <row r="19355" spans="21:21" x14ac:dyDescent="0.2">
      <c r="U19355" s="59"/>
    </row>
    <row r="19356" spans="21:21" x14ac:dyDescent="0.2">
      <c r="U19356" s="59"/>
    </row>
    <row r="19357" spans="21:21" x14ac:dyDescent="0.2">
      <c r="U19357" s="59"/>
    </row>
    <row r="19358" spans="21:21" x14ac:dyDescent="0.2">
      <c r="U19358" s="59"/>
    </row>
    <row r="19359" spans="21:21" x14ac:dyDescent="0.2">
      <c r="U19359" s="59"/>
    </row>
    <row r="19360" spans="21:21" x14ac:dyDescent="0.2">
      <c r="U19360" s="59"/>
    </row>
    <row r="19361" spans="21:21" x14ac:dyDescent="0.2">
      <c r="U19361" s="59"/>
    </row>
    <row r="19362" spans="21:21" x14ac:dyDescent="0.2">
      <c r="U19362" s="59"/>
    </row>
    <row r="19363" spans="21:21" x14ac:dyDescent="0.2">
      <c r="U19363" s="59"/>
    </row>
    <row r="19364" spans="21:21" x14ac:dyDescent="0.2">
      <c r="U19364" s="59"/>
    </row>
    <row r="19365" spans="21:21" x14ac:dyDescent="0.2">
      <c r="U19365" s="59"/>
    </row>
    <row r="19366" spans="21:21" x14ac:dyDescent="0.2">
      <c r="U19366" s="59"/>
    </row>
    <row r="19367" spans="21:21" x14ac:dyDescent="0.2">
      <c r="U19367" s="59"/>
    </row>
    <row r="19368" spans="21:21" x14ac:dyDescent="0.2">
      <c r="U19368" s="59"/>
    </row>
    <row r="19369" spans="21:21" x14ac:dyDescent="0.2">
      <c r="U19369" s="59"/>
    </row>
    <row r="19370" spans="21:21" x14ac:dyDescent="0.2">
      <c r="U19370" s="59"/>
    </row>
    <row r="19371" spans="21:21" x14ac:dyDescent="0.2">
      <c r="U19371" s="59"/>
    </row>
    <row r="19372" spans="21:21" x14ac:dyDescent="0.2">
      <c r="U19372" s="59"/>
    </row>
    <row r="19373" spans="21:21" x14ac:dyDescent="0.2">
      <c r="U19373" s="59"/>
    </row>
    <row r="19374" spans="21:21" x14ac:dyDescent="0.2">
      <c r="U19374" s="59"/>
    </row>
    <row r="19375" spans="21:21" x14ac:dyDescent="0.2">
      <c r="U19375" s="59"/>
    </row>
    <row r="19376" spans="21:21" x14ac:dyDescent="0.2">
      <c r="U19376" s="59"/>
    </row>
    <row r="19377" spans="21:21" x14ac:dyDescent="0.2">
      <c r="U19377" s="59"/>
    </row>
    <row r="19378" spans="21:21" x14ac:dyDescent="0.2">
      <c r="U19378" s="59"/>
    </row>
    <row r="19379" spans="21:21" x14ac:dyDescent="0.2">
      <c r="U19379" s="59"/>
    </row>
    <row r="19380" spans="21:21" x14ac:dyDescent="0.2">
      <c r="U19380" s="59"/>
    </row>
    <row r="19381" spans="21:21" x14ac:dyDescent="0.2">
      <c r="U19381" s="59"/>
    </row>
    <row r="19382" spans="21:21" x14ac:dyDescent="0.2">
      <c r="U19382" s="59"/>
    </row>
    <row r="19383" spans="21:21" x14ac:dyDescent="0.2">
      <c r="U19383" s="59"/>
    </row>
    <row r="19384" spans="21:21" x14ac:dyDescent="0.2">
      <c r="U19384" s="59"/>
    </row>
    <row r="19385" spans="21:21" x14ac:dyDescent="0.2">
      <c r="U19385" s="59"/>
    </row>
    <row r="19386" spans="21:21" x14ac:dyDescent="0.2">
      <c r="U19386" s="59"/>
    </row>
    <row r="19387" spans="21:21" x14ac:dyDescent="0.2">
      <c r="U19387" s="59"/>
    </row>
    <row r="19388" spans="21:21" x14ac:dyDescent="0.2">
      <c r="U19388" s="59"/>
    </row>
    <row r="19389" spans="21:21" x14ac:dyDescent="0.2">
      <c r="U19389" s="59"/>
    </row>
    <row r="19390" spans="21:21" x14ac:dyDescent="0.2">
      <c r="U19390" s="59"/>
    </row>
    <row r="19391" spans="21:21" x14ac:dyDescent="0.2">
      <c r="U19391" s="59"/>
    </row>
    <row r="19392" spans="21:21" x14ac:dyDescent="0.2">
      <c r="U19392" s="59"/>
    </row>
    <row r="19393" spans="21:21" x14ac:dyDescent="0.2">
      <c r="U19393" s="59"/>
    </row>
    <row r="19394" spans="21:21" x14ac:dyDescent="0.2">
      <c r="U19394" s="59"/>
    </row>
    <row r="19395" spans="21:21" x14ac:dyDescent="0.2">
      <c r="U19395" s="59"/>
    </row>
    <row r="19396" spans="21:21" x14ac:dyDescent="0.2">
      <c r="U19396" s="59"/>
    </row>
    <row r="19397" spans="21:21" x14ac:dyDescent="0.2">
      <c r="U19397" s="59"/>
    </row>
    <row r="19398" spans="21:21" x14ac:dyDescent="0.2">
      <c r="U19398" s="59"/>
    </row>
    <row r="19399" spans="21:21" x14ac:dyDescent="0.2">
      <c r="U19399" s="59"/>
    </row>
    <row r="19400" spans="21:21" x14ac:dyDescent="0.2">
      <c r="U19400" s="59"/>
    </row>
    <row r="19401" spans="21:21" x14ac:dyDescent="0.2">
      <c r="U19401" s="59"/>
    </row>
    <row r="19402" spans="21:21" x14ac:dyDescent="0.2">
      <c r="U19402" s="59"/>
    </row>
    <row r="19403" spans="21:21" x14ac:dyDescent="0.2">
      <c r="U19403" s="59"/>
    </row>
    <row r="19404" spans="21:21" x14ac:dyDescent="0.2">
      <c r="U19404" s="59"/>
    </row>
    <row r="19405" spans="21:21" x14ac:dyDescent="0.2">
      <c r="U19405" s="59"/>
    </row>
    <row r="19406" spans="21:21" x14ac:dyDescent="0.2">
      <c r="U19406" s="59"/>
    </row>
    <row r="19407" spans="21:21" x14ac:dyDescent="0.2">
      <c r="U19407" s="59"/>
    </row>
    <row r="19408" spans="21:21" x14ac:dyDescent="0.2">
      <c r="U19408" s="59"/>
    </row>
    <row r="19409" spans="21:21" x14ac:dyDescent="0.2">
      <c r="U19409" s="59"/>
    </row>
    <row r="19410" spans="21:21" x14ac:dyDescent="0.2">
      <c r="U19410" s="59"/>
    </row>
    <row r="19411" spans="21:21" x14ac:dyDescent="0.2">
      <c r="U19411" s="59"/>
    </row>
    <row r="19412" spans="21:21" x14ac:dyDescent="0.2">
      <c r="U19412" s="59"/>
    </row>
    <row r="19413" spans="21:21" x14ac:dyDescent="0.2">
      <c r="U19413" s="59"/>
    </row>
    <row r="19414" spans="21:21" x14ac:dyDescent="0.2">
      <c r="U19414" s="59"/>
    </row>
    <row r="19415" spans="21:21" x14ac:dyDescent="0.2">
      <c r="U19415" s="59"/>
    </row>
    <row r="19416" spans="21:21" x14ac:dyDescent="0.2">
      <c r="U19416" s="59"/>
    </row>
    <row r="19417" spans="21:21" x14ac:dyDescent="0.2">
      <c r="U19417" s="59"/>
    </row>
    <row r="19418" spans="21:21" x14ac:dyDescent="0.2">
      <c r="U19418" s="59"/>
    </row>
    <row r="19419" spans="21:21" x14ac:dyDescent="0.2">
      <c r="U19419" s="59"/>
    </row>
    <row r="19420" spans="21:21" x14ac:dyDescent="0.2">
      <c r="U19420" s="59"/>
    </row>
    <row r="19421" spans="21:21" x14ac:dyDescent="0.2">
      <c r="U19421" s="59"/>
    </row>
    <row r="19422" spans="21:21" x14ac:dyDescent="0.2">
      <c r="U19422" s="59"/>
    </row>
    <row r="19423" spans="21:21" x14ac:dyDescent="0.2">
      <c r="U19423" s="59"/>
    </row>
    <row r="19424" spans="21:21" x14ac:dyDescent="0.2">
      <c r="U19424" s="59"/>
    </row>
    <row r="19425" spans="21:21" x14ac:dyDescent="0.2">
      <c r="U19425" s="59"/>
    </row>
    <row r="19426" spans="21:21" x14ac:dyDescent="0.2">
      <c r="U19426" s="59"/>
    </row>
    <row r="19427" spans="21:21" x14ac:dyDescent="0.2">
      <c r="U19427" s="59"/>
    </row>
    <row r="19428" spans="21:21" x14ac:dyDescent="0.2">
      <c r="U19428" s="59"/>
    </row>
    <row r="19429" spans="21:21" x14ac:dyDescent="0.2">
      <c r="U19429" s="59"/>
    </row>
    <row r="19430" spans="21:21" x14ac:dyDescent="0.2">
      <c r="U19430" s="59"/>
    </row>
    <row r="19431" spans="21:21" x14ac:dyDescent="0.2">
      <c r="U19431" s="59"/>
    </row>
    <row r="19432" spans="21:21" x14ac:dyDescent="0.2">
      <c r="U19432" s="59"/>
    </row>
    <row r="19433" spans="21:21" x14ac:dyDescent="0.2">
      <c r="U19433" s="59"/>
    </row>
    <row r="19434" spans="21:21" x14ac:dyDescent="0.2">
      <c r="U19434" s="59"/>
    </row>
    <row r="19435" spans="21:21" x14ac:dyDescent="0.2">
      <c r="U19435" s="59"/>
    </row>
    <row r="19436" spans="21:21" x14ac:dyDescent="0.2">
      <c r="U19436" s="59"/>
    </row>
    <row r="19437" spans="21:21" x14ac:dyDescent="0.2">
      <c r="U19437" s="59"/>
    </row>
    <row r="19438" spans="21:21" x14ac:dyDescent="0.2">
      <c r="U19438" s="59"/>
    </row>
    <row r="19439" spans="21:21" x14ac:dyDescent="0.2">
      <c r="U19439" s="59"/>
    </row>
    <row r="19440" spans="21:21" x14ac:dyDescent="0.2">
      <c r="U19440" s="59"/>
    </row>
    <row r="19441" spans="21:21" x14ac:dyDescent="0.2">
      <c r="U19441" s="59"/>
    </row>
    <row r="19442" spans="21:21" x14ac:dyDescent="0.2">
      <c r="U19442" s="59"/>
    </row>
    <row r="19443" spans="21:21" x14ac:dyDescent="0.2">
      <c r="U19443" s="59"/>
    </row>
    <row r="19444" spans="21:21" x14ac:dyDescent="0.2">
      <c r="U19444" s="59"/>
    </row>
    <row r="19445" spans="21:21" x14ac:dyDescent="0.2">
      <c r="U19445" s="59"/>
    </row>
    <row r="19446" spans="21:21" x14ac:dyDescent="0.2">
      <c r="U19446" s="59"/>
    </row>
    <row r="19447" spans="21:21" x14ac:dyDescent="0.2">
      <c r="U19447" s="59"/>
    </row>
    <row r="19448" spans="21:21" x14ac:dyDescent="0.2">
      <c r="U19448" s="59"/>
    </row>
    <row r="19449" spans="21:21" x14ac:dyDescent="0.2">
      <c r="U19449" s="59"/>
    </row>
    <row r="19450" spans="21:21" x14ac:dyDescent="0.2">
      <c r="U19450" s="59"/>
    </row>
    <row r="19451" spans="21:21" x14ac:dyDescent="0.2">
      <c r="U19451" s="59"/>
    </row>
    <row r="19452" spans="21:21" x14ac:dyDescent="0.2">
      <c r="U19452" s="59"/>
    </row>
    <row r="19453" spans="21:21" x14ac:dyDescent="0.2">
      <c r="U19453" s="59"/>
    </row>
    <row r="19454" spans="21:21" x14ac:dyDescent="0.2">
      <c r="U19454" s="59"/>
    </row>
    <row r="19455" spans="21:21" x14ac:dyDescent="0.2">
      <c r="U19455" s="59"/>
    </row>
    <row r="19456" spans="21:21" x14ac:dyDescent="0.2">
      <c r="U19456" s="59"/>
    </row>
    <row r="19457" spans="21:21" x14ac:dyDescent="0.2">
      <c r="U19457" s="59"/>
    </row>
    <row r="19458" spans="21:21" x14ac:dyDescent="0.2">
      <c r="U19458" s="59"/>
    </row>
    <row r="19459" spans="21:21" x14ac:dyDescent="0.2">
      <c r="U19459" s="59"/>
    </row>
    <row r="19460" spans="21:21" x14ac:dyDescent="0.2">
      <c r="U19460" s="59"/>
    </row>
    <row r="19461" spans="21:21" x14ac:dyDescent="0.2">
      <c r="U19461" s="59"/>
    </row>
    <row r="19462" spans="21:21" x14ac:dyDescent="0.2">
      <c r="U19462" s="59"/>
    </row>
    <row r="19463" spans="21:21" x14ac:dyDescent="0.2">
      <c r="U19463" s="59"/>
    </row>
    <row r="19464" spans="21:21" x14ac:dyDescent="0.2">
      <c r="U19464" s="59"/>
    </row>
    <row r="19465" spans="21:21" x14ac:dyDescent="0.2">
      <c r="U19465" s="59"/>
    </row>
    <row r="19466" spans="21:21" x14ac:dyDescent="0.2">
      <c r="U19466" s="59"/>
    </row>
    <row r="19467" spans="21:21" x14ac:dyDescent="0.2">
      <c r="U19467" s="59"/>
    </row>
    <row r="19468" spans="21:21" x14ac:dyDescent="0.2">
      <c r="U19468" s="59"/>
    </row>
    <row r="19469" spans="21:21" x14ac:dyDescent="0.2">
      <c r="U19469" s="59"/>
    </row>
    <row r="19470" spans="21:21" x14ac:dyDescent="0.2">
      <c r="U19470" s="59"/>
    </row>
    <row r="19471" spans="21:21" x14ac:dyDescent="0.2">
      <c r="U19471" s="59"/>
    </row>
    <row r="19472" spans="21:21" x14ac:dyDescent="0.2">
      <c r="U19472" s="59"/>
    </row>
    <row r="19473" spans="21:21" x14ac:dyDescent="0.2">
      <c r="U19473" s="59"/>
    </row>
    <row r="19474" spans="21:21" x14ac:dyDescent="0.2">
      <c r="U19474" s="59"/>
    </row>
    <row r="19475" spans="21:21" x14ac:dyDescent="0.2">
      <c r="U19475" s="59"/>
    </row>
    <row r="19476" spans="21:21" x14ac:dyDescent="0.2">
      <c r="U19476" s="59"/>
    </row>
    <row r="19477" spans="21:21" x14ac:dyDescent="0.2">
      <c r="U19477" s="59"/>
    </row>
    <row r="19478" spans="21:21" x14ac:dyDescent="0.2">
      <c r="U19478" s="59"/>
    </row>
    <row r="19479" spans="21:21" x14ac:dyDescent="0.2">
      <c r="U19479" s="59"/>
    </row>
    <row r="19480" spans="21:21" x14ac:dyDescent="0.2">
      <c r="U19480" s="59"/>
    </row>
    <row r="19481" spans="21:21" x14ac:dyDescent="0.2">
      <c r="U19481" s="59"/>
    </row>
    <row r="19482" spans="21:21" x14ac:dyDescent="0.2">
      <c r="U19482" s="59"/>
    </row>
    <row r="19483" spans="21:21" x14ac:dyDescent="0.2">
      <c r="U19483" s="59"/>
    </row>
    <row r="19484" spans="21:21" x14ac:dyDescent="0.2">
      <c r="U19484" s="59"/>
    </row>
    <row r="19485" spans="21:21" x14ac:dyDescent="0.2">
      <c r="U19485" s="59"/>
    </row>
    <row r="19486" spans="21:21" x14ac:dyDescent="0.2">
      <c r="U19486" s="59"/>
    </row>
    <row r="19487" spans="21:21" x14ac:dyDescent="0.2">
      <c r="U19487" s="59"/>
    </row>
    <row r="19488" spans="21:21" x14ac:dyDescent="0.2">
      <c r="U19488" s="59"/>
    </row>
    <row r="19489" spans="21:21" x14ac:dyDescent="0.2">
      <c r="U19489" s="59"/>
    </row>
    <row r="19490" spans="21:21" x14ac:dyDescent="0.2">
      <c r="U19490" s="59"/>
    </row>
    <row r="19491" spans="21:21" x14ac:dyDescent="0.2">
      <c r="U19491" s="59"/>
    </row>
    <row r="19492" spans="21:21" x14ac:dyDescent="0.2">
      <c r="U19492" s="59"/>
    </row>
    <row r="19493" spans="21:21" x14ac:dyDescent="0.2">
      <c r="U19493" s="59"/>
    </row>
    <row r="19494" spans="21:21" x14ac:dyDescent="0.2">
      <c r="U19494" s="59"/>
    </row>
    <row r="19495" spans="21:21" x14ac:dyDescent="0.2">
      <c r="U19495" s="59"/>
    </row>
    <row r="19496" spans="21:21" x14ac:dyDescent="0.2">
      <c r="U19496" s="59"/>
    </row>
    <row r="19497" spans="21:21" x14ac:dyDescent="0.2">
      <c r="U19497" s="59"/>
    </row>
    <row r="19498" spans="21:21" x14ac:dyDescent="0.2">
      <c r="U19498" s="59"/>
    </row>
    <row r="19499" spans="21:21" x14ac:dyDescent="0.2">
      <c r="U19499" s="59"/>
    </row>
    <row r="19500" spans="21:21" x14ac:dyDescent="0.2">
      <c r="U19500" s="59"/>
    </row>
    <row r="19501" spans="21:21" x14ac:dyDescent="0.2">
      <c r="U19501" s="59"/>
    </row>
    <row r="19502" spans="21:21" x14ac:dyDescent="0.2">
      <c r="U19502" s="59"/>
    </row>
    <row r="19503" spans="21:21" x14ac:dyDescent="0.2">
      <c r="U19503" s="59"/>
    </row>
    <row r="19504" spans="21:21" x14ac:dyDescent="0.2">
      <c r="U19504" s="59"/>
    </row>
    <row r="19505" spans="21:21" x14ac:dyDescent="0.2">
      <c r="U19505" s="59"/>
    </row>
    <row r="19506" spans="21:21" x14ac:dyDescent="0.2">
      <c r="U19506" s="59"/>
    </row>
    <row r="19507" spans="21:21" x14ac:dyDescent="0.2">
      <c r="U19507" s="59"/>
    </row>
    <row r="19508" spans="21:21" x14ac:dyDescent="0.2">
      <c r="U19508" s="59"/>
    </row>
    <row r="19509" spans="21:21" x14ac:dyDescent="0.2">
      <c r="U19509" s="59"/>
    </row>
    <row r="19510" spans="21:21" x14ac:dyDescent="0.2">
      <c r="U19510" s="59"/>
    </row>
    <row r="19511" spans="21:21" x14ac:dyDescent="0.2">
      <c r="U19511" s="59"/>
    </row>
    <row r="19512" spans="21:21" x14ac:dyDescent="0.2">
      <c r="U19512" s="59"/>
    </row>
    <row r="19513" spans="21:21" x14ac:dyDescent="0.2">
      <c r="U19513" s="59"/>
    </row>
    <row r="19514" spans="21:21" x14ac:dyDescent="0.2">
      <c r="U19514" s="59"/>
    </row>
    <row r="19515" spans="21:21" x14ac:dyDescent="0.2">
      <c r="U19515" s="59"/>
    </row>
    <row r="19516" spans="21:21" x14ac:dyDescent="0.2">
      <c r="U19516" s="59"/>
    </row>
    <row r="19517" spans="21:21" x14ac:dyDescent="0.2">
      <c r="U19517" s="59"/>
    </row>
    <row r="19518" spans="21:21" x14ac:dyDescent="0.2">
      <c r="U19518" s="59"/>
    </row>
    <row r="19519" spans="21:21" x14ac:dyDescent="0.2">
      <c r="U19519" s="59"/>
    </row>
    <row r="19520" spans="21:21" x14ac:dyDescent="0.2">
      <c r="U19520" s="59"/>
    </row>
    <row r="19521" spans="21:21" x14ac:dyDescent="0.2">
      <c r="U19521" s="59"/>
    </row>
    <row r="19522" spans="21:21" x14ac:dyDescent="0.2">
      <c r="U19522" s="59"/>
    </row>
    <row r="19523" spans="21:21" x14ac:dyDescent="0.2">
      <c r="U19523" s="59"/>
    </row>
    <row r="19524" spans="21:21" x14ac:dyDescent="0.2">
      <c r="U19524" s="59"/>
    </row>
    <row r="19525" spans="21:21" x14ac:dyDescent="0.2">
      <c r="U19525" s="59"/>
    </row>
    <row r="19526" spans="21:21" x14ac:dyDescent="0.2">
      <c r="U19526" s="59"/>
    </row>
    <row r="19527" spans="21:21" x14ac:dyDescent="0.2">
      <c r="U19527" s="59"/>
    </row>
    <row r="19528" spans="21:21" x14ac:dyDescent="0.2">
      <c r="U19528" s="59"/>
    </row>
    <row r="19529" spans="21:21" x14ac:dyDescent="0.2">
      <c r="U19529" s="59"/>
    </row>
    <row r="19530" spans="21:21" x14ac:dyDescent="0.2">
      <c r="U19530" s="59"/>
    </row>
    <row r="19531" spans="21:21" x14ac:dyDescent="0.2">
      <c r="U19531" s="59"/>
    </row>
    <row r="19532" spans="21:21" x14ac:dyDescent="0.2">
      <c r="U19532" s="59"/>
    </row>
    <row r="19533" spans="21:21" x14ac:dyDescent="0.2">
      <c r="U19533" s="59"/>
    </row>
    <row r="19534" spans="21:21" x14ac:dyDescent="0.2">
      <c r="U19534" s="59"/>
    </row>
    <row r="19535" spans="21:21" x14ac:dyDescent="0.2">
      <c r="U19535" s="59"/>
    </row>
    <row r="19536" spans="21:21" x14ac:dyDescent="0.2">
      <c r="U19536" s="59"/>
    </row>
    <row r="19537" spans="21:21" x14ac:dyDescent="0.2">
      <c r="U19537" s="59"/>
    </row>
    <row r="19538" spans="21:21" x14ac:dyDescent="0.2">
      <c r="U19538" s="59"/>
    </row>
    <row r="19539" spans="21:21" x14ac:dyDescent="0.2">
      <c r="U19539" s="59"/>
    </row>
    <row r="19540" spans="21:21" x14ac:dyDescent="0.2">
      <c r="U19540" s="59"/>
    </row>
    <row r="19541" spans="21:21" x14ac:dyDescent="0.2">
      <c r="U19541" s="59"/>
    </row>
    <row r="19542" spans="21:21" x14ac:dyDescent="0.2">
      <c r="U19542" s="59"/>
    </row>
    <row r="19543" spans="21:21" x14ac:dyDescent="0.2">
      <c r="U19543" s="59"/>
    </row>
    <row r="19544" spans="21:21" x14ac:dyDescent="0.2">
      <c r="U19544" s="59"/>
    </row>
    <row r="19545" spans="21:21" x14ac:dyDescent="0.2">
      <c r="U19545" s="59"/>
    </row>
    <row r="19546" spans="21:21" x14ac:dyDescent="0.2">
      <c r="U19546" s="59"/>
    </row>
    <row r="19547" spans="21:21" x14ac:dyDescent="0.2">
      <c r="U19547" s="59"/>
    </row>
    <row r="19548" spans="21:21" x14ac:dyDescent="0.2">
      <c r="U19548" s="59"/>
    </row>
    <row r="19549" spans="21:21" x14ac:dyDescent="0.2">
      <c r="U19549" s="59"/>
    </row>
    <row r="19550" spans="21:21" x14ac:dyDescent="0.2">
      <c r="U19550" s="59"/>
    </row>
    <row r="19551" spans="21:21" x14ac:dyDescent="0.2">
      <c r="U19551" s="59"/>
    </row>
    <row r="19552" spans="21:21" x14ac:dyDescent="0.2">
      <c r="U19552" s="59"/>
    </row>
    <row r="19553" spans="21:21" x14ac:dyDescent="0.2">
      <c r="U19553" s="59"/>
    </row>
    <row r="19554" spans="21:21" x14ac:dyDescent="0.2">
      <c r="U19554" s="59"/>
    </row>
    <row r="19555" spans="21:21" x14ac:dyDescent="0.2">
      <c r="U19555" s="59"/>
    </row>
    <row r="19556" spans="21:21" x14ac:dyDescent="0.2">
      <c r="U19556" s="59"/>
    </row>
    <row r="19557" spans="21:21" x14ac:dyDescent="0.2">
      <c r="U19557" s="59"/>
    </row>
    <row r="19558" spans="21:21" x14ac:dyDescent="0.2">
      <c r="U19558" s="59"/>
    </row>
    <row r="19559" spans="21:21" x14ac:dyDescent="0.2">
      <c r="U19559" s="59"/>
    </row>
    <row r="19560" spans="21:21" x14ac:dyDescent="0.2">
      <c r="U19560" s="59"/>
    </row>
    <row r="19561" spans="21:21" x14ac:dyDescent="0.2">
      <c r="U19561" s="59"/>
    </row>
    <row r="19562" spans="21:21" x14ac:dyDescent="0.2">
      <c r="U19562" s="59"/>
    </row>
    <row r="19563" spans="21:21" x14ac:dyDescent="0.2">
      <c r="U19563" s="59"/>
    </row>
    <row r="19564" spans="21:21" x14ac:dyDescent="0.2">
      <c r="U19564" s="59"/>
    </row>
    <row r="19565" spans="21:21" x14ac:dyDescent="0.2">
      <c r="U19565" s="59"/>
    </row>
    <row r="19566" spans="21:21" x14ac:dyDescent="0.2">
      <c r="U19566" s="59"/>
    </row>
    <row r="19567" spans="21:21" x14ac:dyDescent="0.2">
      <c r="U19567" s="59"/>
    </row>
    <row r="19568" spans="21:21" x14ac:dyDescent="0.2">
      <c r="U19568" s="59"/>
    </row>
    <row r="19569" spans="21:21" x14ac:dyDescent="0.2">
      <c r="U19569" s="59"/>
    </row>
    <row r="19570" spans="21:21" x14ac:dyDescent="0.2">
      <c r="U19570" s="59"/>
    </row>
    <row r="19571" spans="21:21" x14ac:dyDescent="0.2">
      <c r="U19571" s="59"/>
    </row>
    <row r="19572" spans="21:21" x14ac:dyDescent="0.2">
      <c r="U19572" s="59"/>
    </row>
    <row r="19573" spans="21:21" x14ac:dyDescent="0.2">
      <c r="U19573" s="59"/>
    </row>
    <row r="19574" spans="21:21" x14ac:dyDescent="0.2">
      <c r="U19574" s="59"/>
    </row>
    <row r="19575" spans="21:21" x14ac:dyDescent="0.2">
      <c r="U19575" s="59"/>
    </row>
    <row r="19576" spans="21:21" x14ac:dyDescent="0.2">
      <c r="U19576" s="59"/>
    </row>
    <row r="19577" spans="21:21" x14ac:dyDescent="0.2">
      <c r="U19577" s="59"/>
    </row>
    <row r="19578" spans="21:21" x14ac:dyDescent="0.2">
      <c r="U19578" s="59"/>
    </row>
    <row r="19579" spans="21:21" x14ac:dyDescent="0.2">
      <c r="U19579" s="59"/>
    </row>
    <row r="19580" spans="21:21" x14ac:dyDescent="0.2">
      <c r="U19580" s="59"/>
    </row>
    <row r="19581" spans="21:21" x14ac:dyDescent="0.2">
      <c r="U19581" s="59"/>
    </row>
    <row r="19582" spans="21:21" x14ac:dyDescent="0.2">
      <c r="U19582" s="59"/>
    </row>
    <row r="19583" spans="21:21" x14ac:dyDescent="0.2">
      <c r="U19583" s="59"/>
    </row>
    <row r="19584" spans="21:21" x14ac:dyDescent="0.2">
      <c r="U19584" s="59"/>
    </row>
    <row r="19585" spans="21:21" x14ac:dyDescent="0.2">
      <c r="U19585" s="59"/>
    </row>
    <row r="19586" spans="21:21" x14ac:dyDescent="0.2">
      <c r="U19586" s="59"/>
    </row>
    <row r="19587" spans="21:21" x14ac:dyDescent="0.2">
      <c r="U19587" s="59"/>
    </row>
    <row r="19588" spans="21:21" x14ac:dyDescent="0.2">
      <c r="U19588" s="59"/>
    </row>
    <row r="19589" spans="21:21" x14ac:dyDescent="0.2">
      <c r="U19589" s="59"/>
    </row>
    <row r="19590" spans="21:21" x14ac:dyDescent="0.2">
      <c r="U19590" s="59"/>
    </row>
    <row r="19591" spans="21:21" x14ac:dyDescent="0.2">
      <c r="U19591" s="59"/>
    </row>
    <row r="19592" spans="21:21" x14ac:dyDescent="0.2">
      <c r="U19592" s="59"/>
    </row>
    <row r="19593" spans="21:21" x14ac:dyDescent="0.2">
      <c r="U19593" s="59"/>
    </row>
    <row r="19594" spans="21:21" x14ac:dyDescent="0.2">
      <c r="U19594" s="59"/>
    </row>
    <row r="19595" spans="21:21" x14ac:dyDescent="0.2">
      <c r="U19595" s="59"/>
    </row>
    <row r="19596" spans="21:21" x14ac:dyDescent="0.2">
      <c r="U19596" s="59"/>
    </row>
    <row r="19597" spans="21:21" x14ac:dyDescent="0.2">
      <c r="U19597" s="59"/>
    </row>
    <row r="19598" spans="21:21" x14ac:dyDescent="0.2">
      <c r="U19598" s="59"/>
    </row>
    <row r="19599" spans="21:21" x14ac:dyDescent="0.2">
      <c r="U19599" s="59"/>
    </row>
    <row r="19600" spans="21:21" x14ac:dyDescent="0.2">
      <c r="U19600" s="59"/>
    </row>
    <row r="19601" spans="21:21" x14ac:dyDescent="0.2">
      <c r="U19601" s="59"/>
    </row>
    <row r="19602" spans="21:21" x14ac:dyDescent="0.2">
      <c r="U19602" s="59"/>
    </row>
    <row r="19603" spans="21:21" x14ac:dyDescent="0.2">
      <c r="U19603" s="59"/>
    </row>
    <row r="19604" spans="21:21" x14ac:dyDescent="0.2">
      <c r="U19604" s="59"/>
    </row>
    <row r="19605" spans="21:21" x14ac:dyDescent="0.2">
      <c r="U19605" s="59"/>
    </row>
    <row r="19606" spans="21:21" x14ac:dyDescent="0.2">
      <c r="U19606" s="59"/>
    </row>
    <row r="19607" spans="21:21" x14ac:dyDescent="0.2">
      <c r="U19607" s="59"/>
    </row>
    <row r="19608" spans="21:21" x14ac:dyDescent="0.2">
      <c r="U19608" s="59"/>
    </row>
    <row r="19609" spans="21:21" x14ac:dyDescent="0.2">
      <c r="U19609" s="59"/>
    </row>
    <row r="19610" spans="21:21" x14ac:dyDescent="0.2">
      <c r="U19610" s="59"/>
    </row>
    <row r="19611" spans="21:21" x14ac:dyDescent="0.2">
      <c r="U19611" s="59"/>
    </row>
    <row r="19612" spans="21:21" x14ac:dyDescent="0.2">
      <c r="U19612" s="59"/>
    </row>
    <row r="19613" spans="21:21" x14ac:dyDescent="0.2">
      <c r="U19613" s="59"/>
    </row>
    <row r="19614" spans="21:21" x14ac:dyDescent="0.2">
      <c r="U19614" s="59"/>
    </row>
    <row r="19615" spans="21:21" x14ac:dyDescent="0.2">
      <c r="U19615" s="59"/>
    </row>
    <row r="19616" spans="21:21" x14ac:dyDescent="0.2">
      <c r="U19616" s="59"/>
    </row>
    <row r="19617" spans="21:21" x14ac:dyDescent="0.2">
      <c r="U19617" s="59"/>
    </row>
    <row r="19618" spans="21:21" x14ac:dyDescent="0.2">
      <c r="U19618" s="59"/>
    </row>
    <row r="19619" spans="21:21" x14ac:dyDescent="0.2">
      <c r="U19619" s="59"/>
    </row>
    <row r="19620" spans="21:21" x14ac:dyDescent="0.2">
      <c r="U19620" s="59"/>
    </row>
    <row r="19621" spans="21:21" x14ac:dyDescent="0.2">
      <c r="U19621" s="59"/>
    </row>
    <row r="19622" spans="21:21" x14ac:dyDescent="0.2">
      <c r="U19622" s="59"/>
    </row>
    <row r="19623" spans="21:21" x14ac:dyDescent="0.2">
      <c r="U19623" s="59"/>
    </row>
    <row r="19624" spans="21:21" x14ac:dyDescent="0.2">
      <c r="U19624" s="59"/>
    </row>
    <row r="19625" spans="21:21" x14ac:dyDescent="0.2">
      <c r="U19625" s="59"/>
    </row>
    <row r="19626" spans="21:21" x14ac:dyDescent="0.2">
      <c r="U19626" s="59"/>
    </row>
    <row r="19627" spans="21:21" x14ac:dyDescent="0.2">
      <c r="U19627" s="59"/>
    </row>
    <row r="19628" spans="21:21" x14ac:dyDescent="0.2">
      <c r="U19628" s="59"/>
    </row>
    <row r="19629" spans="21:21" x14ac:dyDescent="0.2">
      <c r="U19629" s="59"/>
    </row>
    <row r="19630" spans="21:21" x14ac:dyDescent="0.2">
      <c r="U19630" s="59"/>
    </row>
    <row r="19631" spans="21:21" x14ac:dyDescent="0.2">
      <c r="U19631" s="59"/>
    </row>
    <row r="19632" spans="21:21" x14ac:dyDescent="0.2">
      <c r="U19632" s="59"/>
    </row>
    <row r="19633" spans="21:21" x14ac:dyDescent="0.2">
      <c r="U19633" s="59"/>
    </row>
    <row r="19634" spans="21:21" x14ac:dyDescent="0.2">
      <c r="U19634" s="59"/>
    </row>
    <row r="19635" spans="21:21" x14ac:dyDescent="0.2">
      <c r="U19635" s="59"/>
    </row>
    <row r="19636" spans="21:21" x14ac:dyDescent="0.2">
      <c r="U19636" s="59"/>
    </row>
    <row r="19637" spans="21:21" x14ac:dyDescent="0.2">
      <c r="U19637" s="59"/>
    </row>
    <row r="19638" spans="21:21" x14ac:dyDescent="0.2">
      <c r="U19638" s="59"/>
    </row>
    <row r="19639" spans="21:21" x14ac:dyDescent="0.2">
      <c r="U19639" s="59"/>
    </row>
    <row r="19640" spans="21:21" x14ac:dyDescent="0.2">
      <c r="U19640" s="59"/>
    </row>
    <row r="19641" spans="21:21" x14ac:dyDescent="0.2">
      <c r="U19641" s="59"/>
    </row>
    <row r="19642" spans="21:21" x14ac:dyDescent="0.2">
      <c r="U19642" s="59"/>
    </row>
    <row r="19643" spans="21:21" x14ac:dyDescent="0.2">
      <c r="U19643" s="59"/>
    </row>
    <row r="19644" spans="21:21" x14ac:dyDescent="0.2">
      <c r="U19644" s="59"/>
    </row>
    <row r="19645" spans="21:21" x14ac:dyDescent="0.2">
      <c r="U19645" s="59"/>
    </row>
    <row r="19646" spans="21:21" x14ac:dyDescent="0.2">
      <c r="U19646" s="59"/>
    </row>
    <row r="19647" spans="21:21" x14ac:dyDescent="0.2">
      <c r="U19647" s="59"/>
    </row>
    <row r="19648" spans="21:21" x14ac:dyDescent="0.2">
      <c r="U19648" s="59"/>
    </row>
    <row r="19649" spans="21:21" x14ac:dyDescent="0.2">
      <c r="U19649" s="59"/>
    </row>
    <row r="19650" spans="21:21" x14ac:dyDescent="0.2">
      <c r="U19650" s="59"/>
    </row>
    <row r="19651" spans="21:21" x14ac:dyDescent="0.2">
      <c r="U19651" s="59"/>
    </row>
    <row r="19652" spans="21:21" x14ac:dyDescent="0.2">
      <c r="U19652" s="59"/>
    </row>
    <row r="19653" spans="21:21" x14ac:dyDescent="0.2">
      <c r="U19653" s="59"/>
    </row>
    <row r="19654" spans="21:21" x14ac:dyDescent="0.2">
      <c r="U19654" s="59"/>
    </row>
    <row r="19655" spans="21:21" x14ac:dyDescent="0.2">
      <c r="U19655" s="59"/>
    </row>
    <row r="19656" spans="21:21" x14ac:dyDescent="0.2">
      <c r="U19656" s="59"/>
    </row>
    <row r="19657" spans="21:21" x14ac:dyDescent="0.2">
      <c r="U19657" s="59"/>
    </row>
    <row r="19658" spans="21:21" x14ac:dyDescent="0.2">
      <c r="U19658" s="59"/>
    </row>
    <row r="19659" spans="21:21" x14ac:dyDescent="0.2">
      <c r="U19659" s="59"/>
    </row>
    <row r="19660" spans="21:21" x14ac:dyDescent="0.2">
      <c r="U19660" s="59"/>
    </row>
    <row r="19661" spans="21:21" x14ac:dyDescent="0.2">
      <c r="U19661" s="59"/>
    </row>
    <row r="19662" spans="21:21" x14ac:dyDescent="0.2">
      <c r="U19662" s="59"/>
    </row>
    <row r="19663" spans="21:21" x14ac:dyDescent="0.2">
      <c r="U19663" s="59"/>
    </row>
    <row r="19664" spans="21:21" x14ac:dyDescent="0.2">
      <c r="U19664" s="59"/>
    </row>
    <row r="19665" spans="21:21" x14ac:dyDescent="0.2">
      <c r="U19665" s="59"/>
    </row>
    <row r="19666" spans="21:21" x14ac:dyDescent="0.2">
      <c r="U19666" s="59"/>
    </row>
    <row r="19667" spans="21:21" x14ac:dyDescent="0.2">
      <c r="U19667" s="59"/>
    </row>
    <row r="19668" spans="21:21" x14ac:dyDescent="0.2">
      <c r="U19668" s="59"/>
    </row>
    <row r="19669" spans="21:21" x14ac:dyDescent="0.2">
      <c r="U19669" s="59"/>
    </row>
    <row r="19670" spans="21:21" x14ac:dyDescent="0.2">
      <c r="U19670" s="59"/>
    </row>
    <row r="19671" spans="21:21" x14ac:dyDescent="0.2">
      <c r="U19671" s="59"/>
    </row>
    <row r="19672" spans="21:21" x14ac:dyDescent="0.2">
      <c r="U19672" s="59"/>
    </row>
    <row r="19673" spans="21:21" x14ac:dyDescent="0.2">
      <c r="U19673" s="59"/>
    </row>
    <row r="19674" spans="21:21" x14ac:dyDescent="0.2">
      <c r="U19674" s="59"/>
    </row>
    <row r="19675" spans="21:21" x14ac:dyDescent="0.2">
      <c r="U19675" s="59"/>
    </row>
    <row r="19676" spans="21:21" x14ac:dyDescent="0.2">
      <c r="U19676" s="59"/>
    </row>
    <row r="19677" spans="21:21" x14ac:dyDescent="0.2">
      <c r="U19677" s="59"/>
    </row>
    <row r="19678" spans="21:21" x14ac:dyDescent="0.2">
      <c r="U19678" s="59"/>
    </row>
    <row r="19679" spans="21:21" x14ac:dyDescent="0.2">
      <c r="U19679" s="59"/>
    </row>
    <row r="19680" spans="21:21" x14ac:dyDescent="0.2">
      <c r="U19680" s="59"/>
    </row>
    <row r="19681" spans="21:21" x14ac:dyDescent="0.2">
      <c r="U19681" s="59"/>
    </row>
    <row r="19682" spans="21:21" x14ac:dyDescent="0.2">
      <c r="U19682" s="59"/>
    </row>
    <row r="19683" spans="21:21" x14ac:dyDescent="0.2">
      <c r="U19683" s="59"/>
    </row>
    <row r="19684" spans="21:21" x14ac:dyDescent="0.2">
      <c r="U19684" s="59"/>
    </row>
    <row r="19685" spans="21:21" x14ac:dyDescent="0.2">
      <c r="U19685" s="59"/>
    </row>
    <row r="19686" spans="21:21" x14ac:dyDescent="0.2">
      <c r="U19686" s="59"/>
    </row>
    <row r="19687" spans="21:21" x14ac:dyDescent="0.2">
      <c r="U19687" s="59"/>
    </row>
    <row r="19688" spans="21:21" x14ac:dyDescent="0.2">
      <c r="U19688" s="59"/>
    </row>
    <row r="19689" spans="21:21" x14ac:dyDescent="0.2">
      <c r="U19689" s="59"/>
    </row>
    <row r="19690" spans="21:21" x14ac:dyDescent="0.2">
      <c r="U19690" s="59"/>
    </row>
    <row r="19691" spans="21:21" x14ac:dyDescent="0.2">
      <c r="U19691" s="59"/>
    </row>
    <row r="19692" spans="21:21" x14ac:dyDescent="0.2">
      <c r="U19692" s="59"/>
    </row>
    <row r="19693" spans="21:21" x14ac:dyDescent="0.2">
      <c r="U19693" s="59"/>
    </row>
    <row r="19694" spans="21:21" x14ac:dyDescent="0.2">
      <c r="U19694" s="59"/>
    </row>
    <row r="19695" spans="21:21" x14ac:dyDescent="0.2">
      <c r="U19695" s="59"/>
    </row>
    <row r="19696" spans="21:21" x14ac:dyDescent="0.2">
      <c r="U19696" s="59"/>
    </row>
    <row r="19697" spans="21:21" x14ac:dyDescent="0.2">
      <c r="U19697" s="59"/>
    </row>
    <row r="19698" spans="21:21" x14ac:dyDescent="0.2">
      <c r="U19698" s="59"/>
    </row>
    <row r="19699" spans="21:21" x14ac:dyDescent="0.2">
      <c r="U19699" s="59"/>
    </row>
    <row r="19700" spans="21:21" x14ac:dyDescent="0.2">
      <c r="U19700" s="59"/>
    </row>
    <row r="19701" spans="21:21" x14ac:dyDescent="0.2">
      <c r="U19701" s="59"/>
    </row>
    <row r="19702" spans="21:21" x14ac:dyDescent="0.2">
      <c r="U19702" s="59"/>
    </row>
    <row r="19703" spans="21:21" x14ac:dyDescent="0.2">
      <c r="U19703" s="59"/>
    </row>
    <row r="19704" spans="21:21" x14ac:dyDescent="0.2">
      <c r="U19704" s="59"/>
    </row>
    <row r="19705" spans="21:21" x14ac:dyDescent="0.2">
      <c r="U19705" s="59"/>
    </row>
    <row r="19706" spans="21:21" x14ac:dyDescent="0.2">
      <c r="U19706" s="59"/>
    </row>
    <row r="19707" spans="21:21" x14ac:dyDescent="0.2">
      <c r="U19707" s="59"/>
    </row>
    <row r="19708" spans="21:21" x14ac:dyDescent="0.2">
      <c r="U19708" s="59"/>
    </row>
    <row r="19709" spans="21:21" x14ac:dyDescent="0.2">
      <c r="U19709" s="59"/>
    </row>
    <row r="19710" spans="21:21" x14ac:dyDescent="0.2">
      <c r="U19710" s="59"/>
    </row>
    <row r="19711" spans="21:21" x14ac:dyDescent="0.2">
      <c r="U19711" s="59"/>
    </row>
    <row r="19712" spans="21:21" x14ac:dyDescent="0.2">
      <c r="U19712" s="59"/>
    </row>
    <row r="19713" spans="21:21" x14ac:dyDescent="0.2">
      <c r="U19713" s="59"/>
    </row>
    <row r="19714" spans="21:21" x14ac:dyDescent="0.2">
      <c r="U19714" s="59"/>
    </row>
    <row r="19715" spans="21:21" x14ac:dyDescent="0.2">
      <c r="U19715" s="59"/>
    </row>
    <row r="19716" spans="21:21" x14ac:dyDescent="0.2">
      <c r="U19716" s="59"/>
    </row>
    <row r="19717" spans="21:21" x14ac:dyDescent="0.2">
      <c r="U19717" s="59"/>
    </row>
    <row r="19718" spans="21:21" x14ac:dyDescent="0.2">
      <c r="U19718" s="59"/>
    </row>
    <row r="19719" spans="21:21" x14ac:dyDescent="0.2">
      <c r="U19719" s="59"/>
    </row>
    <row r="19720" spans="21:21" x14ac:dyDescent="0.2">
      <c r="U19720" s="59"/>
    </row>
    <row r="19721" spans="21:21" x14ac:dyDescent="0.2">
      <c r="U19721" s="59"/>
    </row>
    <row r="19722" spans="21:21" x14ac:dyDescent="0.2">
      <c r="U19722" s="59"/>
    </row>
    <row r="19723" spans="21:21" x14ac:dyDescent="0.2">
      <c r="U19723" s="59"/>
    </row>
    <row r="19724" spans="21:21" x14ac:dyDescent="0.2">
      <c r="U19724" s="59"/>
    </row>
    <row r="19725" spans="21:21" x14ac:dyDescent="0.2">
      <c r="U19725" s="59"/>
    </row>
    <row r="19726" spans="21:21" x14ac:dyDescent="0.2">
      <c r="U19726" s="59"/>
    </row>
    <row r="19727" spans="21:21" x14ac:dyDescent="0.2">
      <c r="U19727" s="59"/>
    </row>
    <row r="19728" spans="21:21" x14ac:dyDescent="0.2">
      <c r="U19728" s="59"/>
    </row>
    <row r="19729" spans="21:21" x14ac:dyDescent="0.2">
      <c r="U19729" s="59"/>
    </row>
    <row r="19730" spans="21:21" x14ac:dyDescent="0.2">
      <c r="U19730" s="59"/>
    </row>
    <row r="19731" spans="21:21" x14ac:dyDescent="0.2">
      <c r="U19731" s="59"/>
    </row>
    <row r="19732" spans="21:21" x14ac:dyDescent="0.2">
      <c r="U19732" s="59"/>
    </row>
    <row r="19733" spans="21:21" x14ac:dyDescent="0.2">
      <c r="U19733" s="59"/>
    </row>
    <row r="19734" spans="21:21" x14ac:dyDescent="0.2">
      <c r="U19734" s="59"/>
    </row>
    <row r="19735" spans="21:21" x14ac:dyDescent="0.2">
      <c r="U19735" s="59"/>
    </row>
    <row r="19736" spans="21:21" x14ac:dyDescent="0.2">
      <c r="U19736" s="59"/>
    </row>
    <row r="19737" spans="21:21" x14ac:dyDescent="0.2">
      <c r="U19737" s="59"/>
    </row>
    <row r="19738" spans="21:21" x14ac:dyDescent="0.2">
      <c r="U19738" s="59"/>
    </row>
    <row r="19739" spans="21:21" x14ac:dyDescent="0.2">
      <c r="U19739" s="59"/>
    </row>
    <row r="19740" spans="21:21" x14ac:dyDescent="0.2">
      <c r="U19740" s="59"/>
    </row>
    <row r="19741" spans="21:21" x14ac:dyDescent="0.2">
      <c r="U19741" s="59"/>
    </row>
    <row r="19742" spans="21:21" x14ac:dyDescent="0.2">
      <c r="U19742" s="59"/>
    </row>
    <row r="19743" spans="21:21" x14ac:dyDescent="0.2">
      <c r="U19743" s="59"/>
    </row>
    <row r="19744" spans="21:21" x14ac:dyDescent="0.2">
      <c r="U19744" s="59"/>
    </row>
    <row r="19745" spans="21:21" x14ac:dyDescent="0.2">
      <c r="U19745" s="59"/>
    </row>
    <row r="19746" spans="21:21" x14ac:dyDescent="0.2">
      <c r="U19746" s="59"/>
    </row>
    <row r="19747" spans="21:21" x14ac:dyDescent="0.2">
      <c r="U19747" s="59"/>
    </row>
    <row r="19748" spans="21:21" x14ac:dyDescent="0.2">
      <c r="U19748" s="59"/>
    </row>
    <row r="19749" spans="21:21" x14ac:dyDescent="0.2">
      <c r="U19749" s="59"/>
    </row>
    <row r="19750" spans="21:21" x14ac:dyDescent="0.2">
      <c r="U19750" s="59"/>
    </row>
    <row r="19751" spans="21:21" x14ac:dyDescent="0.2">
      <c r="U19751" s="59"/>
    </row>
    <row r="19752" spans="21:21" x14ac:dyDescent="0.2">
      <c r="U19752" s="59"/>
    </row>
    <row r="19753" spans="21:21" x14ac:dyDescent="0.2">
      <c r="U19753" s="59"/>
    </row>
    <row r="19754" spans="21:21" x14ac:dyDescent="0.2">
      <c r="U19754" s="59"/>
    </row>
    <row r="19755" spans="21:21" x14ac:dyDescent="0.2">
      <c r="U19755" s="59"/>
    </row>
    <row r="19756" spans="21:21" x14ac:dyDescent="0.2">
      <c r="U19756" s="59"/>
    </row>
    <row r="19757" spans="21:21" x14ac:dyDescent="0.2">
      <c r="U19757" s="59"/>
    </row>
    <row r="19758" spans="21:21" x14ac:dyDescent="0.2">
      <c r="U19758" s="59"/>
    </row>
    <row r="19759" spans="21:21" x14ac:dyDescent="0.2">
      <c r="U19759" s="59"/>
    </row>
    <row r="19760" spans="21:21" x14ac:dyDescent="0.2">
      <c r="U19760" s="59"/>
    </row>
    <row r="19761" spans="21:21" x14ac:dyDescent="0.2">
      <c r="U19761" s="59"/>
    </row>
    <row r="19762" spans="21:21" x14ac:dyDescent="0.2">
      <c r="U19762" s="59"/>
    </row>
    <row r="19763" spans="21:21" x14ac:dyDescent="0.2">
      <c r="U19763" s="59"/>
    </row>
    <row r="19764" spans="21:21" x14ac:dyDescent="0.2">
      <c r="U19764" s="59"/>
    </row>
    <row r="19765" spans="21:21" x14ac:dyDescent="0.2">
      <c r="U19765" s="59"/>
    </row>
    <row r="19766" spans="21:21" x14ac:dyDescent="0.2">
      <c r="U19766" s="59"/>
    </row>
    <row r="19767" spans="21:21" x14ac:dyDescent="0.2">
      <c r="U19767" s="59"/>
    </row>
    <row r="19768" spans="21:21" x14ac:dyDescent="0.2">
      <c r="U19768" s="59"/>
    </row>
    <row r="19769" spans="21:21" x14ac:dyDescent="0.2">
      <c r="U19769" s="59"/>
    </row>
    <row r="19770" spans="21:21" x14ac:dyDescent="0.2">
      <c r="U19770" s="59"/>
    </row>
    <row r="19771" spans="21:21" x14ac:dyDescent="0.2">
      <c r="U19771" s="59"/>
    </row>
    <row r="19772" spans="21:21" x14ac:dyDescent="0.2">
      <c r="U19772" s="59"/>
    </row>
    <row r="19773" spans="21:21" x14ac:dyDescent="0.2">
      <c r="U19773" s="59"/>
    </row>
    <row r="19774" spans="21:21" x14ac:dyDescent="0.2">
      <c r="U19774" s="59"/>
    </row>
    <row r="19775" spans="21:21" x14ac:dyDescent="0.2">
      <c r="U19775" s="59"/>
    </row>
    <row r="19776" spans="21:21" x14ac:dyDescent="0.2">
      <c r="U19776" s="59"/>
    </row>
    <row r="19777" spans="21:21" x14ac:dyDescent="0.2">
      <c r="U19777" s="59"/>
    </row>
    <row r="19778" spans="21:21" x14ac:dyDescent="0.2">
      <c r="U19778" s="59"/>
    </row>
    <row r="19779" spans="21:21" x14ac:dyDescent="0.2">
      <c r="U19779" s="59"/>
    </row>
    <row r="19780" spans="21:21" x14ac:dyDescent="0.2">
      <c r="U19780" s="59"/>
    </row>
    <row r="19781" spans="21:21" x14ac:dyDescent="0.2">
      <c r="U19781" s="59"/>
    </row>
    <row r="19782" spans="21:21" x14ac:dyDescent="0.2">
      <c r="U19782" s="59"/>
    </row>
    <row r="19783" spans="21:21" x14ac:dyDescent="0.2">
      <c r="U19783" s="59"/>
    </row>
    <row r="19784" spans="21:21" x14ac:dyDescent="0.2">
      <c r="U19784" s="59"/>
    </row>
    <row r="19785" spans="21:21" x14ac:dyDescent="0.2">
      <c r="U19785" s="59"/>
    </row>
    <row r="19786" spans="21:21" x14ac:dyDescent="0.2">
      <c r="U19786" s="59"/>
    </row>
    <row r="19787" spans="21:21" x14ac:dyDescent="0.2">
      <c r="U19787" s="59"/>
    </row>
    <row r="19788" spans="21:21" x14ac:dyDescent="0.2">
      <c r="U19788" s="59"/>
    </row>
    <row r="19789" spans="21:21" x14ac:dyDescent="0.2">
      <c r="U19789" s="59"/>
    </row>
    <row r="19790" spans="21:21" x14ac:dyDescent="0.2">
      <c r="U19790" s="59"/>
    </row>
    <row r="19791" spans="21:21" x14ac:dyDescent="0.2">
      <c r="U19791" s="59"/>
    </row>
    <row r="19792" spans="21:21" x14ac:dyDescent="0.2">
      <c r="U19792" s="59"/>
    </row>
    <row r="19793" spans="21:21" x14ac:dyDescent="0.2">
      <c r="U19793" s="59"/>
    </row>
    <row r="19794" spans="21:21" x14ac:dyDescent="0.2">
      <c r="U19794" s="59"/>
    </row>
    <row r="19795" spans="21:21" x14ac:dyDescent="0.2">
      <c r="U19795" s="59"/>
    </row>
    <row r="19796" spans="21:21" x14ac:dyDescent="0.2">
      <c r="U19796" s="59"/>
    </row>
    <row r="19797" spans="21:21" x14ac:dyDescent="0.2">
      <c r="U19797" s="59"/>
    </row>
    <row r="19798" spans="21:21" x14ac:dyDescent="0.2">
      <c r="U19798" s="59"/>
    </row>
    <row r="19799" spans="21:21" x14ac:dyDescent="0.2">
      <c r="U19799" s="59"/>
    </row>
    <row r="19800" spans="21:21" x14ac:dyDescent="0.2">
      <c r="U19800" s="59"/>
    </row>
    <row r="19801" spans="21:21" x14ac:dyDescent="0.2">
      <c r="U19801" s="59"/>
    </row>
    <row r="19802" spans="21:21" x14ac:dyDescent="0.2">
      <c r="U19802" s="59"/>
    </row>
    <row r="19803" spans="21:21" x14ac:dyDescent="0.2">
      <c r="U19803" s="59"/>
    </row>
    <row r="19804" spans="21:21" x14ac:dyDescent="0.2">
      <c r="U19804" s="59"/>
    </row>
    <row r="19805" spans="21:21" x14ac:dyDescent="0.2">
      <c r="U19805" s="59"/>
    </row>
    <row r="19806" spans="21:21" x14ac:dyDescent="0.2">
      <c r="U19806" s="59"/>
    </row>
    <row r="19807" spans="21:21" x14ac:dyDescent="0.2">
      <c r="U19807" s="59"/>
    </row>
    <row r="19808" spans="21:21" x14ac:dyDescent="0.2">
      <c r="U19808" s="59"/>
    </row>
    <row r="19809" spans="21:21" x14ac:dyDescent="0.2">
      <c r="U19809" s="59"/>
    </row>
    <row r="19810" spans="21:21" x14ac:dyDescent="0.2">
      <c r="U19810" s="59"/>
    </row>
    <row r="19811" spans="21:21" x14ac:dyDescent="0.2">
      <c r="U19811" s="59"/>
    </row>
    <row r="19812" spans="21:21" x14ac:dyDescent="0.2">
      <c r="U19812" s="59"/>
    </row>
    <row r="19813" spans="21:21" x14ac:dyDescent="0.2">
      <c r="U19813" s="59"/>
    </row>
    <row r="19814" spans="21:21" x14ac:dyDescent="0.2">
      <c r="U19814" s="59"/>
    </row>
    <row r="19815" spans="21:21" x14ac:dyDescent="0.2">
      <c r="U19815" s="59"/>
    </row>
    <row r="19816" spans="21:21" x14ac:dyDescent="0.2">
      <c r="U19816" s="59"/>
    </row>
    <row r="19817" spans="21:21" x14ac:dyDescent="0.2">
      <c r="U19817" s="59"/>
    </row>
    <row r="19818" spans="21:21" x14ac:dyDescent="0.2">
      <c r="U19818" s="59"/>
    </row>
    <row r="19819" spans="21:21" x14ac:dyDescent="0.2">
      <c r="U19819" s="59"/>
    </row>
    <row r="19820" spans="21:21" x14ac:dyDescent="0.2">
      <c r="U19820" s="59"/>
    </row>
    <row r="19821" spans="21:21" x14ac:dyDescent="0.2">
      <c r="U19821" s="59"/>
    </row>
    <row r="19822" spans="21:21" x14ac:dyDescent="0.2">
      <c r="U19822" s="59"/>
    </row>
    <row r="19823" spans="21:21" x14ac:dyDescent="0.2">
      <c r="U19823" s="59"/>
    </row>
    <row r="19824" spans="21:21" x14ac:dyDescent="0.2">
      <c r="U19824" s="59"/>
    </row>
    <row r="19825" spans="21:21" x14ac:dyDescent="0.2">
      <c r="U19825" s="59"/>
    </row>
    <row r="19826" spans="21:21" x14ac:dyDescent="0.2">
      <c r="U19826" s="59"/>
    </row>
    <row r="19827" spans="21:21" x14ac:dyDescent="0.2">
      <c r="U19827" s="59"/>
    </row>
    <row r="19828" spans="21:21" x14ac:dyDescent="0.2">
      <c r="U19828" s="59"/>
    </row>
    <row r="19829" spans="21:21" x14ac:dyDescent="0.2">
      <c r="U19829" s="59"/>
    </row>
    <row r="19830" spans="21:21" x14ac:dyDescent="0.2">
      <c r="U19830" s="59"/>
    </row>
    <row r="19831" spans="21:21" x14ac:dyDescent="0.2">
      <c r="U19831" s="59"/>
    </row>
    <row r="19832" spans="21:21" x14ac:dyDescent="0.2">
      <c r="U19832" s="59"/>
    </row>
    <row r="19833" spans="21:21" x14ac:dyDescent="0.2">
      <c r="U19833" s="59"/>
    </row>
    <row r="19834" spans="21:21" x14ac:dyDescent="0.2">
      <c r="U19834" s="59"/>
    </row>
    <row r="19835" spans="21:21" x14ac:dyDescent="0.2">
      <c r="U19835" s="59"/>
    </row>
    <row r="19836" spans="21:21" x14ac:dyDescent="0.2">
      <c r="U19836" s="59"/>
    </row>
    <row r="19837" spans="21:21" x14ac:dyDescent="0.2">
      <c r="U19837" s="59"/>
    </row>
    <row r="19838" spans="21:21" x14ac:dyDescent="0.2">
      <c r="U19838" s="59"/>
    </row>
    <row r="19839" spans="21:21" x14ac:dyDescent="0.2">
      <c r="U19839" s="59"/>
    </row>
    <row r="19840" spans="21:21" x14ac:dyDescent="0.2">
      <c r="U19840" s="59"/>
    </row>
    <row r="19841" spans="21:21" x14ac:dyDescent="0.2">
      <c r="U19841" s="59"/>
    </row>
    <row r="19842" spans="21:21" x14ac:dyDescent="0.2">
      <c r="U19842" s="59"/>
    </row>
    <row r="19843" spans="21:21" x14ac:dyDescent="0.2">
      <c r="U19843" s="59"/>
    </row>
    <row r="19844" spans="21:21" x14ac:dyDescent="0.2">
      <c r="U19844" s="59"/>
    </row>
    <row r="19845" spans="21:21" x14ac:dyDescent="0.2">
      <c r="U19845" s="59"/>
    </row>
    <row r="19846" spans="21:21" x14ac:dyDescent="0.2">
      <c r="U19846" s="59"/>
    </row>
    <row r="19847" spans="21:21" x14ac:dyDescent="0.2">
      <c r="U19847" s="59"/>
    </row>
    <row r="19848" spans="21:21" x14ac:dyDescent="0.2">
      <c r="U19848" s="59"/>
    </row>
    <row r="19849" spans="21:21" x14ac:dyDescent="0.2">
      <c r="U19849" s="59"/>
    </row>
    <row r="19850" spans="21:21" x14ac:dyDescent="0.2">
      <c r="U19850" s="59"/>
    </row>
    <row r="19851" spans="21:21" x14ac:dyDescent="0.2">
      <c r="U19851" s="59"/>
    </row>
    <row r="19852" spans="21:21" x14ac:dyDescent="0.2">
      <c r="U19852" s="59"/>
    </row>
    <row r="19853" spans="21:21" x14ac:dyDescent="0.2">
      <c r="U19853" s="59"/>
    </row>
    <row r="19854" spans="21:21" x14ac:dyDescent="0.2">
      <c r="U19854" s="59"/>
    </row>
    <row r="19855" spans="21:21" x14ac:dyDescent="0.2">
      <c r="U19855" s="59"/>
    </row>
    <row r="19856" spans="21:21" x14ac:dyDescent="0.2">
      <c r="U19856" s="59"/>
    </row>
    <row r="19857" spans="21:21" x14ac:dyDescent="0.2">
      <c r="U19857" s="59"/>
    </row>
    <row r="19858" spans="21:21" x14ac:dyDescent="0.2">
      <c r="U19858" s="59"/>
    </row>
    <row r="19859" spans="21:21" x14ac:dyDescent="0.2">
      <c r="U19859" s="59"/>
    </row>
    <row r="19860" spans="21:21" x14ac:dyDescent="0.2">
      <c r="U19860" s="59"/>
    </row>
    <row r="19861" spans="21:21" x14ac:dyDescent="0.2">
      <c r="U19861" s="59"/>
    </row>
    <row r="19862" spans="21:21" x14ac:dyDescent="0.2">
      <c r="U19862" s="59"/>
    </row>
    <row r="19863" spans="21:21" x14ac:dyDescent="0.2">
      <c r="U19863" s="59"/>
    </row>
    <row r="19864" spans="21:21" x14ac:dyDescent="0.2">
      <c r="U19864" s="59"/>
    </row>
    <row r="19865" spans="21:21" x14ac:dyDescent="0.2">
      <c r="U19865" s="59"/>
    </row>
    <row r="19866" spans="21:21" x14ac:dyDescent="0.2">
      <c r="U19866" s="59"/>
    </row>
    <row r="19867" spans="21:21" x14ac:dyDescent="0.2">
      <c r="U19867" s="59"/>
    </row>
    <row r="19868" spans="21:21" x14ac:dyDescent="0.2">
      <c r="U19868" s="59"/>
    </row>
    <row r="19869" spans="21:21" x14ac:dyDescent="0.2">
      <c r="U19869" s="59"/>
    </row>
    <row r="19870" spans="21:21" x14ac:dyDescent="0.2">
      <c r="U19870" s="59"/>
    </row>
    <row r="19871" spans="21:21" x14ac:dyDescent="0.2">
      <c r="U19871" s="59"/>
    </row>
    <row r="19872" spans="21:21" x14ac:dyDescent="0.2">
      <c r="U19872" s="59"/>
    </row>
    <row r="19873" spans="21:21" x14ac:dyDescent="0.2">
      <c r="U19873" s="59"/>
    </row>
    <row r="19874" spans="21:21" x14ac:dyDescent="0.2">
      <c r="U19874" s="59"/>
    </row>
    <row r="19875" spans="21:21" x14ac:dyDescent="0.2">
      <c r="U19875" s="59"/>
    </row>
    <row r="19876" spans="21:21" x14ac:dyDescent="0.2">
      <c r="U19876" s="59"/>
    </row>
    <row r="19877" spans="21:21" x14ac:dyDescent="0.2">
      <c r="U19877" s="59"/>
    </row>
    <row r="19878" spans="21:21" x14ac:dyDescent="0.2">
      <c r="U19878" s="59"/>
    </row>
    <row r="19879" spans="21:21" x14ac:dyDescent="0.2">
      <c r="U19879" s="59"/>
    </row>
    <row r="19880" spans="21:21" x14ac:dyDescent="0.2">
      <c r="U19880" s="59"/>
    </row>
    <row r="19881" spans="21:21" x14ac:dyDescent="0.2">
      <c r="U19881" s="59"/>
    </row>
    <row r="19882" spans="21:21" x14ac:dyDescent="0.2">
      <c r="U19882" s="59"/>
    </row>
    <row r="19883" spans="21:21" x14ac:dyDescent="0.2">
      <c r="U19883" s="59"/>
    </row>
    <row r="19884" spans="21:21" x14ac:dyDescent="0.2">
      <c r="U19884" s="59"/>
    </row>
    <row r="19885" spans="21:21" x14ac:dyDescent="0.2">
      <c r="U19885" s="59"/>
    </row>
    <row r="19886" spans="21:21" x14ac:dyDescent="0.2">
      <c r="U19886" s="59"/>
    </row>
    <row r="19887" spans="21:21" x14ac:dyDescent="0.2">
      <c r="U19887" s="59"/>
    </row>
    <row r="19888" spans="21:21" x14ac:dyDescent="0.2">
      <c r="U19888" s="59"/>
    </row>
    <row r="19889" spans="21:21" x14ac:dyDescent="0.2">
      <c r="U19889" s="59"/>
    </row>
    <row r="19890" spans="21:21" x14ac:dyDescent="0.2">
      <c r="U19890" s="59"/>
    </row>
    <row r="19891" spans="21:21" x14ac:dyDescent="0.2">
      <c r="U19891" s="59"/>
    </row>
    <row r="19892" spans="21:21" x14ac:dyDescent="0.2">
      <c r="U19892" s="59"/>
    </row>
    <row r="19893" spans="21:21" x14ac:dyDescent="0.2">
      <c r="U19893" s="59"/>
    </row>
    <row r="19894" spans="21:21" x14ac:dyDescent="0.2">
      <c r="U19894" s="59"/>
    </row>
    <row r="19895" spans="21:21" x14ac:dyDescent="0.2">
      <c r="U19895" s="59"/>
    </row>
    <row r="19896" spans="21:21" x14ac:dyDescent="0.2">
      <c r="U19896" s="59"/>
    </row>
    <row r="19897" spans="21:21" x14ac:dyDescent="0.2">
      <c r="U19897" s="59"/>
    </row>
    <row r="19898" spans="21:21" x14ac:dyDescent="0.2">
      <c r="U19898" s="59"/>
    </row>
    <row r="19899" spans="21:21" x14ac:dyDescent="0.2">
      <c r="U19899" s="59"/>
    </row>
    <row r="19900" spans="21:21" x14ac:dyDescent="0.2">
      <c r="U19900" s="59"/>
    </row>
    <row r="19901" spans="21:21" x14ac:dyDescent="0.2">
      <c r="U19901" s="59"/>
    </row>
    <row r="19902" spans="21:21" x14ac:dyDescent="0.2">
      <c r="U19902" s="59"/>
    </row>
    <row r="19903" spans="21:21" x14ac:dyDescent="0.2">
      <c r="U19903" s="59"/>
    </row>
    <row r="19904" spans="21:21" x14ac:dyDescent="0.2">
      <c r="U19904" s="59"/>
    </row>
    <row r="19905" spans="21:21" x14ac:dyDescent="0.2">
      <c r="U19905" s="59"/>
    </row>
    <row r="19906" spans="21:21" x14ac:dyDescent="0.2">
      <c r="U19906" s="59"/>
    </row>
    <row r="19907" spans="21:21" x14ac:dyDescent="0.2">
      <c r="U19907" s="59"/>
    </row>
    <row r="19908" spans="21:21" x14ac:dyDescent="0.2">
      <c r="U19908" s="59"/>
    </row>
    <row r="19909" spans="21:21" x14ac:dyDescent="0.2">
      <c r="U19909" s="59"/>
    </row>
    <row r="19910" spans="21:21" x14ac:dyDescent="0.2">
      <c r="U19910" s="59"/>
    </row>
    <row r="19911" spans="21:21" x14ac:dyDescent="0.2">
      <c r="U19911" s="59"/>
    </row>
    <row r="19912" spans="21:21" x14ac:dyDescent="0.2">
      <c r="U19912" s="59"/>
    </row>
    <row r="19913" spans="21:21" x14ac:dyDescent="0.2">
      <c r="U19913" s="59"/>
    </row>
    <row r="19914" spans="21:21" x14ac:dyDescent="0.2">
      <c r="U19914" s="59"/>
    </row>
    <row r="19915" spans="21:21" x14ac:dyDescent="0.2">
      <c r="U19915" s="59"/>
    </row>
    <row r="19916" spans="21:21" x14ac:dyDescent="0.2">
      <c r="U19916" s="59"/>
    </row>
    <row r="19917" spans="21:21" x14ac:dyDescent="0.2">
      <c r="U19917" s="59"/>
    </row>
    <row r="19918" spans="21:21" x14ac:dyDescent="0.2">
      <c r="U19918" s="59"/>
    </row>
    <row r="19919" spans="21:21" x14ac:dyDescent="0.2">
      <c r="U19919" s="59"/>
    </row>
    <row r="19920" spans="21:21" x14ac:dyDescent="0.2">
      <c r="U19920" s="59"/>
    </row>
    <row r="19921" spans="21:21" x14ac:dyDescent="0.2">
      <c r="U19921" s="59"/>
    </row>
    <row r="19922" spans="21:21" x14ac:dyDescent="0.2">
      <c r="U19922" s="59"/>
    </row>
    <row r="19923" spans="21:21" x14ac:dyDescent="0.2">
      <c r="U19923" s="59"/>
    </row>
    <row r="19924" spans="21:21" x14ac:dyDescent="0.2">
      <c r="U19924" s="59"/>
    </row>
    <row r="19925" spans="21:21" x14ac:dyDescent="0.2">
      <c r="U19925" s="59"/>
    </row>
    <row r="19926" spans="21:21" x14ac:dyDescent="0.2">
      <c r="U19926" s="59"/>
    </row>
    <row r="19927" spans="21:21" x14ac:dyDescent="0.2">
      <c r="U19927" s="59"/>
    </row>
    <row r="19928" spans="21:21" x14ac:dyDescent="0.2">
      <c r="U19928" s="59"/>
    </row>
    <row r="19929" spans="21:21" x14ac:dyDescent="0.2">
      <c r="U19929" s="59"/>
    </row>
    <row r="19930" spans="21:21" x14ac:dyDescent="0.2">
      <c r="U19930" s="59"/>
    </row>
    <row r="19931" spans="21:21" x14ac:dyDescent="0.2">
      <c r="U19931" s="59"/>
    </row>
    <row r="19932" spans="21:21" x14ac:dyDescent="0.2">
      <c r="U19932" s="59"/>
    </row>
    <row r="19933" spans="21:21" x14ac:dyDescent="0.2">
      <c r="U19933" s="59"/>
    </row>
    <row r="19934" spans="21:21" x14ac:dyDescent="0.2">
      <c r="U19934" s="59"/>
    </row>
    <row r="19935" spans="21:21" x14ac:dyDescent="0.2">
      <c r="U19935" s="59"/>
    </row>
    <row r="19936" spans="21:21" x14ac:dyDescent="0.2">
      <c r="U19936" s="59"/>
    </row>
    <row r="19937" spans="21:21" x14ac:dyDescent="0.2">
      <c r="U19937" s="59"/>
    </row>
    <row r="19938" spans="21:21" x14ac:dyDescent="0.2">
      <c r="U19938" s="59"/>
    </row>
    <row r="19939" spans="21:21" x14ac:dyDescent="0.2">
      <c r="U19939" s="59"/>
    </row>
    <row r="19940" spans="21:21" x14ac:dyDescent="0.2">
      <c r="U19940" s="59"/>
    </row>
    <row r="19941" spans="21:21" x14ac:dyDescent="0.2">
      <c r="U19941" s="59"/>
    </row>
    <row r="19942" spans="21:21" x14ac:dyDescent="0.2">
      <c r="U19942" s="59"/>
    </row>
    <row r="19943" spans="21:21" x14ac:dyDescent="0.2">
      <c r="U19943" s="59"/>
    </row>
    <row r="19944" spans="21:21" x14ac:dyDescent="0.2">
      <c r="U19944" s="59"/>
    </row>
    <row r="19945" spans="21:21" x14ac:dyDescent="0.2">
      <c r="U19945" s="59"/>
    </row>
    <row r="19946" spans="21:21" x14ac:dyDescent="0.2">
      <c r="U19946" s="59"/>
    </row>
    <row r="19947" spans="21:21" x14ac:dyDescent="0.2">
      <c r="U19947" s="59"/>
    </row>
    <row r="19948" spans="21:21" x14ac:dyDescent="0.2">
      <c r="U19948" s="59"/>
    </row>
    <row r="19949" spans="21:21" x14ac:dyDescent="0.2">
      <c r="U19949" s="59"/>
    </row>
    <row r="19950" spans="21:21" x14ac:dyDescent="0.2">
      <c r="U19950" s="59"/>
    </row>
    <row r="19951" spans="21:21" x14ac:dyDescent="0.2">
      <c r="U19951" s="59"/>
    </row>
    <row r="19952" spans="21:21" x14ac:dyDescent="0.2">
      <c r="U19952" s="59"/>
    </row>
    <row r="19953" spans="21:21" x14ac:dyDescent="0.2">
      <c r="U19953" s="59"/>
    </row>
    <row r="19954" spans="21:21" x14ac:dyDescent="0.2">
      <c r="U19954" s="59"/>
    </row>
    <row r="19955" spans="21:21" x14ac:dyDescent="0.2">
      <c r="U19955" s="59"/>
    </row>
    <row r="19956" spans="21:21" x14ac:dyDescent="0.2">
      <c r="U19956" s="59"/>
    </row>
    <row r="19957" spans="21:21" x14ac:dyDescent="0.2">
      <c r="U19957" s="59"/>
    </row>
    <row r="19958" spans="21:21" x14ac:dyDescent="0.2">
      <c r="U19958" s="59"/>
    </row>
    <row r="19959" spans="21:21" x14ac:dyDescent="0.2">
      <c r="U19959" s="59"/>
    </row>
    <row r="19960" spans="21:21" x14ac:dyDescent="0.2">
      <c r="U19960" s="59"/>
    </row>
    <row r="19961" spans="21:21" x14ac:dyDescent="0.2">
      <c r="U19961" s="59"/>
    </row>
    <row r="19962" spans="21:21" x14ac:dyDescent="0.2">
      <c r="U19962" s="59"/>
    </row>
    <row r="19963" spans="21:21" x14ac:dyDescent="0.2">
      <c r="U19963" s="59"/>
    </row>
    <row r="19964" spans="21:21" x14ac:dyDescent="0.2">
      <c r="U19964" s="59"/>
    </row>
    <row r="19965" spans="21:21" x14ac:dyDescent="0.2">
      <c r="U19965" s="59"/>
    </row>
    <row r="19966" spans="21:21" x14ac:dyDescent="0.2">
      <c r="U19966" s="59"/>
    </row>
    <row r="19967" spans="21:21" x14ac:dyDescent="0.2">
      <c r="U19967" s="59"/>
    </row>
    <row r="19968" spans="21:21" x14ac:dyDescent="0.2">
      <c r="U19968" s="59"/>
    </row>
    <row r="19969" spans="21:21" x14ac:dyDescent="0.2">
      <c r="U19969" s="59"/>
    </row>
    <row r="19970" spans="21:21" x14ac:dyDescent="0.2">
      <c r="U19970" s="59"/>
    </row>
    <row r="19971" spans="21:21" x14ac:dyDescent="0.2">
      <c r="U19971" s="59"/>
    </row>
    <row r="19972" spans="21:21" x14ac:dyDescent="0.2">
      <c r="U19972" s="59"/>
    </row>
    <row r="19973" spans="21:21" x14ac:dyDescent="0.2">
      <c r="U19973" s="59"/>
    </row>
    <row r="19974" spans="21:21" x14ac:dyDescent="0.2">
      <c r="U19974" s="59"/>
    </row>
    <row r="19975" spans="21:21" x14ac:dyDescent="0.2">
      <c r="U19975" s="59"/>
    </row>
    <row r="19976" spans="21:21" x14ac:dyDescent="0.2">
      <c r="U19976" s="59"/>
    </row>
    <row r="19977" spans="21:21" x14ac:dyDescent="0.2">
      <c r="U19977" s="59"/>
    </row>
    <row r="19978" spans="21:21" x14ac:dyDescent="0.2">
      <c r="U19978" s="59"/>
    </row>
    <row r="19979" spans="21:21" x14ac:dyDescent="0.2">
      <c r="U19979" s="59"/>
    </row>
    <row r="19980" spans="21:21" x14ac:dyDescent="0.2">
      <c r="U19980" s="59"/>
    </row>
    <row r="19981" spans="21:21" x14ac:dyDescent="0.2">
      <c r="U19981" s="59"/>
    </row>
    <row r="19982" spans="21:21" x14ac:dyDescent="0.2">
      <c r="U19982" s="59"/>
    </row>
    <row r="19983" spans="21:21" x14ac:dyDescent="0.2">
      <c r="U19983" s="59"/>
    </row>
    <row r="19984" spans="21:21" x14ac:dyDescent="0.2">
      <c r="U19984" s="59"/>
    </row>
    <row r="19985" spans="21:21" x14ac:dyDescent="0.2">
      <c r="U19985" s="59"/>
    </row>
    <row r="19986" spans="21:21" x14ac:dyDescent="0.2">
      <c r="U19986" s="59"/>
    </row>
    <row r="19987" spans="21:21" x14ac:dyDescent="0.2">
      <c r="U19987" s="59"/>
    </row>
    <row r="19988" spans="21:21" x14ac:dyDescent="0.2">
      <c r="U19988" s="59"/>
    </row>
    <row r="19989" spans="21:21" x14ac:dyDescent="0.2">
      <c r="U19989" s="59"/>
    </row>
    <row r="19990" spans="21:21" x14ac:dyDescent="0.2">
      <c r="U19990" s="59"/>
    </row>
    <row r="19991" spans="21:21" x14ac:dyDescent="0.2">
      <c r="U19991" s="59"/>
    </row>
    <row r="19992" spans="21:21" x14ac:dyDescent="0.2">
      <c r="U19992" s="59"/>
    </row>
    <row r="19993" spans="21:21" x14ac:dyDescent="0.2">
      <c r="U19993" s="59"/>
    </row>
    <row r="19994" spans="21:21" x14ac:dyDescent="0.2">
      <c r="U19994" s="59"/>
    </row>
    <row r="19995" spans="21:21" x14ac:dyDescent="0.2">
      <c r="U19995" s="59"/>
    </row>
    <row r="19996" spans="21:21" x14ac:dyDescent="0.2">
      <c r="U19996" s="59"/>
    </row>
    <row r="19997" spans="21:21" x14ac:dyDescent="0.2">
      <c r="U19997" s="59"/>
    </row>
    <row r="19998" spans="21:21" x14ac:dyDescent="0.2">
      <c r="U19998" s="59"/>
    </row>
    <row r="19999" spans="21:21" x14ac:dyDescent="0.2">
      <c r="U19999" s="59"/>
    </row>
    <row r="20000" spans="21:21" x14ac:dyDescent="0.2">
      <c r="U20000" s="59"/>
    </row>
    <row r="20001" spans="21:21" x14ac:dyDescent="0.2">
      <c r="U20001" s="59"/>
    </row>
    <row r="20002" spans="21:21" x14ac:dyDescent="0.2">
      <c r="U20002" s="59"/>
    </row>
    <row r="20003" spans="21:21" x14ac:dyDescent="0.2">
      <c r="U20003" s="59"/>
    </row>
    <row r="20004" spans="21:21" x14ac:dyDescent="0.2">
      <c r="U20004" s="59"/>
    </row>
    <row r="20005" spans="21:21" x14ac:dyDescent="0.2">
      <c r="U20005" s="59"/>
    </row>
    <row r="20006" spans="21:21" x14ac:dyDescent="0.2">
      <c r="U20006" s="59"/>
    </row>
    <row r="20007" spans="21:21" x14ac:dyDescent="0.2">
      <c r="U20007" s="59"/>
    </row>
    <row r="20008" spans="21:21" x14ac:dyDescent="0.2">
      <c r="U20008" s="59"/>
    </row>
    <row r="20009" spans="21:21" x14ac:dyDescent="0.2">
      <c r="U20009" s="59"/>
    </row>
    <row r="20010" spans="21:21" x14ac:dyDescent="0.2">
      <c r="U20010" s="59"/>
    </row>
    <row r="20011" spans="21:21" x14ac:dyDescent="0.2">
      <c r="U20011" s="59"/>
    </row>
    <row r="20012" spans="21:21" x14ac:dyDescent="0.2">
      <c r="U20012" s="59"/>
    </row>
    <row r="20013" spans="21:21" x14ac:dyDescent="0.2">
      <c r="U20013" s="59"/>
    </row>
    <row r="20014" spans="21:21" x14ac:dyDescent="0.2">
      <c r="U20014" s="59"/>
    </row>
    <row r="20015" spans="21:21" x14ac:dyDescent="0.2">
      <c r="U20015" s="59"/>
    </row>
    <row r="20016" spans="21:21" x14ac:dyDescent="0.2">
      <c r="U20016" s="59"/>
    </row>
    <row r="20017" spans="21:21" x14ac:dyDescent="0.2">
      <c r="U20017" s="59"/>
    </row>
    <row r="20018" spans="21:21" x14ac:dyDescent="0.2">
      <c r="U20018" s="59"/>
    </row>
    <row r="20019" spans="21:21" x14ac:dyDescent="0.2">
      <c r="U20019" s="59"/>
    </row>
    <row r="20020" spans="21:21" x14ac:dyDescent="0.2">
      <c r="U20020" s="59"/>
    </row>
    <row r="20021" spans="21:21" x14ac:dyDescent="0.2">
      <c r="U20021" s="59"/>
    </row>
    <row r="20022" spans="21:21" x14ac:dyDescent="0.2">
      <c r="U20022" s="59"/>
    </row>
    <row r="20023" spans="21:21" x14ac:dyDescent="0.2">
      <c r="U20023" s="59"/>
    </row>
    <row r="20024" spans="21:21" x14ac:dyDescent="0.2">
      <c r="U20024" s="59"/>
    </row>
    <row r="20025" spans="21:21" x14ac:dyDescent="0.2">
      <c r="U20025" s="59"/>
    </row>
    <row r="20026" spans="21:21" x14ac:dyDescent="0.2">
      <c r="U20026" s="59"/>
    </row>
    <row r="20027" spans="21:21" x14ac:dyDescent="0.2">
      <c r="U20027" s="59"/>
    </row>
    <row r="20028" spans="21:21" x14ac:dyDescent="0.2">
      <c r="U20028" s="59"/>
    </row>
    <row r="20029" spans="21:21" x14ac:dyDescent="0.2">
      <c r="U20029" s="59"/>
    </row>
    <row r="20030" spans="21:21" x14ac:dyDescent="0.2">
      <c r="U20030" s="59"/>
    </row>
    <row r="20031" spans="21:21" x14ac:dyDescent="0.2">
      <c r="U20031" s="59"/>
    </row>
    <row r="20032" spans="21:21" x14ac:dyDescent="0.2">
      <c r="U20032" s="59"/>
    </row>
    <row r="20033" spans="21:21" x14ac:dyDescent="0.2">
      <c r="U20033" s="59"/>
    </row>
    <row r="20034" spans="21:21" x14ac:dyDescent="0.2">
      <c r="U20034" s="59"/>
    </row>
    <row r="20035" spans="21:21" x14ac:dyDescent="0.2">
      <c r="U20035" s="59"/>
    </row>
    <row r="20036" spans="21:21" x14ac:dyDescent="0.2">
      <c r="U20036" s="59"/>
    </row>
    <row r="20037" spans="21:21" x14ac:dyDescent="0.2">
      <c r="U20037" s="59"/>
    </row>
    <row r="20038" spans="21:21" x14ac:dyDescent="0.2">
      <c r="U20038" s="59"/>
    </row>
    <row r="20039" spans="21:21" x14ac:dyDescent="0.2">
      <c r="U20039" s="59"/>
    </row>
    <row r="20040" spans="21:21" x14ac:dyDescent="0.2">
      <c r="U20040" s="59"/>
    </row>
    <row r="20041" spans="21:21" x14ac:dyDescent="0.2">
      <c r="U20041" s="59"/>
    </row>
    <row r="20042" spans="21:21" x14ac:dyDescent="0.2">
      <c r="U20042" s="59"/>
    </row>
    <row r="20043" spans="21:21" x14ac:dyDescent="0.2">
      <c r="U20043" s="59"/>
    </row>
    <row r="20044" spans="21:21" x14ac:dyDescent="0.2">
      <c r="U20044" s="59"/>
    </row>
    <row r="20045" spans="21:21" x14ac:dyDescent="0.2">
      <c r="U20045" s="59"/>
    </row>
    <row r="20046" spans="21:21" x14ac:dyDescent="0.2">
      <c r="U20046" s="59"/>
    </row>
    <row r="20047" spans="21:21" x14ac:dyDescent="0.2">
      <c r="U20047" s="59"/>
    </row>
    <row r="20048" spans="21:21" x14ac:dyDescent="0.2">
      <c r="U20048" s="59"/>
    </row>
    <row r="20049" spans="21:21" x14ac:dyDescent="0.2">
      <c r="U20049" s="59"/>
    </row>
    <row r="20050" spans="21:21" x14ac:dyDescent="0.2">
      <c r="U20050" s="59"/>
    </row>
    <row r="20051" spans="21:21" x14ac:dyDescent="0.2">
      <c r="U20051" s="59"/>
    </row>
    <row r="20052" spans="21:21" x14ac:dyDescent="0.2">
      <c r="U20052" s="59"/>
    </row>
    <row r="20053" spans="21:21" x14ac:dyDescent="0.2">
      <c r="U20053" s="59"/>
    </row>
    <row r="20054" spans="21:21" x14ac:dyDescent="0.2">
      <c r="U20054" s="59"/>
    </row>
    <row r="20055" spans="21:21" x14ac:dyDescent="0.2">
      <c r="U20055" s="59"/>
    </row>
    <row r="20056" spans="21:21" x14ac:dyDescent="0.2">
      <c r="U20056" s="59"/>
    </row>
    <row r="20057" spans="21:21" x14ac:dyDescent="0.2">
      <c r="U20057" s="59"/>
    </row>
    <row r="20058" spans="21:21" x14ac:dyDescent="0.2">
      <c r="U20058" s="59"/>
    </row>
    <row r="20059" spans="21:21" x14ac:dyDescent="0.2">
      <c r="U20059" s="59"/>
    </row>
    <row r="20060" spans="21:21" x14ac:dyDescent="0.2">
      <c r="U20060" s="59"/>
    </row>
    <row r="20061" spans="21:21" x14ac:dyDescent="0.2">
      <c r="U20061" s="59"/>
    </row>
    <row r="20062" spans="21:21" x14ac:dyDescent="0.2">
      <c r="U20062" s="59"/>
    </row>
    <row r="20063" spans="21:21" x14ac:dyDescent="0.2">
      <c r="U20063" s="59"/>
    </row>
    <row r="20064" spans="21:21" x14ac:dyDescent="0.2">
      <c r="U20064" s="59"/>
    </row>
    <row r="20065" spans="21:21" x14ac:dyDescent="0.2">
      <c r="U20065" s="59"/>
    </row>
    <row r="20066" spans="21:21" x14ac:dyDescent="0.2">
      <c r="U20066" s="59"/>
    </row>
    <row r="20067" spans="21:21" x14ac:dyDescent="0.2">
      <c r="U20067" s="59"/>
    </row>
    <row r="20068" spans="21:21" x14ac:dyDescent="0.2">
      <c r="U20068" s="59"/>
    </row>
    <row r="20069" spans="21:21" x14ac:dyDescent="0.2">
      <c r="U20069" s="59"/>
    </row>
    <row r="20070" spans="21:21" x14ac:dyDescent="0.2">
      <c r="U20070" s="59"/>
    </row>
    <row r="20071" spans="21:21" x14ac:dyDescent="0.2">
      <c r="U20071" s="59"/>
    </row>
    <row r="20072" spans="21:21" x14ac:dyDescent="0.2">
      <c r="U20072" s="59"/>
    </row>
    <row r="20073" spans="21:21" x14ac:dyDescent="0.2">
      <c r="U20073" s="59"/>
    </row>
    <row r="20074" spans="21:21" x14ac:dyDescent="0.2">
      <c r="U20074" s="59"/>
    </row>
    <row r="20075" spans="21:21" x14ac:dyDescent="0.2">
      <c r="U20075" s="59"/>
    </row>
    <row r="20076" spans="21:21" x14ac:dyDescent="0.2">
      <c r="U20076" s="59"/>
    </row>
    <row r="20077" spans="21:21" x14ac:dyDescent="0.2">
      <c r="U20077" s="59"/>
    </row>
    <row r="20078" spans="21:21" x14ac:dyDescent="0.2">
      <c r="U20078" s="59"/>
    </row>
    <row r="20079" spans="21:21" x14ac:dyDescent="0.2">
      <c r="U20079" s="59"/>
    </row>
    <row r="20080" spans="21:21" x14ac:dyDescent="0.2">
      <c r="U20080" s="59"/>
    </row>
    <row r="20081" spans="21:21" x14ac:dyDescent="0.2">
      <c r="U20081" s="59"/>
    </row>
    <row r="20082" spans="21:21" x14ac:dyDescent="0.2">
      <c r="U20082" s="59"/>
    </row>
    <row r="20083" spans="21:21" x14ac:dyDescent="0.2">
      <c r="U20083" s="59"/>
    </row>
    <row r="20084" spans="21:21" x14ac:dyDescent="0.2">
      <c r="U20084" s="59"/>
    </row>
    <row r="20085" spans="21:21" x14ac:dyDescent="0.2">
      <c r="U20085" s="59"/>
    </row>
    <row r="20086" spans="21:21" x14ac:dyDescent="0.2">
      <c r="U20086" s="59"/>
    </row>
    <row r="20087" spans="21:21" x14ac:dyDescent="0.2">
      <c r="U20087" s="59"/>
    </row>
    <row r="20088" spans="21:21" x14ac:dyDescent="0.2">
      <c r="U20088" s="59"/>
    </row>
    <row r="20089" spans="21:21" x14ac:dyDescent="0.2">
      <c r="U20089" s="59"/>
    </row>
    <row r="20090" spans="21:21" x14ac:dyDescent="0.2">
      <c r="U20090" s="59"/>
    </row>
    <row r="20091" spans="21:21" x14ac:dyDescent="0.2">
      <c r="U20091" s="59"/>
    </row>
    <row r="20092" spans="21:21" x14ac:dyDescent="0.2">
      <c r="U20092" s="59"/>
    </row>
    <row r="20093" spans="21:21" x14ac:dyDescent="0.2">
      <c r="U20093" s="59"/>
    </row>
    <row r="20094" spans="21:21" x14ac:dyDescent="0.2">
      <c r="U20094" s="59"/>
    </row>
    <row r="20095" spans="21:21" x14ac:dyDescent="0.2">
      <c r="U20095" s="59"/>
    </row>
    <row r="20096" spans="21:21" x14ac:dyDescent="0.2">
      <c r="U20096" s="59"/>
    </row>
    <row r="20097" spans="21:21" x14ac:dyDescent="0.2">
      <c r="U20097" s="59"/>
    </row>
    <row r="20098" spans="21:21" x14ac:dyDescent="0.2">
      <c r="U20098" s="59"/>
    </row>
    <row r="20099" spans="21:21" x14ac:dyDescent="0.2">
      <c r="U20099" s="59"/>
    </row>
    <row r="20100" spans="21:21" x14ac:dyDescent="0.2">
      <c r="U20100" s="59"/>
    </row>
    <row r="20101" spans="21:21" x14ac:dyDescent="0.2">
      <c r="U20101" s="59"/>
    </row>
    <row r="20102" spans="21:21" x14ac:dyDescent="0.2">
      <c r="U20102" s="59"/>
    </row>
    <row r="20103" spans="21:21" x14ac:dyDescent="0.2">
      <c r="U20103" s="59"/>
    </row>
    <row r="20104" spans="21:21" x14ac:dyDescent="0.2">
      <c r="U20104" s="59"/>
    </row>
    <row r="20105" spans="21:21" x14ac:dyDescent="0.2">
      <c r="U20105" s="59"/>
    </row>
    <row r="20106" spans="21:21" x14ac:dyDescent="0.2">
      <c r="U20106" s="59"/>
    </row>
    <row r="20107" spans="21:21" x14ac:dyDescent="0.2">
      <c r="U20107" s="59"/>
    </row>
    <row r="20108" spans="21:21" x14ac:dyDescent="0.2">
      <c r="U20108" s="59"/>
    </row>
    <row r="20109" spans="21:21" x14ac:dyDescent="0.2">
      <c r="U20109" s="59"/>
    </row>
    <row r="20110" spans="21:21" x14ac:dyDescent="0.2">
      <c r="U20110" s="59"/>
    </row>
    <row r="20111" spans="21:21" x14ac:dyDescent="0.2">
      <c r="U20111" s="59"/>
    </row>
    <row r="20112" spans="21:21" x14ac:dyDescent="0.2">
      <c r="U20112" s="59"/>
    </row>
    <row r="20113" spans="21:21" x14ac:dyDescent="0.2">
      <c r="U20113" s="59"/>
    </row>
    <row r="20114" spans="21:21" x14ac:dyDescent="0.2">
      <c r="U20114" s="59"/>
    </row>
    <row r="20115" spans="21:21" x14ac:dyDescent="0.2">
      <c r="U20115" s="59"/>
    </row>
    <row r="20116" spans="21:21" x14ac:dyDescent="0.2">
      <c r="U20116" s="59"/>
    </row>
    <row r="20117" spans="21:21" x14ac:dyDescent="0.2">
      <c r="U20117" s="59"/>
    </row>
    <row r="20118" spans="21:21" x14ac:dyDescent="0.2">
      <c r="U20118" s="59"/>
    </row>
    <row r="20119" spans="21:21" x14ac:dyDescent="0.2">
      <c r="U20119" s="59"/>
    </row>
    <row r="20120" spans="21:21" x14ac:dyDescent="0.2">
      <c r="U20120" s="59"/>
    </row>
    <row r="20121" spans="21:21" x14ac:dyDescent="0.2">
      <c r="U20121" s="59"/>
    </row>
    <row r="20122" spans="21:21" x14ac:dyDescent="0.2">
      <c r="U20122" s="59"/>
    </row>
    <row r="20123" spans="21:21" x14ac:dyDescent="0.2">
      <c r="U20123" s="59"/>
    </row>
    <row r="20124" spans="21:21" x14ac:dyDescent="0.2">
      <c r="U20124" s="59"/>
    </row>
    <row r="20125" spans="21:21" x14ac:dyDescent="0.2">
      <c r="U20125" s="59"/>
    </row>
    <row r="20126" spans="21:21" x14ac:dyDescent="0.2">
      <c r="U20126" s="59"/>
    </row>
    <row r="20127" spans="21:21" x14ac:dyDescent="0.2">
      <c r="U20127" s="59"/>
    </row>
    <row r="20128" spans="21:21" x14ac:dyDescent="0.2">
      <c r="U20128" s="59"/>
    </row>
    <row r="20129" spans="21:21" x14ac:dyDescent="0.2">
      <c r="U20129" s="59"/>
    </row>
    <row r="20130" spans="21:21" x14ac:dyDescent="0.2">
      <c r="U20130" s="59"/>
    </row>
    <row r="20131" spans="21:21" x14ac:dyDescent="0.2">
      <c r="U20131" s="59"/>
    </row>
    <row r="20132" spans="21:21" x14ac:dyDescent="0.2">
      <c r="U20132" s="59"/>
    </row>
    <row r="20133" spans="21:21" x14ac:dyDescent="0.2">
      <c r="U20133" s="59"/>
    </row>
    <row r="20134" spans="21:21" x14ac:dyDescent="0.2">
      <c r="U20134" s="59"/>
    </row>
    <row r="20135" spans="21:21" x14ac:dyDescent="0.2">
      <c r="U20135" s="59"/>
    </row>
    <row r="20136" spans="21:21" x14ac:dyDescent="0.2">
      <c r="U20136" s="59"/>
    </row>
    <row r="20137" spans="21:21" x14ac:dyDescent="0.2">
      <c r="U20137" s="59"/>
    </row>
    <row r="20138" spans="21:21" x14ac:dyDescent="0.2">
      <c r="U20138" s="59"/>
    </row>
    <row r="20139" spans="21:21" x14ac:dyDescent="0.2">
      <c r="U20139" s="59"/>
    </row>
    <row r="20140" spans="21:21" x14ac:dyDescent="0.2">
      <c r="U20140" s="59"/>
    </row>
    <row r="20141" spans="21:21" x14ac:dyDescent="0.2">
      <c r="U20141" s="59"/>
    </row>
    <row r="20142" spans="21:21" x14ac:dyDescent="0.2">
      <c r="U20142" s="59"/>
    </row>
    <row r="20143" spans="21:21" x14ac:dyDescent="0.2">
      <c r="U20143" s="59"/>
    </row>
    <row r="20144" spans="21:21" x14ac:dyDescent="0.2">
      <c r="U20144" s="59"/>
    </row>
    <row r="20145" spans="21:21" x14ac:dyDescent="0.2">
      <c r="U20145" s="59"/>
    </row>
    <row r="20146" spans="21:21" x14ac:dyDescent="0.2">
      <c r="U20146" s="59"/>
    </row>
    <row r="20147" spans="21:21" x14ac:dyDescent="0.2">
      <c r="U20147" s="59"/>
    </row>
    <row r="20148" spans="21:21" x14ac:dyDescent="0.2">
      <c r="U20148" s="59"/>
    </row>
    <row r="20149" spans="21:21" x14ac:dyDescent="0.2">
      <c r="U20149" s="59"/>
    </row>
    <row r="20150" spans="21:21" x14ac:dyDescent="0.2">
      <c r="U20150" s="59"/>
    </row>
    <row r="20151" spans="21:21" x14ac:dyDescent="0.2">
      <c r="U20151" s="59"/>
    </row>
    <row r="20152" spans="21:21" x14ac:dyDescent="0.2">
      <c r="U20152" s="59"/>
    </row>
    <row r="20153" spans="21:21" x14ac:dyDescent="0.2">
      <c r="U20153" s="59"/>
    </row>
    <row r="20154" spans="21:21" x14ac:dyDescent="0.2">
      <c r="U20154" s="59"/>
    </row>
    <row r="20155" spans="21:21" x14ac:dyDescent="0.2">
      <c r="U20155" s="59"/>
    </row>
    <row r="20156" spans="21:21" x14ac:dyDescent="0.2">
      <c r="U20156" s="59"/>
    </row>
    <row r="20157" spans="21:21" x14ac:dyDescent="0.2">
      <c r="U20157" s="59"/>
    </row>
    <row r="20158" spans="21:21" x14ac:dyDescent="0.2">
      <c r="U20158" s="59"/>
    </row>
    <row r="20159" spans="21:21" x14ac:dyDescent="0.2">
      <c r="U20159" s="59"/>
    </row>
    <row r="20160" spans="21:21" x14ac:dyDescent="0.2">
      <c r="U20160" s="59"/>
    </row>
    <row r="20161" spans="21:21" x14ac:dyDescent="0.2">
      <c r="U20161" s="59"/>
    </row>
    <row r="20162" spans="21:21" x14ac:dyDescent="0.2">
      <c r="U20162" s="59"/>
    </row>
    <row r="20163" spans="21:21" x14ac:dyDescent="0.2">
      <c r="U20163" s="59"/>
    </row>
    <row r="20164" spans="21:21" x14ac:dyDescent="0.2">
      <c r="U20164" s="59"/>
    </row>
    <row r="20165" spans="21:21" x14ac:dyDescent="0.2">
      <c r="U20165" s="59"/>
    </row>
    <row r="20166" spans="21:21" x14ac:dyDescent="0.2">
      <c r="U20166" s="59"/>
    </row>
    <row r="20167" spans="21:21" x14ac:dyDescent="0.2">
      <c r="U20167" s="59"/>
    </row>
    <row r="20168" spans="21:21" x14ac:dyDescent="0.2">
      <c r="U20168" s="59"/>
    </row>
    <row r="20169" spans="21:21" x14ac:dyDescent="0.2">
      <c r="U20169" s="59"/>
    </row>
    <row r="20170" spans="21:21" x14ac:dyDescent="0.2">
      <c r="U20170" s="59"/>
    </row>
    <row r="20171" spans="21:21" x14ac:dyDescent="0.2">
      <c r="U20171" s="59"/>
    </row>
    <row r="20172" spans="21:21" x14ac:dyDescent="0.2">
      <c r="U20172" s="59"/>
    </row>
    <row r="20173" spans="21:21" x14ac:dyDescent="0.2">
      <c r="U20173" s="59"/>
    </row>
    <row r="20174" spans="21:21" x14ac:dyDescent="0.2">
      <c r="U20174" s="59"/>
    </row>
    <row r="20175" spans="21:21" x14ac:dyDescent="0.2">
      <c r="U20175" s="59"/>
    </row>
    <row r="20176" spans="21:21" x14ac:dyDescent="0.2">
      <c r="U20176" s="59"/>
    </row>
    <row r="20177" spans="21:21" x14ac:dyDescent="0.2">
      <c r="U20177" s="59"/>
    </row>
    <row r="20178" spans="21:21" x14ac:dyDescent="0.2">
      <c r="U20178" s="59"/>
    </row>
    <row r="20179" spans="21:21" x14ac:dyDescent="0.2">
      <c r="U20179" s="59"/>
    </row>
    <row r="20180" spans="21:21" x14ac:dyDescent="0.2">
      <c r="U20180" s="59"/>
    </row>
    <row r="20181" spans="21:21" x14ac:dyDescent="0.2">
      <c r="U20181" s="59"/>
    </row>
    <row r="20182" spans="21:21" x14ac:dyDescent="0.2">
      <c r="U20182" s="59"/>
    </row>
    <row r="20183" spans="21:21" x14ac:dyDescent="0.2">
      <c r="U20183" s="59"/>
    </row>
    <row r="20184" spans="21:21" x14ac:dyDescent="0.2">
      <c r="U20184" s="59"/>
    </row>
    <row r="20185" spans="21:21" x14ac:dyDescent="0.2">
      <c r="U20185" s="59"/>
    </row>
    <row r="20186" spans="21:21" x14ac:dyDescent="0.2">
      <c r="U20186" s="59"/>
    </row>
    <row r="20187" spans="21:21" x14ac:dyDescent="0.2">
      <c r="U20187" s="59"/>
    </row>
    <row r="20188" spans="21:21" x14ac:dyDescent="0.2">
      <c r="U20188" s="59"/>
    </row>
    <row r="20189" spans="21:21" x14ac:dyDescent="0.2">
      <c r="U20189" s="59"/>
    </row>
    <row r="20190" spans="21:21" x14ac:dyDescent="0.2">
      <c r="U20190" s="59"/>
    </row>
    <row r="20191" spans="21:21" x14ac:dyDescent="0.2">
      <c r="U20191" s="59"/>
    </row>
    <row r="20192" spans="21:21" x14ac:dyDescent="0.2">
      <c r="U20192" s="59"/>
    </row>
    <row r="20193" spans="21:21" x14ac:dyDescent="0.2">
      <c r="U20193" s="59"/>
    </row>
    <row r="20194" spans="21:21" x14ac:dyDescent="0.2">
      <c r="U20194" s="59"/>
    </row>
    <row r="20195" spans="21:21" x14ac:dyDescent="0.2">
      <c r="U20195" s="59"/>
    </row>
    <row r="20196" spans="21:21" x14ac:dyDescent="0.2">
      <c r="U20196" s="59"/>
    </row>
    <row r="20197" spans="21:21" x14ac:dyDescent="0.2">
      <c r="U20197" s="59"/>
    </row>
    <row r="20198" spans="21:21" x14ac:dyDescent="0.2">
      <c r="U20198" s="59"/>
    </row>
    <row r="20199" spans="21:21" x14ac:dyDescent="0.2">
      <c r="U20199" s="59"/>
    </row>
    <row r="20200" spans="21:21" x14ac:dyDescent="0.2">
      <c r="U20200" s="59"/>
    </row>
    <row r="20201" spans="21:21" x14ac:dyDescent="0.2">
      <c r="U20201" s="59"/>
    </row>
    <row r="20202" spans="21:21" x14ac:dyDescent="0.2">
      <c r="U20202" s="59"/>
    </row>
    <row r="20203" spans="21:21" x14ac:dyDescent="0.2">
      <c r="U20203" s="59"/>
    </row>
    <row r="20204" spans="21:21" x14ac:dyDescent="0.2">
      <c r="U20204" s="59"/>
    </row>
    <row r="20205" spans="21:21" x14ac:dyDescent="0.2">
      <c r="U20205" s="59"/>
    </row>
    <row r="20206" spans="21:21" x14ac:dyDescent="0.2">
      <c r="U20206" s="59"/>
    </row>
    <row r="20207" spans="21:21" x14ac:dyDescent="0.2">
      <c r="U20207" s="59"/>
    </row>
    <row r="20208" spans="21:21" x14ac:dyDescent="0.2">
      <c r="U20208" s="59"/>
    </row>
    <row r="20209" spans="21:21" x14ac:dyDescent="0.2">
      <c r="U20209" s="59"/>
    </row>
    <row r="20210" spans="21:21" x14ac:dyDescent="0.2">
      <c r="U20210" s="59"/>
    </row>
    <row r="20211" spans="21:21" x14ac:dyDescent="0.2">
      <c r="U20211" s="59"/>
    </row>
    <row r="20212" spans="21:21" x14ac:dyDescent="0.2">
      <c r="U20212" s="59"/>
    </row>
    <row r="20213" spans="21:21" x14ac:dyDescent="0.2">
      <c r="U20213" s="59"/>
    </row>
    <row r="20214" spans="21:21" x14ac:dyDescent="0.2">
      <c r="U20214" s="59"/>
    </row>
    <row r="20215" spans="21:21" x14ac:dyDescent="0.2">
      <c r="U20215" s="59"/>
    </row>
    <row r="20216" spans="21:21" x14ac:dyDescent="0.2">
      <c r="U20216" s="59"/>
    </row>
    <row r="20217" spans="21:21" x14ac:dyDescent="0.2">
      <c r="U20217" s="59"/>
    </row>
    <row r="20218" spans="21:21" x14ac:dyDescent="0.2">
      <c r="U20218" s="59"/>
    </row>
    <row r="20219" spans="21:21" x14ac:dyDescent="0.2">
      <c r="U20219" s="59"/>
    </row>
    <row r="20220" spans="21:21" x14ac:dyDescent="0.2">
      <c r="U20220" s="59"/>
    </row>
    <row r="20221" spans="21:21" x14ac:dyDescent="0.2">
      <c r="U20221" s="59"/>
    </row>
    <row r="20222" spans="21:21" x14ac:dyDescent="0.2">
      <c r="U20222" s="59"/>
    </row>
    <row r="20223" spans="21:21" x14ac:dyDescent="0.2">
      <c r="U20223" s="59"/>
    </row>
    <row r="20224" spans="21:21" x14ac:dyDescent="0.2">
      <c r="U20224" s="59"/>
    </row>
    <row r="20225" spans="21:21" x14ac:dyDescent="0.2">
      <c r="U20225" s="59"/>
    </row>
    <row r="20226" spans="21:21" x14ac:dyDescent="0.2">
      <c r="U20226" s="59"/>
    </row>
    <row r="20227" spans="21:21" x14ac:dyDescent="0.2">
      <c r="U20227" s="59"/>
    </row>
    <row r="20228" spans="21:21" x14ac:dyDescent="0.2">
      <c r="U20228" s="59"/>
    </row>
    <row r="20229" spans="21:21" x14ac:dyDescent="0.2">
      <c r="U20229" s="59"/>
    </row>
    <row r="20230" spans="21:21" x14ac:dyDescent="0.2">
      <c r="U20230" s="59"/>
    </row>
    <row r="20231" spans="21:21" x14ac:dyDescent="0.2">
      <c r="U20231" s="59"/>
    </row>
    <row r="20232" spans="21:21" x14ac:dyDescent="0.2">
      <c r="U20232" s="59"/>
    </row>
    <row r="20233" spans="21:21" x14ac:dyDescent="0.2">
      <c r="U20233" s="59"/>
    </row>
    <row r="20234" spans="21:21" x14ac:dyDescent="0.2">
      <c r="U20234" s="59"/>
    </row>
    <row r="20235" spans="21:21" x14ac:dyDescent="0.2">
      <c r="U20235" s="59"/>
    </row>
    <row r="20236" spans="21:21" x14ac:dyDescent="0.2">
      <c r="U20236" s="59"/>
    </row>
    <row r="20237" spans="21:21" x14ac:dyDescent="0.2">
      <c r="U20237" s="59"/>
    </row>
    <row r="20238" spans="21:21" x14ac:dyDescent="0.2">
      <c r="U20238" s="59"/>
    </row>
    <row r="20239" spans="21:21" x14ac:dyDescent="0.2">
      <c r="U20239" s="59"/>
    </row>
    <row r="20240" spans="21:21" x14ac:dyDescent="0.2">
      <c r="U20240" s="59"/>
    </row>
    <row r="20241" spans="21:21" x14ac:dyDescent="0.2">
      <c r="U20241" s="59"/>
    </row>
    <row r="20242" spans="21:21" x14ac:dyDescent="0.2">
      <c r="U20242" s="59"/>
    </row>
    <row r="20243" spans="21:21" x14ac:dyDescent="0.2">
      <c r="U20243" s="59"/>
    </row>
    <row r="20244" spans="21:21" x14ac:dyDescent="0.2">
      <c r="U20244" s="59"/>
    </row>
    <row r="20245" spans="21:21" x14ac:dyDescent="0.2">
      <c r="U20245" s="59"/>
    </row>
    <row r="20246" spans="21:21" x14ac:dyDescent="0.2">
      <c r="U20246" s="59"/>
    </row>
    <row r="20247" spans="21:21" x14ac:dyDescent="0.2">
      <c r="U20247" s="59"/>
    </row>
    <row r="20248" spans="21:21" x14ac:dyDescent="0.2">
      <c r="U20248" s="59"/>
    </row>
    <row r="20249" spans="21:21" x14ac:dyDescent="0.2">
      <c r="U20249" s="59"/>
    </row>
    <row r="20250" spans="21:21" x14ac:dyDescent="0.2">
      <c r="U20250" s="59"/>
    </row>
    <row r="20251" spans="21:21" x14ac:dyDescent="0.2">
      <c r="U20251" s="59"/>
    </row>
    <row r="20252" spans="21:21" x14ac:dyDescent="0.2">
      <c r="U20252" s="59"/>
    </row>
    <row r="20253" spans="21:21" x14ac:dyDescent="0.2">
      <c r="U20253" s="59"/>
    </row>
    <row r="20254" spans="21:21" x14ac:dyDescent="0.2">
      <c r="U20254" s="59"/>
    </row>
    <row r="20255" spans="21:21" x14ac:dyDescent="0.2">
      <c r="U20255" s="59"/>
    </row>
    <row r="20256" spans="21:21" x14ac:dyDescent="0.2">
      <c r="U20256" s="59"/>
    </row>
    <row r="20257" spans="21:21" x14ac:dyDescent="0.2">
      <c r="U20257" s="59"/>
    </row>
    <row r="20258" spans="21:21" x14ac:dyDescent="0.2">
      <c r="U20258" s="59"/>
    </row>
    <row r="20259" spans="21:21" x14ac:dyDescent="0.2">
      <c r="U20259" s="59"/>
    </row>
    <row r="20260" spans="21:21" x14ac:dyDescent="0.2">
      <c r="U20260" s="59"/>
    </row>
    <row r="20261" spans="21:21" x14ac:dyDescent="0.2">
      <c r="U20261" s="59"/>
    </row>
    <row r="20262" spans="21:21" x14ac:dyDescent="0.2">
      <c r="U20262" s="59"/>
    </row>
    <row r="20263" spans="21:21" x14ac:dyDescent="0.2">
      <c r="U20263" s="59"/>
    </row>
    <row r="20264" spans="21:21" x14ac:dyDescent="0.2">
      <c r="U20264" s="59"/>
    </row>
    <row r="20265" spans="21:21" x14ac:dyDescent="0.2">
      <c r="U20265" s="59"/>
    </row>
    <row r="20266" spans="21:21" x14ac:dyDescent="0.2">
      <c r="U20266" s="59"/>
    </row>
    <row r="20267" spans="21:21" x14ac:dyDescent="0.2">
      <c r="U20267" s="59"/>
    </row>
    <row r="20268" spans="21:21" x14ac:dyDescent="0.2">
      <c r="U20268" s="59"/>
    </row>
    <row r="20269" spans="21:21" x14ac:dyDescent="0.2">
      <c r="U20269" s="59"/>
    </row>
    <row r="20270" spans="21:21" x14ac:dyDescent="0.2">
      <c r="U20270" s="59"/>
    </row>
    <row r="20271" spans="21:21" x14ac:dyDescent="0.2">
      <c r="U20271" s="59"/>
    </row>
    <row r="20272" spans="21:21" x14ac:dyDescent="0.2">
      <c r="U20272" s="59"/>
    </row>
    <row r="20273" spans="21:21" x14ac:dyDescent="0.2">
      <c r="U20273" s="59"/>
    </row>
    <row r="20274" spans="21:21" x14ac:dyDescent="0.2">
      <c r="U20274" s="59"/>
    </row>
    <row r="20275" spans="21:21" x14ac:dyDescent="0.2">
      <c r="U20275" s="59"/>
    </row>
    <row r="20276" spans="21:21" x14ac:dyDescent="0.2">
      <c r="U20276" s="59"/>
    </row>
    <row r="20277" spans="21:21" x14ac:dyDescent="0.2">
      <c r="U20277" s="59"/>
    </row>
    <row r="20278" spans="21:21" x14ac:dyDescent="0.2">
      <c r="U20278" s="59"/>
    </row>
    <row r="20279" spans="21:21" x14ac:dyDescent="0.2">
      <c r="U20279" s="59"/>
    </row>
    <row r="20280" spans="21:21" x14ac:dyDescent="0.2">
      <c r="U20280" s="59"/>
    </row>
    <row r="20281" spans="21:21" x14ac:dyDescent="0.2">
      <c r="U20281" s="59"/>
    </row>
    <row r="20282" spans="21:21" x14ac:dyDescent="0.2">
      <c r="U20282" s="59"/>
    </row>
    <row r="20283" spans="21:21" x14ac:dyDescent="0.2">
      <c r="U20283" s="59"/>
    </row>
    <row r="20284" spans="21:21" x14ac:dyDescent="0.2">
      <c r="U20284" s="59"/>
    </row>
    <row r="20285" spans="21:21" x14ac:dyDescent="0.2">
      <c r="U20285" s="59"/>
    </row>
    <row r="20286" spans="21:21" x14ac:dyDescent="0.2">
      <c r="U20286" s="59"/>
    </row>
    <row r="20287" spans="21:21" x14ac:dyDescent="0.2">
      <c r="U20287" s="59"/>
    </row>
    <row r="20288" spans="21:21" x14ac:dyDescent="0.2">
      <c r="U20288" s="59"/>
    </row>
    <row r="20289" spans="21:21" x14ac:dyDescent="0.2">
      <c r="U20289" s="59"/>
    </row>
    <row r="20290" spans="21:21" x14ac:dyDescent="0.2">
      <c r="U20290" s="59"/>
    </row>
    <row r="20291" spans="21:21" x14ac:dyDescent="0.2">
      <c r="U20291" s="59"/>
    </row>
    <row r="20292" spans="21:21" x14ac:dyDescent="0.2">
      <c r="U20292" s="59"/>
    </row>
    <row r="20293" spans="21:21" x14ac:dyDescent="0.2">
      <c r="U20293" s="59"/>
    </row>
    <row r="20294" spans="21:21" x14ac:dyDescent="0.2">
      <c r="U20294" s="59"/>
    </row>
    <row r="20295" spans="21:21" x14ac:dyDescent="0.2">
      <c r="U20295" s="59"/>
    </row>
    <row r="20296" spans="21:21" x14ac:dyDescent="0.2">
      <c r="U20296" s="59"/>
    </row>
    <row r="20297" spans="21:21" x14ac:dyDescent="0.2">
      <c r="U20297" s="59"/>
    </row>
    <row r="20298" spans="21:21" x14ac:dyDescent="0.2">
      <c r="U20298" s="59"/>
    </row>
    <row r="20299" spans="21:21" x14ac:dyDescent="0.2">
      <c r="U20299" s="59"/>
    </row>
    <row r="20300" spans="21:21" x14ac:dyDescent="0.2">
      <c r="U20300" s="59"/>
    </row>
    <row r="20301" spans="21:21" x14ac:dyDescent="0.2">
      <c r="U20301" s="59"/>
    </row>
    <row r="20302" spans="21:21" x14ac:dyDescent="0.2">
      <c r="U20302" s="59"/>
    </row>
    <row r="20303" spans="21:21" x14ac:dyDescent="0.2">
      <c r="U20303" s="59"/>
    </row>
    <row r="20304" spans="21:21" x14ac:dyDescent="0.2">
      <c r="U20304" s="59"/>
    </row>
    <row r="20305" spans="21:21" x14ac:dyDescent="0.2">
      <c r="U20305" s="59"/>
    </row>
    <row r="20306" spans="21:21" x14ac:dyDescent="0.2">
      <c r="U20306" s="59"/>
    </row>
    <row r="20307" spans="21:21" x14ac:dyDescent="0.2">
      <c r="U20307" s="59"/>
    </row>
    <row r="20308" spans="21:21" x14ac:dyDescent="0.2">
      <c r="U20308" s="59"/>
    </row>
    <row r="20309" spans="21:21" x14ac:dyDescent="0.2">
      <c r="U20309" s="59"/>
    </row>
    <row r="20310" spans="21:21" x14ac:dyDescent="0.2">
      <c r="U20310" s="59"/>
    </row>
    <row r="20311" spans="21:21" x14ac:dyDescent="0.2">
      <c r="U20311" s="59"/>
    </row>
    <row r="20312" spans="21:21" x14ac:dyDescent="0.2">
      <c r="U20312" s="59"/>
    </row>
    <row r="20313" spans="21:21" x14ac:dyDescent="0.2">
      <c r="U20313" s="59"/>
    </row>
    <row r="20314" spans="21:21" x14ac:dyDescent="0.2">
      <c r="U20314" s="59"/>
    </row>
    <row r="20315" spans="21:21" x14ac:dyDescent="0.2">
      <c r="U20315" s="59"/>
    </row>
    <row r="20316" spans="21:21" x14ac:dyDescent="0.2">
      <c r="U20316" s="59"/>
    </row>
    <row r="20317" spans="21:21" x14ac:dyDescent="0.2">
      <c r="U20317" s="59"/>
    </row>
    <row r="20318" spans="21:21" x14ac:dyDescent="0.2">
      <c r="U20318" s="59"/>
    </row>
    <row r="20319" spans="21:21" x14ac:dyDescent="0.2">
      <c r="U20319" s="59"/>
    </row>
    <row r="20320" spans="21:21" x14ac:dyDescent="0.2">
      <c r="U20320" s="59"/>
    </row>
    <row r="20321" spans="21:21" x14ac:dyDescent="0.2">
      <c r="U20321" s="59"/>
    </row>
    <row r="20322" spans="21:21" x14ac:dyDescent="0.2">
      <c r="U20322" s="59"/>
    </row>
    <row r="20323" spans="21:21" x14ac:dyDescent="0.2">
      <c r="U20323" s="59"/>
    </row>
    <row r="20324" spans="21:21" x14ac:dyDescent="0.2">
      <c r="U20324" s="59"/>
    </row>
    <row r="20325" spans="21:21" x14ac:dyDescent="0.2">
      <c r="U20325" s="59"/>
    </row>
    <row r="20326" spans="21:21" x14ac:dyDescent="0.2">
      <c r="U20326" s="59"/>
    </row>
    <row r="20327" spans="21:21" x14ac:dyDescent="0.2">
      <c r="U20327" s="59"/>
    </row>
    <row r="20328" spans="21:21" x14ac:dyDescent="0.2">
      <c r="U20328" s="59"/>
    </row>
    <row r="20329" spans="21:21" x14ac:dyDescent="0.2">
      <c r="U20329" s="59"/>
    </row>
    <row r="20330" spans="21:21" x14ac:dyDescent="0.2">
      <c r="U20330" s="59"/>
    </row>
    <row r="20331" spans="21:21" x14ac:dyDescent="0.2">
      <c r="U20331" s="59"/>
    </row>
    <row r="20332" spans="21:21" x14ac:dyDescent="0.2">
      <c r="U20332" s="59"/>
    </row>
    <row r="20333" spans="21:21" x14ac:dyDescent="0.2">
      <c r="U20333" s="59"/>
    </row>
    <row r="20334" spans="21:21" x14ac:dyDescent="0.2">
      <c r="U20334" s="59"/>
    </row>
    <row r="20335" spans="21:21" x14ac:dyDescent="0.2">
      <c r="U20335" s="59"/>
    </row>
    <row r="20336" spans="21:21" x14ac:dyDescent="0.2">
      <c r="U20336" s="59"/>
    </row>
    <row r="20337" spans="21:21" x14ac:dyDescent="0.2">
      <c r="U20337" s="59"/>
    </row>
    <row r="20338" spans="21:21" x14ac:dyDescent="0.2">
      <c r="U20338" s="59"/>
    </row>
    <row r="20339" spans="21:21" x14ac:dyDescent="0.2">
      <c r="U20339" s="59"/>
    </row>
    <row r="20340" spans="21:21" x14ac:dyDescent="0.2">
      <c r="U20340" s="59"/>
    </row>
    <row r="20341" spans="21:21" x14ac:dyDescent="0.2">
      <c r="U20341" s="59"/>
    </row>
    <row r="20342" spans="21:21" x14ac:dyDescent="0.2">
      <c r="U20342" s="59"/>
    </row>
    <row r="20343" spans="21:21" x14ac:dyDescent="0.2">
      <c r="U20343" s="59"/>
    </row>
    <row r="20344" spans="21:21" x14ac:dyDescent="0.2">
      <c r="U20344" s="59"/>
    </row>
    <row r="20345" spans="21:21" x14ac:dyDescent="0.2">
      <c r="U20345" s="59"/>
    </row>
    <row r="20346" spans="21:21" x14ac:dyDescent="0.2">
      <c r="U20346" s="59"/>
    </row>
    <row r="20347" spans="21:21" x14ac:dyDescent="0.2">
      <c r="U20347" s="59"/>
    </row>
    <row r="20348" spans="21:21" x14ac:dyDescent="0.2">
      <c r="U20348" s="59"/>
    </row>
    <row r="20349" spans="21:21" x14ac:dyDescent="0.2">
      <c r="U20349" s="59"/>
    </row>
    <row r="20350" spans="21:21" x14ac:dyDescent="0.2">
      <c r="U20350" s="59"/>
    </row>
    <row r="20351" spans="21:21" x14ac:dyDescent="0.2">
      <c r="U20351" s="59"/>
    </row>
    <row r="20352" spans="21:21" x14ac:dyDescent="0.2">
      <c r="U20352" s="59"/>
    </row>
    <row r="20353" spans="21:21" x14ac:dyDescent="0.2">
      <c r="U20353" s="59"/>
    </row>
    <row r="20354" spans="21:21" x14ac:dyDescent="0.2">
      <c r="U20354" s="59"/>
    </row>
    <row r="20355" spans="21:21" x14ac:dyDescent="0.2">
      <c r="U20355" s="59"/>
    </row>
    <row r="20356" spans="21:21" x14ac:dyDescent="0.2">
      <c r="U20356" s="59"/>
    </row>
    <row r="20357" spans="21:21" x14ac:dyDescent="0.2">
      <c r="U20357" s="59"/>
    </row>
    <row r="20358" spans="21:21" x14ac:dyDescent="0.2">
      <c r="U20358" s="59"/>
    </row>
    <row r="20359" spans="21:21" x14ac:dyDescent="0.2">
      <c r="U20359" s="59"/>
    </row>
    <row r="20360" spans="21:21" x14ac:dyDescent="0.2">
      <c r="U20360" s="59"/>
    </row>
    <row r="20361" spans="21:21" x14ac:dyDescent="0.2">
      <c r="U20361" s="59"/>
    </row>
    <row r="20362" spans="21:21" x14ac:dyDescent="0.2">
      <c r="U20362" s="59"/>
    </row>
    <row r="20363" spans="21:21" x14ac:dyDescent="0.2">
      <c r="U20363" s="59"/>
    </row>
    <row r="20364" spans="21:21" x14ac:dyDescent="0.2">
      <c r="U20364" s="59"/>
    </row>
    <row r="20365" spans="21:21" x14ac:dyDescent="0.2">
      <c r="U20365" s="59"/>
    </row>
    <row r="20366" spans="21:21" x14ac:dyDescent="0.2">
      <c r="U20366" s="59"/>
    </row>
    <row r="20367" spans="21:21" x14ac:dyDescent="0.2">
      <c r="U20367" s="59"/>
    </row>
    <row r="20368" spans="21:21" x14ac:dyDescent="0.2">
      <c r="U20368" s="59"/>
    </row>
    <row r="20369" spans="21:21" x14ac:dyDescent="0.2">
      <c r="U20369" s="59"/>
    </row>
    <row r="20370" spans="21:21" x14ac:dyDescent="0.2">
      <c r="U20370" s="59"/>
    </row>
    <row r="20371" spans="21:21" x14ac:dyDescent="0.2">
      <c r="U20371" s="59"/>
    </row>
    <row r="20372" spans="21:21" x14ac:dyDescent="0.2">
      <c r="U20372" s="59"/>
    </row>
    <row r="20373" spans="21:21" x14ac:dyDescent="0.2">
      <c r="U20373" s="59"/>
    </row>
    <row r="20374" spans="21:21" x14ac:dyDescent="0.2">
      <c r="U20374" s="59"/>
    </row>
    <row r="20375" spans="21:21" x14ac:dyDescent="0.2">
      <c r="U20375" s="59"/>
    </row>
    <row r="20376" spans="21:21" x14ac:dyDescent="0.2">
      <c r="U20376" s="59"/>
    </row>
    <row r="20377" spans="21:21" x14ac:dyDescent="0.2">
      <c r="U20377" s="59"/>
    </row>
    <row r="20378" spans="21:21" x14ac:dyDescent="0.2">
      <c r="U20378" s="59"/>
    </row>
    <row r="20379" spans="21:21" x14ac:dyDescent="0.2">
      <c r="U20379" s="59"/>
    </row>
    <row r="20380" spans="21:21" x14ac:dyDescent="0.2">
      <c r="U20380" s="59"/>
    </row>
    <row r="20381" spans="21:21" x14ac:dyDescent="0.2">
      <c r="U20381" s="59"/>
    </row>
    <row r="20382" spans="21:21" x14ac:dyDescent="0.2">
      <c r="U20382" s="59"/>
    </row>
    <row r="20383" spans="21:21" x14ac:dyDescent="0.2">
      <c r="U20383" s="59"/>
    </row>
    <row r="20384" spans="21:21" x14ac:dyDescent="0.2">
      <c r="U20384" s="59"/>
    </row>
    <row r="20385" spans="21:21" x14ac:dyDescent="0.2">
      <c r="U20385" s="59"/>
    </row>
    <row r="20386" spans="21:21" x14ac:dyDescent="0.2">
      <c r="U20386" s="59"/>
    </row>
    <row r="20387" spans="21:21" x14ac:dyDescent="0.2">
      <c r="U20387" s="59"/>
    </row>
    <row r="20388" spans="21:21" x14ac:dyDescent="0.2">
      <c r="U20388" s="59"/>
    </row>
    <row r="20389" spans="21:21" x14ac:dyDescent="0.2">
      <c r="U20389" s="59"/>
    </row>
    <row r="20390" spans="21:21" x14ac:dyDescent="0.2">
      <c r="U20390" s="59"/>
    </row>
    <row r="20391" spans="21:21" x14ac:dyDescent="0.2">
      <c r="U20391" s="59"/>
    </row>
    <row r="20392" spans="21:21" x14ac:dyDescent="0.2">
      <c r="U20392" s="59"/>
    </row>
    <row r="20393" spans="21:21" x14ac:dyDescent="0.2">
      <c r="U20393" s="59"/>
    </row>
    <row r="20394" spans="21:21" x14ac:dyDescent="0.2">
      <c r="U20394" s="59"/>
    </row>
    <row r="20395" spans="21:21" x14ac:dyDescent="0.2">
      <c r="U20395" s="59"/>
    </row>
    <row r="20396" spans="21:21" x14ac:dyDescent="0.2">
      <c r="U20396" s="59"/>
    </row>
    <row r="20397" spans="21:21" x14ac:dyDescent="0.2">
      <c r="U20397" s="59"/>
    </row>
    <row r="20398" spans="21:21" x14ac:dyDescent="0.2">
      <c r="U20398" s="59"/>
    </row>
    <row r="20399" spans="21:21" x14ac:dyDescent="0.2">
      <c r="U20399" s="59"/>
    </row>
    <row r="20400" spans="21:21" x14ac:dyDescent="0.2">
      <c r="U20400" s="59"/>
    </row>
    <row r="20401" spans="21:21" x14ac:dyDescent="0.2">
      <c r="U20401" s="59"/>
    </row>
    <row r="20402" spans="21:21" x14ac:dyDescent="0.2">
      <c r="U20402" s="59"/>
    </row>
    <row r="20403" spans="21:21" x14ac:dyDescent="0.2">
      <c r="U20403" s="59"/>
    </row>
    <row r="20404" spans="21:21" x14ac:dyDescent="0.2">
      <c r="U20404" s="59"/>
    </row>
    <row r="20405" spans="21:21" x14ac:dyDescent="0.2">
      <c r="U20405" s="59"/>
    </row>
    <row r="20406" spans="21:21" x14ac:dyDescent="0.2">
      <c r="U20406" s="59"/>
    </row>
    <row r="20407" spans="21:21" x14ac:dyDescent="0.2">
      <c r="U20407" s="59"/>
    </row>
    <row r="20408" spans="21:21" x14ac:dyDescent="0.2">
      <c r="U20408" s="59"/>
    </row>
    <row r="20409" spans="21:21" x14ac:dyDescent="0.2">
      <c r="U20409" s="59"/>
    </row>
    <row r="20410" spans="21:21" x14ac:dyDescent="0.2">
      <c r="U20410" s="59"/>
    </row>
    <row r="20411" spans="21:21" x14ac:dyDescent="0.2">
      <c r="U20411" s="59"/>
    </row>
    <row r="20412" spans="21:21" x14ac:dyDescent="0.2">
      <c r="U20412" s="59"/>
    </row>
    <row r="20413" spans="21:21" x14ac:dyDescent="0.2">
      <c r="U20413" s="59"/>
    </row>
    <row r="20414" spans="21:21" x14ac:dyDescent="0.2">
      <c r="U20414" s="59"/>
    </row>
    <row r="20415" spans="21:21" x14ac:dyDescent="0.2">
      <c r="U20415" s="59"/>
    </row>
    <row r="20416" spans="21:21" x14ac:dyDescent="0.2">
      <c r="U20416" s="59"/>
    </row>
    <row r="20417" spans="21:21" x14ac:dyDescent="0.2">
      <c r="U20417" s="59"/>
    </row>
    <row r="20418" spans="21:21" x14ac:dyDescent="0.2">
      <c r="U20418" s="59"/>
    </row>
    <row r="20419" spans="21:21" x14ac:dyDescent="0.2">
      <c r="U20419" s="59"/>
    </row>
    <row r="20420" spans="21:21" x14ac:dyDescent="0.2">
      <c r="U20420" s="59"/>
    </row>
    <row r="20421" spans="21:21" x14ac:dyDescent="0.2">
      <c r="U20421" s="59"/>
    </row>
    <row r="20422" spans="21:21" x14ac:dyDescent="0.2">
      <c r="U20422" s="59"/>
    </row>
    <row r="20423" spans="21:21" x14ac:dyDescent="0.2">
      <c r="U20423" s="59"/>
    </row>
    <row r="20424" spans="21:21" x14ac:dyDescent="0.2">
      <c r="U20424" s="59"/>
    </row>
    <row r="20425" spans="21:21" x14ac:dyDescent="0.2">
      <c r="U20425" s="59"/>
    </row>
    <row r="20426" spans="21:21" x14ac:dyDescent="0.2">
      <c r="U20426" s="59"/>
    </row>
    <row r="20427" spans="21:21" x14ac:dyDescent="0.2">
      <c r="U20427" s="59"/>
    </row>
    <row r="20428" spans="21:21" x14ac:dyDescent="0.2">
      <c r="U20428" s="59"/>
    </row>
    <row r="20429" spans="21:21" x14ac:dyDescent="0.2">
      <c r="U20429" s="59"/>
    </row>
    <row r="20430" spans="21:21" x14ac:dyDescent="0.2">
      <c r="U20430" s="59"/>
    </row>
    <row r="20431" spans="21:21" x14ac:dyDescent="0.2">
      <c r="U20431" s="59"/>
    </row>
    <row r="20432" spans="21:21" x14ac:dyDescent="0.2">
      <c r="U20432" s="59"/>
    </row>
    <row r="20433" spans="21:21" x14ac:dyDescent="0.2">
      <c r="U20433" s="59"/>
    </row>
    <row r="20434" spans="21:21" x14ac:dyDescent="0.2">
      <c r="U20434" s="59"/>
    </row>
    <row r="20435" spans="21:21" x14ac:dyDescent="0.2">
      <c r="U20435" s="59"/>
    </row>
    <row r="20436" spans="21:21" x14ac:dyDescent="0.2">
      <c r="U20436" s="59"/>
    </row>
    <row r="20437" spans="21:21" x14ac:dyDescent="0.2">
      <c r="U20437" s="59"/>
    </row>
    <row r="20438" spans="21:21" x14ac:dyDescent="0.2">
      <c r="U20438" s="59"/>
    </row>
    <row r="20439" spans="21:21" x14ac:dyDescent="0.2">
      <c r="U20439" s="59"/>
    </row>
    <row r="20440" spans="21:21" x14ac:dyDescent="0.2">
      <c r="U20440" s="59"/>
    </row>
    <row r="20441" spans="21:21" x14ac:dyDescent="0.2">
      <c r="U20441" s="59"/>
    </row>
    <row r="20442" spans="21:21" x14ac:dyDescent="0.2">
      <c r="U20442" s="59"/>
    </row>
    <row r="20443" spans="21:21" x14ac:dyDescent="0.2">
      <c r="U20443" s="59"/>
    </row>
    <row r="20444" spans="21:21" x14ac:dyDescent="0.2">
      <c r="U20444" s="59"/>
    </row>
    <row r="20445" spans="21:21" x14ac:dyDescent="0.2">
      <c r="U20445" s="59"/>
    </row>
    <row r="20446" spans="21:21" x14ac:dyDescent="0.2">
      <c r="U20446" s="59"/>
    </row>
    <row r="20447" spans="21:21" x14ac:dyDescent="0.2">
      <c r="U20447" s="59"/>
    </row>
    <row r="20448" spans="21:21" x14ac:dyDescent="0.2">
      <c r="U20448" s="59"/>
    </row>
    <row r="20449" spans="21:21" x14ac:dyDescent="0.2">
      <c r="U20449" s="59"/>
    </row>
    <row r="20450" spans="21:21" x14ac:dyDescent="0.2">
      <c r="U20450" s="59"/>
    </row>
    <row r="20451" spans="21:21" x14ac:dyDescent="0.2">
      <c r="U20451" s="59"/>
    </row>
    <row r="20452" spans="21:21" x14ac:dyDescent="0.2">
      <c r="U20452" s="59"/>
    </row>
    <row r="20453" spans="21:21" x14ac:dyDescent="0.2">
      <c r="U20453" s="59"/>
    </row>
    <row r="20454" spans="21:21" x14ac:dyDescent="0.2">
      <c r="U20454" s="59"/>
    </row>
    <row r="20455" spans="21:21" x14ac:dyDescent="0.2">
      <c r="U20455" s="59"/>
    </row>
    <row r="20456" spans="21:21" x14ac:dyDescent="0.2">
      <c r="U20456" s="59"/>
    </row>
    <row r="20457" spans="21:21" x14ac:dyDescent="0.2">
      <c r="U20457" s="59"/>
    </row>
    <row r="20458" spans="21:21" x14ac:dyDescent="0.2">
      <c r="U20458" s="59"/>
    </row>
    <row r="20459" spans="21:21" x14ac:dyDescent="0.2">
      <c r="U20459" s="59"/>
    </row>
    <row r="20460" spans="21:21" x14ac:dyDescent="0.2">
      <c r="U20460" s="59"/>
    </row>
    <row r="20461" spans="21:21" x14ac:dyDescent="0.2">
      <c r="U20461" s="59"/>
    </row>
    <row r="20462" spans="21:21" x14ac:dyDescent="0.2">
      <c r="U20462" s="59"/>
    </row>
    <row r="20463" spans="21:21" x14ac:dyDescent="0.2">
      <c r="U20463" s="59"/>
    </row>
    <row r="20464" spans="21:21" x14ac:dyDescent="0.2">
      <c r="U20464" s="59"/>
    </row>
    <row r="20465" spans="21:21" x14ac:dyDescent="0.2">
      <c r="U20465" s="59"/>
    </row>
    <row r="20466" spans="21:21" x14ac:dyDescent="0.2">
      <c r="U20466" s="59"/>
    </row>
    <row r="20467" spans="21:21" x14ac:dyDescent="0.2">
      <c r="U20467" s="59"/>
    </row>
    <row r="20468" spans="21:21" x14ac:dyDescent="0.2">
      <c r="U20468" s="59"/>
    </row>
    <row r="20469" spans="21:21" x14ac:dyDescent="0.2">
      <c r="U20469" s="59"/>
    </row>
    <row r="20470" spans="21:21" x14ac:dyDescent="0.2">
      <c r="U20470" s="59"/>
    </row>
    <row r="20471" spans="21:21" x14ac:dyDescent="0.2">
      <c r="U20471" s="59"/>
    </row>
    <row r="20472" spans="21:21" x14ac:dyDescent="0.2">
      <c r="U20472" s="59"/>
    </row>
    <row r="20473" spans="21:21" x14ac:dyDescent="0.2">
      <c r="U20473" s="59"/>
    </row>
    <row r="20474" spans="21:21" x14ac:dyDescent="0.2">
      <c r="U20474" s="59"/>
    </row>
    <row r="20475" spans="21:21" x14ac:dyDescent="0.2">
      <c r="U20475" s="59"/>
    </row>
    <row r="20476" spans="21:21" x14ac:dyDescent="0.2">
      <c r="U20476" s="59"/>
    </row>
    <row r="20477" spans="21:21" x14ac:dyDescent="0.2">
      <c r="U20477" s="59"/>
    </row>
    <row r="20478" spans="21:21" x14ac:dyDescent="0.2">
      <c r="U20478" s="59"/>
    </row>
    <row r="20479" spans="21:21" x14ac:dyDescent="0.2">
      <c r="U20479" s="59"/>
    </row>
    <row r="20480" spans="21:21" x14ac:dyDescent="0.2">
      <c r="U20480" s="59"/>
    </row>
    <row r="20481" spans="21:21" x14ac:dyDescent="0.2">
      <c r="U20481" s="59"/>
    </row>
    <row r="20482" spans="21:21" x14ac:dyDescent="0.2">
      <c r="U20482" s="59"/>
    </row>
    <row r="20483" spans="21:21" x14ac:dyDescent="0.2">
      <c r="U20483" s="59"/>
    </row>
    <row r="20484" spans="21:21" x14ac:dyDescent="0.2">
      <c r="U20484" s="59"/>
    </row>
    <row r="20485" spans="21:21" x14ac:dyDescent="0.2">
      <c r="U20485" s="59"/>
    </row>
    <row r="20486" spans="21:21" x14ac:dyDescent="0.2">
      <c r="U20486" s="59"/>
    </row>
    <row r="20487" spans="21:21" x14ac:dyDescent="0.2">
      <c r="U20487" s="59"/>
    </row>
    <row r="20488" spans="21:21" x14ac:dyDescent="0.2">
      <c r="U20488" s="59"/>
    </row>
    <row r="20489" spans="21:21" x14ac:dyDescent="0.2">
      <c r="U20489" s="59"/>
    </row>
    <row r="20490" spans="21:21" x14ac:dyDescent="0.2">
      <c r="U20490" s="59"/>
    </row>
    <row r="20491" spans="21:21" x14ac:dyDescent="0.2">
      <c r="U20491" s="59"/>
    </row>
    <row r="20492" spans="21:21" x14ac:dyDescent="0.2">
      <c r="U20492" s="59"/>
    </row>
    <row r="20493" spans="21:21" x14ac:dyDescent="0.2">
      <c r="U20493" s="59"/>
    </row>
    <row r="20494" spans="21:21" x14ac:dyDescent="0.2">
      <c r="U20494" s="59"/>
    </row>
    <row r="20495" spans="21:21" x14ac:dyDescent="0.2">
      <c r="U20495" s="59"/>
    </row>
    <row r="20496" spans="21:21" x14ac:dyDescent="0.2">
      <c r="U20496" s="59"/>
    </row>
    <row r="20497" spans="21:21" x14ac:dyDescent="0.2">
      <c r="U20497" s="59"/>
    </row>
    <row r="20498" spans="21:21" x14ac:dyDescent="0.2">
      <c r="U20498" s="59"/>
    </row>
    <row r="20499" spans="21:21" x14ac:dyDescent="0.2">
      <c r="U20499" s="59"/>
    </row>
    <row r="20500" spans="21:21" x14ac:dyDescent="0.2">
      <c r="U20500" s="59"/>
    </row>
    <row r="20501" spans="21:21" x14ac:dyDescent="0.2">
      <c r="U20501" s="59"/>
    </row>
    <row r="20502" spans="21:21" x14ac:dyDescent="0.2">
      <c r="U20502" s="59"/>
    </row>
    <row r="20503" spans="21:21" x14ac:dyDescent="0.2">
      <c r="U20503" s="59"/>
    </row>
    <row r="20504" spans="21:21" x14ac:dyDescent="0.2">
      <c r="U20504" s="59"/>
    </row>
    <row r="20505" spans="21:21" x14ac:dyDescent="0.2">
      <c r="U20505" s="59"/>
    </row>
    <row r="20506" spans="21:21" x14ac:dyDescent="0.2">
      <c r="U20506" s="59"/>
    </row>
    <row r="20507" spans="21:21" x14ac:dyDescent="0.2">
      <c r="U20507" s="59"/>
    </row>
    <row r="20508" spans="21:21" x14ac:dyDescent="0.2">
      <c r="U20508" s="59"/>
    </row>
    <row r="20509" spans="21:21" x14ac:dyDescent="0.2">
      <c r="U20509" s="59"/>
    </row>
    <row r="20510" spans="21:21" x14ac:dyDescent="0.2">
      <c r="U20510" s="59"/>
    </row>
    <row r="20511" spans="21:21" x14ac:dyDescent="0.2">
      <c r="U20511" s="59"/>
    </row>
    <row r="20512" spans="21:21" x14ac:dyDescent="0.2">
      <c r="U20512" s="59"/>
    </row>
    <row r="20513" spans="21:21" x14ac:dyDescent="0.2">
      <c r="U20513" s="59"/>
    </row>
    <row r="20514" spans="21:21" x14ac:dyDescent="0.2">
      <c r="U20514" s="59"/>
    </row>
    <row r="20515" spans="21:21" x14ac:dyDescent="0.2">
      <c r="U20515" s="59"/>
    </row>
    <row r="20516" spans="21:21" x14ac:dyDescent="0.2">
      <c r="U20516" s="59"/>
    </row>
    <row r="20517" spans="21:21" x14ac:dyDescent="0.2">
      <c r="U20517" s="59"/>
    </row>
    <row r="20518" spans="21:21" x14ac:dyDescent="0.2">
      <c r="U20518" s="59"/>
    </row>
    <row r="20519" spans="21:21" x14ac:dyDescent="0.2">
      <c r="U20519" s="59"/>
    </row>
    <row r="20520" spans="21:21" x14ac:dyDescent="0.2">
      <c r="U20520" s="59"/>
    </row>
    <row r="20521" spans="21:21" x14ac:dyDescent="0.2">
      <c r="U20521" s="59"/>
    </row>
    <row r="20522" spans="21:21" x14ac:dyDescent="0.2">
      <c r="U20522" s="59"/>
    </row>
    <row r="20523" spans="21:21" x14ac:dyDescent="0.2">
      <c r="U20523" s="59"/>
    </row>
    <row r="20524" spans="21:21" x14ac:dyDescent="0.2">
      <c r="U20524" s="59"/>
    </row>
    <row r="20525" spans="21:21" x14ac:dyDescent="0.2">
      <c r="U20525" s="59"/>
    </row>
    <row r="20526" spans="21:21" x14ac:dyDescent="0.2">
      <c r="U20526" s="59"/>
    </row>
    <row r="20527" spans="21:21" x14ac:dyDescent="0.2">
      <c r="U20527" s="59"/>
    </row>
    <row r="20528" spans="21:21" x14ac:dyDescent="0.2">
      <c r="U20528" s="59"/>
    </row>
    <row r="20529" spans="21:21" x14ac:dyDescent="0.2">
      <c r="U20529" s="59"/>
    </row>
    <row r="20530" spans="21:21" x14ac:dyDescent="0.2">
      <c r="U20530" s="59"/>
    </row>
    <row r="20531" spans="21:21" x14ac:dyDescent="0.2">
      <c r="U20531" s="59"/>
    </row>
    <row r="20532" spans="21:21" x14ac:dyDescent="0.2">
      <c r="U20532" s="59"/>
    </row>
    <row r="20533" spans="21:21" x14ac:dyDescent="0.2">
      <c r="U20533" s="59"/>
    </row>
    <row r="20534" spans="21:21" x14ac:dyDescent="0.2">
      <c r="U20534" s="59"/>
    </row>
    <row r="20535" spans="21:21" x14ac:dyDescent="0.2">
      <c r="U20535" s="59"/>
    </row>
    <row r="20536" spans="21:21" x14ac:dyDescent="0.2">
      <c r="U20536" s="59"/>
    </row>
    <row r="20537" spans="21:21" x14ac:dyDescent="0.2">
      <c r="U20537" s="59"/>
    </row>
    <row r="20538" spans="21:21" x14ac:dyDescent="0.2">
      <c r="U20538" s="59"/>
    </row>
    <row r="20539" spans="21:21" x14ac:dyDescent="0.2">
      <c r="U20539" s="59"/>
    </row>
    <row r="20540" spans="21:21" x14ac:dyDescent="0.2">
      <c r="U20540" s="59"/>
    </row>
    <row r="20541" spans="21:21" x14ac:dyDescent="0.2">
      <c r="U20541" s="59"/>
    </row>
    <row r="20542" spans="21:21" x14ac:dyDescent="0.2">
      <c r="U20542" s="59"/>
    </row>
    <row r="20543" spans="21:21" x14ac:dyDescent="0.2">
      <c r="U20543" s="59"/>
    </row>
    <row r="20544" spans="21:21" x14ac:dyDescent="0.2">
      <c r="U20544" s="59"/>
    </row>
    <row r="20545" spans="21:21" x14ac:dyDescent="0.2">
      <c r="U20545" s="59"/>
    </row>
    <row r="20546" spans="21:21" x14ac:dyDescent="0.2">
      <c r="U20546" s="59"/>
    </row>
    <row r="20547" spans="21:21" x14ac:dyDescent="0.2">
      <c r="U20547" s="59"/>
    </row>
    <row r="20548" spans="21:21" x14ac:dyDescent="0.2">
      <c r="U20548" s="59"/>
    </row>
    <row r="20549" spans="21:21" x14ac:dyDescent="0.2">
      <c r="U20549" s="59"/>
    </row>
    <row r="20550" spans="21:21" x14ac:dyDescent="0.2">
      <c r="U20550" s="59"/>
    </row>
    <row r="20551" spans="21:21" x14ac:dyDescent="0.2">
      <c r="U20551" s="59"/>
    </row>
    <row r="20552" spans="21:21" x14ac:dyDescent="0.2">
      <c r="U20552" s="59"/>
    </row>
    <row r="20553" spans="21:21" x14ac:dyDescent="0.2">
      <c r="U20553" s="59"/>
    </row>
    <row r="20554" spans="21:21" x14ac:dyDescent="0.2">
      <c r="U20554" s="59"/>
    </row>
    <row r="20555" spans="21:21" x14ac:dyDescent="0.2">
      <c r="U20555" s="59"/>
    </row>
    <row r="20556" spans="21:21" x14ac:dyDescent="0.2">
      <c r="U20556" s="59"/>
    </row>
    <row r="20557" spans="21:21" x14ac:dyDescent="0.2">
      <c r="U20557" s="59"/>
    </row>
    <row r="20558" spans="21:21" x14ac:dyDescent="0.2">
      <c r="U20558" s="59"/>
    </row>
    <row r="20559" spans="21:21" x14ac:dyDescent="0.2">
      <c r="U20559" s="59"/>
    </row>
    <row r="20560" spans="21:21" x14ac:dyDescent="0.2">
      <c r="U20560" s="59"/>
    </row>
    <row r="20561" spans="21:21" x14ac:dyDescent="0.2">
      <c r="U20561" s="59"/>
    </row>
    <row r="20562" spans="21:21" x14ac:dyDescent="0.2">
      <c r="U20562" s="59"/>
    </row>
    <row r="20563" spans="21:21" x14ac:dyDescent="0.2">
      <c r="U20563" s="59"/>
    </row>
    <row r="20564" spans="21:21" x14ac:dyDescent="0.2">
      <c r="U20564" s="59"/>
    </row>
    <row r="20565" spans="21:21" x14ac:dyDescent="0.2">
      <c r="U20565" s="59"/>
    </row>
    <row r="20566" spans="21:21" x14ac:dyDescent="0.2">
      <c r="U20566" s="59"/>
    </row>
    <row r="20567" spans="21:21" x14ac:dyDescent="0.2">
      <c r="U20567" s="59"/>
    </row>
    <row r="20568" spans="21:21" x14ac:dyDescent="0.2">
      <c r="U20568" s="59"/>
    </row>
    <row r="20569" spans="21:21" x14ac:dyDescent="0.2">
      <c r="U20569" s="59"/>
    </row>
    <row r="20570" spans="21:21" x14ac:dyDescent="0.2">
      <c r="U20570" s="59"/>
    </row>
    <row r="20571" spans="21:21" x14ac:dyDescent="0.2">
      <c r="U20571" s="59"/>
    </row>
    <row r="20572" spans="21:21" x14ac:dyDescent="0.2">
      <c r="U20572" s="59"/>
    </row>
    <row r="20573" spans="21:21" x14ac:dyDescent="0.2">
      <c r="U20573" s="59"/>
    </row>
    <row r="20574" spans="21:21" x14ac:dyDescent="0.2">
      <c r="U20574" s="59"/>
    </row>
    <row r="20575" spans="21:21" x14ac:dyDescent="0.2">
      <c r="U20575" s="59"/>
    </row>
    <row r="20576" spans="21:21" x14ac:dyDescent="0.2">
      <c r="U20576" s="59"/>
    </row>
    <row r="20577" spans="21:21" x14ac:dyDescent="0.2">
      <c r="U20577" s="59"/>
    </row>
    <row r="20578" spans="21:21" x14ac:dyDescent="0.2">
      <c r="U20578" s="59"/>
    </row>
    <row r="20579" spans="21:21" x14ac:dyDescent="0.2">
      <c r="U20579" s="59"/>
    </row>
    <row r="20580" spans="21:21" x14ac:dyDescent="0.2">
      <c r="U20580" s="59"/>
    </row>
    <row r="20581" spans="21:21" x14ac:dyDescent="0.2">
      <c r="U20581" s="59"/>
    </row>
    <row r="20582" spans="21:21" x14ac:dyDescent="0.2">
      <c r="U20582" s="59"/>
    </row>
    <row r="20583" spans="21:21" x14ac:dyDescent="0.2">
      <c r="U20583" s="59"/>
    </row>
    <row r="20584" spans="21:21" x14ac:dyDescent="0.2">
      <c r="U20584" s="59"/>
    </row>
    <row r="20585" spans="21:21" x14ac:dyDescent="0.2">
      <c r="U20585" s="59"/>
    </row>
    <row r="20586" spans="21:21" x14ac:dyDescent="0.2">
      <c r="U20586" s="59"/>
    </row>
    <row r="20587" spans="21:21" x14ac:dyDescent="0.2">
      <c r="U20587" s="59"/>
    </row>
    <row r="20588" spans="21:21" x14ac:dyDescent="0.2">
      <c r="U20588" s="59"/>
    </row>
    <row r="20589" spans="21:21" x14ac:dyDescent="0.2">
      <c r="U20589" s="59"/>
    </row>
    <row r="20590" spans="21:21" x14ac:dyDescent="0.2">
      <c r="U20590" s="59"/>
    </row>
    <row r="20591" spans="21:21" x14ac:dyDescent="0.2">
      <c r="U20591" s="59"/>
    </row>
    <row r="20592" spans="21:21" x14ac:dyDescent="0.2">
      <c r="U20592" s="59"/>
    </row>
    <row r="20593" spans="21:21" x14ac:dyDescent="0.2">
      <c r="U20593" s="59"/>
    </row>
    <row r="20594" spans="21:21" x14ac:dyDescent="0.2">
      <c r="U20594" s="59"/>
    </row>
    <row r="20595" spans="21:21" x14ac:dyDescent="0.2">
      <c r="U20595" s="59"/>
    </row>
    <row r="20596" spans="21:21" x14ac:dyDescent="0.2">
      <c r="U20596" s="59"/>
    </row>
    <row r="20597" spans="21:21" x14ac:dyDescent="0.2">
      <c r="U20597" s="59"/>
    </row>
    <row r="20598" spans="21:21" x14ac:dyDescent="0.2">
      <c r="U20598" s="59"/>
    </row>
    <row r="20599" spans="21:21" x14ac:dyDescent="0.2">
      <c r="U20599" s="59"/>
    </row>
    <row r="20600" spans="21:21" x14ac:dyDescent="0.2">
      <c r="U20600" s="59"/>
    </row>
    <row r="20601" spans="21:21" x14ac:dyDescent="0.2">
      <c r="U20601" s="59"/>
    </row>
    <row r="20602" spans="21:21" x14ac:dyDescent="0.2">
      <c r="U20602" s="59"/>
    </row>
    <row r="20603" spans="21:21" x14ac:dyDescent="0.2">
      <c r="U20603" s="59"/>
    </row>
    <row r="20604" spans="21:21" x14ac:dyDescent="0.2">
      <c r="U20604" s="59"/>
    </row>
    <row r="20605" spans="21:21" x14ac:dyDescent="0.2">
      <c r="U20605" s="59"/>
    </row>
    <row r="20606" spans="21:21" x14ac:dyDescent="0.2">
      <c r="U20606" s="59"/>
    </row>
    <row r="20607" spans="21:21" x14ac:dyDescent="0.2">
      <c r="U20607" s="59"/>
    </row>
    <row r="20608" spans="21:21" x14ac:dyDescent="0.2">
      <c r="U20608" s="59"/>
    </row>
    <row r="20609" spans="21:21" x14ac:dyDescent="0.2">
      <c r="U20609" s="59"/>
    </row>
    <row r="20610" spans="21:21" x14ac:dyDescent="0.2">
      <c r="U20610" s="59"/>
    </row>
    <row r="20611" spans="21:21" x14ac:dyDescent="0.2">
      <c r="U20611" s="59"/>
    </row>
    <row r="20612" spans="21:21" x14ac:dyDescent="0.2">
      <c r="U20612" s="59"/>
    </row>
    <row r="20613" spans="21:21" x14ac:dyDescent="0.2">
      <c r="U20613" s="59"/>
    </row>
    <row r="20614" spans="21:21" x14ac:dyDescent="0.2">
      <c r="U20614" s="59"/>
    </row>
    <row r="20615" spans="21:21" x14ac:dyDescent="0.2">
      <c r="U20615" s="59"/>
    </row>
    <row r="20616" spans="21:21" x14ac:dyDescent="0.2">
      <c r="U20616" s="59"/>
    </row>
    <row r="20617" spans="21:21" x14ac:dyDescent="0.2">
      <c r="U20617" s="59"/>
    </row>
    <row r="20618" spans="21:21" x14ac:dyDescent="0.2">
      <c r="U20618" s="59"/>
    </row>
    <row r="20619" spans="21:21" x14ac:dyDescent="0.2">
      <c r="U20619" s="59"/>
    </row>
    <row r="20620" spans="21:21" x14ac:dyDescent="0.2">
      <c r="U20620" s="59"/>
    </row>
    <row r="20621" spans="21:21" x14ac:dyDescent="0.2">
      <c r="U20621" s="59"/>
    </row>
    <row r="20622" spans="21:21" x14ac:dyDescent="0.2">
      <c r="U20622" s="59"/>
    </row>
    <row r="20623" spans="21:21" x14ac:dyDescent="0.2">
      <c r="U20623" s="59"/>
    </row>
    <row r="20624" spans="21:21" x14ac:dyDescent="0.2">
      <c r="U20624" s="59"/>
    </row>
    <row r="20625" spans="21:21" x14ac:dyDescent="0.2">
      <c r="U20625" s="59"/>
    </row>
    <row r="20626" spans="21:21" x14ac:dyDescent="0.2">
      <c r="U20626" s="59"/>
    </row>
    <row r="20627" spans="21:21" x14ac:dyDescent="0.2">
      <c r="U20627" s="59"/>
    </row>
    <row r="20628" spans="21:21" x14ac:dyDescent="0.2">
      <c r="U20628" s="59"/>
    </row>
    <row r="20629" spans="21:21" x14ac:dyDescent="0.2">
      <c r="U20629" s="59"/>
    </row>
    <row r="20630" spans="21:21" x14ac:dyDescent="0.2">
      <c r="U20630" s="59"/>
    </row>
    <row r="20631" spans="21:21" x14ac:dyDescent="0.2">
      <c r="U20631" s="59"/>
    </row>
    <row r="20632" spans="21:21" x14ac:dyDescent="0.2">
      <c r="U20632" s="59"/>
    </row>
    <row r="20633" spans="21:21" x14ac:dyDescent="0.2">
      <c r="U20633" s="59"/>
    </row>
    <row r="20634" spans="21:21" x14ac:dyDescent="0.2">
      <c r="U20634" s="59"/>
    </row>
    <row r="20635" spans="21:21" x14ac:dyDescent="0.2">
      <c r="U20635" s="59"/>
    </row>
    <row r="20636" spans="21:21" x14ac:dyDescent="0.2">
      <c r="U20636" s="59"/>
    </row>
    <row r="20637" spans="21:21" x14ac:dyDescent="0.2">
      <c r="U20637" s="59"/>
    </row>
    <row r="20638" spans="21:21" x14ac:dyDescent="0.2">
      <c r="U20638" s="59"/>
    </row>
    <row r="20639" spans="21:21" x14ac:dyDescent="0.2">
      <c r="U20639" s="59"/>
    </row>
    <row r="20640" spans="21:21" x14ac:dyDescent="0.2">
      <c r="U20640" s="59"/>
    </row>
    <row r="20641" spans="21:21" x14ac:dyDescent="0.2">
      <c r="U20641" s="59"/>
    </row>
    <row r="20642" spans="21:21" x14ac:dyDescent="0.2">
      <c r="U20642" s="59"/>
    </row>
    <row r="20643" spans="21:21" x14ac:dyDescent="0.2">
      <c r="U20643" s="59"/>
    </row>
    <row r="20644" spans="21:21" x14ac:dyDescent="0.2">
      <c r="U20644" s="59"/>
    </row>
    <row r="20645" spans="21:21" x14ac:dyDescent="0.2">
      <c r="U20645" s="59"/>
    </row>
    <row r="20646" spans="21:21" x14ac:dyDescent="0.2">
      <c r="U20646" s="59"/>
    </row>
    <row r="20647" spans="21:21" x14ac:dyDescent="0.2">
      <c r="U20647" s="59"/>
    </row>
    <row r="20648" spans="21:21" x14ac:dyDescent="0.2">
      <c r="U20648" s="59"/>
    </row>
    <row r="20649" spans="21:21" x14ac:dyDescent="0.2">
      <c r="U20649" s="59"/>
    </row>
    <row r="20650" spans="21:21" x14ac:dyDescent="0.2">
      <c r="U20650" s="59"/>
    </row>
    <row r="20651" spans="21:21" x14ac:dyDescent="0.2">
      <c r="U20651" s="59"/>
    </row>
    <row r="20652" spans="21:21" x14ac:dyDescent="0.2">
      <c r="U20652" s="59"/>
    </row>
    <row r="20653" spans="21:21" x14ac:dyDescent="0.2">
      <c r="U20653" s="59"/>
    </row>
    <row r="20654" spans="21:21" x14ac:dyDescent="0.2">
      <c r="U20654" s="59"/>
    </row>
    <row r="20655" spans="21:21" x14ac:dyDescent="0.2">
      <c r="U20655" s="59"/>
    </row>
    <row r="20656" spans="21:21" x14ac:dyDescent="0.2">
      <c r="U20656" s="59"/>
    </row>
    <row r="20657" spans="21:21" x14ac:dyDescent="0.2">
      <c r="U20657" s="59"/>
    </row>
    <row r="20658" spans="21:21" x14ac:dyDescent="0.2">
      <c r="U20658" s="59"/>
    </row>
    <row r="20659" spans="21:21" x14ac:dyDescent="0.2">
      <c r="U20659" s="59"/>
    </row>
    <row r="20660" spans="21:21" x14ac:dyDescent="0.2">
      <c r="U20660" s="59"/>
    </row>
    <row r="20661" spans="21:21" x14ac:dyDescent="0.2">
      <c r="U20661" s="59"/>
    </row>
    <row r="20662" spans="21:21" x14ac:dyDescent="0.2">
      <c r="U20662" s="59"/>
    </row>
    <row r="20663" spans="21:21" x14ac:dyDescent="0.2">
      <c r="U20663" s="59"/>
    </row>
    <row r="20664" spans="21:21" x14ac:dyDescent="0.2">
      <c r="U20664" s="59"/>
    </row>
    <row r="20665" spans="21:21" x14ac:dyDescent="0.2">
      <c r="U20665" s="59"/>
    </row>
    <row r="20666" spans="21:21" x14ac:dyDescent="0.2">
      <c r="U20666" s="59"/>
    </row>
    <row r="20667" spans="21:21" x14ac:dyDescent="0.2">
      <c r="U20667" s="59"/>
    </row>
    <row r="20668" spans="21:21" x14ac:dyDescent="0.2">
      <c r="U20668" s="59"/>
    </row>
    <row r="20669" spans="21:21" x14ac:dyDescent="0.2">
      <c r="U20669" s="59"/>
    </row>
    <row r="20670" spans="21:21" x14ac:dyDescent="0.2">
      <c r="U20670" s="59"/>
    </row>
    <row r="20671" spans="21:21" x14ac:dyDescent="0.2">
      <c r="U20671" s="59"/>
    </row>
    <row r="20672" spans="21:21" x14ac:dyDescent="0.2">
      <c r="U20672" s="59"/>
    </row>
    <row r="20673" spans="21:21" x14ac:dyDescent="0.2">
      <c r="U20673" s="59"/>
    </row>
    <row r="20674" spans="21:21" x14ac:dyDescent="0.2">
      <c r="U20674" s="59"/>
    </row>
    <row r="20675" spans="21:21" x14ac:dyDescent="0.2">
      <c r="U20675" s="59"/>
    </row>
    <row r="20676" spans="21:21" x14ac:dyDescent="0.2">
      <c r="U20676" s="59"/>
    </row>
    <row r="20677" spans="21:21" x14ac:dyDescent="0.2">
      <c r="U20677" s="59"/>
    </row>
    <row r="20678" spans="21:21" x14ac:dyDescent="0.2">
      <c r="U20678" s="59"/>
    </row>
    <row r="20679" spans="21:21" x14ac:dyDescent="0.2">
      <c r="U20679" s="59"/>
    </row>
    <row r="20680" spans="21:21" x14ac:dyDescent="0.2">
      <c r="U20680" s="59"/>
    </row>
    <row r="20681" spans="21:21" x14ac:dyDescent="0.2">
      <c r="U20681" s="59"/>
    </row>
    <row r="20682" spans="21:21" x14ac:dyDescent="0.2">
      <c r="U20682" s="59"/>
    </row>
    <row r="20683" spans="21:21" x14ac:dyDescent="0.2">
      <c r="U20683" s="59"/>
    </row>
    <row r="20684" spans="21:21" x14ac:dyDescent="0.2">
      <c r="U20684" s="59"/>
    </row>
    <row r="20685" spans="21:21" x14ac:dyDescent="0.2">
      <c r="U20685" s="59"/>
    </row>
    <row r="20686" spans="21:21" x14ac:dyDescent="0.2">
      <c r="U20686" s="59"/>
    </row>
    <row r="20687" spans="21:21" x14ac:dyDescent="0.2">
      <c r="U20687" s="59"/>
    </row>
    <row r="20688" spans="21:21" x14ac:dyDescent="0.2">
      <c r="U20688" s="59"/>
    </row>
    <row r="20689" spans="21:21" x14ac:dyDescent="0.2">
      <c r="U20689" s="59"/>
    </row>
    <row r="20690" spans="21:21" x14ac:dyDescent="0.2">
      <c r="U20690" s="59"/>
    </row>
    <row r="20691" spans="21:21" x14ac:dyDescent="0.2">
      <c r="U20691" s="59"/>
    </row>
    <row r="20692" spans="21:21" x14ac:dyDescent="0.2">
      <c r="U20692" s="59"/>
    </row>
    <row r="20693" spans="21:21" x14ac:dyDescent="0.2">
      <c r="U20693" s="59"/>
    </row>
    <row r="20694" spans="21:21" x14ac:dyDescent="0.2">
      <c r="U20694" s="59"/>
    </row>
    <row r="20695" spans="21:21" x14ac:dyDescent="0.2">
      <c r="U20695" s="59"/>
    </row>
    <row r="20696" spans="21:21" x14ac:dyDescent="0.2">
      <c r="U20696" s="59"/>
    </row>
    <row r="20697" spans="21:21" x14ac:dyDescent="0.2">
      <c r="U20697" s="59"/>
    </row>
    <row r="20698" spans="21:21" x14ac:dyDescent="0.2">
      <c r="U20698" s="59"/>
    </row>
    <row r="20699" spans="21:21" x14ac:dyDescent="0.2">
      <c r="U20699" s="59"/>
    </row>
    <row r="20700" spans="21:21" x14ac:dyDescent="0.2">
      <c r="U20700" s="59"/>
    </row>
    <row r="20701" spans="21:21" x14ac:dyDescent="0.2">
      <c r="U20701" s="59"/>
    </row>
    <row r="20702" spans="21:21" x14ac:dyDescent="0.2">
      <c r="U20702" s="59"/>
    </row>
    <row r="20703" spans="21:21" x14ac:dyDescent="0.2">
      <c r="U20703" s="59"/>
    </row>
    <row r="20704" spans="21:21" x14ac:dyDescent="0.2">
      <c r="U20704" s="59"/>
    </row>
    <row r="20705" spans="21:21" x14ac:dyDescent="0.2">
      <c r="U20705" s="59"/>
    </row>
    <row r="20706" spans="21:21" x14ac:dyDescent="0.2">
      <c r="U20706" s="59"/>
    </row>
    <row r="20707" spans="21:21" x14ac:dyDescent="0.2">
      <c r="U20707" s="59"/>
    </row>
    <row r="20708" spans="21:21" x14ac:dyDescent="0.2">
      <c r="U20708" s="59"/>
    </row>
    <row r="20709" spans="21:21" x14ac:dyDescent="0.2">
      <c r="U20709" s="59"/>
    </row>
    <row r="20710" spans="21:21" x14ac:dyDescent="0.2">
      <c r="U20710" s="59"/>
    </row>
    <row r="20711" spans="21:21" x14ac:dyDescent="0.2">
      <c r="U20711" s="59"/>
    </row>
    <row r="20712" spans="21:21" x14ac:dyDescent="0.2">
      <c r="U20712" s="59"/>
    </row>
    <row r="20713" spans="21:21" x14ac:dyDescent="0.2">
      <c r="U20713" s="59"/>
    </row>
    <row r="20714" spans="21:21" x14ac:dyDescent="0.2">
      <c r="U20714" s="59"/>
    </row>
    <row r="20715" spans="21:21" x14ac:dyDescent="0.2">
      <c r="U20715" s="59"/>
    </row>
    <row r="20716" spans="21:21" x14ac:dyDescent="0.2">
      <c r="U20716" s="59"/>
    </row>
    <row r="20717" spans="21:21" x14ac:dyDescent="0.2">
      <c r="U20717" s="59"/>
    </row>
    <row r="20718" spans="21:21" x14ac:dyDescent="0.2">
      <c r="U20718" s="59"/>
    </row>
    <row r="20719" spans="21:21" x14ac:dyDescent="0.2">
      <c r="U20719" s="59"/>
    </row>
    <row r="20720" spans="21:21" x14ac:dyDescent="0.2">
      <c r="U20720" s="59"/>
    </row>
    <row r="20721" spans="21:21" x14ac:dyDescent="0.2">
      <c r="U20721" s="59"/>
    </row>
    <row r="20722" spans="21:21" x14ac:dyDescent="0.2">
      <c r="U20722" s="59"/>
    </row>
    <row r="20723" spans="21:21" x14ac:dyDescent="0.2">
      <c r="U20723" s="59"/>
    </row>
    <row r="20724" spans="21:21" x14ac:dyDescent="0.2">
      <c r="U20724" s="59"/>
    </row>
    <row r="20725" spans="21:21" x14ac:dyDescent="0.2">
      <c r="U20725" s="59"/>
    </row>
    <row r="20726" spans="21:21" x14ac:dyDescent="0.2">
      <c r="U20726" s="59"/>
    </row>
    <row r="20727" spans="21:21" x14ac:dyDescent="0.2">
      <c r="U20727" s="59"/>
    </row>
    <row r="20728" spans="21:21" x14ac:dyDescent="0.2">
      <c r="U20728" s="59"/>
    </row>
    <row r="20729" spans="21:21" x14ac:dyDescent="0.2">
      <c r="U20729" s="59"/>
    </row>
    <row r="20730" spans="21:21" x14ac:dyDescent="0.2">
      <c r="U20730" s="59"/>
    </row>
    <row r="20731" spans="21:21" x14ac:dyDescent="0.2">
      <c r="U20731" s="59"/>
    </row>
    <row r="20732" spans="21:21" x14ac:dyDescent="0.2">
      <c r="U20732" s="59"/>
    </row>
    <row r="20733" spans="21:21" x14ac:dyDescent="0.2">
      <c r="U20733" s="59"/>
    </row>
    <row r="20734" spans="21:21" x14ac:dyDescent="0.2">
      <c r="U20734" s="59"/>
    </row>
    <row r="20735" spans="21:21" x14ac:dyDescent="0.2">
      <c r="U20735" s="59"/>
    </row>
    <row r="20736" spans="21:21" x14ac:dyDescent="0.2">
      <c r="U20736" s="59"/>
    </row>
    <row r="20737" spans="21:21" x14ac:dyDescent="0.2">
      <c r="U20737" s="59"/>
    </row>
    <row r="20738" spans="21:21" x14ac:dyDescent="0.2">
      <c r="U20738" s="59"/>
    </row>
    <row r="20739" spans="21:21" x14ac:dyDescent="0.2">
      <c r="U20739" s="59"/>
    </row>
    <row r="20740" spans="21:21" x14ac:dyDescent="0.2">
      <c r="U20740" s="59"/>
    </row>
    <row r="20741" spans="21:21" x14ac:dyDescent="0.2">
      <c r="U20741" s="59"/>
    </row>
    <row r="20742" spans="21:21" x14ac:dyDescent="0.2">
      <c r="U20742" s="59"/>
    </row>
    <row r="20743" spans="21:21" x14ac:dyDescent="0.2">
      <c r="U20743" s="59"/>
    </row>
    <row r="20744" spans="21:21" x14ac:dyDescent="0.2">
      <c r="U20744" s="59"/>
    </row>
    <row r="20745" spans="21:21" x14ac:dyDescent="0.2">
      <c r="U20745" s="59"/>
    </row>
    <row r="20746" spans="21:21" x14ac:dyDescent="0.2">
      <c r="U20746" s="59"/>
    </row>
    <row r="20747" spans="21:21" x14ac:dyDescent="0.2">
      <c r="U20747" s="59"/>
    </row>
    <row r="20748" spans="21:21" x14ac:dyDescent="0.2">
      <c r="U20748" s="59"/>
    </row>
    <row r="20749" spans="21:21" x14ac:dyDescent="0.2">
      <c r="U20749" s="59"/>
    </row>
    <row r="20750" spans="21:21" x14ac:dyDescent="0.2">
      <c r="U20750" s="59"/>
    </row>
    <row r="20751" spans="21:21" x14ac:dyDescent="0.2">
      <c r="U20751" s="59"/>
    </row>
    <row r="20752" spans="21:21" x14ac:dyDescent="0.2">
      <c r="U20752" s="59"/>
    </row>
    <row r="20753" spans="21:21" x14ac:dyDescent="0.2">
      <c r="U20753" s="59"/>
    </row>
    <row r="20754" spans="21:21" x14ac:dyDescent="0.2">
      <c r="U20754" s="59"/>
    </row>
    <row r="20755" spans="21:21" x14ac:dyDescent="0.2">
      <c r="U20755" s="59"/>
    </row>
    <row r="20756" spans="21:21" x14ac:dyDescent="0.2">
      <c r="U20756" s="59"/>
    </row>
    <row r="20757" spans="21:21" x14ac:dyDescent="0.2">
      <c r="U20757" s="59"/>
    </row>
    <row r="20758" spans="21:21" x14ac:dyDescent="0.2">
      <c r="U20758" s="59"/>
    </row>
    <row r="20759" spans="21:21" x14ac:dyDescent="0.2">
      <c r="U20759" s="59"/>
    </row>
    <row r="20760" spans="21:21" x14ac:dyDescent="0.2">
      <c r="U20760" s="59"/>
    </row>
    <row r="20761" spans="21:21" x14ac:dyDescent="0.2">
      <c r="U20761" s="59"/>
    </row>
    <row r="20762" spans="21:21" x14ac:dyDescent="0.2">
      <c r="U20762" s="59"/>
    </row>
    <row r="20763" spans="21:21" x14ac:dyDescent="0.2">
      <c r="U20763" s="59"/>
    </row>
    <row r="20764" spans="21:21" x14ac:dyDescent="0.2">
      <c r="U20764" s="59"/>
    </row>
    <row r="20765" spans="21:21" x14ac:dyDescent="0.2">
      <c r="U20765" s="59"/>
    </row>
    <row r="20766" spans="21:21" x14ac:dyDescent="0.2">
      <c r="U20766" s="59"/>
    </row>
    <row r="20767" spans="21:21" x14ac:dyDescent="0.2">
      <c r="U20767" s="59"/>
    </row>
    <row r="20768" spans="21:21" x14ac:dyDescent="0.2">
      <c r="U20768" s="59"/>
    </row>
    <row r="20769" spans="21:21" x14ac:dyDescent="0.2">
      <c r="U20769" s="59"/>
    </row>
    <row r="20770" spans="21:21" x14ac:dyDescent="0.2">
      <c r="U20770" s="59"/>
    </row>
    <row r="20771" spans="21:21" x14ac:dyDescent="0.2">
      <c r="U20771" s="59"/>
    </row>
    <row r="20772" spans="21:21" x14ac:dyDescent="0.2">
      <c r="U20772" s="59"/>
    </row>
    <row r="20773" spans="21:21" x14ac:dyDescent="0.2">
      <c r="U20773" s="59"/>
    </row>
    <row r="20774" spans="21:21" x14ac:dyDescent="0.2">
      <c r="U20774" s="59"/>
    </row>
    <row r="20775" spans="21:21" x14ac:dyDescent="0.2">
      <c r="U20775" s="59"/>
    </row>
    <row r="20776" spans="21:21" x14ac:dyDescent="0.2">
      <c r="U20776" s="59"/>
    </row>
    <row r="20777" spans="21:21" x14ac:dyDescent="0.2">
      <c r="U20777" s="59"/>
    </row>
    <row r="20778" spans="21:21" x14ac:dyDescent="0.2">
      <c r="U20778" s="59"/>
    </row>
    <row r="20779" spans="21:21" x14ac:dyDescent="0.2">
      <c r="U20779" s="59"/>
    </row>
    <row r="20780" spans="21:21" x14ac:dyDescent="0.2">
      <c r="U20780" s="59"/>
    </row>
    <row r="20781" spans="21:21" x14ac:dyDescent="0.2">
      <c r="U20781" s="59"/>
    </row>
    <row r="20782" spans="21:21" x14ac:dyDescent="0.2">
      <c r="U20782" s="59"/>
    </row>
    <row r="20783" spans="21:21" x14ac:dyDescent="0.2">
      <c r="U20783" s="59"/>
    </row>
    <row r="20784" spans="21:21" x14ac:dyDescent="0.2">
      <c r="U20784" s="59"/>
    </row>
    <row r="20785" spans="21:21" x14ac:dyDescent="0.2">
      <c r="U20785" s="59"/>
    </row>
    <row r="20786" spans="21:21" x14ac:dyDescent="0.2">
      <c r="U20786" s="59"/>
    </row>
    <row r="20787" spans="21:21" x14ac:dyDescent="0.2">
      <c r="U20787" s="59"/>
    </row>
    <row r="20788" spans="21:21" x14ac:dyDescent="0.2">
      <c r="U20788" s="59"/>
    </row>
    <row r="20789" spans="21:21" x14ac:dyDescent="0.2">
      <c r="U20789" s="59"/>
    </row>
    <row r="20790" spans="21:21" x14ac:dyDescent="0.2">
      <c r="U20790" s="59"/>
    </row>
    <row r="20791" spans="21:21" x14ac:dyDescent="0.2">
      <c r="U20791" s="59"/>
    </row>
    <row r="20792" spans="21:21" x14ac:dyDescent="0.2">
      <c r="U20792" s="59"/>
    </row>
    <row r="20793" spans="21:21" x14ac:dyDescent="0.2">
      <c r="U20793" s="59"/>
    </row>
    <row r="20794" spans="21:21" x14ac:dyDescent="0.2">
      <c r="U20794" s="59"/>
    </row>
    <row r="20795" spans="21:21" x14ac:dyDescent="0.2">
      <c r="U20795" s="59"/>
    </row>
    <row r="20796" spans="21:21" x14ac:dyDescent="0.2">
      <c r="U20796" s="59"/>
    </row>
    <row r="20797" spans="21:21" x14ac:dyDescent="0.2">
      <c r="U20797" s="59"/>
    </row>
    <row r="20798" spans="21:21" x14ac:dyDescent="0.2">
      <c r="U20798" s="59"/>
    </row>
    <row r="20799" spans="21:21" x14ac:dyDescent="0.2">
      <c r="U20799" s="59"/>
    </row>
    <row r="20800" spans="21:21" x14ac:dyDescent="0.2">
      <c r="U20800" s="59"/>
    </row>
    <row r="20801" spans="21:21" x14ac:dyDescent="0.2">
      <c r="U20801" s="59"/>
    </row>
    <row r="20802" spans="21:21" x14ac:dyDescent="0.2">
      <c r="U20802" s="59"/>
    </row>
    <row r="20803" spans="21:21" x14ac:dyDescent="0.2">
      <c r="U20803" s="59"/>
    </row>
    <row r="20804" spans="21:21" x14ac:dyDescent="0.2">
      <c r="U20804" s="59"/>
    </row>
    <row r="20805" spans="21:21" x14ac:dyDescent="0.2">
      <c r="U20805" s="59"/>
    </row>
    <row r="20806" spans="21:21" x14ac:dyDescent="0.2">
      <c r="U20806" s="59"/>
    </row>
    <row r="20807" spans="21:21" x14ac:dyDescent="0.2">
      <c r="U20807" s="59"/>
    </row>
    <row r="20808" spans="21:21" x14ac:dyDescent="0.2">
      <c r="U20808" s="59"/>
    </row>
    <row r="20809" spans="21:21" x14ac:dyDescent="0.2">
      <c r="U20809" s="59"/>
    </row>
    <row r="20810" spans="21:21" x14ac:dyDescent="0.2">
      <c r="U20810" s="59"/>
    </row>
    <row r="20811" spans="21:21" x14ac:dyDescent="0.2">
      <c r="U20811" s="59"/>
    </row>
    <row r="20812" spans="21:21" x14ac:dyDescent="0.2">
      <c r="U20812" s="59"/>
    </row>
    <row r="20813" spans="21:21" x14ac:dyDescent="0.2">
      <c r="U20813" s="59"/>
    </row>
    <row r="20814" spans="21:21" x14ac:dyDescent="0.2">
      <c r="U20814" s="59"/>
    </row>
    <row r="20815" spans="21:21" x14ac:dyDescent="0.2">
      <c r="U20815" s="59"/>
    </row>
    <row r="20816" spans="21:21" x14ac:dyDescent="0.2">
      <c r="U20816" s="59"/>
    </row>
    <row r="20817" spans="21:21" x14ac:dyDescent="0.2">
      <c r="U20817" s="59"/>
    </row>
    <row r="20818" spans="21:21" x14ac:dyDescent="0.2">
      <c r="U20818" s="59"/>
    </row>
    <row r="20819" spans="21:21" x14ac:dyDescent="0.2">
      <c r="U20819" s="59"/>
    </row>
    <row r="20820" spans="21:21" x14ac:dyDescent="0.2">
      <c r="U20820" s="59"/>
    </row>
    <row r="20821" spans="21:21" x14ac:dyDescent="0.2">
      <c r="U20821" s="59"/>
    </row>
    <row r="20822" spans="21:21" x14ac:dyDescent="0.2">
      <c r="U20822" s="59"/>
    </row>
    <row r="20823" spans="21:21" x14ac:dyDescent="0.2">
      <c r="U20823" s="59"/>
    </row>
    <row r="20824" spans="21:21" x14ac:dyDescent="0.2">
      <c r="U20824" s="59"/>
    </row>
    <row r="20825" spans="21:21" x14ac:dyDescent="0.2">
      <c r="U20825" s="59"/>
    </row>
    <row r="20826" spans="21:21" x14ac:dyDescent="0.2">
      <c r="U20826" s="59"/>
    </row>
    <row r="20827" spans="21:21" x14ac:dyDescent="0.2">
      <c r="U20827" s="59"/>
    </row>
    <row r="20828" spans="21:21" x14ac:dyDescent="0.2">
      <c r="U20828" s="59"/>
    </row>
    <row r="20829" spans="21:21" x14ac:dyDescent="0.2">
      <c r="U20829" s="59"/>
    </row>
    <row r="20830" spans="21:21" x14ac:dyDescent="0.2">
      <c r="U20830" s="59"/>
    </row>
    <row r="20831" spans="21:21" x14ac:dyDescent="0.2">
      <c r="U20831" s="59"/>
    </row>
    <row r="20832" spans="21:21" x14ac:dyDescent="0.2">
      <c r="U20832" s="59"/>
    </row>
    <row r="20833" spans="21:21" x14ac:dyDescent="0.2">
      <c r="U20833" s="59"/>
    </row>
    <row r="20834" spans="21:21" x14ac:dyDescent="0.2">
      <c r="U20834" s="59"/>
    </row>
    <row r="20835" spans="21:21" x14ac:dyDescent="0.2">
      <c r="U20835" s="59"/>
    </row>
    <row r="20836" spans="21:21" x14ac:dyDescent="0.2">
      <c r="U20836" s="59"/>
    </row>
    <row r="20837" spans="21:21" x14ac:dyDescent="0.2">
      <c r="U20837" s="59"/>
    </row>
    <row r="20838" spans="21:21" x14ac:dyDescent="0.2">
      <c r="U20838" s="59"/>
    </row>
    <row r="20839" spans="21:21" x14ac:dyDescent="0.2">
      <c r="U20839" s="59"/>
    </row>
    <row r="20840" spans="21:21" x14ac:dyDescent="0.2">
      <c r="U20840" s="59"/>
    </row>
    <row r="20841" spans="21:21" x14ac:dyDescent="0.2">
      <c r="U20841" s="59"/>
    </row>
    <row r="20842" spans="21:21" x14ac:dyDescent="0.2">
      <c r="U20842" s="59"/>
    </row>
    <row r="20843" spans="21:21" x14ac:dyDescent="0.2">
      <c r="U20843" s="59"/>
    </row>
    <row r="20844" spans="21:21" x14ac:dyDescent="0.2">
      <c r="U20844" s="59"/>
    </row>
    <row r="20845" spans="21:21" x14ac:dyDescent="0.2">
      <c r="U20845" s="59"/>
    </row>
    <row r="20846" spans="21:21" x14ac:dyDescent="0.2">
      <c r="U20846" s="59"/>
    </row>
    <row r="20847" spans="21:21" x14ac:dyDescent="0.2">
      <c r="U20847" s="59"/>
    </row>
    <row r="20848" spans="21:21" x14ac:dyDescent="0.2">
      <c r="U20848" s="59"/>
    </row>
    <row r="20849" spans="21:21" x14ac:dyDescent="0.2">
      <c r="U20849" s="59"/>
    </row>
    <row r="20850" spans="21:21" x14ac:dyDescent="0.2">
      <c r="U20850" s="59"/>
    </row>
    <row r="20851" spans="21:21" x14ac:dyDescent="0.2">
      <c r="U20851" s="59"/>
    </row>
    <row r="20852" spans="21:21" x14ac:dyDescent="0.2">
      <c r="U20852" s="59"/>
    </row>
    <row r="20853" spans="21:21" x14ac:dyDescent="0.2">
      <c r="U20853" s="59"/>
    </row>
    <row r="20854" spans="21:21" x14ac:dyDescent="0.2">
      <c r="U20854" s="59"/>
    </row>
    <row r="20855" spans="21:21" x14ac:dyDescent="0.2">
      <c r="U20855" s="59"/>
    </row>
    <row r="20856" spans="21:21" x14ac:dyDescent="0.2">
      <c r="U20856" s="59"/>
    </row>
    <row r="20857" spans="21:21" x14ac:dyDescent="0.2">
      <c r="U20857" s="59"/>
    </row>
    <row r="20858" spans="21:21" x14ac:dyDescent="0.2">
      <c r="U20858" s="59"/>
    </row>
    <row r="20859" spans="21:21" x14ac:dyDescent="0.2">
      <c r="U20859" s="59"/>
    </row>
    <row r="20860" spans="21:21" x14ac:dyDescent="0.2">
      <c r="U20860" s="59"/>
    </row>
    <row r="20861" spans="21:21" x14ac:dyDescent="0.2">
      <c r="U20861" s="59"/>
    </row>
    <row r="20862" spans="21:21" x14ac:dyDescent="0.2">
      <c r="U20862" s="59"/>
    </row>
    <row r="20863" spans="21:21" x14ac:dyDescent="0.2">
      <c r="U20863" s="59"/>
    </row>
    <row r="20864" spans="21:21" x14ac:dyDescent="0.2">
      <c r="U20864" s="59"/>
    </row>
    <row r="20865" spans="21:21" x14ac:dyDescent="0.2">
      <c r="U20865" s="59"/>
    </row>
    <row r="20866" spans="21:21" x14ac:dyDescent="0.2">
      <c r="U20866" s="59"/>
    </row>
    <row r="20867" spans="21:21" x14ac:dyDescent="0.2">
      <c r="U20867" s="59"/>
    </row>
    <row r="20868" spans="21:21" x14ac:dyDescent="0.2">
      <c r="U20868" s="59"/>
    </row>
    <row r="20869" spans="21:21" x14ac:dyDescent="0.2">
      <c r="U20869" s="59"/>
    </row>
    <row r="20870" spans="21:21" x14ac:dyDescent="0.2">
      <c r="U20870" s="59"/>
    </row>
    <row r="20871" spans="21:21" x14ac:dyDescent="0.2">
      <c r="U20871" s="59"/>
    </row>
    <row r="20872" spans="21:21" x14ac:dyDescent="0.2">
      <c r="U20872" s="59"/>
    </row>
    <row r="20873" spans="21:21" x14ac:dyDescent="0.2">
      <c r="U20873" s="59"/>
    </row>
    <row r="20874" spans="21:21" x14ac:dyDescent="0.2">
      <c r="U20874" s="59"/>
    </row>
    <row r="20875" spans="21:21" x14ac:dyDescent="0.2">
      <c r="U20875" s="59"/>
    </row>
    <row r="20876" spans="21:21" x14ac:dyDescent="0.2">
      <c r="U20876" s="59"/>
    </row>
    <row r="20877" spans="21:21" x14ac:dyDescent="0.2">
      <c r="U20877" s="59"/>
    </row>
    <row r="20878" spans="21:21" x14ac:dyDescent="0.2">
      <c r="U20878" s="59"/>
    </row>
    <row r="20879" spans="21:21" x14ac:dyDescent="0.2">
      <c r="U20879" s="59"/>
    </row>
    <row r="20880" spans="21:21" x14ac:dyDescent="0.2">
      <c r="U20880" s="59"/>
    </row>
    <row r="20881" spans="21:21" x14ac:dyDescent="0.2">
      <c r="U20881" s="59"/>
    </row>
    <row r="20882" spans="21:21" x14ac:dyDescent="0.2">
      <c r="U20882" s="59"/>
    </row>
    <row r="20883" spans="21:21" x14ac:dyDescent="0.2">
      <c r="U20883" s="59"/>
    </row>
    <row r="20884" spans="21:21" x14ac:dyDescent="0.2">
      <c r="U20884" s="59"/>
    </row>
    <row r="20885" spans="21:21" x14ac:dyDescent="0.2">
      <c r="U20885" s="59"/>
    </row>
    <row r="20886" spans="21:21" x14ac:dyDescent="0.2">
      <c r="U20886" s="59"/>
    </row>
    <row r="20887" spans="21:21" x14ac:dyDescent="0.2">
      <c r="U20887" s="59"/>
    </row>
    <row r="20888" spans="21:21" x14ac:dyDescent="0.2">
      <c r="U20888" s="59"/>
    </row>
    <row r="20889" spans="21:21" x14ac:dyDescent="0.2">
      <c r="U20889" s="59"/>
    </row>
    <row r="20890" spans="21:21" x14ac:dyDescent="0.2">
      <c r="U20890" s="59"/>
    </row>
    <row r="20891" spans="21:21" x14ac:dyDescent="0.2">
      <c r="U20891" s="59"/>
    </row>
    <row r="20892" spans="21:21" x14ac:dyDescent="0.2">
      <c r="U20892" s="59"/>
    </row>
    <row r="20893" spans="21:21" x14ac:dyDescent="0.2">
      <c r="U20893" s="59"/>
    </row>
    <row r="20894" spans="21:21" x14ac:dyDescent="0.2">
      <c r="U20894" s="59"/>
    </row>
    <row r="20895" spans="21:21" x14ac:dyDescent="0.2">
      <c r="U20895" s="59"/>
    </row>
    <row r="20896" spans="21:21" x14ac:dyDescent="0.2">
      <c r="U20896" s="59"/>
    </row>
    <row r="20897" spans="21:21" x14ac:dyDescent="0.2">
      <c r="U20897" s="59"/>
    </row>
    <row r="20898" spans="21:21" x14ac:dyDescent="0.2">
      <c r="U20898" s="59"/>
    </row>
    <row r="20899" spans="21:21" x14ac:dyDescent="0.2">
      <c r="U20899" s="59"/>
    </row>
    <row r="20900" spans="21:21" x14ac:dyDescent="0.2">
      <c r="U20900" s="59"/>
    </row>
    <row r="20901" spans="21:21" x14ac:dyDescent="0.2">
      <c r="U20901" s="59"/>
    </row>
    <row r="20902" spans="21:21" x14ac:dyDescent="0.2">
      <c r="U20902" s="59"/>
    </row>
    <row r="20903" spans="21:21" x14ac:dyDescent="0.2">
      <c r="U20903" s="59"/>
    </row>
    <row r="20904" spans="21:21" x14ac:dyDescent="0.2">
      <c r="U20904" s="59"/>
    </row>
    <row r="20905" spans="21:21" x14ac:dyDescent="0.2">
      <c r="U20905" s="59"/>
    </row>
    <row r="20906" spans="21:21" x14ac:dyDescent="0.2">
      <c r="U20906" s="59"/>
    </row>
    <row r="20907" spans="21:21" x14ac:dyDescent="0.2">
      <c r="U20907" s="59"/>
    </row>
    <row r="20908" spans="21:21" x14ac:dyDescent="0.2">
      <c r="U20908" s="59"/>
    </row>
    <row r="20909" spans="21:21" x14ac:dyDescent="0.2">
      <c r="U20909" s="59"/>
    </row>
    <row r="20910" spans="21:21" x14ac:dyDescent="0.2">
      <c r="U20910" s="59"/>
    </row>
    <row r="20911" spans="21:21" x14ac:dyDescent="0.2">
      <c r="U20911" s="59"/>
    </row>
    <row r="20912" spans="21:21" x14ac:dyDescent="0.2">
      <c r="U20912" s="59"/>
    </row>
    <row r="20913" spans="21:21" x14ac:dyDescent="0.2">
      <c r="U20913" s="59"/>
    </row>
    <row r="20914" spans="21:21" x14ac:dyDescent="0.2">
      <c r="U20914" s="59"/>
    </row>
    <row r="20915" spans="21:21" x14ac:dyDescent="0.2">
      <c r="U20915" s="59"/>
    </row>
    <row r="20916" spans="21:21" x14ac:dyDescent="0.2">
      <c r="U20916" s="59"/>
    </row>
    <row r="20917" spans="21:21" x14ac:dyDescent="0.2">
      <c r="U20917" s="59"/>
    </row>
    <row r="20918" spans="21:21" x14ac:dyDescent="0.2">
      <c r="U20918" s="59"/>
    </row>
    <row r="20919" spans="21:21" x14ac:dyDescent="0.2">
      <c r="U20919" s="59"/>
    </row>
    <row r="20920" spans="21:21" x14ac:dyDescent="0.2">
      <c r="U20920" s="59"/>
    </row>
    <row r="20921" spans="21:21" x14ac:dyDescent="0.2">
      <c r="U20921" s="59"/>
    </row>
    <row r="20922" spans="21:21" x14ac:dyDescent="0.2">
      <c r="U20922" s="59"/>
    </row>
    <row r="20923" spans="21:21" x14ac:dyDescent="0.2">
      <c r="U20923" s="59"/>
    </row>
    <row r="20924" spans="21:21" x14ac:dyDescent="0.2">
      <c r="U20924" s="59"/>
    </row>
    <row r="20925" spans="21:21" x14ac:dyDescent="0.2">
      <c r="U20925" s="59"/>
    </row>
    <row r="20926" spans="21:21" x14ac:dyDescent="0.2">
      <c r="U20926" s="59"/>
    </row>
    <row r="20927" spans="21:21" x14ac:dyDescent="0.2">
      <c r="U20927" s="59"/>
    </row>
    <row r="20928" spans="21:21" x14ac:dyDescent="0.2">
      <c r="U20928" s="59"/>
    </row>
    <row r="20929" spans="21:21" x14ac:dyDescent="0.2">
      <c r="U20929" s="59"/>
    </row>
    <row r="20930" spans="21:21" x14ac:dyDescent="0.2">
      <c r="U20930" s="59"/>
    </row>
    <row r="20931" spans="21:21" x14ac:dyDescent="0.2">
      <c r="U20931" s="59"/>
    </row>
    <row r="20932" spans="21:21" x14ac:dyDescent="0.2">
      <c r="U20932" s="59"/>
    </row>
    <row r="20933" spans="21:21" x14ac:dyDescent="0.2">
      <c r="U20933" s="59"/>
    </row>
    <row r="20934" spans="21:21" x14ac:dyDescent="0.2">
      <c r="U20934" s="59"/>
    </row>
    <row r="20935" spans="21:21" x14ac:dyDescent="0.2">
      <c r="U20935" s="59"/>
    </row>
    <row r="20936" spans="21:21" x14ac:dyDescent="0.2">
      <c r="U20936" s="59"/>
    </row>
    <row r="20937" spans="21:21" x14ac:dyDescent="0.2">
      <c r="U20937" s="59"/>
    </row>
    <row r="20938" spans="21:21" x14ac:dyDescent="0.2">
      <c r="U20938" s="59"/>
    </row>
    <row r="20939" spans="21:21" x14ac:dyDescent="0.2">
      <c r="U20939" s="59"/>
    </row>
    <row r="20940" spans="21:21" x14ac:dyDescent="0.2">
      <c r="U20940" s="59"/>
    </row>
    <row r="20941" spans="21:21" x14ac:dyDescent="0.2">
      <c r="U20941" s="59"/>
    </row>
    <row r="20942" spans="21:21" x14ac:dyDescent="0.2">
      <c r="U20942" s="59"/>
    </row>
    <row r="20943" spans="21:21" x14ac:dyDescent="0.2">
      <c r="U20943" s="59"/>
    </row>
    <row r="20944" spans="21:21" x14ac:dyDescent="0.2">
      <c r="U20944" s="59"/>
    </row>
    <row r="20945" spans="21:21" x14ac:dyDescent="0.2">
      <c r="U20945" s="59"/>
    </row>
    <row r="20946" spans="21:21" x14ac:dyDescent="0.2">
      <c r="U20946" s="59"/>
    </row>
    <row r="20947" spans="21:21" x14ac:dyDescent="0.2">
      <c r="U20947" s="59"/>
    </row>
    <row r="20948" spans="21:21" x14ac:dyDescent="0.2">
      <c r="U20948" s="59"/>
    </row>
    <row r="20949" spans="21:21" x14ac:dyDescent="0.2">
      <c r="U20949" s="59"/>
    </row>
    <row r="20950" spans="21:21" x14ac:dyDescent="0.2">
      <c r="U20950" s="59"/>
    </row>
    <row r="20951" spans="21:21" x14ac:dyDescent="0.2">
      <c r="U20951" s="59"/>
    </row>
    <row r="20952" spans="21:21" x14ac:dyDescent="0.2">
      <c r="U20952" s="59"/>
    </row>
    <row r="20953" spans="21:21" x14ac:dyDescent="0.2">
      <c r="U20953" s="59"/>
    </row>
    <row r="20954" spans="21:21" x14ac:dyDescent="0.2">
      <c r="U20954" s="59"/>
    </row>
    <row r="20955" spans="21:21" x14ac:dyDescent="0.2">
      <c r="U20955" s="59"/>
    </row>
    <row r="20956" spans="21:21" x14ac:dyDescent="0.2">
      <c r="U20956" s="59"/>
    </row>
    <row r="20957" spans="21:21" x14ac:dyDescent="0.2">
      <c r="U20957" s="59"/>
    </row>
    <row r="20958" spans="21:21" x14ac:dyDescent="0.2">
      <c r="U20958" s="59"/>
    </row>
    <row r="20959" spans="21:21" x14ac:dyDescent="0.2">
      <c r="U20959" s="59"/>
    </row>
    <row r="20960" spans="21:21" x14ac:dyDescent="0.2">
      <c r="U20960" s="59"/>
    </row>
    <row r="20961" spans="21:21" x14ac:dyDescent="0.2">
      <c r="U20961" s="59"/>
    </row>
    <row r="20962" spans="21:21" x14ac:dyDescent="0.2">
      <c r="U20962" s="59"/>
    </row>
    <row r="20963" spans="21:21" x14ac:dyDescent="0.2">
      <c r="U20963" s="59"/>
    </row>
    <row r="20964" spans="21:21" x14ac:dyDescent="0.2">
      <c r="U20964" s="59"/>
    </row>
    <row r="20965" spans="21:21" x14ac:dyDescent="0.2">
      <c r="U20965" s="59"/>
    </row>
    <row r="20966" spans="21:21" x14ac:dyDescent="0.2">
      <c r="U20966" s="59"/>
    </row>
    <row r="20967" spans="21:21" x14ac:dyDescent="0.2">
      <c r="U20967" s="59"/>
    </row>
    <row r="20968" spans="21:21" x14ac:dyDescent="0.2">
      <c r="U20968" s="59"/>
    </row>
    <row r="20969" spans="21:21" x14ac:dyDescent="0.2">
      <c r="U20969" s="59"/>
    </row>
    <row r="20970" spans="21:21" x14ac:dyDescent="0.2">
      <c r="U20970" s="59"/>
    </row>
    <row r="20971" spans="21:21" x14ac:dyDescent="0.2">
      <c r="U20971" s="59"/>
    </row>
    <row r="20972" spans="21:21" x14ac:dyDescent="0.2">
      <c r="U20972" s="59"/>
    </row>
    <row r="20973" spans="21:21" x14ac:dyDescent="0.2">
      <c r="U20973" s="59"/>
    </row>
    <row r="20974" spans="21:21" x14ac:dyDescent="0.2">
      <c r="U20974" s="59"/>
    </row>
    <row r="20975" spans="21:21" x14ac:dyDescent="0.2">
      <c r="U20975" s="59"/>
    </row>
    <row r="20976" spans="21:21" x14ac:dyDescent="0.2">
      <c r="U20976" s="59"/>
    </row>
    <row r="20977" spans="21:21" x14ac:dyDescent="0.2">
      <c r="U20977" s="59"/>
    </row>
    <row r="20978" spans="21:21" x14ac:dyDescent="0.2">
      <c r="U20978" s="59"/>
    </row>
    <row r="20979" spans="21:21" x14ac:dyDescent="0.2">
      <c r="U20979" s="59"/>
    </row>
    <row r="20980" spans="21:21" x14ac:dyDescent="0.2">
      <c r="U20980" s="59"/>
    </row>
    <row r="20981" spans="21:21" x14ac:dyDescent="0.2">
      <c r="U20981" s="59"/>
    </row>
    <row r="20982" spans="21:21" x14ac:dyDescent="0.2">
      <c r="U20982" s="59"/>
    </row>
    <row r="20983" spans="21:21" x14ac:dyDescent="0.2">
      <c r="U20983" s="59"/>
    </row>
    <row r="20984" spans="21:21" x14ac:dyDescent="0.2">
      <c r="U20984" s="59"/>
    </row>
    <row r="20985" spans="21:21" x14ac:dyDescent="0.2">
      <c r="U20985" s="59"/>
    </row>
    <row r="20986" spans="21:21" x14ac:dyDescent="0.2">
      <c r="U20986" s="59"/>
    </row>
    <row r="20987" spans="21:21" x14ac:dyDescent="0.2">
      <c r="U20987" s="59"/>
    </row>
    <row r="20988" spans="21:21" x14ac:dyDescent="0.2">
      <c r="U20988" s="59"/>
    </row>
    <row r="20989" spans="21:21" x14ac:dyDescent="0.2">
      <c r="U20989" s="59"/>
    </row>
    <row r="20990" spans="21:21" x14ac:dyDescent="0.2">
      <c r="U20990" s="59"/>
    </row>
    <row r="20991" spans="21:21" x14ac:dyDescent="0.2">
      <c r="U20991" s="59"/>
    </row>
    <row r="20992" spans="21:21" x14ac:dyDescent="0.2">
      <c r="U20992" s="59"/>
    </row>
    <row r="20993" spans="21:21" x14ac:dyDescent="0.2">
      <c r="U20993" s="59"/>
    </row>
    <row r="20994" spans="21:21" x14ac:dyDescent="0.2">
      <c r="U20994" s="59"/>
    </row>
    <row r="20995" spans="21:21" x14ac:dyDescent="0.2">
      <c r="U20995" s="59"/>
    </row>
    <row r="20996" spans="21:21" x14ac:dyDescent="0.2">
      <c r="U20996" s="59"/>
    </row>
    <row r="20997" spans="21:21" x14ac:dyDescent="0.2">
      <c r="U20997" s="59"/>
    </row>
    <row r="20998" spans="21:21" x14ac:dyDescent="0.2">
      <c r="U20998" s="59"/>
    </row>
    <row r="20999" spans="21:21" x14ac:dyDescent="0.2">
      <c r="U20999" s="59"/>
    </row>
    <row r="21000" spans="21:21" x14ac:dyDescent="0.2">
      <c r="U21000" s="59"/>
    </row>
    <row r="21001" spans="21:21" x14ac:dyDescent="0.2">
      <c r="U21001" s="59"/>
    </row>
    <row r="21002" spans="21:21" x14ac:dyDescent="0.2">
      <c r="U21002" s="59"/>
    </row>
    <row r="21003" spans="21:21" x14ac:dyDescent="0.2">
      <c r="U21003" s="59"/>
    </row>
    <row r="21004" spans="21:21" x14ac:dyDescent="0.2">
      <c r="U21004" s="59"/>
    </row>
    <row r="21005" spans="21:21" x14ac:dyDescent="0.2">
      <c r="U21005" s="59"/>
    </row>
    <row r="21006" spans="21:21" x14ac:dyDescent="0.2">
      <c r="U21006" s="59"/>
    </row>
    <row r="21007" spans="21:21" x14ac:dyDescent="0.2">
      <c r="U21007" s="59"/>
    </row>
    <row r="21008" spans="21:21" x14ac:dyDescent="0.2">
      <c r="U21008" s="59"/>
    </row>
    <row r="21009" spans="21:21" x14ac:dyDescent="0.2">
      <c r="U21009" s="59"/>
    </row>
    <row r="21010" spans="21:21" x14ac:dyDescent="0.2">
      <c r="U21010" s="59"/>
    </row>
    <row r="21011" spans="21:21" x14ac:dyDescent="0.2">
      <c r="U21011" s="59"/>
    </row>
    <row r="21012" spans="21:21" x14ac:dyDescent="0.2">
      <c r="U21012" s="59"/>
    </row>
    <row r="21013" spans="21:21" x14ac:dyDescent="0.2">
      <c r="U21013" s="59"/>
    </row>
    <row r="21014" spans="21:21" x14ac:dyDescent="0.2">
      <c r="U21014" s="59"/>
    </row>
    <row r="21015" spans="21:21" x14ac:dyDescent="0.2">
      <c r="U21015" s="59"/>
    </row>
    <row r="21016" spans="21:21" x14ac:dyDescent="0.2">
      <c r="U21016" s="59"/>
    </row>
    <row r="21017" spans="21:21" x14ac:dyDescent="0.2">
      <c r="U21017" s="59"/>
    </row>
    <row r="21018" spans="21:21" x14ac:dyDescent="0.2">
      <c r="U21018" s="59"/>
    </row>
    <row r="21019" spans="21:21" x14ac:dyDescent="0.2">
      <c r="U21019" s="59"/>
    </row>
    <row r="21020" spans="21:21" x14ac:dyDescent="0.2">
      <c r="U21020" s="59"/>
    </row>
    <row r="21021" spans="21:21" x14ac:dyDescent="0.2">
      <c r="U21021" s="59"/>
    </row>
    <row r="21022" spans="21:21" x14ac:dyDescent="0.2">
      <c r="U21022" s="59"/>
    </row>
    <row r="21023" spans="21:21" x14ac:dyDescent="0.2">
      <c r="U21023" s="59"/>
    </row>
    <row r="21024" spans="21:21" x14ac:dyDescent="0.2">
      <c r="U21024" s="59"/>
    </row>
    <row r="21025" spans="21:21" x14ac:dyDescent="0.2">
      <c r="U21025" s="59"/>
    </row>
    <row r="21026" spans="21:21" x14ac:dyDescent="0.2">
      <c r="U21026" s="59"/>
    </row>
    <row r="21027" spans="21:21" x14ac:dyDescent="0.2">
      <c r="U21027" s="59"/>
    </row>
    <row r="21028" spans="21:21" x14ac:dyDescent="0.2">
      <c r="U21028" s="59"/>
    </row>
    <row r="21029" spans="21:21" x14ac:dyDescent="0.2">
      <c r="U21029" s="59"/>
    </row>
    <row r="21030" spans="21:21" x14ac:dyDescent="0.2">
      <c r="U21030" s="59"/>
    </row>
    <row r="21031" spans="21:21" x14ac:dyDescent="0.2">
      <c r="U21031" s="59"/>
    </row>
    <row r="21032" spans="21:21" x14ac:dyDescent="0.2">
      <c r="U21032" s="59"/>
    </row>
    <row r="21033" spans="21:21" x14ac:dyDescent="0.2">
      <c r="U21033" s="59"/>
    </row>
    <row r="21034" spans="21:21" x14ac:dyDescent="0.2">
      <c r="U21034" s="59"/>
    </row>
    <row r="21035" spans="21:21" x14ac:dyDescent="0.2">
      <c r="U21035" s="59"/>
    </row>
    <row r="21036" spans="21:21" x14ac:dyDescent="0.2">
      <c r="U21036" s="59"/>
    </row>
    <row r="21037" spans="21:21" x14ac:dyDescent="0.2">
      <c r="U21037" s="59"/>
    </row>
    <row r="21038" spans="21:21" x14ac:dyDescent="0.2">
      <c r="U21038" s="59"/>
    </row>
    <row r="21039" spans="21:21" x14ac:dyDescent="0.2">
      <c r="U21039" s="59"/>
    </row>
    <row r="21040" spans="21:21" x14ac:dyDescent="0.2">
      <c r="U21040" s="59"/>
    </row>
    <row r="21041" spans="21:21" x14ac:dyDescent="0.2">
      <c r="U21041" s="59"/>
    </row>
    <row r="21042" spans="21:21" x14ac:dyDescent="0.2">
      <c r="U21042" s="59"/>
    </row>
    <row r="21043" spans="21:21" x14ac:dyDescent="0.2">
      <c r="U21043" s="59"/>
    </row>
    <row r="21044" spans="21:21" x14ac:dyDescent="0.2">
      <c r="U21044" s="59"/>
    </row>
    <row r="21045" spans="21:21" x14ac:dyDescent="0.2">
      <c r="U21045" s="59"/>
    </row>
    <row r="21046" spans="21:21" x14ac:dyDescent="0.2">
      <c r="U21046" s="59"/>
    </row>
    <row r="21047" spans="21:21" x14ac:dyDescent="0.2">
      <c r="U21047" s="59"/>
    </row>
    <row r="21048" spans="21:21" x14ac:dyDescent="0.2">
      <c r="U21048" s="59"/>
    </row>
    <row r="21049" spans="21:21" x14ac:dyDescent="0.2">
      <c r="U21049" s="59"/>
    </row>
    <row r="21050" spans="21:21" x14ac:dyDescent="0.2">
      <c r="U21050" s="59"/>
    </row>
    <row r="21051" spans="21:21" x14ac:dyDescent="0.2">
      <c r="U21051" s="59"/>
    </row>
    <row r="21052" spans="21:21" x14ac:dyDescent="0.2">
      <c r="U21052" s="59"/>
    </row>
    <row r="21053" spans="21:21" x14ac:dyDescent="0.2">
      <c r="U21053" s="59"/>
    </row>
    <row r="21054" spans="21:21" x14ac:dyDescent="0.2">
      <c r="U21054" s="59"/>
    </row>
    <row r="21055" spans="21:21" x14ac:dyDescent="0.2">
      <c r="U21055" s="59"/>
    </row>
    <row r="21056" spans="21:21" x14ac:dyDescent="0.2">
      <c r="U21056" s="59"/>
    </row>
    <row r="21057" spans="21:21" x14ac:dyDescent="0.2">
      <c r="U21057" s="59"/>
    </row>
    <row r="21058" spans="21:21" x14ac:dyDescent="0.2">
      <c r="U21058" s="59"/>
    </row>
    <row r="21059" spans="21:21" x14ac:dyDescent="0.2">
      <c r="U21059" s="59"/>
    </row>
    <row r="21060" spans="21:21" x14ac:dyDescent="0.2">
      <c r="U21060" s="59"/>
    </row>
    <row r="21061" spans="21:21" x14ac:dyDescent="0.2">
      <c r="U21061" s="59"/>
    </row>
    <row r="21062" spans="21:21" x14ac:dyDescent="0.2">
      <c r="U21062" s="59"/>
    </row>
    <row r="21063" spans="21:21" x14ac:dyDescent="0.2">
      <c r="U21063" s="59"/>
    </row>
    <row r="21064" spans="21:21" x14ac:dyDescent="0.2">
      <c r="U21064" s="59"/>
    </row>
    <row r="21065" spans="21:21" x14ac:dyDescent="0.2">
      <c r="U21065" s="59"/>
    </row>
    <row r="21066" spans="21:21" x14ac:dyDescent="0.2">
      <c r="U21066" s="59"/>
    </row>
    <row r="21067" spans="21:21" x14ac:dyDescent="0.2">
      <c r="U21067" s="59"/>
    </row>
    <row r="21068" spans="21:21" x14ac:dyDescent="0.2">
      <c r="U21068" s="59"/>
    </row>
    <row r="21069" spans="21:21" x14ac:dyDescent="0.2">
      <c r="U21069" s="59"/>
    </row>
    <row r="21070" spans="21:21" x14ac:dyDescent="0.2">
      <c r="U21070" s="59"/>
    </row>
    <row r="21071" spans="21:21" x14ac:dyDescent="0.2">
      <c r="U21071" s="59"/>
    </row>
    <row r="21072" spans="21:21" x14ac:dyDescent="0.2">
      <c r="U21072" s="59"/>
    </row>
    <row r="21073" spans="21:21" x14ac:dyDescent="0.2">
      <c r="U21073" s="59"/>
    </row>
    <row r="21074" spans="21:21" x14ac:dyDescent="0.2">
      <c r="U21074" s="59"/>
    </row>
    <row r="21075" spans="21:21" x14ac:dyDescent="0.2">
      <c r="U21075" s="59"/>
    </row>
    <row r="21076" spans="21:21" x14ac:dyDescent="0.2">
      <c r="U21076" s="59"/>
    </row>
    <row r="21077" spans="21:21" x14ac:dyDescent="0.2">
      <c r="U21077" s="59"/>
    </row>
    <row r="21078" spans="21:21" x14ac:dyDescent="0.2">
      <c r="U21078" s="59"/>
    </row>
    <row r="21079" spans="21:21" x14ac:dyDescent="0.2">
      <c r="U21079" s="59"/>
    </row>
    <row r="21080" spans="21:21" x14ac:dyDescent="0.2">
      <c r="U21080" s="59"/>
    </row>
    <row r="21081" spans="21:21" x14ac:dyDescent="0.2">
      <c r="U21081" s="59"/>
    </row>
    <row r="21082" spans="21:21" x14ac:dyDescent="0.2">
      <c r="U21082" s="59"/>
    </row>
    <row r="21083" spans="21:21" x14ac:dyDescent="0.2">
      <c r="U21083" s="59"/>
    </row>
    <row r="21084" spans="21:21" x14ac:dyDescent="0.2">
      <c r="U21084" s="59"/>
    </row>
    <row r="21085" spans="21:21" x14ac:dyDescent="0.2">
      <c r="U21085" s="59"/>
    </row>
    <row r="21086" spans="21:21" x14ac:dyDescent="0.2">
      <c r="U21086" s="59"/>
    </row>
    <row r="21087" spans="21:21" x14ac:dyDescent="0.2">
      <c r="U21087" s="59"/>
    </row>
    <row r="21088" spans="21:21" x14ac:dyDescent="0.2">
      <c r="U21088" s="59"/>
    </row>
    <row r="21089" spans="21:21" x14ac:dyDescent="0.2">
      <c r="U21089" s="59"/>
    </row>
    <row r="21090" spans="21:21" x14ac:dyDescent="0.2">
      <c r="U21090" s="59"/>
    </row>
    <row r="21091" spans="21:21" x14ac:dyDescent="0.2">
      <c r="U21091" s="59"/>
    </row>
    <row r="21092" spans="21:21" x14ac:dyDescent="0.2">
      <c r="U21092" s="59"/>
    </row>
    <row r="21093" spans="21:21" x14ac:dyDescent="0.2">
      <c r="U21093" s="59"/>
    </row>
    <row r="21094" spans="21:21" x14ac:dyDescent="0.2">
      <c r="U21094" s="59"/>
    </row>
    <row r="21095" spans="21:21" x14ac:dyDescent="0.2">
      <c r="U21095" s="59"/>
    </row>
    <row r="21096" spans="21:21" x14ac:dyDescent="0.2">
      <c r="U21096" s="59"/>
    </row>
    <row r="21097" spans="21:21" x14ac:dyDescent="0.2">
      <c r="U21097" s="59"/>
    </row>
    <row r="21098" spans="21:21" x14ac:dyDescent="0.2">
      <c r="U21098" s="59"/>
    </row>
    <row r="21099" spans="21:21" x14ac:dyDescent="0.2">
      <c r="U21099" s="59"/>
    </row>
    <row r="21100" spans="21:21" x14ac:dyDescent="0.2">
      <c r="U21100" s="59"/>
    </row>
    <row r="21101" spans="21:21" x14ac:dyDescent="0.2">
      <c r="U21101" s="59"/>
    </row>
    <row r="21102" spans="21:21" x14ac:dyDescent="0.2">
      <c r="U21102" s="59"/>
    </row>
    <row r="21103" spans="21:21" x14ac:dyDescent="0.2">
      <c r="U21103" s="59"/>
    </row>
    <row r="21104" spans="21:21" x14ac:dyDescent="0.2">
      <c r="U21104" s="59"/>
    </row>
    <row r="21105" spans="21:21" x14ac:dyDescent="0.2">
      <c r="U21105" s="59"/>
    </row>
    <row r="21106" spans="21:21" x14ac:dyDescent="0.2">
      <c r="U21106" s="59"/>
    </row>
    <row r="21107" spans="21:21" x14ac:dyDescent="0.2">
      <c r="U21107" s="59"/>
    </row>
    <row r="21108" spans="21:21" x14ac:dyDescent="0.2">
      <c r="U21108" s="59"/>
    </row>
    <row r="21109" spans="21:21" x14ac:dyDescent="0.2">
      <c r="U21109" s="59"/>
    </row>
    <row r="21110" spans="21:21" x14ac:dyDescent="0.2">
      <c r="U21110" s="59"/>
    </row>
    <row r="21111" spans="21:21" x14ac:dyDescent="0.2">
      <c r="U21111" s="59"/>
    </row>
    <row r="21112" spans="21:21" x14ac:dyDescent="0.2">
      <c r="U21112" s="59"/>
    </row>
    <row r="21113" spans="21:21" x14ac:dyDescent="0.2">
      <c r="U21113" s="59"/>
    </row>
    <row r="21114" spans="21:21" x14ac:dyDescent="0.2">
      <c r="U21114" s="59"/>
    </row>
    <row r="21115" spans="21:21" x14ac:dyDescent="0.2">
      <c r="U21115" s="59"/>
    </row>
    <row r="21116" spans="21:21" x14ac:dyDescent="0.2">
      <c r="U21116" s="59"/>
    </row>
    <row r="21117" spans="21:21" x14ac:dyDescent="0.2">
      <c r="U21117" s="59"/>
    </row>
    <row r="21118" spans="21:21" x14ac:dyDescent="0.2">
      <c r="U21118" s="59"/>
    </row>
    <row r="21119" spans="21:21" x14ac:dyDescent="0.2">
      <c r="U21119" s="59"/>
    </row>
    <row r="21120" spans="21:21" x14ac:dyDescent="0.2">
      <c r="U21120" s="59"/>
    </row>
    <row r="21121" spans="21:21" x14ac:dyDescent="0.2">
      <c r="U21121" s="59"/>
    </row>
    <row r="21122" spans="21:21" x14ac:dyDescent="0.2">
      <c r="U21122" s="59"/>
    </row>
    <row r="21123" spans="21:21" x14ac:dyDescent="0.2">
      <c r="U21123" s="59"/>
    </row>
    <row r="21124" spans="21:21" x14ac:dyDescent="0.2">
      <c r="U21124" s="59"/>
    </row>
    <row r="21125" spans="21:21" x14ac:dyDescent="0.2">
      <c r="U21125" s="59"/>
    </row>
    <row r="21126" spans="21:21" x14ac:dyDescent="0.2">
      <c r="U21126" s="59"/>
    </row>
    <row r="21127" spans="21:21" x14ac:dyDescent="0.2">
      <c r="U21127" s="59"/>
    </row>
    <row r="21128" spans="21:21" x14ac:dyDescent="0.2">
      <c r="U21128" s="59"/>
    </row>
    <row r="21129" spans="21:21" x14ac:dyDescent="0.2">
      <c r="U21129" s="59"/>
    </row>
    <row r="21130" spans="21:21" x14ac:dyDescent="0.2">
      <c r="U21130" s="59"/>
    </row>
    <row r="21131" spans="21:21" x14ac:dyDescent="0.2">
      <c r="U21131" s="59"/>
    </row>
    <row r="21132" spans="21:21" x14ac:dyDescent="0.2">
      <c r="U21132" s="59"/>
    </row>
    <row r="21133" spans="21:21" x14ac:dyDescent="0.2">
      <c r="U21133" s="59"/>
    </row>
    <row r="21134" spans="21:21" x14ac:dyDescent="0.2">
      <c r="U21134" s="59"/>
    </row>
    <row r="21135" spans="21:21" x14ac:dyDescent="0.2">
      <c r="U21135" s="59"/>
    </row>
    <row r="21136" spans="21:21" x14ac:dyDescent="0.2">
      <c r="U21136" s="59"/>
    </row>
    <row r="21137" spans="21:21" x14ac:dyDescent="0.2">
      <c r="U21137" s="59"/>
    </row>
    <row r="21138" spans="21:21" x14ac:dyDescent="0.2">
      <c r="U21138" s="59"/>
    </row>
    <row r="21139" spans="21:21" x14ac:dyDescent="0.2">
      <c r="U21139" s="59"/>
    </row>
    <row r="21140" spans="21:21" x14ac:dyDescent="0.2">
      <c r="U21140" s="59"/>
    </row>
    <row r="21141" spans="21:21" x14ac:dyDescent="0.2">
      <c r="U21141" s="59"/>
    </row>
    <row r="21142" spans="21:21" x14ac:dyDescent="0.2">
      <c r="U21142" s="59"/>
    </row>
    <row r="21143" spans="21:21" x14ac:dyDescent="0.2">
      <c r="U21143" s="59"/>
    </row>
    <row r="21144" spans="21:21" x14ac:dyDescent="0.2">
      <c r="U21144" s="59"/>
    </row>
    <row r="21145" spans="21:21" x14ac:dyDescent="0.2">
      <c r="U21145" s="59"/>
    </row>
    <row r="21146" spans="21:21" x14ac:dyDescent="0.2">
      <c r="U21146" s="59"/>
    </row>
    <row r="21147" spans="21:21" x14ac:dyDescent="0.2">
      <c r="U21147" s="59"/>
    </row>
    <row r="21148" spans="21:21" x14ac:dyDescent="0.2">
      <c r="U21148" s="59"/>
    </row>
    <row r="21149" spans="21:21" x14ac:dyDescent="0.2">
      <c r="U21149" s="59"/>
    </row>
    <row r="21150" spans="21:21" x14ac:dyDescent="0.2">
      <c r="U21150" s="59"/>
    </row>
    <row r="21151" spans="21:21" x14ac:dyDescent="0.2">
      <c r="U21151" s="59"/>
    </row>
    <row r="21152" spans="21:21" x14ac:dyDescent="0.2">
      <c r="U21152" s="59"/>
    </row>
    <row r="21153" spans="21:21" x14ac:dyDescent="0.2">
      <c r="U21153" s="59"/>
    </row>
    <row r="21154" spans="21:21" x14ac:dyDescent="0.2">
      <c r="U21154" s="59"/>
    </row>
    <row r="21155" spans="21:21" x14ac:dyDescent="0.2">
      <c r="U21155" s="59"/>
    </row>
    <row r="21156" spans="21:21" x14ac:dyDescent="0.2">
      <c r="U21156" s="59"/>
    </row>
    <row r="21157" spans="21:21" x14ac:dyDescent="0.2">
      <c r="U21157" s="59"/>
    </row>
    <row r="21158" spans="21:21" x14ac:dyDescent="0.2">
      <c r="U21158" s="59"/>
    </row>
    <row r="21159" spans="21:21" x14ac:dyDescent="0.2">
      <c r="U21159" s="59"/>
    </row>
    <row r="21160" spans="21:21" x14ac:dyDescent="0.2">
      <c r="U21160" s="59"/>
    </row>
    <row r="21161" spans="21:21" x14ac:dyDescent="0.2">
      <c r="U21161" s="59"/>
    </row>
    <row r="21162" spans="21:21" x14ac:dyDescent="0.2">
      <c r="U21162" s="59"/>
    </row>
    <row r="21163" spans="21:21" x14ac:dyDescent="0.2">
      <c r="U21163" s="59"/>
    </row>
    <row r="21164" spans="21:21" x14ac:dyDescent="0.2">
      <c r="U21164" s="59"/>
    </row>
    <row r="21165" spans="21:21" x14ac:dyDescent="0.2">
      <c r="U21165" s="59"/>
    </row>
    <row r="21166" spans="21:21" x14ac:dyDescent="0.2">
      <c r="U21166" s="59"/>
    </row>
    <row r="21167" spans="21:21" x14ac:dyDescent="0.2">
      <c r="U21167" s="59"/>
    </row>
    <row r="21168" spans="21:21" x14ac:dyDescent="0.2">
      <c r="U21168" s="59"/>
    </row>
    <row r="21169" spans="21:21" x14ac:dyDescent="0.2">
      <c r="U21169" s="59"/>
    </row>
    <row r="21170" spans="21:21" x14ac:dyDescent="0.2">
      <c r="U21170" s="59"/>
    </row>
    <row r="21171" spans="21:21" x14ac:dyDescent="0.2">
      <c r="U21171" s="59"/>
    </row>
    <row r="21172" spans="21:21" x14ac:dyDescent="0.2">
      <c r="U21172" s="59"/>
    </row>
    <row r="21173" spans="21:21" x14ac:dyDescent="0.2">
      <c r="U21173" s="59"/>
    </row>
    <row r="21174" spans="21:21" x14ac:dyDescent="0.2">
      <c r="U21174" s="59"/>
    </row>
    <row r="21175" spans="21:21" x14ac:dyDescent="0.2">
      <c r="U21175" s="59"/>
    </row>
    <row r="21176" spans="21:21" x14ac:dyDescent="0.2">
      <c r="U21176" s="59"/>
    </row>
    <row r="21177" spans="21:21" x14ac:dyDescent="0.2">
      <c r="U21177" s="59"/>
    </row>
    <row r="21178" spans="21:21" x14ac:dyDescent="0.2">
      <c r="U21178" s="59"/>
    </row>
    <row r="21179" spans="21:21" x14ac:dyDescent="0.2">
      <c r="U21179" s="59"/>
    </row>
    <row r="21180" spans="21:21" x14ac:dyDescent="0.2">
      <c r="U21180" s="59"/>
    </row>
    <row r="21181" spans="21:21" x14ac:dyDescent="0.2">
      <c r="U21181" s="59"/>
    </row>
    <row r="21182" spans="21:21" x14ac:dyDescent="0.2">
      <c r="U21182" s="59"/>
    </row>
    <row r="21183" spans="21:21" x14ac:dyDescent="0.2">
      <c r="U21183" s="59"/>
    </row>
    <row r="21184" spans="21:21" x14ac:dyDescent="0.2">
      <c r="U21184" s="59"/>
    </row>
    <row r="21185" spans="21:21" x14ac:dyDescent="0.2">
      <c r="U21185" s="59"/>
    </row>
    <row r="21186" spans="21:21" x14ac:dyDescent="0.2">
      <c r="U21186" s="59"/>
    </row>
    <row r="21187" spans="21:21" x14ac:dyDescent="0.2">
      <c r="U21187" s="59"/>
    </row>
    <row r="21188" spans="21:21" x14ac:dyDescent="0.2">
      <c r="U21188" s="59"/>
    </row>
    <row r="21189" spans="21:21" x14ac:dyDescent="0.2">
      <c r="U21189" s="59"/>
    </row>
    <row r="21190" spans="21:21" x14ac:dyDescent="0.2">
      <c r="U21190" s="59"/>
    </row>
    <row r="21191" spans="21:21" x14ac:dyDescent="0.2">
      <c r="U21191" s="59"/>
    </row>
    <row r="21192" spans="21:21" x14ac:dyDescent="0.2">
      <c r="U21192" s="59"/>
    </row>
    <row r="21193" spans="21:21" x14ac:dyDescent="0.2">
      <c r="U21193" s="59"/>
    </row>
    <row r="21194" spans="21:21" x14ac:dyDescent="0.2">
      <c r="U21194" s="59"/>
    </row>
    <row r="21195" spans="21:21" x14ac:dyDescent="0.2">
      <c r="U21195" s="59"/>
    </row>
    <row r="21196" spans="21:21" x14ac:dyDescent="0.2">
      <c r="U21196" s="59"/>
    </row>
    <row r="21197" spans="21:21" x14ac:dyDescent="0.2">
      <c r="U21197" s="59"/>
    </row>
    <row r="21198" spans="21:21" x14ac:dyDescent="0.2">
      <c r="U21198" s="59"/>
    </row>
    <row r="21199" spans="21:21" x14ac:dyDescent="0.2">
      <c r="U21199" s="59"/>
    </row>
    <row r="21200" spans="21:21" x14ac:dyDescent="0.2">
      <c r="U21200" s="59"/>
    </row>
    <row r="21201" spans="21:21" x14ac:dyDescent="0.2">
      <c r="U21201" s="59"/>
    </row>
    <row r="21202" spans="21:21" x14ac:dyDescent="0.2">
      <c r="U21202" s="59"/>
    </row>
    <row r="21203" spans="21:21" x14ac:dyDescent="0.2">
      <c r="U21203" s="59"/>
    </row>
    <row r="21204" spans="21:21" x14ac:dyDescent="0.2">
      <c r="U21204" s="59"/>
    </row>
    <row r="21205" spans="21:21" x14ac:dyDescent="0.2">
      <c r="U21205" s="59"/>
    </row>
    <row r="21206" spans="21:21" x14ac:dyDescent="0.2">
      <c r="U21206" s="59"/>
    </row>
    <row r="21207" spans="21:21" x14ac:dyDescent="0.2">
      <c r="U21207" s="59"/>
    </row>
    <row r="21208" spans="21:21" x14ac:dyDescent="0.2">
      <c r="U21208" s="59"/>
    </row>
    <row r="21209" spans="21:21" x14ac:dyDescent="0.2">
      <c r="U21209" s="59"/>
    </row>
    <row r="21210" spans="21:21" x14ac:dyDescent="0.2">
      <c r="U21210" s="59"/>
    </row>
    <row r="21211" spans="21:21" x14ac:dyDescent="0.2">
      <c r="U21211" s="59"/>
    </row>
    <row r="21212" spans="21:21" x14ac:dyDescent="0.2">
      <c r="U21212" s="59"/>
    </row>
    <row r="21213" spans="21:21" x14ac:dyDescent="0.2">
      <c r="U21213" s="59"/>
    </row>
    <row r="21214" spans="21:21" x14ac:dyDescent="0.2">
      <c r="U21214" s="59"/>
    </row>
    <row r="21215" spans="21:21" x14ac:dyDescent="0.2">
      <c r="U21215" s="59"/>
    </row>
    <row r="21216" spans="21:21" x14ac:dyDescent="0.2">
      <c r="U21216" s="59"/>
    </row>
    <row r="21217" spans="21:21" x14ac:dyDescent="0.2">
      <c r="U21217" s="59"/>
    </row>
    <row r="21218" spans="21:21" x14ac:dyDescent="0.2">
      <c r="U21218" s="59"/>
    </row>
    <row r="21219" spans="21:21" x14ac:dyDescent="0.2">
      <c r="U21219" s="59"/>
    </row>
    <row r="21220" spans="21:21" x14ac:dyDescent="0.2">
      <c r="U21220" s="59"/>
    </row>
    <row r="21221" spans="21:21" x14ac:dyDescent="0.2">
      <c r="U21221" s="59"/>
    </row>
    <row r="21222" spans="21:21" x14ac:dyDescent="0.2">
      <c r="U21222" s="59"/>
    </row>
    <row r="21223" spans="21:21" x14ac:dyDescent="0.2">
      <c r="U21223" s="59"/>
    </row>
    <row r="21224" spans="21:21" x14ac:dyDescent="0.2">
      <c r="U21224" s="59"/>
    </row>
    <row r="21225" spans="21:21" x14ac:dyDescent="0.2">
      <c r="U21225" s="59"/>
    </row>
    <row r="21226" spans="21:21" x14ac:dyDescent="0.2">
      <c r="U21226" s="59"/>
    </row>
    <row r="21227" spans="21:21" x14ac:dyDescent="0.2">
      <c r="U21227" s="59"/>
    </row>
    <row r="21228" spans="21:21" x14ac:dyDescent="0.2">
      <c r="U21228" s="59"/>
    </row>
    <row r="21229" spans="21:21" x14ac:dyDescent="0.2">
      <c r="U21229" s="59"/>
    </row>
    <row r="21230" spans="21:21" x14ac:dyDescent="0.2">
      <c r="U21230" s="59"/>
    </row>
    <row r="21231" spans="21:21" x14ac:dyDescent="0.2">
      <c r="U21231" s="59"/>
    </row>
    <row r="21232" spans="21:21" x14ac:dyDescent="0.2">
      <c r="U21232" s="59"/>
    </row>
    <row r="21233" spans="21:21" x14ac:dyDescent="0.2">
      <c r="U21233" s="59"/>
    </row>
    <row r="21234" spans="21:21" x14ac:dyDescent="0.2">
      <c r="U21234" s="59"/>
    </row>
    <row r="21235" spans="21:21" x14ac:dyDescent="0.2">
      <c r="U21235" s="59"/>
    </row>
    <row r="21236" spans="21:21" x14ac:dyDescent="0.2">
      <c r="U21236" s="59"/>
    </row>
    <row r="21237" spans="21:21" x14ac:dyDescent="0.2">
      <c r="U21237" s="59"/>
    </row>
    <row r="21238" spans="21:21" x14ac:dyDescent="0.2">
      <c r="U21238" s="59"/>
    </row>
    <row r="21239" spans="21:21" x14ac:dyDescent="0.2">
      <c r="U21239" s="59"/>
    </row>
    <row r="21240" spans="21:21" x14ac:dyDescent="0.2">
      <c r="U21240" s="59"/>
    </row>
    <row r="21241" spans="21:21" x14ac:dyDescent="0.2">
      <c r="U21241" s="59"/>
    </row>
    <row r="21242" spans="21:21" x14ac:dyDescent="0.2">
      <c r="U21242" s="59"/>
    </row>
    <row r="21243" spans="21:21" x14ac:dyDescent="0.2">
      <c r="U21243" s="59"/>
    </row>
    <row r="21244" spans="21:21" x14ac:dyDescent="0.2">
      <c r="U21244" s="59"/>
    </row>
    <row r="21245" spans="21:21" x14ac:dyDescent="0.2">
      <c r="U21245" s="59"/>
    </row>
    <row r="21246" spans="21:21" x14ac:dyDescent="0.2">
      <c r="U21246" s="59"/>
    </row>
    <row r="21247" spans="21:21" x14ac:dyDescent="0.2">
      <c r="U21247" s="59"/>
    </row>
    <row r="21248" spans="21:21" x14ac:dyDescent="0.2">
      <c r="U21248" s="59"/>
    </row>
    <row r="21249" spans="21:21" x14ac:dyDescent="0.2">
      <c r="U21249" s="59"/>
    </row>
    <row r="21250" spans="21:21" x14ac:dyDescent="0.2">
      <c r="U21250" s="59"/>
    </row>
    <row r="21251" spans="21:21" x14ac:dyDescent="0.2">
      <c r="U21251" s="59"/>
    </row>
    <row r="21252" spans="21:21" x14ac:dyDescent="0.2">
      <c r="U21252" s="59"/>
    </row>
    <row r="21253" spans="21:21" x14ac:dyDescent="0.2">
      <c r="U21253" s="59"/>
    </row>
    <row r="21254" spans="21:21" x14ac:dyDescent="0.2">
      <c r="U21254" s="59"/>
    </row>
    <row r="21255" spans="21:21" x14ac:dyDescent="0.2">
      <c r="U21255" s="59"/>
    </row>
    <row r="21256" spans="21:21" x14ac:dyDescent="0.2">
      <c r="U21256" s="59"/>
    </row>
    <row r="21257" spans="21:21" x14ac:dyDescent="0.2">
      <c r="U21257" s="59"/>
    </row>
    <row r="21258" spans="21:21" x14ac:dyDescent="0.2">
      <c r="U21258" s="59"/>
    </row>
    <row r="21259" spans="21:21" x14ac:dyDescent="0.2">
      <c r="U21259" s="59"/>
    </row>
    <row r="21260" spans="21:21" x14ac:dyDescent="0.2">
      <c r="U21260" s="59"/>
    </row>
    <row r="21261" spans="21:21" x14ac:dyDescent="0.2">
      <c r="U21261" s="59"/>
    </row>
    <row r="21262" spans="21:21" x14ac:dyDescent="0.2">
      <c r="U21262" s="59"/>
    </row>
    <row r="21263" spans="21:21" x14ac:dyDescent="0.2">
      <c r="U21263" s="59"/>
    </row>
    <row r="21264" spans="21:21" x14ac:dyDescent="0.2">
      <c r="U21264" s="59"/>
    </row>
    <row r="21265" spans="21:21" x14ac:dyDescent="0.2">
      <c r="U21265" s="59"/>
    </row>
    <row r="21266" spans="21:21" x14ac:dyDescent="0.2">
      <c r="U21266" s="59"/>
    </row>
    <row r="21267" spans="21:21" x14ac:dyDescent="0.2">
      <c r="U21267" s="59"/>
    </row>
    <row r="21268" spans="21:21" x14ac:dyDescent="0.2">
      <c r="U21268" s="59"/>
    </row>
    <row r="21269" spans="21:21" x14ac:dyDescent="0.2">
      <c r="U21269" s="59"/>
    </row>
    <row r="21270" spans="21:21" x14ac:dyDescent="0.2">
      <c r="U21270" s="59"/>
    </row>
    <row r="21271" spans="21:21" x14ac:dyDescent="0.2">
      <c r="U21271" s="59"/>
    </row>
    <row r="21272" spans="21:21" x14ac:dyDescent="0.2">
      <c r="U21272" s="59"/>
    </row>
    <row r="21273" spans="21:21" x14ac:dyDescent="0.2">
      <c r="U21273" s="59"/>
    </row>
    <row r="21274" spans="21:21" x14ac:dyDescent="0.2">
      <c r="U21274" s="59"/>
    </row>
    <row r="21275" spans="21:21" x14ac:dyDescent="0.2">
      <c r="U21275" s="59"/>
    </row>
    <row r="21276" spans="21:21" x14ac:dyDescent="0.2">
      <c r="U21276" s="59"/>
    </row>
    <row r="21277" spans="21:21" x14ac:dyDescent="0.2">
      <c r="U21277" s="59"/>
    </row>
    <row r="21278" spans="21:21" x14ac:dyDescent="0.2">
      <c r="U21278" s="59"/>
    </row>
    <row r="21279" spans="21:21" x14ac:dyDescent="0.2">
      <c r="U21279" s="59"/>
    </row>
    <row r="21280" spans="21:21" x14ac:dyDescent="0.2">
      <c r="U21280" s="59"/>
    </row>
    <row r="21281" spans="21:21" x14ac:dyDescent="0.2">
      <c r="U21281" s="59"/>
    </row>
    <row r="21282" spans="21:21" x14ac:dyDescent="0.2">
      <c r="U21282" s="59"/>
    </row>
    <row r="21283" spans="21:21" x14ac:dyDescent="0.2">
      <c r="U21283" s="59"/>
    </row>
    <row r="21284" spans="21:21" x14ac:dyDescent="0.2">
      <c r="U21284" s="59"/>
    </row>
    <row r="21285" spans="21:21" x14ac:dyDescent="0.2">
      <c r="U21285" s="59"/>
    </row>
    <row r="21286" spans="21:21" x14ac:dyDescent="0.2">
      <c r="U21286" s="59"/>
    </row>
    <row r="21287" spans="21:21" x14ac:dyDescent="0.2">
      <c r="U21287" s="59"/>
    </row>
    <row r="21288" spans="21:21" x14ac:dyDescent="0.2">
      <c r="U21288" s="59"/>
    </row>
    <row r="21289" spans="21:21" x14ac:dyDescent="0.2">
      <c r="U21289" s="59"/>
    </row>
    <row r="21290" spans="21:21" x14ac:dyDescent="0.2">
      <c r="U21290" s="59"/>
    </row>
    <row r="21291" spans="21:21" x14ac:dyDescent="0.2">
      <c r="U21291" s="59"/>
    </row>
    <row r="21292" spans="21:21" x14ac:dyDescent="0.2">
      <c r="U21292" s="59"/>
    </row>
    <row r="21293" spans="21:21" x14ac:dyDescent="0.2">
      <c r="U21293" s="59"/>
    </row>
    <row r="21294" spans="21:21" x14ac:dyDescent="0.2">
      <c r="U21294" s="59"/>
    </row>
    <row r="21295" spans="21:21" x14ac:dyDescent="0.2">
      <c r="U21295" s="59"/>
    </row>
    <row r="21296" spans="21:21" x14ac:dyDescent="0.2">
      <c r="U21296" s="59"/>
    </row>
    <row r="21297" spans="21:21" x14ac:dyDescent="0.2">
      <c r="U21297" s="59"/>
    </row>
    <row r="21298" spans="21:21" x14ac:dyDescent="0.2">
      <c r="U21298" s="59"/>
    </row>
    <row r="21299" spans="21:21" x14ac:dyDescent="0.2">
      <c r="U21299" s="59"/>
    </row>
    <row r="21300" spans="21:21" x14ac:dyDescent="0.2">
      <c r="U21300" s="59"/>
    </row>
    <row r="21301" spans="21:21" x14ac:dyDescent="0.2">
      <c r="U21301" s="59"/>
    </row>
    <row r="21302" spans="21:21" x14ac:dyDescent="0.2">
      <c r="U21302" s="59"/>
    </row>
    <row r="21303" spans="21:21" x14ac:dyDescent="0.2">
      <c r="U21303" s="59"/>
    </row>
    <row r="21304" spans="21:21" x14ac:dyDescent="0.2">
      <c r="U21304" s="59"/>
    </row>
    <row r="21305" spans="21:21" x14ac:dyDescent="0.2">
      <c r="U21305" s="59"/>
    </row>
    <row r="21306" spans="21:21" x14ac:dyDescent="0.2">
      <c r="U21306" s="59"/>
    </row>
    <row r="21307" spans="21:21" x14ac:dyDescent="0.2">
      <c r="U21307" s="59"/>
    </row>
    <row r="21308" spans="21:21" x14ac:dyDescent="0.2">
      <c r="U21308" s="59"/>
    </row>
    <row r="21309" spans="21:21" x14ac:dyDescent="0.2">
      <c r="U21309" s="59"/>
    </row>
    <row r="21310" spans="21:21" x14ac:dyDescent="0.2">
      <c r="U21310" s="59"/>
    </row>
    <row r="21311" spans="21:21" x14ac:dyDescent="0.2">
      <c r="U21311" s="59"/>
    </row>
    <row r="21312" spans="21:21" x14ac:dyDescent="0.2">
      <c r="U21312" s="59"/>
    </row>
    <row r="21313" spans="21:21" x14ac:dyDescent="0.2">
      <c r="U21313" s="59"/>
    </row>
    <row r="21314" spans="21:21" x14ac:dyDescent="0.2">
      <c r="U21314" s="59"/>
    </row>
    <row r="21315" spans="21:21" x14ac:dyDescent="0.2">
      <c r="U21315" s="59"/>
    </row>
    <row r="21316" spans="21:21" x14ac:dyDescent="0.2">
      <c r="U21316" s="59"/>
    </row>
    <row r="21317" spans="21:21" x14ac:dyDescent="0.2">
      <c r="U21317" s="59"/>
    </row>
    <row r="21318" spans="21:21" x14ac:dyDescent="0.2">
      <c r="U21318" s="59"/>
    </row>
    <row r="21319" spans="21:21" x14ac:dyDescent="0.2">
      <c r="U21319" s="59"/>
    </row>
    <row r="21320" spans="21:21" x14ac:dyDescent="0.2">
      <c r="U21320" s="59"/>
    </row>
    <row r="21321" spans="21:21" x14ac:dyDescent="0.2">
      <c r="U21321" s="59"/>
    </row>
    <row r="21322" spans="21:21" x14ac:dyDescent="0.2">
      <c r="U21322" s="59"/>
    </row>
    <row r="21323" spans="21:21" x14ac:dyDescent="0.2">
      <c r="U21323" s="59"/>
    </row>
    <row r="21324" spans="21:21" x14ac:dyDescent="0.2">
      <c r="U21324" s="59"/>
    </row>
    <row r="21325" spans="21:21" x14ac:dyDescent="0.2">
      <c r="U21325" s="59"/>
    </row>
    <row r="21326" spans="21:21" x14ac:dyDescent="0.2">
      <c r="U21326" s="59"/>
    </row>
    <row r="21327" spans="21:21" x14ac:dyDescent="0.2">
      <c r="U21327" s="59"/>
    </row>
    <row r="21328" spans="21:21" x14ac:dyDescent="0.2">
      <c r="U21328" s="59"/>
    </row>
    <row r="21329" spans="21:21" x14ac:dyDescent="0.2">
      <c r="U21329" s="59"/>
    </row>
    <row r="21330" spans="21:21" x14ac:dyDescent="0.2">
      <c r="U21330" s="59"/>
    </row>
    <row r="21331" spans="21:21" x14ac:dyDescent="0.2">
      <c r="U21331" s="59"/>
    </row>
    <row r="21332" spans="21:21" x14ac:dyDescent="0.2">
      <c r="U21332" s="59"/>
    </row>
    <row r="21333" spans="21:21" x14ac:dyDescent="0.2">
      <c r="U21333" s="59"/>
    </row>
    <row r="21334" spans="21:21" x14ac:dyDescent="0.2">
      <c r="U21334" s="59"/>
    </row>
    <row r="21335" spans="21:21" x14ac:dyDescent="0.2">
      <c r="U21335" s="59"/>
    </row>
    <row r="21336" spans="21:21" x14ac:dyDescent="0.2">
      <c r="U21336" s="59"/>
    </row>
    <row r="21337" spans="21:21" x14ac:dyDescent="0.2">
      <c r="U21337" s="59"/>
    </row>
    <row r="21338" spans="21:21" x14ac:dyDescent="0.2">
      <c r="U21338" s="59"/>
    </row>
    <row r="21339" spans="21:21" x14ac:dyDescent="0.2">
      <c r="U21339" s="59"/>
    </row>
    <row r="21340" spans="21:21" x14ac:dyDescent="0.2">
      <c r="U21340" s="59"/>
    </row>
    <row r="21341" spans="21:21" x14ac:dyDescent="0.2">
      <c r="U21341" s="59"/>
    </row>
    <row r="21342" spans="21:21" x14ac:dyDescent="0.2">
      <c r="U21342" s="59"/>
    </row>
    <row r="21343" spans="21:21" x14ac:dyDescent="0.2">
      <c r="U21343" s="59"/>
    </row>
    <row r="21344" spans="21:21" x14ac:dyDescent="0.2">
      <c r="U21344" s="59"/>
    </row>
    <row r="21345" spans="21:21" x14ac:dyDescent="0.2">
      <c r="U21345" s="59"/>
    </row>
    <row r="21346" spans="21:21" x14ac:dyDescent="0.2">
      <c r="U21346" s="59"/>
    </row>
    <row r="21347" spans="21:21" x14ac:dyDescent="0.2">
      <c r="U21347" s="59"/>
    </row>
    <row r="21348" spans="21:21" x14ac:dyDescent="0.2">
      <c r="U21348" s="59"/>
    </row>
    <row r="21349" spans="21:21" x14ac:dyDescent="0.2">
      <c r="U21349" s="59"/>
    </row>
    <row r="21350" spans="21:21" x14ac:dyDescent="0.2">
      <c r="U21350" s="59"/>
    </row>
    <row r="21351" spans="21:21" x14ac:dyDescent="0.2">
      <c r="U21351" s="59"/>
    </row>
    <row r="21352" spans="21:21" x14ac:dyDescent="0.2">
      <c r="U21352" s="59"/>
    </row>
    <row r="21353" spans="21:21" x14ac:dyDescent="0.2">
      <c r="U21353" s="59"/>
    </row>
    <row r="21354" spans="21:21" x14ac:dyDescent="0.2">
      <c r="U21354" s="59"/>
    </row>
    <row r="21355" spans="21:21" x14ac:dyDescent="0.2">
      <c r="U21355" s="59"/>
    </row>
    <row r="21356" spans="21:21" x14ac:dyDescent="0.2">
      <c r="U21356" s="59"/>
    </row>
    <row r="21357" spans="21:21" x14ac:dyDescent="0.2">
      <c r="U21357" s="59"/>
    </row>
    <row r="21358" spans="21:21" x14ac:dyDescent="0.2">
      <c r="U21358" s="59"/>
    </row>
    <row r="21359" spans="21:21" x14ac:dyDescent="0.2">
      <c r="U21359" s="59"/>
    </row>
    <row r="21360" spans="21:21" x14ac:dyDescent="0.2">
      <c r="U21360" s="59"/>
    </row>
    <row r="21361" spans="21:21" x14ac:dyDescent="0.2">
      <c r="U21361" s="59"/>
    </row>
    <row r="21362" spans="21:21" x14ac:dyDescent="0.2">
      <c r="U21362" s="59"/>
    </row>
    <row r="21363" spans="21:21" x14ac:dyDescent="0.2">
      <c r="U21363" s="59"/>
    </row>
    <row r="21364" spans="21:21" x14ac:dyDescent="0.2">
      <c r="U21364" s="59"/>
    </row>
    <row r="21365" spans="21:21" x14ac:dyDescent="0.2">
      <c r="U21365" s="59"/>
    </row>
    <row r="21366" spans="21:21" x14ac:dyDescent="0.2">
      <c r="U21366" s="59"/>
    </row>
    <row r="21367" spans="21:21" x14ac:dyDescent="0.2">
      <c r="U21367" s="59"/>
    </row>
    <row r="21368" spans="21:21" x14ac:dyDescent="0.2">
      <c r="U21368" s="59"/>
    </row>
    <row r="21369" spans="21:21" x14ac:dyDescent="0.2">
      <c r="U21369" s="59"/>
    </row>
    <row r="21370" spans="21:21" x14ac:dyDescent="0.2">
      <c r="U21370" s="59"/>
    </row>
    <row r="21371" spans="21:21" x14ac:dyDescent="0.2">
      <c r="U21371" s="59"/>
    </row>
    <row r="21372" spans="21:21" x14ac:dyDescent="0.2">
      <c r="U21372" s="59"/>
    </row>
    <row r="21373" spans="21:21" x14ac:dyDescent="0.2">
      <c r="U21373" s="59"/>
    </row>
    <row r="21374" spans="21:21" x14ac:dyDescent="0.2">
      <c r="U21374" s="59"/>
    </row>
    <row r="21375" spans="21:21" x14ac:dyDescent="0.2">
      <c r="U21375" s="59"/>
    </row>
    <row r="21376" spans="21:21" x14ac:dyDescent="0.2">
      <c r="U21376" s="59"/>
    </row>
    <row r="21377" spans="21:21" x14ac:dyDescent="0.2">
      <c r="U21377" s="59"/>
    </row>
    <row r="21378" spans="21:21" x14ac:dyDescent="0.2">
      <c r="U21378" s="59"/>
    </row>
    <row r="21379" spans="21:21" x14ac:dyDescent="0.2">
      <c r="U21379" s="59"/>
    </row>
    <row r="21380" spans="21:21" x14ac:dyDescent="0.2">
      <c r="U21380" s="59"/>
    </row>
    <row r="21381" spans="21:21" x14ac:dyDescent="0.2">
      <c r="U21381" s="59"/>
    </row>
    <row r="21382" spans="21:21" x14ac:dyDescent="0.2">
      <c r="U21382" s="59"/>
    </row>
    <row r="21383" spans="21:21" x14ac:dyDescent="0.2">
      <c r="U21383" s="59"/>
    </row>
    <row r="21384" spans="21:21" x14ac:dyDescent="0.2">
      <c r="U21384" s="59"/>
    </row>
    <row r="21385" spans="21:21" x14ac:dyDescent="0.2">
      <c r="U21385" s="59"/>
    </row>
    <row r="21386" spans="21:21" x14ac:dyDescent="0.2">
      <c r="U21386" s="59"/>
    </row>
    <row r="21387" spans="21:21" x14ac:dyDescent="0.2">
      <c r="U21387" s="59"/>
    </row>
    <row r="21388" spans="21:21" x14ac:dyDescent="0.2">
      <c r="U21388" s="59"/>
    </row>
    <row r="21389" spans="21:21" x14ac:dyDescent="0.2">
      <c r="U21389" s="59"/>
    </row>
    <row r="21390" spans="21:21" x14ac:dyDescent="0.2">
      <c r="U21390" s="59"/>
    </row>
    <row r="21391" spans="21:21" x14ac:dyDescent="0.2">
      <c r="U21391" s="59"/>
    </row>
    <row r="21392" spans="21:21" x14ac:dyDescent="0.2">
      <c r="U21392" s="59"/>
    </row>
    <row r="21393" spans="21:21" x14ac:dyDescent="0.2">
      <c r="U21393" s="59"/>
    </row>
    <row r="21394" spans="21:21" x14ac:dyDescent="0.2">
      <c r="U21394" s="59"/>
    </row>
    <row r="21395" spans="21:21" x14ac:dyDescent="0.2">
      <c r="U21395" s="59"/>
    </row>
    <row r="21396" spans="21:21" x14ac:dyDescent="0.2">
      <c r="U21396" s="59"/>
    </row>
    <row r="21397" spans="21:21" x14ac:dyDescent="0.2">
      <c r="U21397" s="59"/>
    </row>
    <row r="21398" spans="21:21" x14ac:dyDescent="0.2">
      <c r="U21398" s="59"/>
    </row>
    <row r="21399" spans="21:21" x14ac:dyDescent="0.2">
      <c r="U21399" s="59"/>
    </row>
    <row r="21400" spans="21:21" x14ac:dyDescent="0.2">
      <c r="U21400" s="59"/>
    </row>
    <row r="21401" spans="21:21" x14ac:dyDescent="0.2">
      <c r="U21401" s="59"/>
    </row>
    <row r="21402" spans="21:21" x14ac:dyDescent="0.2">
      <c r="U21402" s="59"/>
    </row>
    <row r="21403" spans="21:21" x14ac:dyDescent="0.2">
      <c r="U21403" s="59"/>
    </row>
    <row r="21404" spans="21:21" x14ac:dyDescent="0.2">
      <c r="U21404" s="59"/>
    </row>
    <row r="21405" spans="21:21" x14ac:dyDescent="0.2">
      <c r="U21405" s="59"/>
    </row>
    <row r="21406" spans="21:21" x14ac:dyDescent="0.2">
      <c r="U21406" s="59"/>
    </row>
    <row r="21407" spans="21:21" x14ac:dyDescent="0.2">
      <c r="U21407" s="59"/>
    </row>
    <row r="21408" spans="21:21" x14ac:dyDescent="0.2">
      <c r="U21408" s="59"/>
    </row>
    <row r="21409" spans="21:21" x14ac:dyDescent="0.2">
      <c r="U21409" s="59"/>
    </row>
    <row r="21410" spans="21:21" x14ac:dyDescent="0.2">
      <c r="U21410" s="59"/>
    </row>
    <row r="21411" spans="21:21" x14ac:dyDescent="0.2">
      <c r="U21411" s="59"/>
    </row>
    <row r="21412" spans="21:21" x14ac:dyDescent="0.2">
      <c r="U21412" s="59"/>
    </row>
    <row r="21413" spans="21:21" x14ac:dyDescent="0.2">
      <c r="U21413" s="59"/>
    </row>
    <row r="21414" spans="21:21" x14ac:dyDescent="0.2">
      <c r="U21414" s="59"/>
    </row>
    <row r="21415" spans="21:21" x14ac:dyDescent="0.2">
      <c r="U21415" s="59"/>
    </row>
    <row r="21416" spans="21:21" x14ac:dyDescent="0.2">
      <c r="U21416" s="59"/>
    </row>
    <row r="21417" spans="21:21" x14ac:dyDescent="0.2">
      <c r="U21417" s="59"/>
    </row>
    <row r="21418" spans="21:21" x14ac:dyDescent="0.2">
      <c r="U21418" s="59"/>
    </row>
    <row r="21419" spans="21:21" x14ac:dyDescent="0.2">
      <c r="U21419" s="59"/>
    </row>
    <row r="21420" spans="21:21" x14ac:dyDescent="0.2">
      <c r="U21420" s="59"/>
    </row>
    <row r="21421" spans="21:21" x14ac:dyDescent="0.2">
      <c r="U21421" s="59"/>
    </row>
    <row r="21422" spans="21:21" x14ac:dyDescent="0.2">
      <c r="U21422" s="59"/>
    </row>
    <row r="21423" spans="21:21" x14ac:dyDescent="0.2">
      <c r="U21423" s="59"/>
    </row>
    <row r="21424" spans="21:21" x14ac:dyDescent="0.2">
      <c r="U21424" s="59"/>
    </row>
    <row r="21425" spans="21:21" x14ac:dyDescent="0.2">
      <c r="U21425" s="59"/>
    </row>
    <row r="21426" spans="21:21" x14ac:dyDescent="0.2">
      <c r="U21426" s="59"/>
    </row>
    <row r="21427" spans="21:21" x14ac:dyDescent="0.2">
      <c r="U21427" s="59"/>
    </row>
    <row r="21428" spans="21:21" x14ac:dyDescent="0.2">
      <c r="U21428" s="59"/>
    </row>
    <row r="21429" spans="21:21" x14ac:dyDescent="0.2">
      <c r="U21429" s="59"/>
    </row>
    <row r="21430" spans="21:21" x14ac:dyDescent="0.2">
      <c r="U21430" s="59"/>
    </row>
    <row r="21431" spans="21:21" x14ac:dyDescent="0.2">
      <c r="U21431" s="59"/>
    </row>
    <row r="21432" spans="21:21" x14ac:dyDescent="0.2">
      <c r="U21432" s="59"/>
    </row>
    <row r="21433" spans="21:21" x14ac:dyDescent="0.2">
      <c r="U21433" s="59"/>
    </row>
    <row r="21434" spans="21:21" x14ac:dyDescent="0.2">
      <c r="U21434" s="59"/>
    </row>
    <row r="21435" spans="21:21" x14ac:dyDescent="0.2">
      <c r="U21435" s="59"/>
    </row>
    <row r="21436" spans="21:21" x14ac:dyDescent="0.2">
      <c r="U21436" s="59"/>
    </row>
    <row r="21437" spans="21:21" x14ac:dyDescent="0.2">
      <c r="U21437" s="59"/>
    </row>
    <row r="21438" spans="21:21" x14ac:dyDescent="0.2">
      <c r="U21438" s="59"/>
    </row>
    <row r="21439" spans="21:21" x14ac:dyDescent="0.2">
      <c r="U21439" s="59"/>
    </row>
    <row r="21440" spans="21:21" x14ac:dyDescent="0.2">
      <c r="U21440" s="59"/>
    </row>
    <row r="21441" spans="21:21" x14ac:dyDescent="0.2">
      <c r="U21441" s="59"/>
    </row>
    <row r="21442" spans="21:21" x14ac:dyDescent="0.2">
      <c r="U21442" s="59"/>
    </row>
    <row r="21443" spans="21:21" x14ac:dyDescent="0.2">
      <c r="U21443" s="59"/>
    </row>
    <row r="21444" spans="21:21" x14ac:dyDescent="0.2">
      <c r="U21444" s="59"/>
    </row>
    <row r="21445" spans="21:21" x14ac:dyDescent="0.2">
      <c r="U21445" s="59"/>
    </row>
    <row r="21446" spans="21:21" x14ac:dyDescent="0.2">
      <c r="U21446" s="59"/>
    </row>
    <row r="21447" spans="21:21" x14ac:dyDescent="0.2">
      <c r="U21447" s="59"/>
    </row>
    <row r="21448" spans="21:21" x14ac:dyDescent="0.2">
      <c r="U21448" s="59"/>
    </row>
    <row r="21449" spans="21:21" x14ac:dyDescent="0.2">
      <c r="U21449" s="59"/>
    </row>
    <row r="21450" spans="21:21" x14ac:dyDescent="0.2">
      <c r="U21450" s="59"/>
    </row>
    <row r="21451" spans="21:21" x14ac:dyDescent="0.2">
      <c r="U21451" s="59"/>
    </row>
    <row r="21452" spans="21:21" x14ac:dyDescent="0.2">
      <c r="U21452" s="59"/>
    </row>
    <row r="21453" spans="21:21" x14ac:dyDescent="0.2">
      <c r="U21453" s="59"/>
    </row>
    <row r="21454" spans="21:21" x14ac:dyDescent="0.2">
      <c r="U21454" s="59"/>
    </row>
    <row r="21455" spans="21:21" x14ac:dyDescent="0.2">
      <c r="U21455" s="59"/>
    </row>
    <row r="21456" spans="21:21" x14ac:dyDescent="0.2">
      <c r="U21456" s="59"/>
    </row>
    <row r="21457" spans="21:21" x14ac:dyDescent="0.2">
      <c r="U21457" s="59"/>
    </row>
    <row r="21458" spans="21:21" x14ac:dyDescent="0.2">
      <c r="U21458" s="59"/>
    </row>
    <row r="21459" spans="21:21" x14ac:dyDescent="0.2">
      <c r="U21459" s="59"/>
    </row>
    <row r="21460" spans="21:21" x14ac:dyDescent="0.2">
      <c r="U21460" s="59"/>
    </row>
    <row r="21461" spans="21:21" x14ac:dyDescent="0.2">
      <c r="U21461" s="59"/>
    </row>
    <row r="21462" spans="21:21" x14ac:dyDescent="0.2">
      <c r="U21462" s="59"/>
    </row>
    <row r="21463" spans="21:21" x14ac:dyDescent="0.2">
      <c r="U21463" s="59"/>
    </row>
    <row r="21464" spans="21:21" x14ac:dyDescent="0.2">
      <c r="U21464" s="59"/>
    </row>
    <row r="21465" spans="21:21" x14ac:dyDescent="0.2">
      <c r="U21465" s="59"/>
    </row>
    <row r="21466" spans="21:21" x14ac:dyDescent="0.2">
      <c r="U21466" s="59"/>
    </row>
    <row r="21467" spans="21:21" x14ac:dyDescent="0.2">
      <c r="U21467" s="59"/>
    </row>
    <row r="21468" spans="21:21" x14ac:dyDescent="0.2">
      <c r="U21468" s="59"/>
    </row>
    <row r="21469" spans="21:21" x14ac:dyDescent="0.2">
      <c r="U21469" s="59"/>
    </row>
    <row r="21470" spans="21:21" x14ac:dyDescent="0.2">
      <c r="U21470" s="59"/>
    </row>
    <row r="21471" spans="21:21" x14ac:dyDescent="0.2">
      <c r="U21471" s="59"/>
    </row>
    <row r="21472" spans="21:21" x14ac:dyDescent="0.2">
      <c r="U21472" s="59"/>
    </row>
    <row r="21473" spans="21:21" x14ac:dyDescent="0.2">
      <c r="U21473" s="59"/>
    </row>
    <row r="21474" spans="21:21" x14ac:dyDescent="0.2">
      <c r="U21474" s="59"/>
    </row>
    <row r="21475" spans="21:21" x14ac:dyDescent="0.2">
      <c r="U21475" s="59"/>
    </row>
    <row r="21476" spans="21:21" x14ac:dyDescent="0.2">
      <c r="U21476" s="59"/>
    </row>
    <row r="21477" spans="21:21" x14ac:dyDescent="0.2">
      <c r="U21477" s="59"/>
    </row>
    <row r="21478" spans="21:21" x14ac:dyDescent="0.2">
      <c r="U21478" s="59"/>
    </row>
    <row r="21479" spans="21:21" x14ac:dyDescent="0.2">
      <c r="U21479" s="59"/>
    </row>
    <row r="21480" spans="21:21" x14ac:dyDescent="0.2">
      <c r="U21480" s="59"/>
    </row>
    <row r="21481" spans="21:21" x14ac:dyDescent="0.2">
      <c r="U21481" s="59"/>
    </row>
    <row r="21482" spans="21:21" x14ac:dyDescent="0.2">
      <c r="U21482" s="59"/>
    </row>
    <row r="21483" spans="21:21" x14ac:dyDescent="0.2">
      <c r="U21483" s="59"/>
    </row>
    <row r="21484" spans="21:21" x14ac:dyDescent="0.2">
      <c r="U21484" s="59"/>
    </row>
    <row r="21485" spans="21:21" x14ac:dyDescent="0.2">
      <c r="U21485" s="59"/>
    </row>
    <row r="21486" spans="21:21" x14ac:dyDescent="0.2">
      <c r="U21486" s="59"/>
    </row>
    <row r="21487" spans="21:21" x14ac:dyDescent="0.2">
      <c r="U21487" s="59"/>
    </row>
    <row r="21488" spans="21:21" x14ac:dyDescent="0.2">
      <c r="U21488" s="59"/>
    </row>
    <row r="21489" spans="21:21" x14ac:dyDescent="0.2">
      <c r="U21489" s="59"/>
    </row>
    <row r="21490" spans="21:21" x14ac:dyDescent="0.2">
      <c r="U21490" s="59"/>
    </row>
    <row r="21491" spans="21:21" x14ac:dyDescent="0.2">
      <c r="U21491" s="59"/>
    </row>
    <row r="21492" spans="21:21" x14ac:dyDescent="0.2">
      <c r="U21492" s="59"/>
    </row>
    <row r="21493" spans="21:21" x14ac:dyDescent="0.2">
      <c r="U21493" s="59"/>
    </row>
    <row r="21494" spans="21:21" x14ac:dyDescent="0.2">
      <c r="U21494" s="59"/>
    </row>
    <row r="21495" spans="21:21" x14ac:dyDescent="0.2">
      <c r="U21495" s="59"/>
    </row>
    <row r="21496" spans="21:21" x14ac:dyDescent="0.2">
      <c r="U21496" s="59"/>
    </row>
    <row r="21497" spans="21:21" x14ac:dyDescent="0.2">
      <c r="U21497" s="59"/>
    </row>
    <row r="21498" spans="21:21" x14ac:dyDescent="0.2">
      <c r="U21498" s="59"/>
    </row>
    <row r="21499" spans="21:21" x14ac:dyDescent="0.2">
      <c r="U21499" s="59"/>
    </row>
    <row r="21500" spans="21:21" x14ac:dyDescent="0.2">
      <c r="U21500" s="59"/>
    </row>
    <row r="21501" spans="21:21" x14ac:dyDescent="0.2">
      <c r="U21501" s="59"/>
    </row>
    <row r="21502" spans="21:21" x14ac:dyDescent="0.2">
      <c r="U21502" s="59"/>
    </row>
    <row r="21503" spans="21:21" x14ac:dyDescent="0.2">
      <c r="U21503" s="59"/>
    </row>
    <row r="21504" spans="21:21" x14ac:dyDescent="0.2">
      <c r="U21504" s="59"/>
    </row>
    <row r="21505" spans="21:21" x14ac:dyDescent="0.2">
      <c r="U21505" s="59"/>
    </row>
    <row r="21506" spans="21:21" x14ac:dyDescent="0.2">
      <c r="U21506" s="59"/>
    </row>
    <row r="21507" spans="21:21" x14ac:dyDescent="0.2">
      <c r="U21507" s="59"/>
    </row>
    <row r="21508" spans="21:21" x14ac:dyDescent="0.2">
      <c r="U21508" s="59"/>
    </row>
    <row r="21509" spans="21:21" x14ac:dyDescent="0.2">
      <c r="U21509" s="59"/>
    </row>
    <row r="21510" spans="21:21" x14ac:dyDescent="0.2">
      <c r="U21510" s="59"/>
    </row>
    <row r="21511" spans="21:21" x14ac:dyDescent="0.2">
      <c r="U21511" s="59"/>
    </row>
    <row r="21512" spans="21:21" x14ac:dyDescent="0.2">
      <c r="U21512" s="59"/>
    </row>
    <row r="21513" spans="21:21" x14ac:dyDescent="0.2">
      <c r="U21513" s="59"/>
    </row>
    <row r="21514" spans="21:21" x14ac:dyDescent="0.2">
      <c r="U21514" s="59"/>
    </row>
    <row r="21515" spans="21:21" x14ac:dyDescent="0.2">
      <c r="U21515" s="59"/>
    </row>
    <row r="21516" spans="21:21" x14ac:dyDescent="0.2">
      <c r="U21516" s="59"/>
    </row>
    <row r="21517" spans="21:21" x14ac:dyDescent="0.2">
      <c r="U21517" s="59"/>
    </row>
    <row r="21518" spans="21:21" x14ac:dyDescent="0.2">
      <c r="U21518" s="59"/>
    </row>
    <row r="21519" spans="21:21" x14ac:dyDescent="0.2">
      <c r="U21519" s="59"/>
    </row>
    <row r="21520" spans="21:21" x14ac:dyDescent="0.2">
      <c r="U21520" s="59"/>
    </row>
    <row r="21521" spans="21:21" x14ac:dyDescent="0.2">
      <c r="U21521" s="59"/>
    </row>
    <row r="21522" spans="21:21" x14ac:dyDescent="0.2">
      <c r="U21522" s="59"/>
    </row>
    <row r="21523" spans="21:21" x14ac:dyDescent="0.2">
      <c r="U21523" s="59"/>
    </row>
    <row r="21524" spans="21:21" x14ac:dyDescent="0.2">
      <c r="U21524" s="59"/>
    </row>
    <row r="21525" spans="21:21" x14ac:dyDescent="0.2">
      <c r="U21525" s="59"/>
    </row>
    <row r="21526" spans="21:21" x14ac:dyDescent="0.2">
      <c r="U21526" s="59"/>
    </row>
    <row r="21527" spans="21:21" x14ac:dyDescent="0.2">
      <c r="U21527" s="59"/>
    </row>
    <row r="21528" spans="21:21" x14ac:dyDescent="0.2">
      <c r="U21528" s="59"/>
    </row>
    <row r="21529" spans="21:21" x14ac:dyDescent="0.2">
      <c r="U21529" s="59"/>
    </row>
    <row r="21530" spans="21:21" x14ac:dyDescent="0.2">
      <c r="U21530" s="59"/>
    </row>
    <row r="21531" spans="21:21" x14ac:dyDescent="0.2">
      <c r="U21531" s="59"/>
    </row>
    <row r="21532" spans="21:21" x14ac:dyDescent="0.2">
      <c r="U21532" s="59"/>
    </row>
    <row r="21533" spans="21:21" x14ac:dyDescent="0.2">
      <c r="U21533" s="59"/>
    </row>
    <row r="21534" spans="21:21" x14ac:dyDescent="0.2">
      <c r="U21534" s="59"/>
    </row>
    <row r="21535" spans="21:21" x14ac:dyDescent="0.2">
      <c r="U21535" s="59"/>
    </row>
    <row r="21536" spans="21:21" x14ac:dyDescent="0.2">
      <c r="U21536" s="59"/>
    </row>
    <row r="21537" spans="21:21" x14ac:dyDescent="0.2">
      <c r="U21537" s="59"/>
    </row>
    <row r="21538" spans="21:21" x14ac:dyDescent="0.2">
      <c r="U21538" s="59"/>
    </row>
    <row r="21539" spans="21:21" x14ac:dyDescent="0.2">
      <c r="U21539" s="59"/>
    </row>
    <row r="21540" spans="21:21" x14ac:dyDescent="0.2">
      <c r="U21540" s="59"/>
    </row>
    <row r="21541" spans="21:21" x14ac:dyDescent="0.2">
      <c r="U21541" s="59"/>
    </row>
    <row r="21542" spans="21:21" x14ac:dyDescent="0.2">
      <c r="U21542" s="59"/>
    </row>
    <row r="21543" spans="21:21" x14ac:dyDescent="0.2">
      <c r="U21543" s="59"/>
    </row>
    <row r="21544" spans="21:21" x14ac:dyDescent="0.2">
      <c r="U21544" s="59"/>
    </row>
    <row r="21545" spans="21:21" x14ac:dyDescent="0.2">
      <c r="U21545" s="59"/>
    </row>
    <row r="21546" spans="21:21" x14ac:dyDescent="0.2">
      <c r="U21546" s="59"/>
    </row>
    <row r="21547" spans="21:21" x14ac:dyDescent="0.2">
      <c r="U21547" s="59"/>
    </row>
    <row r="21548" spans="21:21" x14ac:dyDescent="0.2">
      <c r="U21548" s="59"/>
    </row>
    <row r="21549" spans="21:21" x14ac:dyDescent="0.2">
      <c r="U21549" s="59"/>
    </row>
    <row r="21550" spans="21:21" x14ac:dyDescent="0.2">
      <c r="U21550" s="59"/>
    </row>
    <row r="21551" spans="21:21" x14ac:dyDescent="0.2">
      <c r="U21551" s="59"/>
    </row>
    <row r="21552" spans="21:21" x14ac:dyDescent="0.2">
      <c r="U21552" s="59"/>
    </row>
    <row r="21553" spans="21:21" x14ac:dyDescent="0.2">
      <c r="U21553" s="59"/>
    </row>
    <row r="21554" spans="21:21" x14ac:dyDescent="0.2">
      <c r="U21554" s="59"/>
    </row>
    <row r="21555" spans="21:21" x14ac:dyDescent="0.2">
      <c r="U21555" s="59"/>
    </row>
    <row r="21556" spans="21:21" x14ac:dyDescent="0.2">
      <c r="U21556" s="59"/>
    </row>
    <row r="21557" spans="21:21" x14ac:dyDescent="0.2">
      <c r="U21557" s="59"/>
    </row>
    <row r="21558" spans="21:21" x14ac:dyDescent="0.2">
      <c r="U21558" s="59"/>
    </row>
    <row r="21559" spans="21:21" x14ac:dyDescent="0.2">
      <c r="U21559" s="59"/>
    </row>
    <row r="21560" spans="21:21" x14ac:dyDescent="0.2">
      <c r="U21560" s="59"/>
    </row>
    <row r="21561" spans="21:21" x14ac:dyDescent="0.2">
      <c r="U21561" s="59"/>
    </row>
    <row r="21562" spans="21:21" x14ac:dyDescent="0.2">
      <c r="U21562" s="59"/>
    </row>
    <row r="21563" spans="21:21" x14ac:dyDescent="0.2">
      <c r="U21563" s="59"/>
    </row>
    <row r="21564" spans="21:21" x14ac:dyDescent="0.2">
      <c r="U21564" s="59"/>
    </row>
    <row r="21565" spans="21:21" x14ac:dyDescent="0.2">
      <c r="U21565" s="59"/>
    </row>
    <row r="21566" spans="21:21" x14ac:dyDescent="0.2">
      <c r="U21566" s="59"/>
    </row>
    <row r="21567" spans="21:21" x14ac:dyDescent="0.2">
      <c r="U21567" s="59"/>
    </row>
    <row r="21568" spans="21:21" x14ac:dyDescent="0.2">
      <c r="U21568" s="59"/>
    </row>
    <row r="21569" spans="21:21" x14ac:dyDescent="0.2">
      <c r="U21569" s="59"/>
    </row>
    <row r="21570" spans="21:21" x14ac:dyDescent="0.2">
      <c r="U21570" s="59"/>
    </row>
    <row r="21571" spans="21:21" x14ac:dyDescent="0.2">
      <c r="U21571" s="59"/>
    </row>
    <row r="21572" spans="21:21" x14ac:dyDescent="0.2">
      <c r="U21572" s="59"/>
    </row>
    <row r="21573" spans="21:21" x14ac:dyDescent="0.2">
      <c r="U21573" s="59"/>
    </row>
    <row r="21574" spans="21:21" x14ac:dyDescent="0.2">
      <c r="U21574" s="59"/>
    </row>
    <row r="21575" spans="21:21" x14ac:dyDescent="0.2">
      <c r="U21575" s="59"/>
    </row>
    <row r="21576" spans="21:21" x14ac:dyDescent="0.2">
      <c r="U21576" s="59"/>
    </row>
    <row r="21577" spans="21:21" x14ac:dyDescent="0.2">
      <c r="U21577" s="59"/>
    </row>
    <row r="21578" spans="21:21" x14ac:dyDescent="0.2">
      <c r="U21578" s="59"/>
    </row>
    <row r="21579" spans="21:21" x14ac:dyDescent="0.2">
      <c r="U21579" s="59"/>
    </row>
    <row r="21580" spans="21:21" x14ac:dyDescent="0.2">
      <c r="U21580" s="59"/>
    </row>
    <row r="21581" spans="21:21" x14ac:dyDescent="0.2">
      <c r="U21581" s="59"/>
    </row>
    <row r="21582" spans="21:21" x14ac:dyDescent="0.2">
      <c r="U21582" s="59"/>
    </row>
    <row r="21583" spans="21:21" x14ac:dyDescent="0.2">
      <c r="U21583" s="59"/>
    </row>
    <row r="21584" spans="21:21" x14ac:dyDescent="0.2">
      <c r="U21584" s="59"/>
    </row>
    <row r="21585" spans="21:21" x14ac:dyDescent="0.2">
      <c r="U21585" s="59"/>
    </row>
    <row r="21586" spans="21:21" x14ac:dyDescent="0.2">
      <c r="U21586" s="59"/>
    </row>
    <row r="21587" spans="21:21" x14ac:dyDescent="0.2">
      <c r="U21587" s="59"/>
    </row>
    <row r="21588" spans="21:21" x14ac:dyDescent="0.2">
      <c r="U21588" s="59"/>
    </row>
    <row r="21589" spans="21:21" x14ac:dyDescent="0.2">
      <c r="U21589" s="59"/>
    </row>
    <row r="21590" spans="21:21" x14ac:dyDescent="0.2">
      <c r="U21590" s="59"/>
    </row>
    <row r="21591" spans="21:21" x14ac:dyDescent="0.2">
      <c r="U21591" s="59"/>
    </row>
    <row r="21592" spans="21:21" x14ac:dyDescent="0.2">
      <c r="U21592" s="59"/>
    </row>
    <row r="21593" spans="21:21" x14ac:dyDescent="0.2">
      <c r="U21593" s="59"/>
    </row>
    <row r="21594" spans="21:21" x14ac:dyDescent="0.2">
      <c r="U21594" s="59"/>
    </row>
    <row r="21595" spans="21:21" x14ac:dyDescent="0.2">
      <c r="U21595" s="59"/>
    </row>
    <row r="21596" spans="21:21" x14ac:dyDescent="0.2">
      <c r="U21596" s="59"/>
    </row>
    <row r="21597" spans="21:21" x14ac:dyDescent="0.2">
      <c r="U21597" s="59"/>
    </row>
    <row r="21598" spans="21:21" x14ac:dyDescent="0.2">
      <c r="U21598" s="59"/>
    </row>
    <row r="21599" spans="21:21" x14ac:dyDescent="0.2">
      <c r="U21599" s="59"/>
    </row>
    <row r="21600" spans="21:21" x14ac:dyDescent="0.2">
      <c r="U21600" s="59"/>
    </row>
    <row r="21601" spans="21:21" x14ac:dyDescent="0.2">
      <c r="U21601" s="59"/>
    </row>
    <row r="21602" spans="21:21" x14ac:dyDescent="0.2">
      <c r="U21602" s="59"/>
    </row>
    <row r="21603" spans="21:21" x14ac:dyDescent="0.2">
      <c r="U21603" s="59"/>
    </row>
    <row r="21604" spans="21:21" x14ac:dyDescent="0.2">
      <c r="U21604" s="59"/>
    </row>
    <row r="21605" spans="21:21" x14ac:dyDescent="0.2">
      <c r="U21605" s="59"/>
    </row>
    <row r="21606" spans="21:21" x14ac:dyDescent="0.2">
      <c r="U21606" s="59"/>
    </row>
    <row r="21607" spans="21:21" x14ac:dyDescent="0.2">
      <c r="U21607" s="59"/>
    </row>
    <row r="21608" spans="21:21" x14ac:dyDescent="0.2">
      <c r="U21608" s="59"/>
    </row>
    <row r="21609" spans="21:21" x14ac:dyDescent="0.2">
      <c r="U21609" s="59"/>
    </row>
    <row r="21610" spans="21:21" x14ac:dyDescent="0.2">
      <c r="U21610" s="59"/>
    </row>
    <row r="21611" spans="21:21" x14ac:dyDescent="0.2">
      <c r="U21611" s="59"/>
    </row>
    <row r="21612" spans="21:21" x14ac:dyDescent="0.2">
      <c r="U21612" s="59"/>
    </row>
    <row r="21613" spans="21:21" x14ac:dyDescent="0.2">
      <c r="U21613" s="59"/>
    </row>
    <row r="21614" spans="21:21" x14ac:dyDescent="0.2">
      <c r="U21614" s="59"/>
    </row>
    <row r="21615" spans="21:21" x14ac:dyDescent="0.2">
      <c r="U21615" s="59"/>
    </row>
    <row r="21616" spans="21:21" x14ac:dyDescent="0.2">
      <c r="U21616" s="59"/>
    </row>
    <row r="21617" spans="21:21" x14ac:dyDescent="0.2">
      <c r="U21617" s="59"/>
    </row>
    <row r="21618" spans="21:21" x14ac:dyDescent="0.2">
      <c r="U21618" s="59"/>
    </row>
    <row r="21619" spans="21:21" x14ac:dyDescent="0.2">
      <c r="U21619" s="59"/>
    </row>
    <row r="21620" spans="21:21" x14ac:dyDescent="0.2">
      <c r="U21620" s="59"/>
    </row>
    <row r="21621" spans="21:21" x14ac:dyDescent="0.2">
      <c r="U21621" s="59"/>
    </row>
    <row r="21622" spans="21:21" x14ac:dyDescent="0.2">
      <c r="U21622" s="59"/>
    </row>
    <row r="21623" spans="21:21" x14ac:dyDescent="0.2">
      <c r="U21623" s="59"/>
    </row>
    <row r="21624" spans="21:21" x14ac:dyDescent="0.2">
      <c r="U21624" s="59"/>
    </row>
    <row r="21625" spans="21:21" x14ac:dyDescent="0.2">
      <c r="U21625" s="59"/>
    </row>
    <row r="21626" spans="21:21" x14ac:dyDescent="0.2">
      <c r="U21626" s="59"/>
    </row>
    <row r="21627" spans="21:21" x14ac:dyDescent="0.2">
      <c r="U21627" s="59"/>
    </row>
    <row r="21628" spans="21:21" x14ac:dyDescent="0.2">
      <c r="U21628" s="59"/>
    </row>
    <row r="21629" spans="21:21" x14ac:dyDescent="0.2">
      <c r="U21629" s="59"/>
    </row>
    <row r="21630" spans="21:21" x14ac:dyDescent="0.2">
      <c r="U21630" s="59"/>
    </row>
    <row r="21631" spans="21:21" x14ac:dyDescent="0.2">
      <c r="U21631" s="59"/>
    </row>
    <row r="21632" spans="21:21" x14ac:dyDescent="0.2">
      <c r="U21632" s="59"/>
    </row>
    <row r="21633" spans="21:21" x14ac:dyDescent="0.2">
      <c r="U21633" s="59"/>
    </row>
    <row r="21634" spans="21:21" x14ac:dyDescent="0.2">
      <c r="U21634" s="59"/>
    </row>
    <row r="21635" spans="21:21" x14ac:dyDescent="0.2">
      <c r="U21635" s="59"/>
    </row>
    <row r="21636" spans="21:21" x14ac:dyDescent="0.2">
      <c r="U21636" s="59"/>
    </row>
    <row r="21637" spans="21:21" x14ac:dyDescent="0.2">
      <c r="U21637" s="59"/>
    </row>
    <row r="21638" spans="21:21" x14ac:dyDescent="0.2">
      <c r="U21638" s="59"/>
    </row>
    <row r="21639" spans="21:21" x14ac:dyDescent="0.2">
      <c r="U21639" s="59"/>
    </row>
    <row r="21640" spans="21:21" x14ac:dyDescent="0.2">
      <c r="U21640" s="59"/>
    </row>
    <row r="21641" spans="21:21" x14ac:dyDescent="0.2">
      <c r="U21641" s="59"/>
    </row>
    <row r="21642" spans="21:21" x14ac:dyDescent="0.2">
      <c r="U21642" s="59"/>
    </row>
    <row r="21643" spans="21:21" x14ac:dyDescent="0.2">
      <c r="U21643" s="59"/>
    </row>
    <row r="21644" spans="21:21" x14ac:dyDescent="0.2">
      <c r="U21644" s="59"/>
    </row>
    <row r="21645" spans="21:21" x14ac:dyDescent="0.2">
      <c r="U21645" s="59"/>
    </row>
    <row r="21646" spans="21:21" x14ac:dyDescent="0.2">
      <c r="U21646" s="59"/>
    </row>
    <row r="21647" spans="21:21" x14ac:dyDescent="0.2">
      <c r="U21647" s="59"/>
    </row>
    <row r="21648" spans="21:21" x14ac:dyDescent="0.2">
      <c r="U21648" s="59"/>
    </row>
    <row r="21649" spans="21:21" x14ac:dyDescent="0.2">
      <c r="U21649" s="59"/>
    </row>
    <row r="21650" spans="21:21" x14ac:dyDescent="0.2">
      <c r="U21650" s="59"/>
    </row>
    <row r="21651" spans="21:21" x14ac:dyDescent="0.2">
      <c r="U21651" s="59"/>
    </row>
    <row r="21652" spans="21:21" x14ac:dyDescent="0.2">
      <c r="U21652" s="59"/>
    </row>
    <row r="21653" spans="21:21" x14ac:dyDescent="0.2">
      <c r="U21653" s="59"/>
    </row>
    <row r="21654" spans="21:21" x14ac:dyDescent="0.2">
      <c r="U21654" s="59"/>
    </row>
    <row r="21655" spans="21:21" x14ac:dyDescent="0.2">
      <c r="U21655" s="59"/>
    </row>
    <row r="21656" spans="21:21" x14ac:dyDescent="0.2">
      <c r="U21656" s="59"/>
    </row>
    <row r="21657" spans="21:21" x14ac:dyDescent="0.2">
      <c r="U21657" s="59"/>
    </row>
    <row r="21658" spans="21:21" x14ac:dyDescent="0.2">
      <c r="U21658" s="59"/>
    </row>
    <row r="21659" spans="21:21" x14ac:dyDescent="0.2">
      <c r="U21659" s="59"/>
    </row>
    <row r="21660" spans="21:21" x14ac:dyDescent="0.2">
      <c r="U21660" s="59"/>
    </row>
    <row r="21661" spans="21:21" x14ac:dyDescent="0.2">
      <c r="U21661" s="59"/>
    </row>
    <row r="21662" spans="21:21" x14ac:dyDescent="0.2">
      <c r="U21662" s="59"/>
    </row>
    <row r="21663" spans="21:21" x14ac:dyDescent="0.2">
      <c r="U21663" s="59"/>
    </row>
    <row r="21664" spans="21:21" x14ac:dyDescent="0.2">
      <c r="U21664" s="59"/>
    </row>
    <row r="21665" spans="21:21" x14ac:dyDescent="0.2">
      <c r="U21665" s="59"/>
    </row>
    <row r="21666" spans="21:21" x14ac:dyDescent="0.2">
      <c r="U21666" s="59"/>
    </row>
    <row r="21667" spans="21:21" x14ac:dyDescent="0.2">
      <c r="U21667" s="59"/>
    </row>
    <row r="21668" spans="21:21" x14ac:dyDescent="0.2">
      <c r="U21668" s="59"/>
    </row>
    <row r="21669" spans="21:21" x14ac:dyDescent="0.2">
      <c r="U21669" s="59"/>
    </row>
    <row r="21670" spans="21:21" x14ac:dyDescent="0.2">
      <c r="U21670" s="59"/>
    </row>
    <row r="21671" spans="21:21" x14ac:dyDescent="0.2">
      <c r="U21671" s="59"/>
    </row>
    <row r="21672" spans="21:21" x14ac:dyDescent="0.2">
      <c r="U21672" s="59"/>
    </row>
    <row r="21673" spans="21:21" x14ac:dyDescent="0.2">
      <c r="U21673" s="59"/>
    </row>
    <row r="21674" spans="21:21" x14ac:dyDescent="0.2">
      <c r="U21674" s="59"/>
    </row>
    <row r="21675" spans="21:21" x14ac:dyDescent="0.2">
      <c r="U21675" s="59"/>
    </row>
    <row r="21676" spans="21:21" x14ac:dyDescent="0.2">
      <c r="U21676" s="59"/>
    </row>
    <row r="21677" spans="21:21" x14ac:dyDescent="0.2">
      <c r="U21677" s="59"/>
    </row>
    <row r="21678" spans="21:21" x14ac:dyDescent="0.2">
      <c r="U21678" s="59"/>
    </row>
    <row r="21679" spans="21:21" x14ac:dyDescent="0.2">
      <c r="U21679" s="59"/>
    </row>
    <row r="21680" spans="21:21" x14ac:dyDescent="0.2">
      <c r="U21680" s="59"/>
    </row>
    <row r="21681" spans="21:21" x14ac:dyDescent="0.2">
      <c r="U21681" s="59"/>
    </row>
    <row r="21682" spans="21:21" x14ac:dyDescent="0.2">
      <c r="U21682" s="59"/>
    </row>
    <row r="21683" spans="21:21" x14ac:dyDescent="0.2">
      <c r="U21683" s="59"/>
    </row>
    <row r="21684" spans="21:21" x14ac:dyDescent="0.2">
      <c r="U21684" s="59"/>
    </row>
    <row r="21685" spans="21:21" x14ac:dyDescent="0.2">
      <c r="U21685" s="59"/>
    </row>
    <row r="21686" spans="21:21" x14ac:dyDescent="0.2">
      <c r="U21686" s="59"/>
    </row>
    <row r="21687" spans="21:21" x14ac:dyDescent="0.2">
      <c r="U21687" s="59"/>
    </row>
    <row r="21688" spans="21:21" x14ac:dyDescent="0.2">
      <c r="U21688" s="59"/>
    </row>
    <row r="21689" spans="21:21" x14ac:dyDescent="0.2">
      <c r="U21689" s="59"/>
    </row>
    <row r="21690" spans="21:21" x14ac:dyDescent="0.2">
      <c r="U21690" s="59"/>
    </row>
    <row r="21691" spans="21:21" x14ac:dyDescent="0.2">
      <c r="U21691" s="59"/>
    </row>
    <row r="21692" spans="21:21" x14ac:dyDescent="0.2">
      <c r="U21692" s="59"/>
    </row>
    <row r="21693" spans="21:21" x14ac:dyDescent="0.2">
      <c r="U21693" s="59"/>
    </row>
    <row r="21694" spans="21:21" x14ac:dyDescent="0.2">
      <c r="U21694" s="59"/>
    </row>
    <row r="21695" spans="21:21" x14ac:dyDescent="0.2">
      <c r="U21695" s="59"/>
    </row>
    <row r="21696" spans="21:21" x14ac:dyDescent="0.2">
      <c r="U21696" s="59"/>
    </row>
    <row r="21697" spans="21:21" x14ac:dyDescent="0.2">
      <c r="U21697" s="59"/>
    </row>
    <row r="21698" spans="21:21" x14ac:dyDescent="0.2">
      <c r="U21698" s="59"/>
    </row>
    <row r="21699" spans="21:21" x14ac:dyDescent="0.2">
      <c r="U21699" s="59"/>
    </row>
    <row r="21700" spans="21:21" x14ac:dyDescent="0.2">
      <c r="U21700" s="59"/>
    </row>
    <row r="21701" spans="21:21" x14ac:dyDescent="0.2">
      <c r="U21701" s="59"/>
    </row>
    <row r="21702" spans="21:21" x14ac:dyDescent="0.2">
      <c r="U21702" s="59"/>
    </row>
    <row r="21703" spans="21:21" x14ac:dyDescent="0.2">
      <c r="U21703" s="59"/>
    </row>
    <row r="21704" spans="21:21" x14ac:dyDescent="0.2">
      <c r="U21704" s="59"/>
    </row>
    <row r="21705" spans="21:21" x14ac:dyDescent="0.2">
      <c r="U21705" s="59"/>
    </row>
    <row r="21706" spans="21:21" x14ac:dyDescent="0.2">
      <c r="U21706" s="59"/>
    </row>
    <row r="21707" spans="21:21" x14ac:dyDescent="0.2">
      <c r="U21707" s="59"/>
    </row>
    <row r="21708" spans="21:21" x14ac:dyDescent="0.2">
      <c r="U21708" s="59"/>
    </row>
    <row r="21709" spans="21:21" x14ac:dyDescent="0.2">
      <c r="U21709" s="59"/>
    </row>
    <row r="21710" spans="21:21" x14ac:dyDescent="0.2">
      <c r="U21710" s="59"/>
    </row>
    <row r="21711" spans="21:21" x14ac:dyDescent="0.2">
      <c r="U21711" s="59"/>
    </row>
    <row r="21712" spans="21:21" x14ac:dyDescent="0.2">
      <c r="U21712" s="59"/>
    </row>
    <row r="21713" spans="21:21" x14ac:dyDescent="0.2">
      <c r="U21713" s="59"/>
    </row>
    <row r="21714" spans="21:21" x14ac:dyDescent="0.2">
      <c r="U21714" s="59"/>
    </row>
    <row r="21715" spans="21:21" x14ac:dyDescent="0.2">
      <c r="U21715" s="59"/>
    </row>
    <row r="21716" spans="21:21" x14ac:dyDescent="0.2">
      <c r="U21716" s="59"/>
    </row>
    <row r="21717" spans="21:21" x14ac:dyDescent="0.2">
      <c r="U21717" s="59"/>
    </row>
    <row r="21718" spans="21:21" x14ac:dyDescent="0.2">
      <c r="U21718" s="59"/>
    </row>
    <row r="21719" spans="21:21" x14ac:dyDescent="0.2">
      <c r="U21719" s="59"/>
    </row>
    <row r="21720" spans="21:21" x14ac:dyDescent="0.2">
      <c r="U21720" s="59"/>
    </row>
    <row r="21721" spans="21:21" x14ac:dyDescent="0.2">
      <c r="U21721" s="59"/>
    </row>
    <row r="21722" spans="21:21" x14ac:dyDescent="0.2">
      <c r="U21722" s="59"/>
    </row>
    <row r="21723" spans="21:21" x14ac:dyDescent="0.2">
      <c r="U21723" s="59"/>
    </row>
    <row r="21724" spans="21:21" x14ac:dyDescent="0.2">
      <c r="U21724" s="59"/>
    </row>
    <row r="21725" spans="21:21" x14ac:dyDescent="0.2">
      <c r="U21725" s="59"/>
    </row>
    <row r="21726" spans="21:21" x14ac:dyDescent="0.2">
      <c r="U21726" s="59"/>
    </row>
    <row r="21727" spans="21:21" x14ac:dyDescent="0.2">
      <c r="U21727" s="59"/>
    </row>
    <row r="21728" spans="21:21" x14ac:dyDescent="0.2">
      <c r="U21728" s="59"/>
    </row>
    <row r="21729" spans="21:21" x14ac:dyDescent="0.2">
      <c r="U21729" s="59"/>
    </row>
    <row r="21730" spans="21:21" x14ac:dyDescent="0.2">
      <c r="U21730" s="59"/>
    </row>
    <row r="21731" spans="21:21" x14ac:dyDescent="0.2">
      <c r="U21731" s="59"/>
    </row>
    <row r="21732" spans="21:21" x14ac:dyDescent="0.2">
      <c r="U21732" s="59"/>
    </row>
    <row r="21733" spans="21:21" x14ac:dyDescent="0.2">
      <c r="U21733" s="59"/>
    </row>
    <row r="21734" spans="21:21" x14ac:dyDescent="0.2">
      <c r="U21734" s="59"/>
    </row>
    <row r="21735" spans="21:21" x14ac:dyDescent="0.2">
      <c r="U21735" s="59"/>
    </row>
    <row r="21736" spans="21:21" x14ac:dyDescent="0.2">
      <c r="U21736" s="59"/>
    </row>
    <row r="21737" spans="21:21" x14ac:dyDescent="0.2">
      <c r="U21737" s="59"/>
    </row>
    <row r="21738" spans="21:21" x14ac:dyDescent="0.2">
      <c r="U21738" s="59"/>
    </row>
    <row r="21739" spans="21:21" x14ac:dyDescent="0.2">
      <c r="U21739" s="59"/>
    </row>
    <row r="21740" spans="21:21" x14ac:dyDescent="0.2">
      <c r="U21740" s="59"/>
    </row>
    <row r="21741" spans="21:21" x14ac:dyDescent="0.2">
      <c r="U21741" s="59"/>
    </row>
    <row r="21742" spans="21:21" x14ac:dyDescent="0.2">
      <c r="U21742" s="59"/>
    </row>
    <row r="21743" spans="21:21" x14ac:dyDescent="0.2">
      <c r="U21743" s="59"/>
    </row>
    <row r="21744" spans="21:21" x14ac:dyDescent="0.2">
      <c r="U21744" s="59"/>
    </row>
    <row r="21745" spans="21:21" x14ac:dyDescent="0.2">
      <c r="U21745" s="59"/>
    </row>
    <row r="21746" spans="21:21" x14ac:dyDescent="0.2">
      <c r="U21746" s="59"/>
    </row>
    <row r="21747" spans="21:21" x14ac:dyDescent="0.2">
      <c r="U21747" s="59"/>
    </row>
    <row r="21748" spans="21:21" x14ac:dyDescent="0.2">
      <c r="U21748" s="59"/>
    </row>
    <row r="21749" spans="21:21" x14ac:dyDescent="0.2">
      <c r="U21749" s="59"/>
    </row>
    <row r="21750" spans="21:21" x14ac:dyDescent="0.2">
      <c r="U21750" s="59"/>
    </row>
    <row r="21751" spans="21:21" x14ac:dyDescent="0.2">
      <c r="U21751" s="59"/>
    </row>
    <row r="21752" spans="21:21" x14ac:dyDescent="0.2">
      <c r="U21752" s="59"/>
    </row>
    <row r="21753" spans="21:21" x14ac:dyDescent="0.2">
      <c r="U21753" s="59"/>
    </row>
    <row r="21754" spans="21:21" x14ac:dyDescent="0.2">
      <c r="U21754" s="59"/>
    </row>
    <row r="21755" spans="21:21" x14ac:dyDescent="0.2">
      <c r="U21755" s="59"/>
    </row>
    <row r="21756" spans="21:21" x14ac:dyDescent="0.2">
      <c r="U21756" s="59"/>
    </row>
    <row r="21757" spans="21:21" x14ac:dyDescent="0.2">
      <c r="U21757" s="59"/>
    </row>
    <row r="21758" spans="21:21" x14ac:dyDescent="0.2">
      <c r="U21758" s="59"/>
    </row>
    <row r="21759" spans="21:21" x14ac:dyDescent="0.2">
      <c r="U21759" s="59"/>
    </row>
    <row r="21760" spans="21:21" x14ac:dyDescent="0.2">
      <c r="U21760" s="59"/>
    </row>
    <row r="21761" spans="21:21" x14ac:dyDescent="0.2">
      <c r="U21761" s="59"/>
    </row>
    <row r="21762" spans="21:21" x14ac:dyDescent="0.2">
      <c r="U21762" s="59"/>
    </row>
    <row r="21763" spans="21:21" x14ac:dyDescent="0.2">
      <c r="U21763" s="59"/>
    </row>
    <row r="21764" spans="21:21" x14ac:dyDescent="0.2">
      <c r="U21764" s="59"/>
    </row>
    <row r="21765" spans="21:21" x14ac:dyDescent="0.2">
      <c r="U21765" s="59"/>
    </row>
    <row r="21766" spans="21:21" x14ac:dyDescent="0.2">
      <c r="U21766" s="59"/>
    </row>
    <row r="21767" spans="21:21" x14ac:dyDescent="0.2">
      <c r="U21767" s="59"/>
    </row>
    <row r="21768" spans="21:21" x14ac:dyDescent="0.2">
      <c r="U21768" s="59"/>
    </row>
    <row r="21769" spans="21:21" x14ac:dyDescent="0.2">
      <c r="U21769" s="59"/>
    </row>
    <row r="21770" spans="21:21" x14ac:dyDescent="0.2">
      <c r="U21770" s="59"/>
    </row>
    <row r="21771" spans="21:21" x14ac:dyDescent="0.2">
      <c r="U21771" s="59"/>
    </row>
    <row r="21772" spans="21:21" x14ac:dyDescent="0.2">
      <c r="U21772" s="59"/>
    </row>
    <row r="21773" spans="21:21" x14ac:dyDescent="0.2">
      <c r="U21773" s="59"/>
    </row>
    <row r="21774" spans="21:21" x14ac:dyDescent="0.2">
      <c r="U21774" s="59"/>
    </row>
    <row r="21775" spans="21:21" x14ac:dyDescent="0.2">
      <c r="U21775" s="59"/>
    </row>
    <row r="21776" spans="21:21" x14ac:dyDescent="0.2">
      <c r="U21776" s="59"/>
    </row>
    <row r="21777" spans="21:21" x14ac:dyDescent="0.2">
      <c r="U21777" s="59"/>
    </row>
    <row r="21778" spans="21:21" x14ac:dyDescent="0.2">
      <c r="U21778" s="59"/>
    </row>
    <row r="21779" spans="21:21" x14ac:dyDescent="0.2">
      <c r="U21779" s="59"/>
    </row>
    <row r="21780" spans="21:21" x14ac:dyDescent="0.2">
      <c r="U21780" s="59"/>
    </row>
    <row r="21781" spans="21:21" x14ac:dyDescent="0.2">
      <c r="U21781" s="59"/>
    </row>
    <row r="21782" spans="21:21" x14ac:dyDescent="0.2">
      <c r="U21782" s="59"/>
    </row>
    <row r="21783" spans="21:21" x14ac:dyDescent="0.2">
      <c r="U21783" s="59"/>
    </row>
    <row r="21784" spans="21:21" x14ac:dyDescent="0.2">
      <c r="U21784" s="59"/>
    </row>
    <row r="21785" spans="21:21" x14ac:dyDescent="0.2">
      <c r="U21785" s="59"/>
    </row>
    <row r="21786" spans="21:21" x14ac:dyDescent="0.2">
      <c r="U21786" s="59"/>
    </row>
    <row r="21787" spans="21:21" x14ac:dyDescent="0.2">
      <c r="U21787" s="59"/>
    </row>
    <row r="21788" spans="21:21" x14ac:dyDescent="0.2">
      <c r="U21788" s="59"/>
    </row>
    <row r="21789" spans="21:21" x14ac:dyDescent="0.2">
      <c r="U21789" s="59"/>
    </row>
    <row r="21790" spans="21:21" x14ac:dyDescent="0.2">
      <c r="U21790" s="59"/>
    </row>
    <row r="21791" spans="21:21" x14ac:dyDescent="0.2">
      <c r="U21791" s="59"/>
    </row>
    <row r="21792" spans="21:21" x14ac:dyDescent="0.2">
      <c r="U21792" s="59"/>
    </row>
    <row r="21793" spans="21:21" x14ac:dyDescent="0.2">
      <c r="U21793" s="59"/>
    </row>
    <row r="21794" spans="21:21" x14ac:dyDescent="0.2">
      <c r="U21794" s="59"/>
    </row>
    <row r="21795" spans="21:21" x14ac:dyDescent="0.2">
      <c r="U21795" s="59"/>
    </row>
    <row r="21796" spans="21:21" x14ac:dyDescent="0.2">
      <c r="U21796" s="59"/>
    </row>
    <row r="21797" spans="21:21" x14ac:dyDescent="0.2">
      <c r="U21797" s="59"/>
    </row>
    <row r="21798" spans="21:21" x14ac:dyDescent="0.2">
      <c r="U21798" s="59"/>
    </row>
    <row r="21799" spans="21:21" x14ac:dyDescent="0.2">
      <c r="U21799" s="59"/>
    </row>
    <row r="21800" spans="21:21" x14ac:dyDescent="0.2">
      <c r="U21800" s="59"/>
    </row>
    <row r="21801" spans="21:21" x14ac:dyDescent="0.2">
      <c r="U21801" s="59"/>
    </row>
    <row r="21802" spans="21:21" x14ac:dyDescent="0.2">
      <c r="U21802" s="59"/>
    </row>
    <row r="21803" spans="21:21" x14ac:dyDescent="0.2">
      <c r="U21803" s="59"/>
    </row>
    <row r="21804" spans="21:21" x14ac:dyDescent="0.2">
      <c r="U21804" s="59"/>
    </row>
    <row r="21805" spans="21:21" x14ac:dyDescent="0.2">
      <c r="U21805" s="59"/>
    </row>
    <row r="21806" spans="21:21" x14ac:dyDescent="0.2">
      <c r="U21806" s="59"/>
    </row>
    <row r="21807" spans="21:21" x14ac:dyDescent="0.2">
      <c r="U21807" s="59"/>
    </row>
    <row r="21808" spans="21:21" x14ac:dyDescent="0.2">
      <c r="U21808" s="59"/>
    </row>
    <row r="21809" spans="21:21" x14ac:dyDescent="0.2">
      <c r="U21809" s="59"/>
    </row>
    <row r="21810" spans="21:21" x14ac:dyDescent="0.2">
      <c r="U21810" s="59"/>
    </row>
    <row r="21811" spans="21:21" x14ac:dyDescent="0.2">
      <c r="U21811" s="59"/>
    </row>
    <row r="21812" spans="21:21" x14ac:dyDescent="0.2">
      <c r="U21812" s="59"/>
    </row>
    <row r="21813" spans="21:21" x14ac:dyDescent="0.2">
      <c r="U21813" s="59"/>
    </row>
    <row r="21814" spans="21:21" x14ac:dyDescent="0.2">
      <c r="U21814" s="59"/>
    </row>
    <row r="21815" spans="21:21" x14ac:dyDescent="0.2">
      <c r="U21815" s="59"/>
    </row>
    <row r="21816" spans="21:21" x14ac:dyDescent="0.2">
      <c r="U21816" s="59"/>
    </row>
    <row r="21817" spans="21:21" x14ac:dyDescent="0.2">
      <c r="U21817" s="59"/>
    </row>
    <row r="21818" spans="21:21" x14ac:dyDescent="0.2">
      <c r="U21818" s="59"/>
    </row>
    <row r="21819" spans="21:21" x14ac:dyDescent="0.2">
      <c r="U21819" s="59"/>
    </row>
    <row r="21820" spans="21:21" x14ac:dyDescent="0.2">
      <c r="U21820" s="59"/>
    </row>
    <row r="21821" spans="21:21" x14ac:dyDescent="0.2">
      <c r="U21821" s="59"/>
    </row>
    <row r="21822" spans="21:21" x14ac:dyDescent="0.2">
      <c r="U21822" s="59"/>
    </row>
    <row r="21823" spans="21:21" x14ac:dyDescent="0.2">
      <c r="U21823" s="59"/>
    </row>
    <row r="21824" spans="21:21" x14ac:dyDescent="0.2">
      <c r="U21824" s="59"/>
    </row>
    <row r="21825" spans="21:21" x14ac:dyDescent="0.2">
      <c r="U21825" s="59"/>
    </row>
    <row r="21826" spans="21:21" x14ac:dyDescent="0.2">
      <c r="U21826" s="59"/>
    </row>
    <row r="21827" spans="21:21" x14ac:dyDescent="0.2">
      <c r="U21827" s="59"/>
    </row>
    <row r="21828" spans="21:21" x14ac:dyDescent="0.2">
      <c r="U21828" s="59"/>
    </row>
    <row r="21829" spans="21:21" x14ac:dyDescent="0.2">
      <c r="U21829" s="59"/>
    </row>
    <row r="21830" spans="21:21" x14ac:dyDescent="0.2">
      <c r="U21830" s="59"/>
    </row>
    <row r="21831" spans="21:21" x14ac:dyDescent="0.2">
      <c r="U21831" s="59"/>
    </row>
    <row r="21832" spans="21:21" x14ac:dyDescent="0.2">
      <c r="U21832" s="59"/>
    </row>
    <row r="21833" spans="21:21" x14ac:dyDescent="0.2">
      <c r="U21833" s="59"/>
    </row>
    <row r="21834" spans="21:21" x14ac:dyDescent="0.2">
      <c r="U21834" s="59"/>
    </row>
    <row r="21835" spans="21:21" x14ac:dyDescent="0.2">
      <c r="U21835" s="59"/>
    </row>
    <row r="21836" spans="21:21" x14ac:dyDescent="0.2">
      <c r="U21836" s="59"/>
    </row>
    <row r="21837" spans="21:21" x14ac:dyDescent="0.2">
      <c r="U21837" s="59"/>
    </row>
    <row r="21838" spans="21:21" x14ac:dyDescent="0.2">
      <c r="U21838" s="59"/>
    </row>
    <row r="21839" spans="21:21" x14ac:dyDescent="0.2">
      <c r="U21839" s="59"/>
    </row>
    <row r="21840" spans="21:21" x14ac:dyDescent="0.2">
      <c r="U21840" s="59"/>
    </row>
    <row r="21841" spans="21:21" x14ac:dyDescent="0.2">
      <c r="U21841" s="59"/>
    </row>
    <row r="21842" spans="21:21" x14ac:dyDescent="0.2">
      <c r="U21842" s="59"/>
    </row>
    <row r="21843" spans="21:21" x14ac:dyDescent="0.2">
      <c r="U21843" s="59"/>
    </row>
    <row r="21844" spans="21:21" x14ac:dyDescent="0.2">
      <c r="U21844" s="59"/>
    </row>
    <row r="21845" spans="21:21" x14ac:dyDescent="0.2">
      <c r="U21845" s="59"/>
    </row>
    <row r="21846" spans="21:21" x14ac:dyDescent="0.2">
      <c r="U21846" s="59"/>
    </row>
    <row r="21847" spans="21:21" x14ac:dyDescent="0.2">
      <c r="U21847" s="59"/>
    </row>
    <row r="21848" spans="21:21" x14ac:dyDescent="0.2">
      <c r="U21848" s="59"/>
    </row>
    <row r="21849" spans="21:21" x14ac:dyDescent="0.2">
      <c r="U21849" s="59"/>
    </row>
    <row r="21850" spans="21:21" x14ac:dyDescent="0.2">
      <c r="U21850" s="59"/>
    </row>
    <row r="21851" spans="21:21" x14ac:dyDescent="0.2">
      <c r="U21851" s="59"/>
    </row>
    <row r="21852" spans="21:21" x14ac:dyDescent="0.2">
      <c r="U21852" s="59"/>
    </row>
    <row r="21853" spans="21:21" x14ac:dyDescent="0.2">
      <c r="U21853" s="59"/>
    </row>
    <row r="21854" spans="21:21" x14ac:dyDescent="0.2">
      <c r="U21854" s="59"/>
    </row>
    <row r="21855" spans="21:21" x14ac:dyDescent="0.2">
      <c r="U21855" s="59"/>
    </row>
    <row r="21856" spans="21:21" x14ac:dyDescent="0.2">
      <c r="U21856" s="59"/>
    </row>
    <row r="21857" spans="21:21" x14ac:dyDescent="0.2">
      <c r="U21857" s="59"/>
    </row>
    <row r="21858" spans="21:21" x14ac:dyDescent="0.2">
      <c r="U21858" s="59"/>
    </row>
    <row r="21859" spans="21:21" x14ac:dyDescent="0.2">
      <c r="U21859" s="59"/>
    </row>
    <row r="21860" spans="21:21" x14ac:dyDescent="0.2">
      <c r="U21860" s="59"/>
    </row>
    <row r="21861" spans="21:21" x14ac:dyDescent="0.2">
      <c r="U21861" s="59"/>
    </row>
    <row r="21862" spans="21:21" x14ac:dyDescent="0.2">
      <c r="U21862" s="59"/>
    </row>
    <row r="21863" spans="21:21" x14ac:dyDescent="0.2">
      <c r="U21863" s="59"/>
    </row>
    <row r="21864" spans="21:21" x14ac:dyDescent="0.2">
      <c r="U21864" s="59"/>
    </row>
    <row r="21865" spans="21:21" x14ac:dyDescent="0.2">
      <c r="U21865" s="59"/>
    </row>
    <row r="21866" spans="21:21" x14ac:dyDescent="0.2">
      <c r="U21866" s="59"/>
    </row>
    <row r="21867" spans="21:21" x14ac:dyDescent="0.2">
      <c r="U21867" s="59"/>
    </row>
    <row r="21868" spans="21:21" x14ac:dyDescent="0.2">
      <c r="U21868" s="59"/>
    </row>
    <row r="21869" spans="21:21" x14ac:dyDescent="0.2">
      <c r="U21869" s="59"/>
    </row>
    <row r="21870" spans="21:21" x14ac:dyDescent="0.2">
      <c r="U21870" s="59"/>
    </row>
    <row r="21871" spans="21:21" x14ac:dyDescent="0.2">
      <c r="U21871" s="59"/>
    </row>
    <row r="21872" spans="21:21" x14ac:dyDescent="0.2">
      <c r="U21872" s="59"/>
    </row>
    <row r="21873" spans="21:21" x14ac:dyDescent="0.2">
      <c r="U21873" s="59"/>
    </row>
    <row r="21874" spans="21:21" x14ac:dyDescent="0.2">
      <c r="U21874" s="59"/>
    </row>
    <row r="21875" spans="21:21" x14ac:dyDescent="0.2">
      <c r="U21875" s="59"/>
    </row>
    <row r="21876" spans="21:21" x14ac:dyDescent="0.2">
      <c r="U21876" s="59"/>
    </row>
    <row r="21877" spans="21:21" x14ac:dyDescent="0.2">
      <c r="U21877" s="59"/>
    </row>
    <row r="21878" spans="21:21" x14ac:dyDescent="0.2">
      <c r="U21878" s="59"/>
    </row>
    <row r="21879" spans="21:21" x14ac:dyDescent="0.2">
      <c r="U21879" s="59"/>
    </row>
    <row r="21880" spans="21:21" x14ac:dyDescent="0.2">
      <c r="U21880" s="59"/>
    </row>
    <row r="21881" spans="21:21" x14ac:dyDescent="0.2">
      <c r="U21881" s="59"/>
    </row>
    <row r="21882" spans="21:21" x14ac:dyDescent="0.2">
      <c r="U21882" s="59"/>
    </row>
    <row r="21883" spans="21:21" x14ac:dyDescent="0.2">
      <c r="U21883" s="59"/>
    </row>
    <row r="21884" spans="21:21" x14ac:dyDescent="0.2">
      <c r="U21884" s="59"/>
    </row>
    <row r="21885" spans="21:21" x14ac:dyDescent="0.2">
      <c r="U21885" s="59"/>
    </row>
    <row r="21886" spans="21:21" x14ac:dyDescent="0.2">
      <c r="U21886" s="59"/>
    </row>
    <row r="21887" spans="21:21" x14ac:dyDescent="0.2">
      <c r="U21887" s="59"/>
    </row>
    <row r="21888" spans="21:21" x14ac:dyDescent="0.2">
      <c r="U21888" s="59"/>
    </row>
    <row r="21889" spans="21:21" x14ac:dyDescent="0.2">
      <c r="U21889" s="59"/>
    </row>
    <row r="21890" spans="21:21" x14ac:dyDescent="0.2">
      <c r="U21890" s="59"/>
    </row>
    <row r="21891" spans="21:21" x14ac:dyDescent="0.2">
      <c r="U21891" s="59"/>
    </row>
    <row r="21892" spans="21:21" x14ac:dyDescent="0.2">
      <c r="U21892" s="59"/>
    </row>
    <row r="21893" spans="21:21" x14ac:dyDescent="0.2">
      <c r="U21893" s="59"/>
    </row>
    <row r="21894" spans="21:21" x14ac:dyDescent="0.2">
      <c r="U21894" s="59"/>
    </row>
    <row r="21895" spans="21:21" x14ac:dyDescent="0.2">
      <c r="U21895" s="59"/>
    </row>
    <row r="21896" spans="21:21" x14ac:dyDescent="0.2">
      <c r="U21896" s="59"/>
    </row>
    <row r="21897" spans="21:21" x14ac:dyDescent="0.2">
      <c r="U21897" s="59"/>
    </row>
    <row r="21898" spans="21:21" x14ac:dyDescent="0.2">
      <c r="U21898" s="59"/>
    </row>
    <row r="21899" spans="21:21" x14ac:dyDescent="0.2">
      <c r="U21899" s="59"/>
    </row>
    <row r="21900" spans="21:21" x14ac:dyDescent="0.2">
      <c r="U21900" s="59"/>
    </row>
    <row r="21901" spans="21:21" x14ac:dyDescent="0.2">
      <c r="U21901" s="59"/>
    </row>
    <row r="21902" spans="21:21" x14ac:dyDescent="0.2">
      <c r="U21902" s="59"/>
    </row>
    <row r="21903" spans="21:21" x14ac:dyDescent="0.2">
      <c r="U21903" s="59"/>
    </row>
    <row r="21904" spans="21:21" x14ac:dyDescent="0.2">
      <c r="U21904" s="59"/>
    </row>
    <row r="21905" spans="21:21" x14ac:dyDescent="0.2">
      <c r="U21905" s="59"/>
    </row>
    <row r="21906" spans="21:21" x14ac:dyDescent="0.2">
      <c r="U21906" s="59"/>
    </row>
    <row r="21907" spans="21:21" x14ac:dyDescent="0.2">
      <c r="U21907" s="59"/>
    </row>
    <row r="21908" spans="21:21" x14ac:dyDescent="0.2">
      <c r="U21908" s="59"/>
    </row>
    <row r="21909" spans="21:21" x14ac:dyDescent="0.2">
      <c r="U21909" s="59"/>
    </row>
    <row r="21910" spans="21:21" x14ac:dyDescent="0.2">
      <c r="U21910" s="59"/>
    </row>
    <row r="21911" spans="21:21" x14ac:dyDescent="0.2">
      <c r="U21911" s="59"/>
    </row>
    <row r="21912" spans="21:21" x14ac:dyDescent="0.2">
      <c r="U21912" s="59"/>
    </row>
    <row r="21913" spans="21:21" x14ac:dyDescent="0.2">
      <c r="U21913" s="59"/>
    </row>
    <row r="21914" spans="21:21" x14ac:dyDescent="0.2">
      <c r="U21914" s="59"/>
    </row>
    <row r="21915" spans="21:21" x14ac:dyDescent="0.2">
      <c r="U21915" s="59"/>
    </row>
    <row r="21916" spans="21:21" x14ac:dyDescent="0.2">
      <c r="U21916" s="59"/>
    </row>
    <row r="21917" spans="21:21" x14ac:dyDescent="0.2">
      <c r="U21917" s="59"/>
    </row>
    <row r="21918" spans="21:21" x14ac:dyDescent="0.2">
      <c r="U21918" s="59"/>
    </row>
    <row r="21919" spans="21:21" x14ac:dyDescent="0.2">
      <c r="U21919" s="59"/>
    </row>
    <row r="21920" spans="21:21" x14ac:dyDescent="0.2">
      <c r="U21920" s="59"/>
    </row>
    <row r="21921" spans="21:21" x14ac:dyDescent="0.2">
      <c r="U21921" s="59"/>
    </row>
    <row r="21922" spans="21:21" x14ac:dyDescent="0.2">
      <c r="U21922" s="59"/>
    </row>
    <row r="21923" spans="21:21" x14ac:dyDescent="0.2">
      <c r="U21923" s="59"/>
    </row>
    <row r="21924" spans="21:21" x14ac:dyDescent="0.2">
      <c r="U21924" s="59"/>
    </row>
    <row r="21925" spans="21:21" x14ac:dyDescent="0.2">
      <c r="U21925" s="59"/>
    </row>
    <row r="21926" spans="21:21" x14ac:dyDescent="0.2">
      <c r="U21926" s="59"/>
    </row>
    <row r="21927" spans="21:21" x14ac:dyDescent="0.2">
      <c r="U21927" s="59"/>
    </row>
    <row r="21928" spans="21:21" x14ac:dyDescent="0.2">
      <c r="U21928" s="59"/>
    </row>
    <row r="21929" spans="21:21" x14ac:dyDescent="0.2">
      <c r="U21929" s="59"/>
    </row>
    <row r="21930" spans="21:21" x14ac:dyDescent="0.2">
      <c r="U21930" s="59"/>
    </row>
    <row r="21931" spans="21:21" x14ac:dyDescent="0.2">
      <c r="U21931" s="59"/>
    </row>
    <row r="21932" spans="21:21" x14ac:dyDescent="0.2">
      <c r="U21932" s="59"/>
    </row>
    <row r="21933" spans="21:21" x14ac:dyDescent="0.2">
      <c r="U21933" s="59"/>
    </row>
    <row r="21934" spans="21:21" x14ac:dyDescent="0.2">
      <c r="U21934" s="59"/>
    </row>
    <row r="21935" spans="21:21" x14ac:dyDescent="0.2">
      <c r="U21935" s="59"/>
    </row>
    <row r="21936" spans="21:21" x14ac:dyDescent="0.2">
      <c r="U21936" s="59"/>
    </row>
    <row r="21937" spans="21:21" x14ac:dyDescent="0.2">
      <c r="U21937" s="59"/>
    </row>
    <row r="21938" spans="21:21" x14ac:dyDescent="0.2">
      <c r="U21938" s="59"/>
    </row>
    <row r="21939" spans="21:21" x14ac:dyDescent="0.2">
      <c r="U21939" s="59"/>
    </row>
    <row r="21940" spans="21:21" x14ac:dyDescent="0.2">
      <c r="U21940" s="59"/>
    </row>
    <row r="21941" spans="21:21" x14ac:dyDescent="0.2">
      <c r="U21941" s="59"/>
    </row>
    <row r="21942" spans="21:21" x14ac:dyDescent="0.2">
      <c r="U21942" s="59"/>
    </row>
    <row r="21943" spans="21:21" x14ac:dyDescent="0.2">
      <c r="U21943" s="59"/>
    </row>
    <row r="21944" spans="21:21" x14ac:dyDescent="0.2">
      <c r="U21944" s="59"/>
    </row>
    <row r="21945" spans="21:21" x14ac:dyDescent="0.2">
      <c r="U21945" s="59"/>
    </row>
    <row r="21946" spans="21:21" x14ac:dyDescent="0.2">
      <c r="U21946" s="59"/>
    </row>
    <row r="21947" spans="21:21" x14ac:dyDescent="0.2">
      <c r="U21947" s="59"/>
    </row>
    <row r="21948" spans="21:21" x14ac:dyDescent="0.2">
      <c r="U21948" s="59"/>
    </row>
    <row r="21949" spans="21:21" x14ac:dyDescent="0.2">
      <c r="U21949" s="59"/>
    </row>
    <row r="21950" spans="21:21" x14ac:dyDescent="0.2">
      <c r="U21950" s="59"/>
    </row>
    <row r="21951" spans="21:21" x14ac:dyDescent="0.2">
      <c r="U21951" s="59"/>
    </row>
    <row r="21952" spans="21:21" x14ac:dyDescent="0.2">
      <c r="U21952" s="59"/>
    </row>
    <row r="21953" spans="21:21" x14ac:dyDescent="0.2">
      <c r="U21953" s="59"/>
    </row>
    <row r="21954" spans="21:21" x14ac:dyDescent="0.2">
      <c r="U21954" s="59"/>
    </row>
    <row r="21955" spans="21:21" x14ac:dyDescent="0.2">
      <c r="U21955" s="59"/>
    </row>
    <row r="21956" spans="21:21" x14ac:dyDescent="0.2">
      <c r="U21956" s="59"/>
    </row>
    <row r="21957" spans="21:21" x14ac:dyDescent="0.2">
      <c r="U21957" s="59"/>
    </row>
    <row r="21958" spans="21:21" x14ac:dyDescent="0.2">
      <c r="U21958" s="59"/>
    </row>
    <row r="21959" spans="21:21" x14ac:dyDescent="0.2">
      <c r="U21959" s="59"/>
    </row>
    <row r="21960" spans="21:21" x14ac:dyDescent="0.2">
      <c r="U21960" s="59"/>
    </row>
    <row r="21961" spans="21:21" x14ac:dyDescent="0.2">
      <c r="U21961" s="59"/>
    </row>
    <row r="21962" spans="21:21" x14ac:dyDescent="0.2">
      <c r="U21962" s="59"/>
    </row>
    <row r="21963" spans="21:21" x14ac:dyDescent="0.2">
      <c r="U21963" s="59"/>
    </row>
    <row r="21964" spans="21:21" x14ac:dyDescent="0.2">
      <c r="U21964" s="59"/>
    </row>
    <row r="21965" spans="21:21" x14ac:dyDescent="0.2">
      <c r="U21965" s="59"/>
    </row>
    <row r="21966" spans="21:21" x14ac:dyDescent="0.2">
      <c r="U21966" s="59"/>
    </row>
    <row r="21967" spans="21:21" x14ac:dyDescent="0.2">
      <c r="U21967" s="59"/>
    </row>
    <row r="21968" spans="21:21" x14ac:dyDescent="0.2">
      <c r="U21968" s="59"/>
    </row>
    <row r="21969" spans="21:21" x14ac:dyDescent="0.2">
      <c r="U21969" s="59"/>
    </row>
    <row r="21970" spans="21:21" x14ac:dyDescent="0.2">
      <c r="U21970" s="59"/>
    </row>
    <row r="21971" spans="21:21" x14ac:dyDescent="0.2">
      <c r="U21971" s="59"/>
    </row>
    <row r="21972" spans="21:21" x14ac:dyDescent="0.2">
      <c r="U21972" s="59"/>
    </row>
    <row r="21973" spans="21:21" x14ac:dyDescent="0.2">
      <c r="U21973" s="59"/>
    </row>
    <row r="21974" spans="21:21" x14ac:dyDescent="0.2">
      <c r="U21974" s="59"/>
    </row>
    <row r="21975" spans="21:21" x14ac:dyDescent="0.2">
      <c r="U21975" s="59"/>
    </row>
    <row r="21976" spans="21:21" x14ac:dyDescent="0.2">
      <c r="U21976" s="59"/>
    </row>
    <row r="21977" spans="21:21" x14ac:dyDescent="0.2">
      <c r="U21977" s="59"/>
    </row>
    <row r="21978" spans="21:21" x14ac:dyDescent="0.2">
      <c r="U21978" s="59"/>
    </row>
    <row r="21979" spans="21:21" x14ac:dyDescent="0.2">
      <c r="U21979" s="59"/>
    </row>
    <row r="21980" spans="21:21" x14ac:dyDescent="0.2">
      <c r="U21980" s="59"/>
    </row>
    <row r="21981" spans="21:21" x14ac:dyDescent="0.2">
      <c r="U21981" s="59"/>
    </row>
    <row r="21982" spans="21:21" x14ac:dyDescent="0.2">
      <c r="U21982" s="59"/>
    </row>
    <row r="21983" spans="21:21" x14ac:dyDescent="0.2">
      <c r="U21983" s="59"/>
    </row>
    <row r="21984" spans="21:21" x14ac:dyDescent="0.2">
      <c r="U21984" s="59"/>
    </row>
    <row r="21985" spans="21:21" x14ac:dyDescent="0.2">
      <c r="U21985" s="59"/>
    </row>
    <row r="21986" spans="21:21" x14ac:dyDescent="0.2">
      <c r="U21986" s="59"/>
    </row>
    <row r="21987" spans="21:21" x14ac:dyDescent="0.2">
      <c r="U21987" s="59"/>
    </row>
    <row r="21988" spans="21:21" x14ac:dyDescent="0.2">
      <c r="U21988" s="59"/>
    </row>
    <row r="21989" spans="21:21" x14ac:dyDescent="0.2">
      <c r="U21989" s="59"/>
    </row>
    <row r="21990" spans="21:21" x14ac:dyDescent="0.2">
      <c r="U21990" s="59"/>
    </row>
    <row r="21991" spans="21:21" x14ac:dyDescent="0.2">
      <c r="U21991" s="59"/>
    </row>
    <row r="21992" spans="21:21" x14ac:dyDescent="0.2">
      <c r="U21992" s="59"/>
    </row>
    <row r="21993" spans="21:21" x14ac:dyDescent="0.2">
      <c r="U21993" s="59"/>
    </row>
    <row r="21994" spans="21:21" x14ac:dyDescent="0.2">
      <c r="U21994" s="59"/>
    </row>
    <row r="21995" spans="21:21" x14ac:dyDescent="0.2">
      <c r="U21995" s="59"/>
    </row>
    <row r="21996" spans="21:21" x14ac:dyDescent="0.2">
      <c r="U21996" s="59"/>
    </row>
    <row r="21997" spans="21:21" x14ac:dyDescent="0.2">
      <c r="U21997" s="59"/>
    </row>
    <row r="21998" spans="21:21" x14ac:dyDescent="0.2">
      <c r="U21998" s="59"/>
    </row>
    <row r="21999" spans="21:21" x14ac:dyDescent="0.2">
      <c r="U21999" s="59"/>
    </row>
    <row r="22000" spans="21:21" x14ac:dyDescent="0.2">
      <c r="U22000" s="59"/>
    </row>
    <row r="22001" spans="21:21" x14ac:dyDescent="0.2">
      <c r="U22001" s="59"/>
    </row>
    <row r="22002" spans="21:21" x14ac:dyDescent="0.2">
      <c r="U22002" s="59"/>
    </row>
    <row r="22003" spans="21:21" x14ac:dyDescent="0.2">
      <c r="U22003" s="59"/>
    </row>
    <row r="22004" spans="21:21" x14ac:dyDescent="0.2">
      <c r="U22004" s="59"/>
    </row>
    <row r="22005" spans="21:21" x14ac:dyDescent="0.2">
      <c r="U22005" s="59"/>
    </row>
    <row r="22006" spans="21:21" x14ac:dyDescent="0.2">
      <c r="U22006" s="59"/>
    </row>
    <row r="22007" spans="21:21" x14ac:dyDescent="0.2">
      <c r="U22007" s="59"/>
    </row>
    <row r="22008" spans="21:21" x14ac:dyDescent="0.2">
      <c r="U22008" s="59"/>
    </row>
    <row r="22009" spans="21:21" x14ac:dyDescent="0.2">
      <c r="U22009" s="59"/>
    </row>
    <row r="22010" spans="21:21" x14ac:dyDescent="0.2">
      <c r="U22010" s="59"/>
    </row>
    <row r="22011" spans="21:21" x14ac:dyDescent="0.2">
      <c r="U22011" s="59"/>
    </row>
    <row r="22012" spans="21:21" x14ac:dyDescent="0.2">
      <c r="U22012" s="59"/>
    </row>
    <row r="22013" spans="21:21" x14ac:dyDescent="0.2">
      <c r="U22013" s="59"/>
    </row>
    <row r="22014" spans="21:21" x14ac:dyDescent="0.2">
      <c r="U22014" s="59"/>
    </row>
    <row r="22015" spans="21:21" x14ac:dyDescent="0.2">
      <c r="U22015" s="59"/>
    </row>
    <row r="22016" spans="21:21" x14ac:dyDescent="0.2">
      <c r="U22016" s="59"/>
    </row>
    <row r="22017" spans="21:21" x14ac:dyDescent="0.2">
      <c r="U22017" s="59"/>
    </row>
    <row r="22018" spans="21:21" x14ac:dyDescent="0.2">
      <c r="U22018" s="59"/>
    </row>
    <row r="22019" spans="21:21" x14ac:dyDescent="0.2">
      <c r="U22019" s="59"/>
    </row>
    <row r="22020" spans="21:21" x14ac:dyDescent="0.2">
      <c r="U22020" s="59"/>
    </row>
    <row r="22021" spans="21:21" x14ac:dyDescent="0.2">
      <c r="U22021" s="59"/>
    </row>
    <row r="22022" spans="21:21" x14ac:dyDescent="0.2">
      <c r="U22022" s="59"/>
    </row>
    <row r="22023" spans="21:21" x14ac:dyDescent="0.2">
      <c r="U22023" s="59"/>
    </row>
    <row r="22024" spans="21:21" x14ac:dyDescent="0.2">
      <c r="U22024" s="59"/>
    </row>
    <row r="22025" spans="21:21" x14ac:dyDescent="0.2">
      <c r="U22025" s="59"/>
    </row>
    <row r="22026" spans="21:21" x14ac:dyDescent="0.2">
      <c r="U22026" s="59"/>
    </row>
    <row r="22027" spans="21:21" x14ac:dyDescent="0.2">
      <c r="U22027" s="59"/>
    </row>
    <row r="22028" spans="21:21" x14ac:dyDescent="0.2">
      <c r="U22028" s="59"/>
    </row>
    <row r="22029" spans="21:21" x14ac:dyDescent="0.2">
      <c r="U22029" s="59"/>
    </row>
    <row r="22030" spans="21:21" x14ac:dyDescent="0.2">
      <c r="U22030" s="59"/>
    </row>
    <row r="22031" spans="21:21" x14ac:dyDescent="0.2">
      <c r="U22031" s="59"/>
    </row>
    <row r="22032" spans="21:21" x14ac:dyDescent="0.2">
      <c r="U22032" s="59"/>
    </row>
    <row r="22033" spans="21:21" x14ac:dyDescent="0.2">
      <c r="U22033" s="59"/>
    </row>
    <row r="22034" spans="21:21" x14ac:dyDescent="0.2">
      <c r="U22034" s="59"/>
    </row>
    <row r="22035" spans="21:21" x14ac:dyDescent="0.2">
      <c r="U22035" s="59"/>
    </row>
    <row r="22036" spans="21:21" x14ac:dyDescent="0.2">
      <c r="U22036" s="59"/>
    </row>
    <row r="22037" spans="21:21" x14ac:dyDescent="0.2">
      <c r="U22037" s="59"/>
    </row>
    <row r="22038" spans="21:21" x14ac:dyDescent="0.2">
      <c r="U22038" s="59"/>
    </row>
    <row r="22039" spans="21:21" x14ac:dyDescent="0.2">
      <c r="U22039" s="59"/>
    </row>
    <row r="22040" spans="21:21" x14ac:dyDescent="0.2">
      <c r="U22040" s="59"/>
    </row>
    <row r="22041" spans="21:21" x14ac:dyDescent="0.2">
      <c r="U22041" s="59"/>
    </row>
    <row r="22042" spans="21:21" x14ac:dyDescent="0.2">
      <c r="U22042" s="59"/>
    </row>
    <row r="22043" spans="21:21" x14ac:dyDescent="0.2">
      <c r="U22043" s="59"/>
    </row>
    <row r="22044" spans="21:21" x14ac:dyDescent="0.2">
      <c r="U22044" s="59"/>
    </row>
    <row r="22045" spans="21:21" x14ac:dyDescent="0.2">
      <c r="U22045" s="59"/>
    </row>
    <row r="22046" spans="21:21" x14ac:dyDescent="0.2">
      <c r="U22046" s="59"/>
    </row>
    <row r="22047" spans="21:21" x14ac:dyDescent="0.2">
      <c r="U22047" s="59"/>
    </row>
    <row r="22048" spans="21:21" x14ac:dyDescent="0.2">
      <c r="U22048" s="59"/>
    </row>
    <row r="22049" spans="21:21" x14ac:dyDescent="0.2">
      <c r="U22049" s="59"/>
    </row>
    <row r="22050" spans="21:21" x14ac:dyDescent="0.2">
      <c r="U22050" s="59"/>
    </row>
    <row r="22051" spans="21:21" x14ac:dyDescent="0.2">
      <c r="U22051" s="59"/>
    </row>
    <row r="22052" spans="21:21" x14ac:dyDescent="0.2">
      <c r="U22052" s="59"/>
    </row>
    <row r="22053" spans="21:21" x14ac:dyDescent="0.2">
      <c r="U22053" s="59"/>
    </row>
    <row r="22054" spans="21:21" x14ac:dyDescent="0.2">
      <c r="U22054" s="59"/>
    </row>
    <row r="22055" spans="21:21" x14ac:dyDescent="0.2">
      <c r="U22055" s="59"/>
    </row>
    <row r="22056" spans="21:21" x14ac:dyDescent="0.2">
      <c r="U22056" s="59"/>
    </row>
    <row r="22057" spans="21:21" x14ac:dyDescent="0.2">
      <c r="U22057" s="59"/>
    </row>
    <row r="22058" spans="21:21" x14ac:dyDescent="0.2">
      <c r="U22058" s="59"/>
    </row>
    <row r="22059" spans="21:21" x14ac:dyDescent="0.2">
      <c r="U22059" s="59"/>
    </row>
    <row r="22060" spans="21:21" x14ac:dyDescent="0.2">
      <c r="U22060" s="59"/>
    </row>
    <row r="22061" spans="21:21" x14ac:dyDescent="0.2">
      <c r="U22061" s="59"/>
    </row>
    <row r="22062" spans="21:21" x14ac:dyDescent="0.2">
      <c r="U22062" s="59"/>
    </row>
    <row r="22063" spans="21:21" x14ac:dyDescent="0.2">
      <c r="U22063" s="59"/>
    </row>
    <row r="22064" spans="21:21" x14ac:dyDescent="0.2">
      <c r="U22064" s="59"/>
    </row>
    <row r="22065" spans="21:21" x14ac:dyDescent="0.2">
      <c r="U22065" s="59"/>
    </row>
    <row r="22066" spans="21:21" x14ac:dyDescent="0.2">
      <c r="U22066" s="59"/>
    </row>
    <row r="22067" spans="21:21" x14ac:dyDescent="0.2">
      <c r="U22067" s="59"/>
    </row>
    <row r="22068" spans="21:21" x14ac:dyDescent="0.2">
      <c r="U22068" s="59"/>
    </row>
    <row r="22069" spans="21:21" x14ac:dyDescent="0.2">
      <c r="U22069" s="59"/>
    </row>
    <row r="22070" spans="21:21" x14ac:dyDescent="0.2">
      <c r="U22070" s="59"/>
    </row>
    <row r="22071" spans="21:21" x14ac:dyDescent="0.2">
      <c r="U22071" s="59"/>
    </row>
    <row r="22072" spans="21:21" x14ac:dyDescent="0.2">
      <c r="U22072" s="59"/>
    </row>
    <row r="22073" spans="21:21" x14ac:dyDescent="0.2">
      <c r="U22073" s="59"/>
    </row>
    <row r="22074" spans="21:21" x14ac:dyDescent="0.2">
      <c r="U22074" s="59"/>
    </row>
    <row r="22075" spans="21:21" x14ac:dyDescent="0.2">
      <c r="U22075" s="59"/>
    </row>
    <row r="22076" spans="21:21" x14ac:dyDescent="0.2">
      <c r="U22076" s="59"/>
    </row>
    <row r="22077" spans="21:21" x14ac:dyDescent="0.2">
      <c r="U22077" s="59"/>
    </row>
    <row r="22078" spans="21:21" x14ac:dyDescent="0.2">
      <c r="U22078" s="59"/>
    </row>
    <row r="22079" spans="21:21" x14ac:dyDescent="0.2">
      <c r="U22079" s="59"/>
    </row>
    <row r="22080" spans="21:21" x14ac:dyDescent="0.2">
      <c r="U22080" s="59"/>
    </row>
    <row r="22081" spans="21:21" x14ac:dyDescent="0.2">
      <c r="U22081" s="59"/>
    </row>
    <row r="22082" spans="21:21" x14ac:dyDescent="0.2">
      <c r="U22082" s="59"/>
    </row>
    <row r="22083" spans="21:21" x14ac:dyDescent="0.2">
      <c r="U22083" s="59"/>
    </row>
    <row r="22084" spans="21:21" x14ac:dyDescent="0.2">
      <c r="U22084" s="59"/>
    </row>
    <row r="22085" spans="21:21" x14ac:dyDescent="0.2">
      <c r="U22085" s="59"/>
    </row>
    <row r="22086" spans="21:21" x14ac:dyDescent="0.2">
      <c r="U22086" s="59"/>
    </row>
    <row r="22087" spans="21:21" x14ac:dyDescent="0.2">
      <c r="U22087" s="59"/>
    </row>
    <row r="22088" spans="21:21" x14ac:dyDescent="0.2">
      <c r="U22088" s="59"/>
    </row>
    <row r="22089" spans="21:21" x14ac:dyDescent="0.2">
      <c r="U22089" s="59"/>
    </row>
    <row r="22090" spans="21:21" x14ac:dyDescent="0.2">
      <c r="U22090" s="59"/>
    </row>
    <row r="22091" spans="21:21" x14ac:dyDescent="0.2">
      <c r="U22091" s="59"/>
    </row>
    <row r="22092" spans="21:21" x14ac:dyDescent="0.2">
      <c r="U22092" s="59"/>
    </row>
    <row r="22093" spans="21:21" x14ac:dyDescent="0.2">
      <c r="U22093" s="59"/>
    </row>
    <row r="22094" spans="21:21" x14ac:dyDescent="0.2">
      <c r="U22094" s="59"/>
    </row>
    <row r="22095" spans="21:21" x14ac:dyDescent="0.2">
      <c r="U22095" s="59"/>
    </row>
    <row r="22096" spans="21:21" x14ac:dyDescent="0.2">
      <c r="U22096" s="59"/>
    </row>
    <row r="22097" spans="21:21" x14ac:dyDescent="0.2">
      <c r="U22097" s="59"/>
    </row>
    <row r="22098" spans="21:21" x14ac:dyDescent="0.2">
      <c r="U22098" s="59"/>
    </row>
    <row r="22099" spans="21:21" x14ac:dyDescent="0.2">
      <c r="U22099" s="59"/>
    </row>
    <row r="22100" spans="21:21" x14ac:dyDescent="0.2">
      <c r="U22100" s="59"/>
    </row>
    <row r="22101" spans="21:21" x14ac:dyDescent="0.2">
      <c r="U22101" s="59"/>
    </row>
    <row r="22102" spans="21:21" x14ac:dyDescent="0.2">
      <c r="U22102" s="59"/>
    </row>
    <row r="22103" spans="21:21" x14ac:dyDescent="0.2">
      <c r="U22103" s="59"/>
    </row>
    <row r="22104" spans="21:21" x14ac:dyDescent="0.2">
      <c r="U22104" s="59"/>
    </row>
    <row r="22105" spans="21:21" x14ac:dyDescent="0.2">
      <c r="U22105" s="59"/>
    </row>
    <row r="22106" spans="21:21" x14ac:dyDescent="0.2">
      <c r="U22106" s="59"/>
    </row>
    <row r="22107" spans="21:21" x14ac:dyDescent="0.2">
      <c r="U22107" s="59"/>
    </row>
    <row r="22108" spans="21:21" x14ac:dyDescent="0.2">
      <c r="U22108" s="59"/>
    </row>
    <row r="22109" spans="21:21" x14ac:dyDescent="0.2">
      <c r="U22109" s="59"/>
    </row>
    <row r="22110" spans="21:21" x14ac:dyDescent="0.2">
      <c r="U22110" s="59"/>
    </row>
    <row r="22111" spans="21:21" x14ac:dyDescent="0.2">
      <c r="U22111" s="59"/>
    </row>
    <row r="22112" spans="21:21" x14ac:dyDescent="0.2">
      <c r="U22112" s="59"/>
    </row>
    <row r="22113" spans="21:21" x14ac:dyDescent="0.2">
      <c r="U22113" s="59"/>
    </row>
    <row r="22114" spans="21:21" x14ac:dyDescent="0.2">
      <c r="U22114" s="59"/>
    </row>
    <row r="22115" spans="21:21" x14ac:dyDescent="0.2">
      <c r="U22115" s="59"/>
    </row>
    <row r="22116" spans="21:21" x14ac:dyDescent="0.2">
      <c r="U22116" s="59"/>
    </row>
    <row r="22117" spans="21:21" x14ac:dyDescent="0.2">
      <c r="U22117" s="59"/>
    </row>
    <row r="22118" spans="21:21" x14ac:dyDescent="0.2">
      <c r="U22118" s="59"/>
    </row>
    <row r="22119" spans="21:21" x14ac:dyDescent="0.2">
      <c r="U22119" s="59"/>
    </row>
    <row r="22120" spans="21:21" x14ac:dyDescent="0.2">
      <c r="U22120" s="59"/>
    </row>
    <row r="22121" spans="21:21" x14ac:dyDescent="0.2">
      <c r="U22121" s="59"/>
    </row>
    <row r="22122" spans="21:21" x14ac:dyDescent="0.2">
      <c r="U22122" s="59"/>
    </row>
    <row r="22123" spans="21:21" x14ac:dyDescent="0.2">
      <c r="U22123" s="59"/>
    </row>
    <row r="22124" spans="21:21" x14ac:dyDescent="0.2">
      <c r="U22124" s="59"/>
    </row>
    <row r="22125" spans="21:21" x14ac:dyDescent="0.2">
      <c r="U22125" s="59"/>
    </row>
    <row r="22126" spans="21:21" x14ac:dyDescent="0.2">
      <c r="U22126" s="59"/>
    </row>
    <row r="22127" spans="21:21" x14ac:dyDescent="0.2">
      <c r="U22127" s="59"/>
    </row>
    <row r="22128" spans="21:21" x14ac:dyDescent="0.2">
      <c r="U22128" s="59"/>
    </row>
    <row r="22129" spans="21:21" x14ac:dyDescent="0.2">
      <c r="U22129" s="59"/>
    </row>
    <row r="22130" spans="21:21" x14ac:dyDescent="0.2">
      <c r="U22130" s="59"/>
    </row>
    <row r="22131" spans="21:21" x14ac:dyDescent="0.2">
      <c r="U22131" s="59"/>
    </row>
    <row r="22132" spans="21:21" x14ac:dyDescent="0.2">
      <c r="U22132" s="59"/>
    </row>
    <row r="22133" spans="21:21" x14ac:dyDescent="0.2">
      <c r="U22133" s="59"/>
    </row>
    <row r="22134" spans="21:21" x14ac:dyDescent="0.2">
      <c r="U22134" s="59"/>
    </row>
    <row r="22135" spans="21:21" x14ac:dyDescent="0.2">
      <c r="U22135" s="59"/>
    </row>
    <row r="22136" spans="21:21" x14ac:dyDescent="0.2">
      <c r="U22136" s="59"/>
    </row>
    <row r="22137" spans="21:21" x14ac:dyDescent="0.2">
      <c r="U22137" s="59"/>
    </row>
    <row r="22138" spans="21:21" x14ac:dyDescent="0.2">
      <c r="U22138" s="59"/>
    </row>
    <row r="22139" spans="21:21" x14ac:dyDescent="0.2">
      <c r="U22139" s="59"/>
    </row>
    <row r="22140" spans="21:21" x14ac:dyDescent="0.2">
      <c r="U22140" s="59"/>
    </row>
    <row r="22141" spans="21:21" x14ac:dyDescent="0.2">
      <c r="U22141" s="59"/>
    </row>
    <row r="22142" spans="21:21" x14ac:dyDescent="0.2">
      <c r="U22142" s="59"/>
    </row>
    <row r="22143" spans="21:21" x14ac:dyDescent="0.2">
      <c r="U22143" s="59"/>
    </row>
    <row r="22144" spans="21:21" x14ac:dyDescent="0.2">
      <c r="U22144" s="59"/>
    </row>
    <row r="22145" spans="21:21" x14ac:dyDescent="0.2">
      <c r="U22145" s="59"/>
    </row>
    <row r="22146" spans="21:21" x14ac:dyDescent="0.2">
      <c r="U22146" s="59"/>
    </row>
    <row r="22147" spans="21:21" x14ac:dyDescent="0.2">
      <c r="U22147" s="59"/>
    </row>
    <row r="22148" spans="21:21" x14ac:dyDescent="0.2">
      <c r="U22148" s="59"/>
    </row>
    <row r="22149" spans="21:21" x14ac:dyDescent="0.2">
      <c r="U22149" s="59"/>
    </row>
    <row r="22150" spans="21:21" x14ac:dyDescent="0.2">
      <c r="U22150" s="59"/>
    </row>
    <row r="22151" spans="21:21" x14ac:dyDescent="0.2">
      <c r="U22151" s="59"/>
    </row>
    <row r="22152" spans="21:21" x14ac:dyDescent="0.2">
      <c r="U22152" s="59"/>
    </row>
    <row r="22153" spans="21:21" x14ac:dyDescent="0.2">
      <c r="U22153" s="59"/>
    </row>
    <row r="22154" spans="21:21" x14ac:dyDescent="0.2">
      <c r="U22154" s="59"/>
    </row>
    <row r="22155" spans="21:21" x14ac:dyDescent="0.2">
      <c r="U22155" s="59"/>
    </row>
    <row r="22156" spans="21:21" x14ac:dyDescent="0.2">
      <c r="U22156" s="59"/>
    </row>
    <row r="22157" spans="21:21" x14ac:dyDescent="0.2">
      <c r="U22157" s="59"/>
    </row>
    <row r="22158" spans="21:21" x14ac:dyDescent="0.2">
      <c r="U22158" s="59"/>
    </row>
    <row r="22159" spans="21:21" x14ac:dyDescent="0.2">
      <c r="U22159" s="59"/>
    </row>
    <row r="22160" spans="21:21" x14ac:dyDescent="0.2">
      <c r="U22160" s="59"/>
    </row>
    <row r="22161" spans="21:21" x14ac:dyDescent="0.2">
      <c r="U22161" s="59"/>
    </row>
    <row r="22162" spans="21:21" x14ac:dyDescent="0.2">
      <c r="U22162" s="59"/>
    </row>
    <row r="22163" spans="21:21" x14ac:dyDescent="0.2">
      <c r="U22163" s="59"/>
    </row>
    <row r="22164" spans="21:21" x14ac:dyDescent="0.2">
      <c r="U22164" s="59"/>
    </row>
    <row r="22165" spans="21:21" x14ac:dyDescent="0.2">
      <c r="U22165" s="59"/>
    </row>
    <row r="22166" spans="21:21" x14ac:dyDescent="0.2">
      <c r="U22166" s="59"/>
    </row>
    <row r="22167" spans="21:21" x14ac:dyDescent="0.2">
      <c r="U22167" s="59"/>
    </row>
    <row r="22168" spans="21:21" x14ac:dyDescent="0.2">
      <c r="U22168" s="59"/>
    </row>
    <row r="22169" spans="21:21" x14ac:dyDescent="0.2">
      <c r="U22169" s="59"/>
    </row>
    <row r="22170" spans="21:21" x14ac:dyDescent="0.2">
      <c r="U22170" s="59"/>
    </row>
    <row r="22171" spans="21:21" x14ac:dyDescent="0.2">
      <c r="U22171" s="59"/>
    </row>
    <row r="22172" spans="21:21" x14ac:dyDescent="0.2">
      <c r="U22172" s="59"/>
    </row>
    <row r="22173" spans="21:21" x14ac:dyDescent="0.2">
      <c r="U22173" s="59"/>
    </row>
    <row r="22174" spans="21:21" x14ac:dyDescent="0.2">
      <c r="U22174" s="59"/>
    </row>
    <row r="22175" spans="21:21" x14ac:dyDescent="0.2">
      <c r="U22175" s="59"/>
    </row>
    <row r="22176" spans="21:21" x14ac:dyDescent="0.2">
      <c r="U22176" s="59"/>
    </row>
    <row r="22177" spans="21:21" x14ac:dyDescent="0.2">
      <c r="U22177" s="59"/>
    </row>
    <row r="22178" spans="21:21" x14ac:dyDescent="0.2">
      <c r="U22178" s="59"/>
    </row>
    <row r="22179" spans="21:21" x14ac:dyDescent="0.2">
      <c r="U22179" s="59"/>
    </row>
    <row r="22180" spans="21:21" x14ac:dyDescent="0.2">
      <c r="U22180" s="59"/>
    </row>
    <row r="22181" spans="21:21" x14ac:dyDescent="0.2">
      <c r="U22181" s="59"/>
    </row>
    <row r="22182" spans="21:21" x14ac:dyDescent="0.2">
      <c r="U22182" s="59"/>
    </row>
    <row r="22183" spans="21:21" x14ac:dyDescent="0.2">
      <c r="U22183" s="59"/>
    </row>
    <row r="22184" spans="21:21" x14ac:dyDescent="0.2">
      <c r="U22184" s="59"/>
    </row>
    <row r="22185" spans="21:21" x14ac:dyDescent="0.2">
      <c r="U22185" s="59"/>
    </row>
    <row r="22186" spans="21:21" x14ac:dyDescent="0.2">
      <c r="U22186" s="59"/>
    </row>
    <row r="22187" spans="21:21" x14ac:dyDescent="0.2">
      <c r="U22187" s="59"/>
    </row>
    <row r="22188" spans="21:21" x14ac:dyDescent="0.2">
      <c r="U22188" s="59"/>
    </row>
    <row r="22189" spans="21:21" x14ac:dyDescent="0.2">
      <c r="U22189" s="59"/>
    </row>
    <row r="22190" spans="21:21" x14ac:dyDescent="0.2">
      <c r="U22190" s="59"/>
    </row>
    <row r="22191" spans="21:21" x14ac:dyDescent="0.2">
      <c r="U22191" s="59"/>
    </row>
    <row r="22192" spans="21:21" x14ac:dyDescent="0.2">
      <c r="U22192" s="59"/>
    </row>
    <row r="22193" spans="21:21" x14ac:dyDescent="0.2">
      <c r="U22193" s="59"/>
    </row>
    <row r="22194" spans="21:21" x14ac:dyDescent="0.2">
      <c r="U22194" s="59"/>
    </row>
    <row r="22195" spans="21:21" x14ac:dyDescent="0.2">
      <c r="U22195" s="59"/>
    </row>
    <row r="22196" spans="21:21" x14ac:dyDescent="0.2">
      <c r="U22196" s="59"/>
    </row>
    <row r="22197" spans="21:21" x14ac:dyDescent="0.2">
      <c r="U22197" s="59"/>
    </row>
    <row r="22198" spans="21:21" x14ac:dyDescent="0.2">
      <c r="U22198" s="59"/>
    </row>
    <row r="22199" spans="21:21" x14ac:dyDescent="0.2">
      <c r="U22199" s="59"/>
    </row>
    <row r="22200" spans="21:21" x14ac:dyDescent="0.2">
      <c r="U22200" s="59"/>
    </row>
    <row r="22201" spans="21:21" x14ac:dyDescent="0.2">
      <c r="U22201" s="59"/>
    </row>
    <row r="22202" spans="21:21" x14ac:dyDescent="0.2">
      <c r="U22202" s="59"/>
    </row>
    <row r="22203" spans="21:21" x14ac:dyDescent="0.2">
      <c r="U22203" s="59"/>
    </row>
    <row r="22204" spans="21:21" x14ac:dyDescent="0.2">
      <c r="U22204" s="59"/>
    </row>
    <row r="22205" spans="21:21" x14ac:dyDescent="0.2">
      <c r="U22205" s="59"/>
    </row>
    <row r="22206" spans="21:21" x14ac:dyDescent="0.2">
      <c r="U22206" s="59"/>
    </row>
    <row r="22207" spans="21:21" x14ac:dyDescent="0.2">
      <c r="U22207" s="59"/>
    </row>
    <row r="22208" spans="21:21" x14ac:dyDescent="0.2">
      <c r="U22208" s="59"/>
    </row>
    <row r="22209" spans="21:21" x14ac:dyDescent="0.2">
      <c r="U22209" s="59"/>
    </row>
    <row r="22210" spans="21:21" x14ac:dyDescent="0.2">
      <c r="U22210" s="59"/>
    </row>
    <row r="22211" spans="21:21" x14ac:dyDescent="0.2">
      <c r="U22211" s="59"/>
    </row>
    <row r="22212" spans="21:21" x14ac:dyDescent="0.2">
      <c r="U22212" s="59"/>
    </row>
    <row r="22213" spans="21:21" x14ac:dyDescent="0.2">
      <c r="U22213" s="59"/>
    </row>
    <row r="22214" spans="21:21" x14ac:dyDescent="0.2">
      <c r="U22214" s="59"/>
    </row>
    <row r="22215" spans="21:21" x14ac:dyDescent="0.2">
      <c r="U22215" s="59"/>
    </row>
    <row r="22216" spans="21:21" x14ac:dyDescent="0.2">
      <c r="U22216" s="59"/>
    </row>
    <row r="22217" spans="21:21" x14ac:dyDescent="0.2">
      <c r="U22217" s="59"/>
    </row>
    <row r="22218" spans="21:21" x14ac:dyDescent="0.2">
      <c r="U22218" s="59"/>
    </row>
    <row r="22219" spans="21:21" x14ac:dyDescent="0.2">
      <c r="U22219" s="59"/>
    </row>
    <row r="22220" spans="21:21" x14ac:dyDescent="0.2">
      <c r="U22220" s="59"/>
    </row>
    <row r="22221" spans="21:21" x14ac:dyDescent="0.2">
      <c r="U22221" s="59"/>
    </row>
    <row r="22222" spans="21:21" x14ac:dyDescent="0.2">
      <c r="U22222" s="59"/>
    </row>
    <row r="22223" spans="21:21" x14ac:dyDescent="0.2">
      <c r="U22223" s="59"/>
    </row>
    <row r="22224" spans="21:21" x14ac:dyDescent="0.2">
      <c r="U22224" s="59"/>
    </row>
    <row r="22225" spans="21:21" x14ac:dyDescent="0.2">
      <c r="U22225" s="59"/>
    </row>
    <row r="22226" spans="21:21" x14ac:dyDescent="0.2">
      <c r="U22226" s="59"/>
    </row>
    <row r="22227" spans="21:21" x14ac:dyDescent="0.2">
      <c r="U22227" s="59"/>
    </row>
    <row r="22228" spans="21:21" x14ac:dyDescent="0.2">
      <c r="U22228" s="59"/>
    </row>
    <row r="22229" spans="21:21" x14ac:dyDescent="0.2">
      <c r="U22229" s="59"/>
    </row>
    <row r="22230" spans="21:21" x14ac:dyDescent="0.2">
      <c r="U22230" s="59"/>
    </row>
    <row r="22231" spans="21:21" x14ac:dyDescent="0.2">
      <c r="U22231" s="59"/>
    </row>
    <row r="22232" spans="21:21" x14ac:dyDescent="0.2">
      <c r="U22232" s="59"/>
    </row>
    <row r="22233" spans="21:21" x14ac:dyDescent="0.2">
      <c r="U22233" s="59"/>
    </row>
    <row r="22234" spans="21:21" x14ac:dyDescent="0.2">
      <c r="U22234" s="59"/>
    </row>
    <row r="22235" spans="21:21" x14ac:dyDescent="0.2">
      <c r="U22235" s="59"/>
    </row>
    <row r="22236" spans="21:21" x14ac:dyDescent="0.2">
      <c r="U22236" s="59"/>
    </row>
    <row r="22237" spans="21:21" x14ac:dyDescent="0.2">
      <c r="U22237" s="59"/>
    </row>
    <row r="22238" spans="21:21" x14ac:dyDescent="0.2">
      <c r="U22238" s="59"/>
    </row>
    <row r="22239" spans="21:21" x14ac:dyDescent="0.2">
      <c r="U22239" s="59"/>
    </row>
    <row r="22240" spans="21:21" x14ac:dyDescent="0.2">
      <c r="U22240" s="59"/>
    </row>
    <row r="22241" spans="21:21" x14ac:dyDescent="0.2">
      <c r="U22241" s="59"/>
    </row>
    <row r="22242" spans="21:21" x14ac:dyDescent="0.2">
      <c r="U22242" s="59"/>
    </row>
    <row r="22243" spans="21:21" x14ac:dyDescent="0.2">
      <c r="U22243" s="59"/>
    </row>
    <row r="22244" spans="21:21" x14ac:dyDescent="0.2">
      <c r="U22244" s="59"/>
    </row>
    <row r="22245" spans="21:21" x14ac:dyDescent="0.2">
      <c r="U22245" s="59"/>
    </row>
    <row r="22246" spans="21:21" x14ac:dyDescent="0.2">
      <c r="U22246" s="59"/>
    </row>
    <row r="22247" spans="21:21" x14ac:dyDescent="0.2">
      <c r="U22247" s="59"/>
    </row>
    <row r="22248" spans="21:21" x14ac:dyDescent="0.2">
      <c r="U22248" s="59"/>
    </row>
    <row r="22249" spans="21:21" x14ac:dyDescent="0.2">
      <c r="U22249" s="59"/>
    </row>
    <row r="22250" spans="21:21" x14ac:dyDescent="0.2">
      <c r="U22250" s="59"/>
    </row>
    <row r="22251" spans="21:21" x14ac:dyDescent="0.2">
      <c r="U22251" s="59"/>
    </row>
    <row r="22252" spans="21:21" x14ac:dyDescent="0.2">
      <c r="U22252" s="59"/>
    </row>
    <row r="22253" spans="21:21" x14ac:dyDescent="0.2">
      <c r="U22253" s="59"/>
    </row>
    <row r="22254" spans="21:21" x14ac:dyDescent="0.2">
      <c r="U22254" s="59"/>
    </row>
    <row r="22255" spans="21:21" x14ac:dyDescent="0.2">
      <c r="U22255" s="59"/>
    </row>
    <row r="22256" spans="21:21" x14ac:dyDescent="0.2">
      <c r="U22256" s="59"/>
    </row>
    <row r="22257" spans="21:21" x14ac:dyDescent="0.2">
      <c r="U22257" s="59"/>
    </row>
    <row r="22258" spans="21:21" x14ac:dyDescent="0.2">
      <c r="U22258" s="59"/>
    </row>
    <row r="22259" spans="21:21" x14ac:dyDescent="0.2">
      <c r="U22259" s="59"/>
    </row>
    <row r="22260" spans="21:21" x14ac:dyDescent="0.2">
      <c r="U22260" s="59"/>
    </row>
    <row r="22261" spans="21:21" x14ac:dyDescent="0.2">
      <c r="U22261" s="59"/>
    </row>
    <row r="22262" spans="21:21" x14ac:dyDescent="0.2">
      <c r="U22262" s="59"/>
    </row>
    <row r="22263" spans="21:21" x14ac:dyDescent="0.2">
      <c r="U22263" s="59"/>
    </row>
    <row r="22264" spans="21:21" x14ac:dyDescent="0.2">
      <c r="U22264" s="59"/>
    </row>
    <row r="22265" spans="21:21" x14ac:dyDescent="0.2">
      <c r="U22265" s="59"/>
    </row>
    <row r="22266" spans="21:21" x14ac:dyDescent="0.2">
      <c r="U22266" s="59"/>
    </row>
    <row r="22267" spans="21:21" x14ac:dyDescent="0.2">
      <c r="U22267" s="59"/>
    </row>
    <row r="22268" spans="21:21" x14ac:dyDescent="0.2">
      <c r="U22268" s="59"/>
    </row>
    <row r="22269" spans="21:21" x14ac:dyDescent="0.2">
      <c r="U22269" s="59"/>
    </row>
    <row r="22270" spans="21:21" x14ac:dyDescent="0.2">
      <c r="U22270" s="59"/>
    </row>
    <row r="22271" spans="21:21" x14ac:dyDescent="0.2">
      <c r="U22271" s="59"/>
    </row>
    <row r="22272" spans="21:21" x14ac:dyDescent="0.2">
      <c r="U22272" s="59"/>
    </row>
    <row r="22273" spans="21:21" x14ac:dyDescent="0.2">
      <c r="U22273" s="59"/>
    </row>
    <row r="22274" spans="21:21" x14ac:dyDescent="0.2">
      <c r="U22274" s="59"/>
    </row>
    <row r="22275" spans="21:21" x14ac:dyDescent="0.2">
      <c r="U22275" s="59"/>
    </row>
    <row r="22276" spans="21:21" x14ac:dyDescent="0.2">
      <c r="U22276" s="59"/>
    </row>
    <row r="22277" spans="21:21" x14ac:dyDescent="0.2">
      <c r="U22277" s="59"/>
    </row>
    <row r="22278" spans="21:21" x14ac:dyDescent="0.2">
      <c r="U22278" s="59"/>
    </row>
    <row r="22279" spans="21:21" x14ac:dyDescent="0.2">
      <c r="U22279" s="59"/>
    </row>
    <row r="22280" spans="21:21" x14ac:dyDescent="0.2">
      <c r="U22280" s="59"/>
    </row>
    <row r="22281" spans="21:21" x14ac:dyDescent="0.2">
      <c r="U22281" s="59"/>
    </row>
    <row r="22282" spans="21:21" x14ac:dyDescent="0.2">
      <c r="U22282" s="59"/>
    </row>
    <row r="22283" spans="21:21" x14ac:dyDescent="0.2">
      <c r="U22283" s="59"/>
    </row>
    <row r="22284" spans="21:21" x14ac:dyDescent="0.2">
      <c r="U22284" s="59"/>
    </row>
    <row r="22285" spans="21:21" x14ac:dyDescent="0.2">
      <c r="U22285" s="59"/>
    </row>
    <row r="22286" spans="21:21" x14ac:dyDescent="0.2">
      <c r="U22286" s="59"/>
    </row>
    <row r="22287" spans="21:21" x14ac:dyDescent="0.2">
      <c r="U22287" s="59"/>
    </row>
    <row r="22288" spans="21:21" x14ac:dyDescent="0.2">
      <c r="U22288" s="59"/>
    </row>
    <row r="22289" spans="21:21" x14ac:dyDescent="0.2">
      <c r="U22289" s="59"/>
    </row>
    <row r="22290" spans="21:21" x14ac:dyDescent="0.2">
      <c r="U22290" s="59"/>
    </row>
    <row r="22291" spans="21:21" x14ac:dyDescent="0.2">
      <c r="U22291" s="59"/>
    </row>
    <row r="22292" spans="21:21" x14ac:dyDescent="0.2">
      <c r="U22292" s="59"/>
    </row>
    <row r="22293" spans="21:21" x14ac:dyDescent="0.2">
      <c r="U22293" s="59"/>
    </row>
    <row r="22294" spans="21:21" x14ac:dyDescent="0.2">
      <c r="U22294" s="59"/>
    </row>
    <row r="22295" spans="21:21" x14ac:dyDescent="0.2">
      <c r="U22295" s="59"/>
    </row>
    <row r="22296" spans="21:21" x14ac:dyDescent="0.2">
      <c r="U22296" s="59"/>
    </row>
    <row r="22297" spans="21:21" x14ac:dyDescent="0.2">
      <c r="U22297" s="59"/>
    </row>
    <row r="22298" spans="21:21" x14ac:dyDescent="0.2">
      <c r="U22298" s="59"/>
    </row>
    <row r="22299" spans="21:21" x14ac:dyDescent="0.2">
      <c r="U22299" s="59"/>
    </row>
    <row r="22300" spans="21:21" x14ac:dyDescent="0.2">
      <c r="U22300" s="59"/>
    </row>
    <row r="22301" spans="21:21" x14ac:dyDescent="0.2">
      <c r="U22301" s="59"/>
    </row>
    <row r="22302" spans="21:21" x14ac:dyDescent="0.2">
      <c r="U22302" s="59"/>
    </row>
    <row r="22303" spans="21:21" x14ac:dyDescent="0.2">
      <c r="U22303" s="59"/>
    </row>
    <row r="22304" spans="21:21" x14ac:dyDescent="0.2">
      <c r="U22304" s="59"/>
    </row>
    <row r="22305" spans="21:21" x14ac:dyDescent="0.2">
      <c r="U22305" s="59"/>
    </row>
    <row r="22306" spans="21:21" x14ac:dyDescent="0.2">
      <c r="U22306" s="59"/>
    </row>
    <row r="22307" spans="21:21" x14ac:dyDescent="0.2">
      <c r="U22307" s="59"/>
    </row>
    <row r="22308" spans="21:21" x14ac:dyDescent="0.2">
      <c r="U22308" s="59"/>
    </row>
    <row r="22309" spans="21:21" x14ac:dyDescent="0.2">
      <c r="U22309" s="59"/>
    </row>
    <row r="22310" spans="21:21" x14ac:dyDescent="0.2">
      <c r="U22310" s="59"/>
    </row>
    <row r="22311" spans="21:21" x14ac:dyDescent="0.2">
      <c r="U22311" s="59"/>
    </row>
    <row r="22312" spans="21:21" x14ac:dyDescent="0.2">
      <c r="U22312" s="59"/>
    </row>
    <row r="22313" spans="21:21" x14ac:dyDescent="0.2">
      <c r="U22313" s="59"/>
    </row>
    <row r="22314" spans="21:21" x14ac:dyDescent="0.2">
      <c r="U22314" s="59"/>
    </row>
    <row r="22315" spans="21:21" x14ac:dyDescent="0.2">
      <c r="U22315" s="59"/>
    </row>
    <row r="22316" spans="21:21" x14ac:dyDescent="0.2">
      <c r="U22316" s="59"/>
    </row>
    <row r="22317" spans="21:21" x14ac:dyDescent="0.2">
      <c r="U22317" s="59"/>
    </row>
    <row r="22318" spans="21:21" x14ac:dyDescent="0.2">
      <c r="U22318" s="59"/>
    </row>
    <row r="22319" spans="21:21" x14ac:dyDescent="0.2">
      <c r="U22319" s="59"/>
    </row>
    <row r="22320" spans="21:21" x14ac:dyDescent="0.2">
      <c r="U22320" s="59"/>
    </row>
    <row r="22321" spans="21:21" x14ac:dyDescent="0.2">
      <c r="U22321" s="59"/>
    </row>
    <row r="22322" spans="21:21" x14ac:dyDescent="0.2">
      <c r="U22322" s="59"/>
    </row>
    <row r="22323" spans="21:21" x14ac:dyDescent="0.2">
      <c r="U22323" s="59"/>
    </row>
    <row r="22324" spans="21:21" x14ac:dyDescent="0.2">
      <c r="U22324" s="59"/>
    </row>
    <row r="22325" spans="21:21" x14ac:dyDescent="0.2">
      <c r="U22325" s="59"/>
    </row>
    <row r="22326" spans="21:21" x14ac:dyDescent="0.2">
      <c r="U22326" s="59"/>
    </row>
    <row r="22327" spans="21:21" x14ac:dyDescent="0.2">
      <c r="U22327" s="59"/>
    </row>
    <row r="22328" spans="21:21" x14ac:dyDescent="0.2">
      <c r="U22328" s="59"/>
    </row>
    <row r="22329" spans="21:21" x14ac:dyDescent="0.2">
      <c r="U22329" s="59"/>
    </row>
    <row r="22330" spans="21:21" x14ac:dyDescent="0.2">
      <c r="U22330" s="59"/>
    </row>
    <row r="22331" spans="21:21" x14ac:dyDescent="0.2">
      <c r="U22331" s="59"/>
    </row>
    <row r="22332" spans="21:21" x14ac:dyDescent="0.2">
      <c r="U22332" s="59"/>
    </row>
    <row r="22333" spans="21:21" x14ac:dyDescent="0.2">
      <c r="U22333" s="59"/>
    </row>
    <row r="22334" spans="21:21" x14ac:dyDescent="0.2">
      <c r="U22334" s="59"/>
    </row>
    <row r="22335" spans="21:21" x14ac:dyDescent="0.2">
      <c r="U22335" s="59"/>
    </row>
    <row r="22336" spans="21:21" x14ac:dyDescent="0.2">
      <c r="U22336" s="59"/>
    </row>
    <row r="22337" spans="21:21" x14ac:dyDescent="0.2">
      <c r="U22337" s="59"/>
    </row>
    <row r="22338" spans="21:21" x14ac:dyDescent="0.2">
      <c r="U22338" s="59"/>
    </row>
    <row r="22339" spans="21:21" x14ac:dyDescent="0.2">
      <c r="U22339" s="59"/>
    </row>
    <row r="22340" spans="21:21" x14ac:dyDescent="0.2">
      <c r="U22340" s="59"/>
    </row>
    <row r="22341" spans="21:21" x14ac:dyDescent="0.2">
      <c r="U22341" s="59"/>
    </row>
    <row r="22342" spans="21:21" x14ac:dyDescent="0.2">
      <c r="U22342" s="59"/>
    </row>
    <row r="22343" spans="21:21" x14ac:dyDescent="0.2">
      <c r="U22343" s="59"/>
    </row>
    <row r="22344" spans="21:21" x14ac:dyDescent="0.2">
      <c r="U22344" s="59"/>
    </row>
    <row r="22345" spans="21:21" x14ac:dyDescent="0.2">
      <c r="U22345" s="59"/>
    </row>
    <row r="22346" spans="21:21" x14ac:dyDescent="0.2">
      <c r="U22346" s="59"/>
    </row>
    <row r="22347" spans="21:21" x14ac:dyDescent="0.2">
      <c r="U22347" s="59"/>
    </row>
    <row r="22348" spans="21:21" x14ac:dyDescent="0.2">
      <c r="U22348" s="59"/>
    </row>
    <row r="22349" spans="21:21" x14ac:dyDescent="0.2">
      <c r="U22349" s="59"/>
    </row>
    <row r="22350" spans="21:21" x14ac:dyDescent="0.2">
      <c r="U22350" s="59"/>
    </row>
    <row r="22351" spans="21:21" x14ac:dyDescent="0.2">
      <c r="U22351" s="59"/>
    </row>
    <row r="22352" spans="21:21" x14ac:dyDescent="0.2">
      <c r="U22352" s="59"/>
    </row>
    <row r="22353" spans="21:21" x14ac:dyDescent="0.2">
      <c r="U22353" s="59"/>
    </row>
    <row r="22354" spans="21:21" x14ac:dyDescent="0.2">
      <c r="U22354" s="59"/>
    </row>
    <row r="22355" spans="21:21" x14ac:dyDescent="0.2">
      <c r="U22355" s="59"/>
    </row>
    <row r="22356" spans="21:21" x14ac:dyDescent="0.2">
      <c r="U22356" s="59"/>
    </row>
    <row r="22357" spans="21:21" x14ac:dyDescent="0.2">
      <c r="U22357" s="59"/>
    </row>
    <row r="22358" spans="21:21" x14ac:dyDescent="0.2">
      <c r="U22358" s="59"/>
    </row>
    <row r="22359" spans="21:21" x14ac:dyDescent="0.2">
      <c r="U22359" s="59"/>
    </row>
    <row r="22360" spans="21:21" x14ac:dyDescent="0.2">
      <c r="U22360" s="59"/>
    </row>
    <row r="22361" spans="21:21" x14ac:dyDescent="0.2">
      <c r="U22361" s="59"/>
    </row>
    <row r="22362" spans="21:21" x14ac:dyDescent="0.2">
      <c r="U22362" s="59"/>
    </row>
    <row r="22363" spans="21:21" x14ac:dyDescent="0.2">
      <c r="U22363" s="59"/>
    </row>
    <row r="22364" spans="21:21" x14ac:dyDescent="0.2">
      <c r="U22364" s="59"/>
    </row>
    <row r="22365" spans="21:21" x14ac:dyDescent="0.2">
      <c r="U22365" s="59"/>
    </row>
    <row r="22366" spans="21:21" x14ac:dyDescent="0.2">
      <c r="U22366" s="59"/>
    </row>
    <row r="22367" spans="21:21" x14ac:dyDescent="0.2">
      <c r="U22367" s="59"/>
    </row>
    <row r="22368" spans="21:21" x14ac:dyDescent="0.2">
      <c r="U22368" s="59"/>
    </row>
    <row r="22369" spans="21:21" x14ac:dyDescent="0.2">
      <c r="U22369" s="59"/>
    </row>
    <row r="22370" spans="21:21" x14ac:dyDescent="0.2">
      <c r="U22370" s="59"/>
    </row>
    <row r="22371" spans="21:21" x14ac:dyDescent="0.2">
      <c r="U22371" s="59"/>
    </row>
    <row r="22372" spans="21:21" x14ac:dyDescent="0.2">
      <c r="U22372" s="59"/>
    </row>
    <row r="22373" spans="21:21" x14ac:dyDescent="0.2">
      <c r="U22373" s="59"/>
    </row>
    <row r="22374" spans="21:21" x14ac:dyDescent="0.2">
      <c r="U22374" s="59"/>
    </row>
    <row r="22375" spans="21:21" x14ac:dyDescent="0.2">
      <c r="U22375" s="59"/>
    </row>
    <row r="22376" spans="21:21" x14ac:dyDescent="0.2">
      <c r="U22376" s="59"/>
    </row>
    <row r="22377" spans="21:21" x14ac:dyDescent="0.2">
      <c r="U22377" s="59"/>
    </row>
    <row r="22378" spans="21:21" x14ac:dyDescent="0.2">
      <c r="U22378" s="59"/>
    </row>
    <row r="22379" spans="21:21" x14ac:dyDescent="0.2">
      <c r="U22379" s="59"/>
    </row>
    <row r="22380" spans="21:21" x14ac:dyDescent="0.2">
      <c r="U22380" s="59"/>
    </row>
    <row r="22381" spans="21:21" x14ac:dyDescent="0.2">
      <c r="U22381" s="59"/>
    </row>
    <row r="22382" spans="21:21" x14ac:dyDescent="0.2">
      <c r="U22382" s="59"/>
    </row>
    <row r="22383" spans="21:21" x14ac:dyDescent="0.2">
      <c r="U22383" s="59"/>
    </row>
    <row r="22384" spans="21:21" x14ac:dyDescent="0.2">
      <c r="U22384" s="59"/>
    </row>
    <row r="22385" spans="21:21" x14ac:dyDescent="0.2">
      <c r="U22385" s="59"/>
    </row>
    <row r="22386" spans="21:21" x14ac:dyDescent="0.2">
      <c r="U22386" s="59"/>
    </row>
    <row r="22387" spans="21:21" x14ac:dyDescent="0.2">
      <c r="U22387" s="59"/>
    </row>
    <row r="22388" spans="21:21" x14ac:dyDescent="0.2">
      <c r="U22388" s="59"/>
    </row>
    <row r="22389" spans="21:21" x14ac:dyDescent="0.2">
      <c r="U22389" s="59"/>
    </row>
    <row r="22390" spans="21:21" x14ac:dyDescent="0.2">
      <c r="U22390" s="59"/>
    </row>
    <row r="22391" spans="21:21" x14ac:dyDescent="0.2">
      <c r="U22391" s="59"/>
    </row>
    <row r="22392" spans="21:21" x14ac:dyDescent="0.2">
      <c r="U22392" s="59"/>
    </row>
    <row r="22393" spans="21:21" x14ac:dyDescent="0.2">
      <c r="U22393" s="59"/>
    </row>
    <row r="22394" spans="21:21" x14ac:dyDescent="0.2">
      <c r="U22394" s="59"/>
    </row>
    <row r="22395" spans="21:21" x14ac:dyDescent="0.2">
      <c r="U22395" s="59"/>
    </row>
    <row r="22396" spans="21:21" x14ac:dyDescent="0.2">
      <c r="U22396" s="59"/>
    </row>
    <row r="22397" spans="21:21" x14ac:dyDescent="0.2">
      <c r="U22397" s="59"/>
    </row>
    <row r="22398" spans="21:21" x14ac:dyDescent="0.2">
      <c r="U22398" s="59"/>
    </row>
    <row r="22399" spans="21:21" x14ac:dyDescent="0.2">
      <c r="U22399" s="59"/>
    </row>
    <row r="22400" spans="21:21" x14ac:dyDescent="0.2">
      <c r="U22400" s="59"/>
    </row>
    <row r="22401" spans="21:21" x14ac:dyDescent="0.2">
      <c r="U22401" s="59"/>
    </row>
    <row r="22402" spans="21:21" x14ac:dyDescent="0.2">
      <c r="U22402" s="59"/>
    </row>
    <row r="22403" spans="21:21" x14ac:dyDescent="0.2">
      <c r="U22403" s="59"/>
    </row>
    <row r="22404" spans="21:21" x14ac:dyDescent="0.2">
      <c r="U22404" s="59"/>
    </row>
    <row r="22405" spans="21:21" x14ac:dyDescent="0.2">
      <c r="U22405" s="59"/>
    </row>
    <row r="22406" spans="21:21" x14ac:dyDescent="0.2">
      <c r="U22406" s="59"/>
    </row>
    <row r="22407" spans="21:21" x14ac:dyDescent="0.2">
      <c r="U22407" s="59"/>
    </row>
    <row r="22408" spans="21:21" x14ac:dyDescent="0.2">
      <c r="U22408" s="59"/>
    </row>
    <row r="22409" spans="21:21" x14ac:dyDescent="0.2">
      <c r="U22409" s="59"/>
    </row>
    <row r="22410" spans="21:21" x14ac:dyDescent="0.2">
      <c r="U22410" s="59"/>
    </row>
    <row r="22411" spans="21:21" x14ac:dyDescent="0.2">
      <c r="U22411" s="59"/>
    </row>
    <row r="22412" spans="21:21" x14ac:dyDescent="0.2">
      <c r="U22412" s="59"/>
    </row>
    <row r="22413" spans="21:21" x14ac:dyDescent="0.2">
      <c r="U22413" s="59"/>
    </row>
    <row r="22414" spans="21:21" x14ac:dyDescent="0.2">
      <c r="U22414" s="59"/>
    </row>
    <row r="22415" spans="21:21" x14ac:dyDescent="0.2">
      <c r="U22415" s="59"/>
    </row>
    <row r="22416" spans="21:21" x14ac:dyDescent="0.2">
      <c r="U22416" s="59"/>
    </row>
    <row r="22417" spans="21:21" x14ac:dyDescent="0.2">
      <c r="U22417" s="59"/>
    </row>
    <row r="22418" spans="21:21" x14ac:dyDescent="0.2">
      <c r="U22418" s="59"/>
    </row>
    <row r="22419" spans="21:21" x14ac:dyDescent="0.2">
      <c r="U22419" s="59"/>
    </row>
    <row r="22420" spans="21:21" x14ac:dyDescent="0.2">
      <c r="U22420" s="59"/>
    </row>
    <row r="22421" spans="21:21" x14ac:dyDescent="0.2">
      <c r="U22421" s="59"/>
    </row>
    <row r="22422" spans="21:21" x14ac:dyDescent="0.2">
      <c r="U22422" s="59"/>
    </row>
    <row r="22423" spans="21:21" x14ac:dyDescent="0.2">
      <c r="U22423" s="59"/>
    </row>
    <row r="22424" spans="21:21" x14ac:dyDescent="0.2">
      <c r="U22424" s="59"/>
    </row>
    <row r="22425" spans="21:21" x14ac:dyDescent="0.2">
      <c r="U22425" s="59"/>
    </row>
    <row r="22426" spans="21:21" x14ac:dyDescent="0.2">
      <c r="U22426" s="59"/>
    </row>
    <row r="22427" spans="21:21" x14ac:dyDescent="0.2">
      <c r="U22427" s="59"/>
    </row>
    <row r="22428" spans="21:21" x14ac:dyDescent="0.2">
      <c r="U22428" s="59"/>
    </row>
    <row r="22429" spans="21:21" x14ac:dyDescent="0.2">
      <c r="U22429" s="59"/>
    </row>
    <row r="22430" spans="21:21" x14ac:dyDescent="0.2">
      <c r="U22430" s="59"/>
    </row>
    <row r="22431" spans="21:21" x14ac:dyDescent="0.2">
      <c r="U22431" s="59"/>
    </row>
    <row r="22432" spans="21:21" x14ac:dyDescent="0.2">
      <c r="U22432" s="59"/>
    </row>
    <row r="22433" spans="21:21" x14ac:dyDescent="0.2">
      <c r="U22433" s="59"/>
    </row>
    <row r="22434" spans="21:21" x14ac:dyDescent="0.2">
      <c r="U22434" s="59"/>
    </row>
    <row r="22435" spans="21:21" x14ac:dyDescent="0.2">
      <c r="U22435" s="59"/>
    </row>
    <row r="22436" spans="21:21" x14ac:dyDescent="0.2">
      <c r="U22436" s="59"/>
    </row>
    <row r="22437" spans="21:21" x14ac:dyDescent="0.2">
      <c r="U22437" s="59"/>
    </row>
    <row r="22438" spans="21:21" x14ac:dyDescent="0.2">
      <c r="U22438" s="59"/>
    </row>
    <row r="22439" spans="21:21" x14ac:dyDescent="0.2">
      <c r="U22439" s="59"/>
    </row>
    <row r="22440" spans="21:21" x14ac:dyDescent="0.2">
      <c r="U22440" s="59"/>
    </row>
    <row r="22441" spans="21:21" x14ac:dyDescent="0.2">
      <c r="U22441" s="59"/>
    </row>
    <row r="22442" spans="21:21" x14ac:dyDescent="0.2">
      <c r="U22442" s="59"/>
    </row>
    <row r="22443" spans="21:21" x14ac:dyDescent="0.2">
      <c r="U22443" s="59"/>
    </row>
    <row r="22444" spans="21:21" x14ac:dyDescent="0.2">
      <c r="U22444" s="59"/>
    </row>
    <row r="22445" spans="21:21" x14ac:dyDescent="0.2">
      <c r="U22445" s="59"/>
    </row>
    <row r="22446" spans="21:21" x14ac:dyDescent="0.2">
      <c r="U22446" s="59"/>
    </row>
    <row r="22447" spans="21:21" x14ac:dyDescent="0.2">
      <c r="U22447" s="59"/>
    </row>
    <row r="22448" spans="21:21" x14ac:dyDescent="0.2">
      <c r="U22448" s="59"/>
    </row>
    <row r="22449" spans="21:21" x14ac:dyDescent="0.2">
      <c r="U22449" s="59"/>
    </row>
    <row r="22450" spans="21:21" x14ac:dyDescent="0.2">
      <c r="U22450" s="59"/>
    </row>
    <row r="22451" spans="21:21" x14ac:dyDescent="0.2">
      <c r="U22451" s="59"/>
    </row>
    <row r="22452" spans="21:21" x14ac:dyDescent="0.2">
      <c r="U22452" s="59"/>
    </row>
    <row r="22453" spans="21:21" x14ac:dyDescent="0.2">
      <c r="U22453" s="59"/>
    </row>
    <row r="22454" spans="21:21" x14ac:dyDescent="0.2">
      <c r="U22454" s="59"/>
    </row>
    <row r="22455" spans="21:21" x14ac:dyDescent="0.2">
      <c r="U22455" s="59"/>
    </row>
    <row r="22456" spans="21:21" x14ac:dyDescent="0.2">
      <c r="U22456" s="59"/>
    </row>
    <row r="22457" spans="21:21" x14ac:dyDescent="0.2">
      <c r="U22457" s="59"/>
    </row>
    <row r="22458" spans="21:21" x14ac:dyDescent="0.2">
      <c r="U22458" s="59"/>
    </row>
    <row r="22459" spans="21:21" x14ac:dyDescent="0.2">
      <c r="U22459" s="59"/>
    </row>
    <row r="22460" spans="21:21" x14ac:dyDescent="0.2">
      <c r="U22460" s="59"/>
    </row>
    <row r="22461" spans="21:21" x14ac:dyDescent="0.2">
      <c r="U22461" s="59"/>
    </row>
    <row r="22462" spans="21:21" x14ac:dyDescent="0.2">
      <c r="U22462" s="59"/>
    </row>
    <row r="22463" spans="21:21" x14ac:dyDescent="0.2">
      <c r="U22463" s="59"/>
    </row>
    <row r="22464" spans="21:21" x14ac:dyDescent="0.2">
      <c r="U22464" s="59"/>
    </row>
    <row r="22465" spans="21:21" x14ac:dyDescent="0.2">
      <c r="U22465" s="59"/>
    </row>
    <row r="22466" spans="21:21" x14ac:dyDescent="0.2">
      <c r="U22466" s="59"/>
    </row>
    <row r="22467" spans="21:21" x14ac:dyDescent="0.2">
      <c r="U22467" s="59"/>
    </row>
    <row r="22468" spans="21:21" x14ac:dyDescent="0.2">
      <c r="U22468" s="59"/>
    </row>
    <row r="22469" spans="21:21" x14ac:dyDescent="0.2">
      <c r="U22469" s="59"/>
    </row>
    <row r="22470" spans="21:21" x14ac:dyDescent="0.2">
      <c r="U22470" s="59"/>
    </row>
    <row r="22471" spans="21:21" x14ac:dyDescent="0.2">
      <c r="U22471" s="59"/>
    </row>
    <row r="22472" spans="21:21" x14ac:dyDescent="0.2">
      <c r="U22472" s="59"/>
    </row>
    <row r="22473" spans="21:21" x14ac:dyDescent="0.2">
      <c r="U22473" s="59"/>
    </row>
    <row r="22474" spans="21:21" x14ac:dyDescent="0.2">
      <c r="U22474" s="59"/>
    </row>
    <row r="22475" spans="21:21" x14ac:dyDescent="0.2">
      <c r="U22475" s="59"/>
    </row>
    <row r="22476" spans="21:21" x14ac:dyDescent="0.2">
      <c r="U22476" s="59"/>
    </row>
    <row r="22477" spans="21:21" x14ac:dyDescent="0.2">
      <c r="U22477" s="59"/>
    </row>
    <row r="22478" spans="21:21" x14ac:dyDescent="0.2">
      <c r="U22478" s="59"/>
    </row>
    <row r="22479" spans="21:21" x14ac:dyDescent="0.2">
      <c r="U22479" s="59"/>
    </row>
    <row r="22480" spans="21:21" x14ac:dyDescent="0.2">
      <c r="U22480" s="59"/>
    </row>
    <row r="22481" spans="21:21" x14ac:dyDescent="0.2">
      <c r="U22481" s="59"/>
    </row>
    <row r="22482" spans="21:21" x14ac:dyDescent="0.2">
      <c r="U22482" s="59"/>
    </row>
    <row r="22483" spans="21:21" x14ac:dyDescent="0.2">
      <c r="U22483" s="59"/>
    </row>
    <row r="22484" spans="21:21" x14ac:dyDescent="0.2">
      <c r="U22484" s="59"/>
    </row>
    <row r="22485" spans="21:21" x14ac:dyDescent="0.2">
      <c r="U22485" s="59"/>
    </row>
    <row r="22486" spans="21:21" x14ac:dyDescent="0.2">
      <c r="U22486" s="59"/>
    </row>
    <row r="22487" spans="21:21" x14ac:dyDescent="0.2">
      <c r="U22487" s="59"/>
    </row>
    <row r="22488" spans="21:21" x14ac:dyDescent="0.2">
      <c r="U22488" s="59"/>
    </row>
    <row r="22489" spans="21:21" x14ac:dyDescent="0.2">
      <c r="U22489" s="59"/>
    </row>
    <row r="22490" spans="21:21" x14ac:dyDescent="0.2">
      <c r="U22490" s="59"/>
    </row>
    <row r="22491" spans="21:21" x14ac:dyDescent="0.2">
      <c r="U22491" s="59"/>
    </row>
    <row r="22492" spans="21:21" x14ac:dyDescent="0.2">
      <c r="U22492" s="59"/>
    </row>
    <row r="22493" spans="21:21" x14ac:dyDescent="0.2">
      <c r="U22493" s="59"/>
    </row>
    <row r="22494" spans="21:21" x14ac:dyDescent="0.2">
      <c r="U22494" s="59"/>
    </row>
    <row r="22495" spans="21:21" x14ac:dyDescent="0.2">
      <c r="U22495" s="59"/>
    </row>
    <row r="22496" spans="21:21" x14ac:dyDescent="0.2">
      <c r="U22496" s="59"/>
    </row>
    <row r="22497" spans="21:21" x14ac:dyDescent="0.2">
      <c r="U22497" s="59"/>
    </row>
    <row r="22498" spans="21:21" x14ac:dyDescent="0.2">
      <c r="U22498" s="59"/>
    </row>
    <row r="22499" spans="21:21" x14ac:dyDescent="0.2">
      <c r="U22499" s="59"/>
    </row>
    <row r="22500" spans="21:21" x14ac:dyDescent="0.2">
      <c r="U22500" s="59"/>
    </row>
    <row r="22501" spans="21:21" x14ac:dyDescent="0.2">
      <c r="U22501" s="59"/>
    </row>
    <row r="22502" spans="21:21" x14ac:dyDescent="0.2">
      <c r="U22502" s="59"/>
    </row>
    <row r="22503" spans="21:21" x14ac:dyDescent="0.2">
      <c r="U22503" s="59"/>
    </row>
    <row r="22504" spans="21:21" x14ac:dyDescent="0.2">
      <c r="U22504" s="59"/>
    </row>
    <row r="22505" spans="21:21" x14ac:dyDescent="0.2">
      <c r="U22505" s="59"/>
    </row>
    <row r="22506" spans="21:21" x14ac:dyDescent="0.2">
      <c r="U22506" s="59"/>
    </row>
    <row r="22507" spans="21:21" x14ac:dyDescent="0.2">
      <c r="U22507" s="59"/>
    </row>
    <row r="22508" spans="21:21" x14ac:dyDescent="0.2">
      <c r="U22508" s="59"/>
    </row>
    <row r="22509" spans="21:21" x14ac:dyDescent="0.2">
      <c r="U22509" s="59"/>
    </row>
    <row r="22510" spans="21:21" x14ac:dyDescent="0.2">
      <c r="U22510" s="59"/>
    </row>
    <row r="22511" spans="21:21" x14ac:dyDescent="0.2">
      <c r="U22511" s="59"/>
    </row>
    <row r="22512" spans="21:21" x14ac:dyDescent="0.2">
      <c r="U22512" s="59"/>
    </row>
    <row r="22513" spans="21:21" x14ac:dyDescent="0.2">
      <c r="U22513" s="59"/>
    </row>
    <row r="22514" spans="21:21" x14ac:dyDescent="0.2">
      <c r="U22514" s="59"/>
    </row>
    <row r="22515" spans="21:21" x14ac:dyDescent="0.2">
      <c r="U22515" s="59"/>
    </row>
    <row r="22516" spans="21:21" x14ac:dyDescent="0.2">
      <c r="U22516" s="59"/>
    </row>
    <row r="22517" spans="21:21" x14ac:dyDescent="0.2">
      <c r="U22517" s="59"/>
    </row>
    <row r="22518" spans="21:21" x14ac:dyDescent="0.2">
      <c r="U22518" s="59"/>
    </row>
    <row r="22519" spans="21:21" x14ac:dyDescent="0.2">
      <c r="U22519" s="59"/>
    </row>
    <row r="22520" spans="21:21" x14ac:dyDescent="0.2">
      <c r="U22520" s="59"/>
    </row>
    <row r="22521" spans="21:21" x14ac:dyDescent="0.2">
      <c r="U22521" s="59"/>
    </row>
    <row r="22522" spans="21:21" x14ac:dyDescent="0.2">
      <c r="U22522" s="59"/>
    </row>
    <row r="22523" spans="21:21" x14ac:dyDescent="0.2">
      <c r="U22523" s="59"/>
    </row>
    <row r="22524" spans="21:21" x14ac:dyDescent="0.2">
      <c r="U22524" s="59"/>
    </row>
    <row r="22525" spans="21:21" x14ac:dyDescent="0.2">
      <c r="U22525" s="59"/>
    </row>
    <row r="22526" spans="21:21" x14ac:dyDescent="0.2">
      <c r="U22526" s="59"/>
    </row>
    <row r="22527" spans="21:21" x14ac:dyDescent="0.2">
      <c r="U22527" s="59"/>
    </row>
    <row r="22528" spans="21:21" x14ac:dyDescent="0.2">
      <c r="U22528" s="59"/>
    </row>
    <row r="22529" spans="21:21" x14ac:dyDescent="0.2">
      <c r="U22529" s="59"/>
    </row>
    <row r="22530" spans="21:21" x14ac:dyDescent="0.2">
      <c r="U22530" s="59"/>
    </row>
    <row r="22531" spans="21:21" x14ac:dyDescent="0.2">
      <c r="U22531" s="59"/>
    </row>
    <row r="22532" spans="21:21" x14ac:dyDescent="0.2">
      <c r="U22532" s="59"/>
    </row>
    <row r="22533" spans="21:21" x14ac:dyDescent="0.2">
      <c r="U22533" s="59"/>
    </row>
    <row r="22534" spans="21:21" x14ac:dyDescent="0.2">
      <c r="U22534" s="59"/>
    </row>
    <row r="22535" spans="21:21" x14ac:dyDescent="0.2">
      <c r="U22535" s="59"/>
    </row>
    <row r="22536" spans="21:21" x14ac:dyDescent="0.2">
      <c r="U22536" s="59"/>
    </row>
    <row r="22537" spans="21:21" x14ac:dyDescent="0.2">
      <c r="U22537" s="59"/>
    </row>
    <row r="22538" spans="21:21" x14ac:dyDescent="0.2">
      <c r="U22538" s="59"/>
    </row>
    <row r="22539" spans="21:21" x14ac:dyDescent="0.2">
      <c r="U22539" s="59"/>
    </row>
    <row r="22540" spans="21:21" x14ac:dyDescent="0.2">
      <c r="U22540" s="59"/>
    </row>
    <row r="22541" spans="21:21" x14ac:dyDescent="0.2">
      <c r="U22541" s="59"/>
    </row>
    <row r="22542" spans="21:21" x14ac:dyDescent="0.2">
      <c r="U22542" s="59"/>
    </row>
    <row r="22543" spans="21:21" x14ac:dyDescent="0.2">
      <c r="U22543" s="59"/>
    </row>
    <row r="22544" spans="21:21" x14ac:dyDescent="0.2">
      <c r="U22544" s="59"/>
    </row>
    <row r="22545" spans="21:21" x14ac:dyDescent="0.2">
      <c r="U22545" s="59"/>
    </row>
    <row r="22546" spans="21:21" x14ac:dyDescent="0.2">
      <c r="U22546" s="59"/>
    </row>
    <row r="22547" spans="21:21" x14ac:dyDescent="0.2">
      <c r="U22547" s="59"/>
    </row>
    <row r="22548" spans="21:21" x14ac:dyDescent="0.2">
      <c r="U22548" s="59"/>
    </row>
    <row r="22549" spans="21:21" x14ac:dyDescent="0.2">
      <c r="U22549" s="59"/>
    </row>
    <row r="22550" spans="21:21" x14ac:dyDescent="0.2">
      <c r="U22550" s="59"/>
    </row>
    <row r="22551" spans="21:21" x14ac:dyDescent="0.2">
      <c r="U22551" s="59"/>
    </row>
    <row r="22552" spans="21:21" x14ac:dyDescent="0.2">
      <c r="U22552" s="59"/>
    </row>
    <row r="22553" spans="21:21" x14ac:dyDescent="0.2">
      <c r="U22553" s="59"/>
    </row>
    <row r="22554" spans="21:21" x14ac:dyDescent="0.2">
      <c r="U22554" s="59"/>
    </row>
    <row r="22555" spans="21:21" x14ac:dyDescent="0.2">
      <c r="U22555" s="59"/>
    </row>
    <row r="22556" spans="21:21" x14ac:dyDescent="0.2">
      <c r="U22556" s="59"/>
    </row>
    <row r="22557" spans="21:21" x14ac:dyDescent="0.2">
      <c r="U22557" s="59"/>
    </row>
    <row r="22558" spans="21:21" x14ac:dyDescent="0.2">
      <c r="U22558" s="59"/>
    </row>
    <row r="22559" spans="21:21" x14ac:dyDescent="0.2">
      <c r="U22559" s="59"/>
    </row>
    <row r="22560" spans="21:21" x14ac:dyDescent="0.2">
      <c r="U22560" s="59"/>
    </row>
    <row r="22561" spans="21:21" x14ac:dyDescent="0.2">
      <c r="U22561" s="59"/>
    </row>
    <row r="22562" spans="21:21" x14ac:dyDescent="0.2">
      <c r="U22562" s="59"/>
    </row>
    <row r="22563" spans="21:21" x14ac:dyDescent="0.2">
      <c r="U22563" s="59"/>
    </row>
    <row r="22564" spans="21:21" x14ac:dyDescent="0.2">
      <c r="U22564" s="59"/>
    </row>
    <row r="22565" spans="21:21" x14ac:dyDescent="0.2">
      <c r="U22565" s="59"/>
    </row>
    <row r="22566" spans="21:21" x14ac:dyDescent="0.2">
      <c r="U22566" s="59"/>
    </row>
    <row r="22567" spans="21:21" x14ac:dyDescent="0.2">
      <c r="U22567" s="59"/>
    </row>
    <row r="22568" spans="21:21" x14ac:dyDescent="0.2">
      <c r="U22568" s="59"/>
    </row>
    <row r="22569" spans="21:21" x14ac:dyDescent="0.2">
      <c r="U22569" s="59"/>
    </row>
    <row r="22570" spans="21:21" x14ac:dyDescent="0.2">
      <c r="U22570" s="59"/>
    </row>
    <row r="22571" spans="21:21" x14ac:dyDescent="0.2">
      <c r="U22571" s="59"/>
    </row>
    <row r="22572" spans="21:21" x14ac:dyDescent="0.2">
      <c r="U22572" s="59"/>
    </row>
    <row r="22573" spans="21:21" x14ac:dyDescent="0.2">
      <c r="U22573" s="59"/>
    </row>
    <row r="22574" spans="21:21" x14ac:dyDescent="0.2">
      <c r="U22574" s="59"/>
    </row>
    <row r="22575" spans="21:21" x14ac:dyDescent="0.2">
      <c r="U22575" s="59"/>
    </row>
    <row r="22576" spans="21:21" x14ac:dyDescent="0.2">
      <c r="U22576" s="59"/>
    </row>
    <row r="22577" spans="21:21" x14ac:dyDescent="0.2">
      <c r="U22577" s="59"/>
    </row>
    <row r="22578" spans="21:21" x14ac:dyDescent="0.2">
      <c r="U22578" s="59"/>
    </row>
    <row r="22579" spans="21:21" x14ac:dyDescent="0.2">
      <c r="U22579" s="59"/>
    </row>
    <row r="22580" spans="21:21" x14ac:dyDescent="0.2">
      <c r="U22580" s="59"/>
    </row>
    <row r="22581" spans="21:21" x14ac:dyDescent="0.2">
      <c r="U22581" s="59"/>
    </row>
    <row r="22582" spans="21:21" x14ac:dyDescent="0.2">
      <c r="U22582" s="59"/>
    </row>
    <row r="22583" spans="21:21" x14ac:dyDescent="0.2">
      <c r="U22583" s="59"/>
    </row>
    <row r="22584" spans="21:21" x14ac:dyDescent="0.2">
      <c r="U22584" s="59"/>
    </row>
    <row r="22585" spans="21:21" x14ac:dyDescent="0.2">
      <c r="U22585" s="59"/>
    </row>
    <row r="22586" spans="21:21" x14ac:dyDescent="0.2">
      <c r="U22586" s="59"/>
    </row>
    <row r="22587" spans="21:21" x14ac:dyDescent="0.2">
      <c r="U22587" s="59"/>
    </row>
    <row r="22588" spans="21:21" x14ac:dyDescent="0.2">
      <c r="U22588" s="59"/>
    </row>
    <row r="22589" spans="21:21" x14ac:dyDescent="0.2">
      <c r="U22589" s="59"/>
    </row>
    <row r="22590" spans="21:21" x14ac:dyDescent="0.2">
      <c r="U22590" s="59"/>
    </row>
    <row r="22591" spans="21:21" x14ac:dyDescent="0.2">
      <c r="U22591" s="59"/>
    </row>
    <row r="22592" spans="21:21" x14ac:dyDescent="0.2">
      <c r="U22592" s="59"/>
    </row>
    <row r="22593" spans="21:21" x14ac:dyDescent="0.2">
      <c r="U22593" s="59"/>
    </row>
    <row r="22594" spans="21:21" x14ac:dyDescent="0.2">
      <c r="U22594" s="59"/>
    </row>
    <row r="22595" spans="21:21" x14ac:dyDescent="0.2">
      <c r="U22595" s="59"/>
    </row>
    <row r="22596" spans="21:21" x14ac:dyDescent="0.2">
      <c r="U22596" s="59"/>
    </row>
    <row r="22597" spans="21:21" x14ac:dyDescent="0.2">
      <c r="U22597" s="59"/>
    </row>
    <row r="22598" spans="21:21" x14ac:dyDescent="0.2">
      <c r="U22598" s="59"/>
    </row>
    <row r="22599" spans="21:21" x14ac:dyDescent="0.2">
      <c r="U22599" s="59"/>
    </row>
    <row r="22600" spans="21:21" x14ac:dyDescent="0.2">
      <c r="U22600" s="59"/>
    </row>
    <row r="22601" spans="21:21" x14ac:dyDescent="0.2">
      <c r="U22601" s="59"/>
    </row>
    <row r="22602" spans="21:21" x14ac:dyDescent="0.2">
      <c r="U22602" s="59"/>
    </row>
    <row r="22603" spans="21:21" x14ac:dyDescent="0.2">
      <c r="U22603" s="59"/>
    </row>
    <row r="22604" spans="21:21" x14ac:dyDescent="0.2">
      <c r="U22604" s="59"/>
    </row>
    <row r="22605" spans="21:21" x14ac:dyDescent="0.2">
      <c r="U22605" s="59"/>
    </row>
    <row r="22606" spans="21:21" x14ac:dyDescent="0.2">
      <c r="U22606" s="59"/>
    </row>
    <row r="22607" spans="21:21" x14ac:dyDescent="0.2">
      <c r="U22607" s="59"/>
    </row>
    <row r="22608" spans="21:21" x14ac:dyDescent="0.2">
      <c r="U22608" s="59"/>
    </row>
    <row r="22609" spans="21:21" x14ac:dyDescent="0.2">
      <c r="U22609" s="59"/>
    </row>
    <row r="22610" spans="21:21" x14ac:dyDescent="0.2">
      <c r="U22610" s="59"/>
    </row>
    <row r="22611" spans="21:21" x14ac:dyDescent="0.2">
      <c r="U22611" s="59"/>
    </row>
    <row r="22612" spans="21:21" x14ac:dyDescent="0.2">
      <c r="U22612" s="59"/>
    </row>
    <row r="22613" spans="21:21" x14ac:dyDescent="0.2">
      <c r="U22613" s="59"/>
    </row>
    <row r="22614" spans="21:21" x14ac:dyDescent="0.2">
      <c r="U22614" s="59"/>
    </row>
    <row r="22615" spans="21:21" x14ac:dyDescent="0.2">
      <c r="U22615" s="59"/>
    </row>
    <row r="22616" spans="21:21" x14ac:dyDescent="0.2">
      <c r="U22616" s="59"/>
    </row>
    <row r="22617" spans="21:21" x14ac:dyDescent="0.2">
      <c r="U22617" s="59"/>
    </row>
    <row r="22618" spans="21:21" x14ac:dyDescent="0.2">
      <c r="U22618" s="59"/>
    </row>
    <row r="22619" spans="21:21" x14ac:dyDescent="0.2">
      <c r="U22619" s="59"/>
    </row>
    <row r="22620" spans="21:21" x14ac:dyDescent="0.2">
      <c r="U22620" s="59"/>
    </row>
    <row r="22621" spans="21:21" x14ac:dyDescent="0.2">
      <c r="U22621" s="59"/>
    </row>
    <row r="22622" spans="21:21" x14ac:dyDescent="0.2">
      <c r="U22622" s="59"/>
    </row>
    <row r="22623" spans="21:21" x14ac:dyDescent="0.2">
      <c r="U22623" s="59"/>
    </row>
    <row r="22624" spans="21:21" x14ac:dyDescent="0.2">
      <c r="U22624" s="59"/>
    </row>
    <row r="22625" spans="21:21" x14ac:dyDescent="0.2">
      <c r="U22625" s="59"/>
    </row>
    <row r="22626" spans="21:21" x14ac:dyDescent="0.2">
      <c r="U22626" s="59"/>
    </row>
    <row r="22627" spans="21:21" x14ac:dyDescent="0.2">
      <c r="U22627" s="59"/>
    </row>
    <row r="22628" spans="21:21" x14ac:dyDescent="0.2">
      <c r="U22628" s="59"/>
    </row>
    <row r="22629" spans="21:21" x14ac:dyDescent="0.2">
      <c r="U22629" s="59"/>
    </row>
    <row r="22630" spans="21:21" x14ac:dyDescent="0.2">
      <c r="U22630" s="59"/>
    </row>
    <row r="22631" spans="21:21" x14ac:dyDescent="0.2">
      <c r="U22631" s="59"/>
    </row>
    <row r="22632" spans="21:21" x14ac:dyDescent="0.2">
      <c r="U22632" s="59"/>
    </row>
    <row r="22633" spans="21:21" x14ac:dyDescent="0.2">
      <c r="U22633" s="59"/>
    </row>
    <row r="22634" spans="21:21" x14ac:dyDescent="0.2">
      <c r="U22634" s="59"/>
    </row>
    <row r="22635" spans="21:21" x14ac:dyDescent="0.2">
      <c r="U22635" s="59"/>
    </row>
    <row r="22636" spans="21:21" x14ac:dyDescent="0.2">
      <c r="U22636" s="59"/>
    </row>
    <row r="22637" spans="21:21" x14ac:dyDescent="0.2">
      <c r="U22637" s="59"/>
    </row>
    <row r="22638" spans="21:21" x14ac:dyDescent="0.2">
      <c r="U22638" s="59"/>
    </row>
    <row r="22639" spans="21:21" x14ac:dyDescent="0.2">
      <c r="U22639" s="59"/>
    </row>
    <row r="22640" spans="21:21" x14ac:dyDescent="0.2">
      <c r="U22640" s="59"/>
    </row>
    <row r="22641" spans="21:21" x14ac:dyDescent="0.2">
      <c r="U22641" s="59"/>
    </row>
    <row r="22642" spans="21:21" x14ac:dyDescent="0.2">
      <c r="U22642" s="59"/>
    </row>
    <row r="22643" spans="21:21" x14ac:dyDescent="0.2">
      <c r="U22643" s="59"/>
    </row>
    <row r="22644" spans="21:21" x14ac:dyDescent="0.2">
      <c r="U22644" s="59"/>
    </row>
    <row r="22645" spans="21:21" x14ac:dyDescent="0.2">
      <c r="U22645" s="59"/>
    </row>
    <row r="22646" spans="21:21" x14ac:dyDescent="0.2">
      <c r="U22646" s="59"/>
    </row>
    <row r="22647" spans="21:21" x14ac:dyDescent="0.2">
      <c r="U22647" s="59"/>
    </row>
    <row r="22648" spans="21:21" x14ac:dyDescent="0.2">
      <c r="U22648" s="59"/>
    </row>
    <row r="22649" spans="21:21" x14ac:dyDescent="0.2">
      <c r="U22649" s="59"/>
    </row>
    <row r="22650" spans="21:21" x14ac:dyDescent="0.2">
      <c r="U22650" s="59"/>
    </row>
    <row r="22651" spans="21:21" x14ac:dyDescent="0.2">
      <c r="U22651" s="59"/>
    </row>
    <row r="22652" spans="21:21" x14ac:dyDescent="0.2">
      <c r="U22652" s="59"/>
    </row>
    <row r="22653" spans="21:21" x14ac:dyDescent="0.2">
      <c r="U22653" s="59"/>
    </row>
    <row r="22654" spans="21:21" x14ac:dyDescent="0.2">
      <c r="U22654" s="59"/>
    </row>
    <row r="22655" spans="21:21" x14ac:dyDescent="0.2">
      <c r="U22655" s="59"/>
    </row>
    <row r="22656" spans="21:21" x14ac:dyDescent="0.2">
      <c r="U22656" s="59"/>
    </row>
    <row r="22657" spans="21:21" x14ac:dyDescent="0.2">
      <c r="U22657" s="59"/>
    </row>
    <row r="22658" spans="21:21" x14ac:dyDescent="0.2">
      <c r="U22658" s="59"/>
    </row>
    <row r="22659" spans="21:21" x14ac:dyDescent="0.2">
      <c r="U22659" s="59"/>
    </row>
    <row r="22660" spans="21:21" x14ac:dyDescent="0.2">
      <c r="U22660" s="59"/>
    </row>
    <row r="22661" spans="21:21" x14ac:dyDescent="0.2">
      <c r="U22661" s="59"/>
    </row>
    <row r="22662" spans="21:21" x14ac:dyDescent="0.2">
      <c r="U22662" s="59"/>
    </row>
    <row r="22663" spans="21:21" x14ac:dyDescent="0.2">
      <c r="U22663" s="59"/>
    </row>
    <row r="22664" spans="21:21" x14ac:dyDescent="0.2">
      <c r="U22664" s="59"/>
    </row>
    <row r="22665" spans="21:21" x14ac:dyDescent="0.2">
      <c r="U22665" s="59"/>
    </row>
    <row r="22666" spans="21:21" x14ac:dyDescent="0.2">
      <c r="U22666" s="59"/>
    </row>
    <row r="22667" spans="21:21" x14ac:dyDescent="0.2">
      <c r="U22667" s="59"/>
    </row>
    <row r="22668" spans="21:21" x14ac:dyDescent="0.2">
      <c r="U22668" s="59"/>
    </row>
    <row r="22669" spans="21:21" x14ac:dyDescent="0.2">
      <c r="U22669" s="59"/>
    </row>
    <row r="22670" spans="21:21" x14ac:dyDescent="0.2">
      <c r="U22670" s="59"/>
    </row>
    <row r="22671" spans="21:21" x14ac:dyDescent="0.2">
      <c r="U22671" s="59"/>
    </row>
    <row r="22672" spans="21:21" x14ac:dyDescent="0.2">
      <c r="U22672" s="59"/>
    </row>
    <row r="22673" spans="21:21" x14ac:dyDescent="0.2">
      <c r="U22673" s="59"/>
    </row>
    <row r="22674" spans="21:21" x14ac:dyDescent="0.2">
      <c r="U22674" s="59"/>
    </row>
    <row r="22675" spans="21:21" x14ac:dyDescent="0.2">
      <c r="U22675" s="59"/>
    </row>
    <row r="22676" spans="21:21" x14ac:dyDescent="0.2">
      <c r="U22676" s="59"/>
    </row>
    <row r="22677" spans="21:21" x14ac:dyDescent="0.2">
      <c r="U22677" s="59"/>
    </row>
    <row r="22678" spans="21:21" x14ac:dyDescent="0.2">
      <c r="U22678" s="59"/>
    </row>
    <row r="22679" spans="21:21" x14ac:dyDescent="0.2">
      <c r="U22679" s="59"/>
    </row>
    <row r="22680" spans="21:21" x14ac:dyDescent="0.2">
      <c r="U22680" s="59"/>
    </row>
    <row r="22681" spans="21:21" x14ac:dyDescent="0.2">
      <c r="U22681" s="59"/>
    </row>
    <row r="22682" spans="21:21" x14ac:dyDescent="0.2">
      <c r="U22682" s="59"/>
    </row>
    <row r="22683" spans="21:21" x14ac:dyDescent="0.2">
      <c r="U22683" s="59"/>
    </row>
    <row r="22684" spans="21:21" x14ac:dyDescent="0.2">
      <c r="U22684" s="59"/>
    </row>
    <row r="22685" spans="21:21" x14ac:dyDescent="0.2">
      <c r="U22685" s="59"/>
    </row>
    <row r="22686" spans="21:21" x14ac:dyDescent="0.2">
      <c r="U22686" s="59"/>
    </row>
    <row r="22687" spans="21:21" x14ac:dyDescent="0.2">
      <c r="U22687" s="59"/>
    </row>
    <row r="22688" spans="21:21" x14ac:dyDescent="0.2">
      <c r="U22688" s="59"/>
    </row>
    <row r="22689" spans="21:21" x14ac:dyDescent="0.2">
      <c r="U22689" s="59"/>
    </row>
    <row r="22690" spans="21:21" x14ac:dyDescent="0.2">
      <c r="U22690" s="59"/>
    </row>
    <row r="22691" spans="21:21" x14ac:dyDescent="0.2">
      <c r="U22691" s="59"/>
    </row>
    <row r="22692" spans="21:21" x14ac:dyDescent="0.2">
      <c r="U22692" s="59"/>
    </row>
    <row r="22693" spans="21:21" x14ac:dyDescent="0.2">
      <c r="U22693" s="59"/>
    </row>
    <row r="22694" spans="21:21" x14ac:dyDescent="0.2">
      <c r="U22694" s="59"/>
    </row>
    <row r="22695" spans="21:21" x14ac:dyDescent="0.2">
      <c r="U22695" s="59"/>
    </row>
    <row r="22696" spans="21:21" x14ac:dyDescent="0.2">
      <c r="U22696" s="59"/>
    </row>
    <row r="22697" spans="21:21" x14ac:dyDescent="0.2">
      <c r="U22697" s="59"/>
    </row>
    <row r="22698" spans="21:21" x14ac:dyDescent="0.2">
      <c r="U22698" s="59"/>
    </row>
    <row r="22699" spans="21:21" x14ac:dyDescent="0.2">
      <c r="U22699" s="59"/>
    </row>
    <row r="22700" spans="21:21" x14ac:dyDescent="0.2">
      <c r="U22700" s="59"/>
    </row>
    <row r="22701" spans="21:21" x14ac:dyDescent="0.2">
      <c r="U22701" s="59"/>
    </row>
    <row r="22702" spans="21:21" x14ac:dyDescent="0.2">
      <c r="U22702" s="59"/>
    </row>
    <row r="22703" spans="21:21" x14ac:dyDescent="0.2">
      <c r="U22703" s="59"/>
    </row>
    <row r="22704" spans="21:21" x14ac:dyDescent="0.2">
      <c r="U22704" s="59"/>
    </row>
    <row r="22705" spans="21:21" x14ac:dyDescent="0.2">
      <c r="U22705" s="59"/>
    </row>
    <row r="22706" spans="21:21" x14ac:dyDescent="0.2">
      <c r="U22706" s="59"/>
    </row>
    <row r="22707" spans="21:21" x14ac:dyDescent="0.2">
      <c r="U22707" s="59"/>
    </row>
    <row r="22708" spans="21:21" x14ac:dyDescent="0.2">
      <c r="U22708" s="59"/>
    </row>
    <row r="22709" spans="21:21" x14ac:dyDescent="0.2">
      <c r="U22709" s="59"/>
    </row>
    <row r="22710" spans="21:21" x14ac:dyDescent="0.2">
      <c r="U22710" s="59"/>
    </row>
    <row r="22711" spans="21:21" x14ac:dyDescent="0.2">
      <c r="U22711" s="59"/>
    </row>
    <row r="22712" spans="21:21" x14ac:dyDescent="0.2">
      <c r="U22712" s="59"/>
    </row>
    <row r="22713" spans="21:21" x14ac:dyDescent="0.2">
      <c r="U22713" s="59"/>
    </row>
    <row r="22714" spans="21:21" x14ac:dyDescent="0.2">
      <c r="U22714" s="59"/>
    </row>
    <row r="22715" spans="21:21" x14ac:dyDescent="0.2">
      <c r="U22715" s="59"/>
    </row>
    <row r="22716" spans="21:21" x14ac:dyDescent="0.2">
      <c r="U22716" s="59"/>
    </row>
    <row r="22717" spans="21:21" x14ac:dyDescent="0.2">
      <c r="U22717" s="59"/>
    </row>
    <row r="22718" spans="21:21" x14ac:dyDescent="0.2">
      <c r="U22718" s="59"/>
    </row>
    <row r="22719" spans="21:21" x14ac:dyDescent="0.2">
      <c r="U22719" s="59"/>
    </row>
    <row r="22720" spans="21:21" x14ac:dyDescent="0.2">
      <c r="U22720" s="59"/>
    </row>
    <row r="22721" spans="21:21" x14ac:dyDescent="0.2">
      <c r="U22721" s="59"/>
    </row>
    <row r="22722" spans="21:21" x14ac:dyDescent="0.2">
      <c r="U22722" s="59"/>
    </row>
    <row r="22723" spans="21:21" x14ac:dyDescent="0.2">
      <c r="U22723" s="59"/>
    </row>
    <row r="22724" spans="21:21" x14ac:dyDescent="0.2">
      <c r="U22724" s="59"/>
    </row>
    <row r="22725" spans="21:21" x14ac:dyDescent="0.2">
      <c r="U22725" s="59"/>
    </row>
    <row r="22726" spans="21:21" x14ac:dyDescent="0.2">
      <c r="U22726" s="59"/>
    </row>
    <row r="22727" spans="21:21" x14ac:dyDescent="0.2">
      <c r="U22727" s="59"/>
    </row>
    <row r="22728" spans="21:21" x14ac:dyDescent="0.2">
      <c r="U22728" s="59"/>
    </row>
    <row r="22729" spans="21:21" x14ac:dyDescent="0.2">
      <c r="U22729" s="59"/>
    </row>
    <row r="22730" spans="21:21" x14ac:dyDescent="0.2">
      <c r="U22730" s="59"/>
    </row>
    <row r="22731" spans="21:21" x14ac:dyDescent="0.2">
      <c r="U22731" s="59"/>
    </row>
    <row r="22732" spans="21:21" x14ac:dyDescent="0.2">
      <c r="U22732" s="59"/>
    </row>
    <row r="22733" spans="21:21" x14ac:dyDescent="0.2">
      <c r="U22733" s="59"/>
    </row>
    <row r="22734" spans="21:21" x14ac:dyDescent="0.2">
      <c r="U22734" s="59"/>
    </row>
    <row r="22735" spans="21:21" x14ac:dyDescent="0.2">
      <c r="U22735" s="59"/>
    </row>
    <row r="22736" spans="21:21" x14ac:dyDescent="0.2">
      <c r="U22736" s="59"/>
    </row>
    <row r="22737" spans="21:21" x14ac:dyDescent="0.2">
      <c r="U22737" s="59"/>
    </row>
    <row r="22738" spans="21:21" x14ac:dyDescent="0.2">
      <c r="U22738" s="59"/>
    </row>
    <row r="22739" spans="21:21" x14ac:dyDescent="0.2">
      <c r="U22739" s="59"/>
    </row>
    <row r="22740" spans="21:21" x14ac:dyDescent="0.2">
      <c r="U22740" s="59"/>
    </row>
    <row r="22741" spans="21:21" x14ac:dyDescent="0.2">
      <c r="U22741" s="59"/>
    </row>
    <row r="22742" spans="21:21" x14ac:dyDescent="0.2">
      <c r="U22742" s="59"/>
    </row>
    <row r="22743" spans="21:21" x14ac:dyDescent="0.2">
      <c r="U22743" s="59"/>
    </row>
    <row r="22744" spans="21:21" x14ac:dyDescent="0.2">
      <c r="U22744" s="59"/>
    </row>
    <row r="22745" spans="21:21" x14ac:dyDescent="0.2">
      <c r="U22745" s="59"/>
    </row>
    <row r="22746" spans="21:21" x14ac:dyDescent="0.2">
      <c r="U22746" s="59"/>
    </row>
    <row r="22747" spans="21:21" x14ac:dyDescent="0.2">
      <c r="U22747" s="59"/>
    </row>
    <row r="22748" spans="21:21" x14ac:dyDescent="0.2">
      <c r="U22748" s="59"/>
    </row>
    <row r="22749" spans="21:21" x14ac:dyDescent="0.2">
      <c r="U22749" s="59"/>
    </row>
    <row r="22750" spans="21:21" x14ac:dyDescent="0.2">
      <c r="U22750" s="59"/>
    </row>
    <row r="22751" spans="21:21" x14ac:dyDescent="0.2">
      <c r="U22751" s="59"/>
    </row>
    <row r="22752" spans="21:21" x14ac:dyDescent="0.2">
      <c r="U22752" s="59"/>
    </row>
    <row r="22753" spans="21:21" x14ac:dyDescent="0.2">
      <c r="U22753" s="59"/>
    </row>
    <row r="22754" spans="21:21" x14ac:dyDescent="0.2">
      <c r="U22754" s="59"/>
    </row>
    <row r="22755" spans="21:21" x14ac:dyDescent="0.2">
      <c r="U22755" s="59"/>
    </row>
    <row r="22756" spans="21:21" x14ac:dyDescent="0.2">
      <c r="U22756" s="59"/>
    </row>
    <row r="22757" spans="21:21" x14ac:dyDescent="0.2">
      <c r="U22757" s="59"/>
    </row>
    <row r="22758" spans="21:21" x14ac:dyDescent="0.2">
      <c r="U22758" s="59"/>
    </row>
    <row r="22759" spans="21:21" x14ac:dyDescent="0.2">
      <c r="U22759" s="59"/>
    </row>
    <row r="22760" spans="21:21" x14ac:dyDescent="0.2">
      <c r="U22760" s="59"/>
    </row>
    <row r="22761" spans="21:21" x14ac:dyDescent="0.2">
      <c r="U22761" s="59"/>
    </row>
    <row r="22762" spans="21:21" x14ac:dyDescent="0.2">
      <c r="U22762" s="59"/>
    </row>
    <row r="22763" spans="21:21" x14ac:dyDescent="0.2">
      <c r="U22763" s="59"/>
    </row>
    <row r="22764" spans="21:21" x14ac:dyDescent="0.2">
      <c r="U22764" s="59"/>
    </row>
    <row r="22765" spans="21:21" x14ac:dyDescent="0.2">
      <c r="U22765" s="59"/>
    </row>
    <row r="22766" spans="21:21" x14ac:dyDescent="0.2">
      <c r="U22766" s="59"/>
    </row>
    <row r="22767" spans="21:21" x14ac:dyDescent="0.2">
      <c r="U22767" s="59"/>
    </row>
    <row r="22768" spans="21:21" x14ac:dyDescent="0.2">
      <c r="U22768" s="59"/>
    </row>
    <row r="22769" spans="21:21" x14ac:dyDescent="0.2">
      <c r="U22769" s="59"/>
    </row>
    <row r="22770" spans="21:21" x14ac:dyDescent="0.2">
      <c r="U22770" s="59"/>
    </row>
    <row r="22771" spans="21:21" x14ac:dyDescent="0.2">
      <c r="U22771" s="59"/>
    </row>
    <row r="22772" spans="21:21" x14ac:dyDescent="0.2">
      <c r="U22772" s="59"/>
    </row>
    <row r="22773" spans="21:21" x14ac:dyDescent="0.2">
      <c r="U22773" s="59"/>
    </row>
    <row r="22774" spans="21:21" x14ac:dyDescent="0.2">
      <c r="U22774" s="59"/>
    </row>
    <row r="22775" spans="21:21" x14ac:dyDescent="0.2">
      <c r="U22775" s="59"/>
    </row>
    <row r="22776" spans="21:21" x14ac:dyDescent="0.2">
      <c r="U22776" s="59"/>
    </row>
    <row r="22777" spans="21:21" x14ac:dyDescent="0.2">
      <c r="U22777" s="59"/>
    </row>
    <row r="22778" spans="21:21" x14ac:dyDescent="0.2">
      <c r="U22778" s="59"/>
    </row>
    <row r="22779" spans="21:21" x14ac:dyDescent="0.2">
      <c r="U22779" s="59"/>
    </row>
    <row r="22780" spans="21:21" x14ac:dyDescent="0.2">
      <c r="U22780" s="59"/>
    </row>
    <row r="22781" spans="21:21" x14ac:dyDescent="0.2">
      <c r="U22781" s="59"/>
    </row>
    <row r="22782" spans="21:21" x14ac:dyDescent="0.2">
      <c r="U22782" s="59"/>
    </row>
    <row r="22783" spans="21:21" x14ac:dyDescent="0.2">
      <c r="U22783" s="59"/>
    </row>
    <row r="22784" spans="21:21" x14ac:dyDescent="0.2">
      <c r="U22784" s="59"/>
    </row>
    <row r="22785" spans="21:21" x14ac:dyDescent="0.2">
      <c r="U22785" s="59"/>
    </row>
    <row r="22786" spans="21:21" x14ac:dyDescent="0.2">
      <c r="U22786" s="59"/>
    </row>
    <row r="22787" spans="21:21" x14ac:dyDescent="0.2">
      <c r="U22787" s="59"/>
    </row>
    <row r="22788" spans="21:21" x14ac:dyDescent="0.2">
      <c r="U22788" s="59"/>
    </row>
    <row r="22789" spans="21:21" x14ac:dyDescent="0.2">
      <c r="U22789" s="59"/>
    </row>
    <row r="22790" spans="21:21" x14ac:dyDescent="0.2">
      <c r="U22790" s="59"/>
    </row>
    <row r="22791" spans="21:21" x14ac:dyDescent="0.2">
      <c r="U22791" s="59"/>
    </row>
    <row r="22792" spans="21:21" x14ac:dyDescent="0.2">
      <c r="U22792" s="59"/>
    </row>
    <row r="22793" spans="21:21" x14ac:dyDescent="0.2">
      <c r="U22793" s="59"/>
    </row>
    <row r="22794" spans="21:21" x14ac:dyDescent="0.2">
      <c r="U22794" s="59"/>
    </row>
    <row r="22795" spans="21:21" x14ac:dyDescent="0.2">
      <c r="U22795" s="59"/>
    </row>
    <row r="22796" spans="21:21" x14ac:dyDescent="0.2">
      <c r="U22796" s="59"/>
    </row>
    <row r="22797" spans="21:21" x14ac:dyDescent="0.2">
      <c r="U22797" s="59"/>
    </row>
    <row r="22798" spans="21:21" x14ac:dyDescent="0.2">
      <c r="U22798" s="59"/>
    </row>
    <row r="22799" spans="21:21" x14ac:dyDescent="0.2">
      <c r="U22799" s="59"/>
    </row>
    <row r="22800" spans="21:21" x14ac:dyDescent="0.2">
      <c r="U22800" s="59"/>
    </row>
    <row r="22801" spans="21:21" x14ac:dyDescent="0.2">
      <c r="U22801" s="59"/>
    </row>
    <row r="22802" spans="21:21" x14ac:dyDescent="0.2">
      <c r="U22802" s="59"/>
    </row>
    <row r="22803" spans="21:21" x14ac:dyDescent="0.2">
      <c r="U22803" s="59"/>
    </row>
    <row r="22804" spans="21:21" x14ac:dyDescent="0.2">
      <c r="U22804" s="59"/>
    </row>
    <row r="22805" spans="21:21" x14ac:dyDescent="0.2">
      <c r="U22805" s="59"/>
    </row>
    <row r="22806" spans="21:21" x14ac:dyDescent="0.2">
      <c r="U22806" s="59"/>
    </row>
    <row r="22807" spans="21:21" x14ac:dyDescent="0.2">
      <c r="U22807" s="59"/>
    </row>
    <row r="22808" spans="21:21" x14ac:dyDescent="0.2">
      <c r="U22808" s="59"/>
    </row>
    <row r="22809" spans="21:21" x14ac:dyDescent="0.2">
      <c r="U22809" s="59"/>
    </row>
    <row r="22810" spans="21:21" x14ac:dyDescent="0.2">
      <c r="U22810" s="59"/>
    </row>
    <row r="22811" spans="21:21" x14ac:dyDescent="0.2">
      <c r="U22811" s="59"/>
    </row>
    <row r="22812" spans="21:21" x14ac:dyDescent="0.2">
      <c r="U22812" s="59"/>
    </row>
    <row r="22813" spans="21:21" x14ac:dyDescent="0.2">
      <c r="U22813" s="59"/>
    </row>
    <row r="22814" spans="21:21" x14ac:dyDescent="0.2">
      <c r="U22814" s="59"/>
    </row>
    <row r="22815" spans="21:21" x14ac:dyDescent="0.2">
      <c r="U22815" s="59"/>
    </row>
    <row r="22816" spans="21:21" x14ac:dyDescent="0.2">
      <c r="U22816" s="59"/>
    </row>
    <row r="22817" spans="21:21" x14ac:dyDescent="0.2">
      <c r="U22817" s="59"/>
    </row>
    <row r="22818" spans="21:21" x14ac:dyDescent="0.2">
      <c r="U22818" s="59"/>
    </row>
    <row r="22819" spans="21:21" x14ac:dyDescent="0.2">
      <c r="U22819" s="59"/>
    </row>
    <row r="22820" spans="21:21" x14ac:dyDescent="0.2">
      <c r="U22820" s="59"/>
    </row>
    <row r="22821" spans="21:21" x14ac:dyDescent="0.2">
      <c r="U22821" s="59"/>
    </row>
    <row r="22822" spans="21:21" x14ac:dyDescent="0.2">
      <c r="U22822" s="59"/>
    </row>
    <row r="22823" spans="21:21" x14ac:dyDescent="0.2">
      <c r="U22823" s="59"/>
    </row>
    <row r="22824" spans="21:21" x14ac:dyDescent="0.2">
      <c r="U22824" s="59"/>
    </row>
    <row r="22825" spans="21:21" x14ac:dyDescent="0.2">
      <c r="U22825" s="59"/>
    </row>
    <row r="22826" spans="21:21" x14ac:dyDescent="0.2">
      <c r="U22826" s="59"/>
    </row>
    <row r="22827" spans="21:21" x14ac:dyDescent="0.2">
      <c r="U22827" s="59"/>
    </row>
    <row r="22828" spans="21:21" x14ac:dyDescent="0.2">
      <c r="U22828" s="59"/>
    </row>
    <row r="22829" spans="21:21" x14ac:dyDescent="0.2">
      <c r="U22829" s="59"/>
    </row>
    <row r="22830" spans="21:21" x14ac:dyDescent="0.2">
      <c r="U22830" s="59"/>
    </row>
    <row r="22831" spans="21:21" x14ac:dyDescent="0.2">
      <c r="U22831" s="59"/>
    </row>
    <row r="22832" spans="21:21" x14ac:dyDescent="0.2">
      <c r="U22832" s="59"/>
    </row>
    <row r="22833" spans="21:21" x14ac:dyDescent="0.2">
      <c r="U22833" s="59"/>
    </row>
    <row r="22834" spans="21:21" x14ac:dyDescent="0.2">
      <c r="U22834" s="59"/>
    </row>
    <row r="22835" spans="21:21" x14ac:dyDescent="0.2">
      <c r="U22835" s="59"/>
    </row>
    <row r="22836" spans="21:21" x14ac:dyDescent="0.2">
      <c r="U22836" s="59"/>
    </row>
    <row r="22837" spans="21:21" x14ac:dyDescent="0.2">
      <c r="U22837" s="59"/>
    </row>
    <row r="22838" spans="21:21" x14ac:dyDescent="0.2">
      <c r="U22838" s="59"/>
    </row>
    <row r="22839" spans="21:21" x14ac:dyDescent="0.2">
      <c r="U22839" s="59"/>
    </row>
    <row r="22840" spans="21:21" x14ac:dyDescent="0.2">
      <c r="U22840" s="59"/>
    </row>
    <row r="22841" spans="21:21" x14ac:dyDescent="0.2">
      <c r="U22841" s="59"/>
    </row>
    <row r="22842" spans="21:21" x14ac:dyDescent="0.2">
      <c r="U22842" s="59"/>
    </row>
    <row r="22843" spans="21:21" x14ac:dyDescent="0.2">
      <c r="U22843" s="59"/>
    </row>
    <row r="22844" spans="21:21" x14ac:dyDescent="0.2">
      <c r="U22844" s="59"/>
    </row>
    <row r="22845" spans="21:21" x14ac:dyDescent="0.2">
      <c r="U22845" s="59"/>
    </row>
    <row r="22846" spans="21:21" x14ac:dyDescent="0.2">
      <c r="U22846" s="59"/>
    </row>
    <row r="22847" spans="21:21" x14ac:dyDescent="0.2">
      <c r="U22847" s="59"/>
    </row>
    <row r="22848" spans="21:21" x14ac:dyDescent="0.2">
      <c r="U22848" s="59"/>
    </row>
    <row r="22849" spans="21:21" x14ac:dyDescent="0.2">
      <c r="U22849" s="59"/>
    </row>
    <row r="22850" spans="21:21" x14ac:dyDescent="0.2">
      <c r="U22850" s="59"/>
    </row>
    <row r="22851" spans="21:21" x14ac:dyDescent="0.2">
      <c r="U22851" s="59"/>
    </row>
    <row r="22852" spans="21:21" x14ac:dyDescent="0.2">
      <c r="U22852" s="59"/>
    </row>
    <row r="22853" spans="21:21" x14ac:dyDescent="0.2">
      <c r="U22853" s="59"/>
    </row>
    <row r="22854" spans="21:21" x14ac:dyDescent="0.2">
      <c r="U22854" s="59"/>
    </row>
    <row r="22855" spans="21:21" x14ac:dyDescent="0.2">
      <c r="U22855" s="59"/>
    </row>
    <row r="22856" spans="21:21" x14ac:dyDescent="0.2">
      <c r="U22856" s="59"/>
    </row>
    <row r="22857" spans="21:21" x14ac:dyDescent="0.2">
      <c r="U22857" s="59"/>
    </row>
    <row r="22858" spans="21:21" x14ac:dyDescent="0.2">
      <c r="U22858" s="59"/>
    </row>
    <row r="22859" spans="21:21" x14ac:dyDescent="0.2">
      <c r="U22859" s="59"/>
    </row>
    <row r="22860" spans="21:21" x14ac:dyDescent="0.2">
      <c r="U22860" s="59"/>
    </row>
    <row r="22861" spans="21:21" x14ac:dyDescent="0.2">
      <c r="U22861" s="59"/>
    </row>
    <row r="22862" spans="21:21" x14ac:dyDescent="0.2">
      <c r="U22862" s="59"/>
    </row>
    <row r="22863" spans="21:21" x14ac:dyDescent="0.2">
      <c r="U22863" s="59"/>
    </row>
    <row r="22864" spans="21:21" x14ac:dyDescent="0.2">
      <c r="U22864" s="59"/>
    </row>
    <row r="22865" spans="21:21" x14ac:dyDescent="0.2">
      <c r="U22865" s="59"/>
    </row>
    <row r="22866" spans="21:21" x14ac:dyDescent="0.2">
      <c r="U22866" s="59"/>
    </row>
    <row r="22867" spans="21:21" x14ac:dyDescent="0.2">
      <c r="U22867" s="59"/>
    </row>
    <row r="22868" spans="21:21" x14ac:dyDescent="0.2">
      <c r="U22868" s="59"/>
    </row>
    <row r="22869" spans="21:21" x14ac:dyDescent="0.2">
      <c r="U22869" s="59"/>
    </row>
    <row r="22870" spans="21:21" x14ac:dyDescent="0.2">
      <c r="U22870" s="59"/>
    </row>
    <row r="22871" spans="21:21" x14ac:dyDescent="0.2">
      <c r="U22871" s="59"/>
    </row>
    <row r="22872" spans="21:21" x14ac:dyDescent="0.2">
      <c r="U22872" s="59"/>
    </row>
    <row r="22873" spans="21:21" x14ac:dyDescent="0.2">
      <c r="U22873" s="59"/>
    </row>
    <row r="22874" spans="21:21" x14ac:dyDescent="0.2">
      <c r="U22874" s="59"/>
    </row>
    <row r="22875" spans="21:21" x14ac:dyDescent="0.2">
      <c r="U22875" s="59"/>
    </row>
    <row r="22876" spans="21:21" x14ac:dyDescent="0.2">
      <c r="U22876" s="59"/>
    </row>
    <row r="22877" spans="21:21" x14ac:dyDescent="0.2">
      <c r="U22877" s="59"/>
    </row>
    <row r="22878" spans="21:21" x14ac:dyDescent="0.2">
      <c r="U22878" s="59"/>
    </row>
    <row r="22879" spans="21:21" x14ac:dyDescent="0.2">
      <c r="U22879" s="59"/>
    </row>
    <row r="22880" spans="21:21" x14ac:dyDescent="0.2">
      <c r="U22880" s="59"/>
    </row>
    <row r="22881" spans="21:21" x14ac:dyDescent="0.2">
      <c r="U22881" s="59"/>
    </row>
    <row r="22882" spans="21:21" x14ac:dyDescent="0.2">
      <c r="U22882" s="59"/>
    </row>
    <row r="22883" spans="21:21" x14ac:dyDescent="0.2">
      <c r="U22883" s="59"/>
    </row>
    <row r="22884" spans="21:21" x14ac:dyDescent="0.2">
      <c r="U22884" s="59"/>
    </row>
    <row r="22885" spans="21:21" x14ac:dyDescent="0.2">
      <c r="U22885" s="59"/>
    </row>
    <row r="22886" spans="21:21" x14ac:dyDescent="0.2">
      <c r="U22886" s="59"/>
    </row>
    <row r="22887" spans="21:21" x14ac:dyDescent="0.2">
      <c r="U22887" s="59"/>
    </row>
    <row r="22888" spans="21:21" x14ac:dyDescent="0.2">
      <c r="U22888" s="59"/>
    </row>
    <row r="22889" spans="21:21" x14ac:dyDescent="0.2">
      <c r="U22889" s="59"/>
    </row>
    <row r="22890" spans="21:21" x14ac:dyDescent="0.2">
      <c r="U22890" s="59"/>
    </row>
    <row r="22891" spans="21:21" x14ac:dyDescent="0.2">
      <c r="U22891" s="59"/>
    </row>
    <row r="22892" spans="21:21" x14ac:dyDescent="0.2">
      <c r="U22892" s="59"/>
    </row>
    <row r="22893" spans="21:21" x14ac:dyDescent="0.2">
      <c r="U22893" s="59"/>
    </row>
    <row r="22894" spans="21:21" x14ac:dyDescent="0.2">
      <c r="U22894" s="59"/>
    </row>
    <row r="22895" spans="21:21" x14ac:dyDescent="0.2">
      <c r="U22895" s="59"/>
    </row>
    <row r="22896" spans="21:21" x14ac:dyDescent="0.2">
      <c r="U22896" s="59"/>
    </row>
    <row r="22897" spans="21:21" x14ac:dyDescent="0.2">
      <c r="U22897" s="59"/>
    </row>
    <row r="22898" spans="21:21" x14ac:dyDescent="0.2">
      <c r="U22898" s="59"/>
    </row>
    <row r="22899" spans="21:21" x14ac:dyDescent="0.2">
      <c r="U22899" s="59"/>
    </row>
    <row r="22900" spans="21:21" x14ac:dyDescent="0.2">
      <c r="U22900" s="59"/>
    </row>
    <row r="22901" spans="21:21" x14ac:dyDescent="0.2">
      <c r="U22901" s="59"/>
    </row>
    <row r="22902" spans="21:21" x14ac:dyDescent="0.2">
      <c r="U22902" s="59"/>
    </row>
    <row r="22903" spans="21:21" x14ac:dyDescent="0.2">
      <c r="U22903" s="59"/>
    </row>
    <row r="22904" spans="21:21" x14ac:dyDescent="0.2">
      <c r="U22904" s="59"/>
    </row>
    <row r="22905" spans="21:21" x14ac:dyDescent="0.2">
      <c r="U22905" s="59"/>
    </row>
    <row r="22906" spans="21:21" x14ac:dyDescent="0.2">
      <c r="U22906" s="59"/>
    </row>
    <row r="22907" spans="21:21" x14ac:dyDescent="0.2">
      <c r="U22907" s="59"/>
    </row>
    <row r="22908" spans="21:21" x14ac:dyDescent="0.2">
      <c r="U22908" s="59"/>
    </row>
    <row r="22909" spans="21:21" x14ac:dyDescent="0.2">
      <c r="U22909" s="59"/>
    </row>
    <row r="22910" spans="21:21" x14ac:dyDescent="0.2">
      <c r="U22910" s="59"/>
    </row>
    <row r="22911" spans="21:21" x14ac:dyDescent="0.2">
      <c r="U22911" s="59"/>
    </row>
    <row r="22912" spans="21:21" x14ac:dyDescent="0.2">
      <c r="U22912" s="59"/>
    </row>
    <row r="22913" spans="21:21" x14ac:dyDescent="0.2">
      <c r="U22913" s="59"/>
    </row>
    <row r="22914" spans="21:21" x14ac:dyDescent="0.2">
      <c r="U22914" s="59"/>
    </row>
    <row r="22915" spans="21:21" x14ac:dyDescent="0.2">
      <c r="U22915" s="59"/>
    </row>
    <row r="22916" spans="21:21" x14ac:dyDescent="0.2">
      <c r="U22916" s="59"/>
    </row>
    <row r="22917" spans="21:21" x14ac:dyDescent="0.2">
      <c r="U22917" s="59"/>
    </row>
    <row r="22918" spans="21:21" x14ac:dyDescent="0.2">
      <c r="U22918" s="59"/>
    </row>
    <row r="22919" spans="21:21" x14ac:dyDescent="0.2">
      <c r="U22919" s="59"/>
    </row>
    <row r="22920" spans="21:21" x14ac:dyDescent="0.2">
      <c r="U22920" s="59"/>
    </row>
    <row r="22921" spans="21:21" x14ac:dyDescent="0.2">
      <c r="U22921" s="59"/>
    </row>
    <row r="22922" spans="21:21" x14ac:dyDescent="0.2">
      <c r="U22922" s="59"/>
    </row>
    <row r="22923" spans="21:21" x14ac:dyDescent="0.2">
      <c r="U22923" s="59"/>
    </row>
    <row r="22924" spans="21:21" x14ac:dyDescent="0.2">
      <c r="U22924" s="59"/>
    </row>
    <row r="22925" spans="21:21" x14ac:dyDescent="0.2">
      <c r="U22925" s="59"/>
    </row>
    <row r="22926" spans="21:21" x14ac:dyDescent="0.2">
      <c r="U22926" s="59"/>
    </row>
    <row r="22927" spans="21:21" x14ac:dyDescent="0.2">
      <c r="U22927" s="59"/>
    </row>
    <row r="22928" spans="21:21" x14ac:dyDescent="0.2">
      <c r="U22928" s="59"/>
    </row>
    <row r="22929" spans="21:21" x14ac:dyDescent="0.2">
      <c r="U22929" s="59"/>
    </row>
    <row r="22930" spans="21:21" x14ac:dyDescent="0.2">
      <c r="U22930" s="59"/>
    </row>
    <row r="22931" spans="21:21" x14ac:dyDescent="0.2">
      <c r="U22931" s="59"/>
    </row>
    <row r="22932" spans="21:21" x14ac:dyDescent="0.2">
      <c r="U22932" s="59"/>
    </row>
    <row r="22933" spans="21:21" x14ac:dyDescent="0.2">
      <c r="U22933" s="59"/>
    </row>
    <row r="22934" spans="21:21" x14ac:dyDescent="0.2">
      <c r="U22934" s="59"/>
    </row>
    <row r="22935" spans="21:21" x14ac:dyDescent="0.2">
      <c r="U22935" s="59"/>
    </row>
    <row r="22936" spans="21:21" x14ac:dyDescent="0.2">
      <c r="U22936" s="59"/>
    </row>
    <row r="22937" spans="21:21" x14ac:dyDescent="0.2">
      <c r="U22937" s="59"/>
    </row>
    <row r="22938" spans="21:21" x14ac:dyDescent="0.2">
      <c r="U22938" s="59"/>
    </row>
    <row r="22939" spans="21:21" x14ac:dyDescent="0.2">
      <c r="U22939" s="59"/>
    </row>
    <row r="22940" spans="21:21" x14ac:dyDescent="0.2">
      <c r="U22940" s="59"/>
    </row>
    <row r="22941" spans="21:21" x14ac:dyDescent="0.2">
      <c r="U22941" s="59"/>
    </row>
    <row r="22942" spans="21:21" x14ac:dyDescent="0.2">
      <c r="U22942" s="59"/>
    </row>
    <row r="22943" spans="21:21" x14ac:dyDescent="0.2">
      <c r="U22943" s="59"/>
    </row>
    <row r="22944" spans="21:21" x14ac:dyDescent="0.2">
      <c r="U22944" s="59"/>
    </row>
    <row r="22945" spans="21:21" x14ac:dyDescent="0.2">
      <c r="U22945" s="59"/>
    </row>
    <row r="22946" spans="21:21" x14ac:dyDescent="0.2">
      <c r="U22946" s="59"/>
    </row>
    <row r="22947" spans="21:21" x14ac:dyDescent="0.2">
      <c r="U22947" s="59"/>
    </row>
    <row r="22948" spans="21:21" x14ac:dyDescent="0.2">
      <c r="U22948" s="59"/>
    </row>
    <row r="22949" spans="21:21" x14ac:dyDescent="0.2">
      <c r="U22949" s="59"/>
    </row>
    <row r="22950" spans="21:21" x14ac:dyDescent="0.2">
      <c r="U22950" s="59"/>
    </row>
    <row r="22951" spans="21:21" x14ac:dyDescent="0.2">
      <c r="U22951" s="59"/>
    </row>
    <row r="22952" spans="21:21" x14ac:dyDescent="0.2">
      <c r="U22952" s="59"/>
    </row>
    <row r="22953" spans="21:21" x14ac:dyDescent="0.2">
      <c r="U22953" s="59"/>
    </row>
    <row r="22954" spans="21:21" x14ac:dyDescent="0.2">
      <c r="U22954" s="59"/>
    </row>
    <row r="22955" spans="21:21" x14ac:dyDescent="0.2">
      <c r="U22955" s="59"/>
    </row>
    <row r="22956" spans="21:21" x14ac:dyDescent="0.2">
      <c r="U22956" s="59"/>
    </row>
    <row r="22957" spans="21:21" x14ac:dyDescent="0.2">
      <c r="U22957" s="59"/>
    </row>
    <row r="22958" spans="21:21" x14ac:dyDescent="0.2">
      <c r="U22958" s="59"/>
    </row>
    <row r="22959" spans="21:21" x14ac:dyDescent="0.2">
      <c r="U22959" s="59"/>
    </row>
    <row r="22960" spans="21:21" x14ac:dyDescent="0.2">
      <c r="U22960" s="59"/>
    </row>
    <row r="22961" spans="21:21" x14ac:dyDescent="0.2">
      <c r="U22961" s="59"/>
    </row>
    <row r="22962" spans="21:21" x14ac:dyDescent="0.2">
      <c r="U22962" s="59"/>
    </row>
    <row r="22963" spans="21:21" x14ac:dyDescent="0.2">
      <c r="U22963" s="59"/>
    </row>
    <row r="22964" spans="21:21" x14ac:dyDescent="0.2">
      <c r="U22964" s="59"/>
    </row>
    <row r="22965" spans="21:21" x14ac:dyDescent="0.2">
      <c r="U22965" s="59"/>
    </row>
    <row r="22966" spans="21:21" x14ac:dyDescent="0.2">
      <c r="U22966" s="59"/>
    </row>
    <row r="22967" spans="21:21" x14ac:dyDescent="0.2">
      <c r="U22967" s="59"/>
    </row>
    <row r="22968" spans="21:21" x14ac:dyDescent="0.2">
      <c r="U22968" s="59"/>
    </row>
    <row r="22969" spans="21:21" x14ac:dyDescent="0.2">
      <c r="U22969" s="59"/>
    </row>
    <row r="22970" spans="21:21" x14ac:dyDescent="0.2">
      <c r="U22970" s="59"/>
    </row>
    <row r="22971" spans="21:21" x14ac:dyDescent="0.2">
      <c r="U22971" s="59"/>
    </row>
    <row r="22972" spans="21:21" x14ac:dyDescent="0.2">
      <c r="U22972" s="59"/>
    </row>
    <row r="22973" spans="21:21" x14ac:dyDescent="0.2">
      <c r="U22973" s="59"/>
    </row>
    <row r="22974" spans="21:21" x14ac:dyDescent="0.2">
      <c r="U22974" s="59"/>
    </row>
    <row r="22975" spans="21:21" x14ac:dyDescent="0.2">
      <c r="U22975" s="59"/>
    </row>
    <row r="22976" spans="21:21" x14ac:dyDescent="0.2">
      <c r="U22976" s="59"/>
    </row>
    <row r="22977" spans="21:21" x14ac:dyDescent="0.2">
      <c r="U22977" s="59"/>
    </row>
    <row r="22978" spans="21:21" x14ac:dyDescent="0.2">
      <c r="U22978" s="59"/>
    </row>
    <row r="22979" spans="21:21" x14ac:dyDescent="0.2">
      <c r="U22979" s="59"/>
    </row>
    <row r="22980" spans="21:21" x14ac:dyDescent="0.2">
      <c r="U22980" s="59"/>
    </row>
    <row r="22981" spans="21:21" x14ac:dyDescent="0.2">
      <c r="U22981" s="59"/>
    </row>
    <row r="22982" spans="21:21" x14ac:dyDescent="0.2">
      <c r="U22982" s="59"/>
    </row>
    <row r="22983" spans="21:21" x14ac:dyDescent="0.2">
      <c r="U22983" s="59"/>
    </row>
    <row r="22984" spans="21:21" x14ac:dyDescent="0.2">
      <c r="U22984" s="59"/>
    </row>
    <row r="22985" spans="21:21" x14ac:dyDescent="0.2">
      <c r="U22985" s="59"/>
    </row>
    <row r="22986" spans="21:21" x14ac:dyDescent="0.2">
      <c r="U22986" s="59"/>
    </row>
    <row r="22987" spans="21:21" x14ac:dyDescent="0.2">
      <c r="U22987" s="59"/>
    </row>
    <row r="22988" spans="21:21" x14ac:dyDescent="0.2">
      <c r="U22988" s="59"/>
    </row>
    <row r="22989" spans="21:21" x14ac:dyDescent="0.2">
      <c r="U22989" s="59"/>
    </row>
    <row r="22990" spans="21:21" x14ac:dyDescent="0.2">
      <c r="U22990" s="59"/>
    </row>
    <row r="22991" spans="21:21" x14ac:dyDescent="0.2">
      <c r="U22991" s="59"/>
    </row>
    <row r="22992" spans="21:21" x14ac:dyDescent="0.2">
      <c r="U22992" s="59"/>
    </row>
    <row r="22993" spans="21:21" x14ac:dyDescent="0.2">
      <c r="U22993" s="59"/>
    </row>
    <row r="22994" spans="21:21" x14ac:dyDescent="0.2">
      <c r="U22994" s="59"/>
    </row>
    <row r="22995" spans="21:21" x14ac:dyDescent="0.2">
      <c r="U22995" s="59"/>
    </row>
    <row r="22996" spans="21:21" x14ac:dyDescent="0.2">
      <c r="U22996" s="59"/>
    </row>
    <row r="22997" spans="21:21" x14ac:dyDescent="0.2">
      <c r="U22997" s="59"/>
    </row>
    <row r="22998" spans="21:21" x14ac:dyDescent="0.2">
      <c r="U22998" s="59"/>
    </row>
    <row r="22999" spans="21:21" x14ac:dyDescent="0.2">
      <c r="U22999" s="59"/>
    </row>
    <row r="23000" spans="21:21" x14ac:dyDescent="0.2">
      <c r="U23000" s="59"/>
    </row>
    <row r="23001" spans="21:21" x14ac:dyDescent="0.2">
      <c r="U23001" s="59"/>
    </row>
    <row r="23002" spans="21:21" x14ac:dyDescent="0.2">
      <c r="U23002" s="59"/>
    </row>
    <row r="23003" spans="21:21" x14ac:dyDescent="0.2">
      <c r="U23003" s="59"/>
    </row>
    <row r="23004" spans="21:21" x14ac:dyDescent="0.2">
      <c r="U23004" s="59"/>
    </row>
    <row r="23005" spans="21:21" x14ac:dyDescent="0.2">
      <c r="U23005" s="59"/>
    </row>
    <row r="23006" spans="21:21" x14ac:dyDescent="0.2">
      <c r="U23006" s="59"/>
    </row>
    <row r="23007" spans="21:21" x14ac:dyDescent="0.2">
      <c r="U23007" s="59"/>
    </row>
    <row r="23008" spans="21:21" x14ac:dyDescent="0.2">
      <c r="U23008" s="59"/>
    </row>
    <row r="23009" spans="21:21" x14ac:dyDescent="0.2">
      <c r="U23009" s="59"/>
    </row>
    <row r="23010" spans="21:21" x14ac:dyDescent="0.2">
      <c r="U23010" s="59"/>
    </row>
    <row r="23011" spans="21:21" x14ac:dyDescent="0.2">
      <c r="U23011" s="59"/>
    </row>
    <row r="23012" spans="21:21" x14ac:dyDescent="0.2">
      <c r="U23012" s="59"/>
    </row>
    <row r="23013" spans="21:21" x14ac:dyDescent="0.2">
      <c r="U23013" s="59"/>
    </row>
    <row r="23014" spans="21:21" x14ac:dyDescent="0.2">
      <c r="U23014" s="59"/>
    </row>
    <row r="23015" spans="21:21" x14ac:dyDescent="0.2">
      <c r="U23015" s="59"/>
    </row>
    <row r="23016" spans="21:21" x14ac:dyDescent="0.2">
      <c r="U23016" s="59"/>
    </row>
    <row r="23017" spans="21:21" x14ac:dyDescent="0.2">
      <c r="U23017" s="59"/>
    </row>
    <row r="23018" spans="21:21" x14ac:dyDescent="0.2">
      <c r="U23018" s="59"/>
    </row>
    <row r="23019" spans="21:21" x14ac:dyDescent="0.2">
      <c r="U23019" s="59"/>
    </row>
    <row r="23020" spans="21:21" x14ac:dyDescent="0.2">
      <c r="U23020" s="59"/>
    </row>
    <row r="23021" spans="21:21" x14ac:dyDescent="0.2">
      <c r="U23021" s="59"/>
    </row>
    <row r="23022" spans="21:21" x14ac:dyDescent="0.2">
      <c r="U23022" s="59"/>
    </row>
    <row r="23023" spans="21:21" x14ac:dyDescent="0.2">
      <c r="U23023" s="59"/>
    </row>
    <row r="23024" spans="21:21" x14ac:dyDescent="0.2">
      <c r="U23024" s="59"/>
    </row>
    <row r="23025" spans="21:21" x14ac:dyDescent="0.2">
      <c r="U23025" s="59"/>
    </row>
    <row r="23026" spans="21:21" x14ac:dyDescent="0.2">
      <c r="U23026" s="59"/>
    </row>
    <row r="23027" spans="21:21" x14ac:dyDescent="0.2">
      <c r="U23027" s="59"/>
    </row>
    <row r="23028" spans="21:21" x14ac:dyDescent="0.2">
      <c r="U23028" s="59"/>
    </row>
    <row r="23029" spans="21:21" x14ac:dyDescent="0.2">
      <c r="U23029" s="59"/>
    </row>
    <row r="23030" spans="21:21" x14ac:dyDescent="0.2">
      <c r="U23030" s="59"/>
    </row>
    <row r="23031" spans="21:21" x14ac:dyDescent="0.2">
      <c r="U23031" s="59"/>
    </row>
    <row r="23032" spans="21:21" x14ac:dyDescent="0.2">
      <c r="U23032" s="59"/>
    </row>
    <row r="23033" spans="21:21" x14ac:dyDescent="0.2">
      <c r="U23033" s="59"/>
    </row>
    <row r="23034" spans="21:21" x14ac:dyDescent="0.2">
      <c r="U23034" s="59"/>
    </row>
    <row r="23035" spans="21:21" x14ac:dyDescent="0.2">
      <c r="U23035" s="59"/>
    </row>
    <row r="23036" spans="21:21" x14ac:dyDescent="0.2">
      <c r="U23036" s="59"/>
    </row>
    <row r="23037" spans="21:21" x14ac:dyDescent="0.2">
      <c r="U23037" s="59"/>
    </row>
    <row r="23038" spans="21:21" x14ac:dyDescent="0.2">
      <c r="U23038" s="59"/>
    </row>
    <row r="23039" spans="21:21" x14ac:dyDescent="0.2">
      <c r="U23039" s="59"/>
    </row>
    <row r="23040" spans="21:21" x14ac:dyDescent="0.2">
      <c r="U23040" s="59"/>
    </row>
    <row r="23041" spans="21:21" x14ac:dyDescent="0.2">
      <c r="U23041" s="59"/>
    </row>
    <row r="23042" spans="21:21" x14ac:dyDescent="0.2">
      <c r="U23042" s="59"/>
    </row>
    <row r="23043" spans="21:21" x14ac:dyDescent="0.2">
      <c r="U23043" s="59"/>
    </row>
    <row r="23044" spans="21:21" x14ac:dyDescent="0.2">
      <c r="U23044" s="59"/>
    </row>
    <row r="23045" spans="21:21" x14ac:dyDescent="0.2">
      <c r="U23045" s="59"/>
    </row>
    <row r="23046" spans="21:21" x14ac:dyDescent="0.2">
      <c r="U23046" s="59"/>
    </row>
    <row r="23047" spans="21:21" x14ac:dyDescent="0.2">
      <c r="U23047" s="59"/>
    </row>
    <row r="23048" spans="21:21" x14ac:dyDescent="0.2">
      <c r="U23048" s="59"/>
    </row>
    <row r="23049" spans="21:21" x14ac:dyDescent="0.2">
      <c r="U23049" s="59"/>
    </row>
    <row r="23050" spans="21:21" x14ac:dyDescent="0.2">
      <c r="U23050" s="59"/>
    </row>
    <row r="23051" spans="21:21" x14ac:dyDescent="0.2">
      <c r="U23051" s="59"/>
    </row>
    <row r="23052" spans="21:21" x14ac:dyDescent="0.2">
      <c r="U23052" s="59"/>
    </row>
    <row r="23053" spans="21:21" x14ac:dyDescent="0.2">
      <c r="U23053" s="59"/>
    </row>
    <row r="23054" spans="21:21" x14ac:dyDescent="0.2">
      <c r="U23054" s="59"/>
    </row>
    <row r="23055" spans="21:21" x14ac:dyDescent="0.2">
      <c r="U23055" s="59"/>
    </row>
    <row r="23056" spans="21:21" x14ac:dyDescent="0.2">
      <c r="U23056" s="59"/>
    </row>
    <row r="23057" spans="21:21" x14ac:dyDescent="0.2">
      <c r="U23057" s="59"/>
    </row>
    <row r="23058" spans="21:21" x14ac:dyDescent="0.2">
      <c r="U23058" s="59"/>
    </row>
    <row r="23059" spans="21:21" x14ac:dyDescent="0.2">
      <c r="U23059" s="59"/>
    </row>
    <row r="23060" spans="21:21" x14ac:dyDescent="0.2">
      <c r="U23060" s="59"/>
    </row>
    <row r="23061" spans="21:21" x14ac:dyDescent="0.2">
      <c r="U23061" s="59"/>
    </row>
    <row r="23062" spans="21:21" x14ac:dyDescent="0.2">
      <c r="U23062" s="59"/>
    </row>
    <row r="23063" spans="21:21" x14ac:dyDescent="0.2">
      <c r="U23063" s="59"/>
    </row>
    <row r="23064" spans="21:21" x14ac:dyDescent="0.2">
      <c r="U23064" s="59"/>
    </row>
    <row r="23065" spans="21:21" x14ac:dyDescent="0.2">
      <c r="U23065" s="59"/>
    </row>
    <row r="23066" spans="21:21" x14ac:dyDescent="0.2">
      <c r="U23066" s="59"/>
    </row>
    <row r="23067" spans="21:21" x14ac:dyDescent="0.2">
      <c r="U23067" s="59"/>
    </row>
    <row r="23068" spans="21:21" x14ac:dyDescent="0.2">
      <c r="U23068" s="59"/>
    </row>
    <row r="23069" spans="21:21" x14ac:dyDescent="0.2">
      <c r="U23069" s="59"/>
    </row>
    <row r="23070" spans="21:21" x14ac:dyDescent="0.2">
      <c r="U23070" s="59"/>
    </row>
    <row r="23071" spans="21:21" x14ac:dyDescent="0.2">
      <c r="U23071" s="59"/>
    </row>
    <row r="23072" spans="21:21" x14ac:dyDescent="0.2">
      <c r="U23072" s="59"/>
    </row>
    <row r="23073" spans="21:21" x14ac:dyDescent="0.2">
      <c r="U23073" s="59"/>
    </row>
    <row r="23074" spans="21:21" x14ac:dyDescent="0.2">
      <c r="U23074" s="59"/>
    </row>
    <row r="23075" spans="21:21" x14ac:dyDescent="0.2">
      <c r="U23075" s="59"/>
    </row>
    <row r="23076" spans="21:21" x14ac:dyDescent="0.2">
      <c r="U23076" s="59"/>
    </row>
    <row r="23077" spans="21:21" x14ac:dyDescent="0.2">
      <c r="U23077" s="59"/>
    </row>
    <row r="23078" spans="21:21" x14ac:dyDescent="0.2">
      <c r="U23078" s="59"/>
    </row>
    <row r="23079" spans="21:21" x14ac:dyDescent="0.2">
      <c r="U23079" s="59"/>
    </row>
    <row r="23080" spans="21:21" x14ac:dyDescent="0.2">
      <c r="U23080" s="59"/>
    </row>
    <row r="23081" spans="21:21" x14ac:dyDescent="0.2">
      <c r="U23081" s="59"/>
    </row>
    <row r="23082" spans="21:21" x14ac:dyDescent="0.2">
      <c r="U23082" s="59"/>
    </row>
    <row r="23083" spans="21:21" x14ac:dyDescent="0.2">
      <c r="U23083" s="59"/>
    </row>
    <row r="23084" spans="21:21" x14ac:dyDescent="0.2">
      <c r="U23084" s="59"/>
    </row>
    <row r="23085" spans="21:21" x14ac:dyDescent="0.2">
      <c r="U23085" s="59"/>
    </row>
    <row r="23086" spans="21:21" x14ac:dyDescent="0.2">
      <c r="U23086" s="59"/>
    </row>
    <row r="23087" spans="21:21" x14ac:dyDescent="0.2">
      <c r="U23087" s="59"/>
    </row>
    <row r="23088" spans="21:21" x14ac:dyDescent="0.2">
      <c r="U23088" s="59"/>
    </row>
    <row r="23089" spans="21:21" x14ac:dyDescent="0.2">
      <c r="U23089" s="59"/>
    </row>
    <row r="23090" spans="21:21" x14ac:dyDescent="0.2">
      <c r="U23090" s="59"/>
    </row>
    <row r="23091" spans="21:21" x14ac:dyDescent="0.2">
      <c r="U23091" s="59"/>
    </row>
    <row r="23092" spans="21:21" x14ac:dyDescent="0.2">
      <c r="U23092" s="59"/>
    </row>
    <row r="23093" spans="21:21" x14ac:dyDescent="0.2">
      <c r="U23093" s="59"/>
    </row>
    <row r="23094" spans="21:21" x14ac:dyDescent="0.2">
      <c r="U23094" s="59"/>
    </row>
    <row r="23095" spans="21:21" x14ac:dyDescent="0.2">
      <c r="U23095" s="59"/>
    </row>
    <row r="23096" spans="21:21" x14ac:dyDescent="0.2">
      <c r="U23096" s="59"/>
    </row>
    <row r="23097" spans="21:21" x14ac:dyDescent="0.2">
      <c r="U23097" s="59"/>
    </row>
    <row r="23098" spans="21:21" x14ac:dyDescent="0.2">
      <c r="U23098" s="59"/>
    </row>
    <row r="23099" spans="21:21" x14ac:dyDescent="0.2">
      <c r="U23099" s="59"/>
    </row>
    <row r="23100" spans="21:21" x14ac:dyDescent="0.2">
      <c r="U23100" s="59"/>
    </row>
    <row r="23101" spans="21:21" x14ac:dyDescent="0.2">
      <c r="U23101" s="59"/>
    </row>
    <row r="23102" spans="21:21" x14ac:dyDescent="0.2">
      <c r="U23102" s="59"/>
    </row>
    <row r="23103" spans="21:21" x14ac:dyDescent="0.2">
      <c r="U23103" s="59"/>
    </row>
    <row r="23104" spans="21:21" x14ac:dyDescent="0.2">
      <c r="U23104" s="59"/>
    </row>
    <row r="23105" spans="21:21" x14ac:dyDescent="0.2">
      <c r="U23105" s="59"/>
    </row>
    <row r="23106" spans="21:21" x14ac:dyDescent="0.2">
      <c r="U23106" s="59"/>
    </row>
    <row r="23107" spans="21:21" x14ac:dyDescent="0.2">
      <c r="U23107" s="59"/>
    </row>
    <row r="23108" spans="21:21" x14ac:dyDescent="0.2">
      <c r="U23108" s="59"/>
    </row>
    <row r="23109" spans="21:21" x14ac:dyDescent="0.2">
      <c r="U23109" s="59"/>
    </row>
    <row r="23110" spans="21:21" x14ac:dyDescent="0.2">
      <c r="U23110" s="59"/>
    </row>
    <row r="23111" spans="21:21" x14ac:dyDescent="0.2">
      <c r="U23111" s="59"/>
    </row>
    <row r="23112" spans="21:21" x14ac:dyDescent="0.2">
      <c r="U23112" s="59"/>
    </row>
    <row r="23113" spans="21:21" x14ac:dyDescent="0.2">
      <c r="U23113" s="59"/>
    </row>
    <row r="23114" spans="21:21" x14ac:dyDescent="0.2">
      <c r="U23114" s="59"/>
    </row>
    <row r="23115" spans="21:21" x14ac:dyDescent="0.2">
      <c r="U23115" s="59"/>
    </row>
    <row r="23116" spans="21:21" x14ac:dyDescent="0.2">
      <c r="U23116" s="59"/>
    </row>
    <row r="23117" spans="21:21" x14ac:dyDescent="0.2">
      <c r="U23117" s="59"/>
    </row>
    <row r="23118" spans="21:21" x14ac:dyDescent="0.2">
      <c r="U23118" s="59"/>
    </row>
    <row r="23119" spans="21:21" x14ac:dyDescent="0.2">
      <c r="U23119" s="59"/>
    </row>
    <row r="23120" spans="21:21" x14ac:dyDescent="0.2">
      <c r="U23120" s="59"/>
    </row>
    <row r="23121" spans="21:21" x14ac:dyDescent="0.2">
      <c r="U23121" s="59"/>
    </row>
    <row r="23122" spans="21:21" x14ac:dyDescent="0.2">
      <c r="U23122" s="59"/>
    </row>
    <row r="23123" spans="21:21" x14ac:dyDescent="0.2">
      <c r="U23123" s="59"/>
    </row>
    <row r="23124" spans="21:21" x14ac:dyDescent="0.2">
      <c r="U23124" s="59"/>
    </row>
    <row r="23125" spans="21:21" x14ac:dyDescent="0.2">
      <c r="U23125" s="59"/>
    </row>
    <row r="23126" spans="21:21" x14ac:dyDescent="0.2">
      <c r="U23126" s="59"/>
    </row>
    <row r="23127" spans="21:21" x14ac:dyDescent="0.2">
      <c r="U23127" s="59"/>
    </row>
    <row r="23128" spans="21:21" x14ac:dyDescent="0.2">
      <c r="U23128" s="59"/>
    </row>
    <row r="23129" spans="21:21" x14ac:dyDescent="0.2">
      <c r="U23129" s="59"/>
    </row>
    <row r="23130" spans="21:21" x14ac:dyDescent="0.2">
      <c r="U23130" s="59"/>
    </row>
    <row r="23131" spans="21:21" x14ac:dyDescent="0.2">
      <c r="U23131" s="59"/>
    </row>
    <row r="23132" spans="21:21" x14ac:dyDescent="0.2">
      <c r="U23132" s="59"/>
    </row>
    <row r="23133" spans="21:21" x14ac:dyDescent="0.2">
      <c r="U23133" s="59"/>
    </row>
    <row r="23134" spans="21:21" x14ac:dyDescent="0.2">
      <c r="U23134" s="59"/>
    </row>
    <row r="23135" spans="21:21" x14ac:dyDescent="0.2">
      <c r="U23135" s="59"/>
    </row>
    <row r="23136" spans="21:21" x14ac:dyDescent="0.2">
      <c r="U23136" s="59"/>
    </row>
    <row r="23137" spans="21:21" x14ac:dyDescent="0.2">
      <c r="U23137" s="59"/>
    </row>
    <row r="23138" spans="21:21" x14ac:dyDescent="0.2">
      <c r="U23138" s="59"/>
    </row>
    <row r="23139" spans="21:21" x14ac:dyDescent="0.2">
      <c r="U23139" s="59"/>
    </row>
    <row r="23140" spans="21:21" x14ac:dyDescent="0.2">
      <c r="U23140" s="59"/>
    </row>
    <row r="23141" spans="21:21" x14ac:dyDescent="0.2">
      <c r="U23141" s="59"/>
    </row>
    <row r="23142" spans="21:21" x14ac:dyDescent="0.2">
      <c r="U23142" s="59"/>
    </row>
    <row r="23143" spans="21:21" x14ac:dyDescent="0.2">
      <c r="U23143" s="59"/>
    </row>
    <row r="23144" spans="21:21" x14ac:dyDescent="0.2">
      <c r="U23144" s="59"/>
    </row>
    <row r="23145" spans="21:21" x14ac:dyDescent="0.2">
      <c r="U23145" s="59"/>
    </row>
    <row r="23146" spans="21:21" x14ac:dyDescent="0.2">
      <c r="U23146" s="59"/>
    </row>
    <row r="23147" spans="21:21" x14ac:dyDescent="0.2">
      <c r="U23147" s="59"/>
    </row>
    <row r="23148" spans="21:21" x14ac:dyDescent="0.2">
      <c r="U23148" s="59"/>
    </row>
    <row r="23149" spans="21:21" x14ac:dyDescent="0.2">
      <c r="U23149" s="59"/>
    </row>
    <row r="23150" spans="21:21" x14ac:dyDescent="0.2">
      <c r="U23150" s="59"/>
    </row>
    <row r="23151" spans="21:21" x14ac:dyDescent="0.2">
      <c r="U23151" s="59"/>
    </row>
    <row r="23152" spans="21:21" x14ac:dyDescent="0.2">
      <c r="U23152" s="59"/>
    </row>
    <row r="23153" spans="21:21" x14ac:dyDescent="0.2">
      <c r="U23153" s="59"/>
    </row>
    <row r="23154" spans="21:21" x14ac:dyDescent="0.2">
      <c r="U23154" s="59"/>
    </row>
    <row r="23155" spans="21:21" x14ac:dyDescent="0.2">
      <c r="U23155" s="59"/>
    </row>
    <row r="23156" spans="21:21" x14ac:dyDescent="0.2">
      <c r="U23156" s="59"/>
    </row>
    <row r="23157" spans="21:21" x14ac:dyDescent="0.2">
      <c r="U23157" s="59"/>
    </row>
    <row r="23158" spans="21:21" x14ac:dyDescent="0.2">
      <c r="U23158" s="59"/>
    </row>
    <row r="23159" spans="21:21" x14ac:dyDescent="0.2">
      <c r="U23159" s="59"/>
    </row>
    <row r="23160" spans="21:21" x14ac:dyDescent="0.2">
      <c r="U23160" s="59"/>
    </row>
    <row r="23161" spans="21:21" x14ac:dyDescent="0.2">
      <c r="U23161" s="59"/>
    </row>
    <row r="23162" spans="21:21" x14ac:dyDescent="0.2">
      <c r="U23162" s="59"/>
    </row>
    <row r="23163" spans="21:21" x14ac:dyDescent="0.2">
      <c r="U23163" s="59"/>
    </row>
    <row r="23164" spans="21:21" x14ac:dyDescent="0.2">
      <c r="U23164" s="59"/>
    </row>
    <row r="23165" spans="21:21" x14ac:dyDescent="0.2">
      <c r="U23165" s="59"/>
    </row>
    <row r="23166" spans="21:21" x14ac:dyDescent="0.2">
      <c r="U23166" s="59"/>
    </row>
    <row r="23167" spans="21:21" x14ac:dyDescent="0.2">
      <c r="U23167" s="59"/>
    </row>
    <row r="23168" spans="21:21" x14ac:dyDescent="0.2">
      <c r="U23168" s="59"/>
    </row>
    <row r="23169" spans="21:21" x14ac:dyDescent="0.2">
      <c r="U23169" s="59"/>
    </row>
    <row r="23170" spans="21:21" x14ac:dyDescent="0.2">
      <c r="U23170" s="59"/>
    </row>
    <row r="23171" spans="21:21" x14ac:dyDescent="0.2">
      <c r="U23171" s="59"/>
    </row>
    <row r="23172" spans="21:21" x14ac:dyDescent="0.2">
      <c r="U23172" s="59"/>
    </row>
    <row r="23173" spans="21:21" x14ac:dyDescent="0.2">
      <c r="U23173" s="59"/>
    </row>
    <row r="23174" spans="21:21" x14ac:dyDescent="0.2">
      <c r="U23174" s="59"/>
    </row>
    <row r="23175" spans="21:21" x14ac:dyDescent="0.2">
      <c r="U23175" s="59"/>
    </row>
    <row r="23176" spans="21:21" x14ac:dyDescent="0.2">
      <c r="U23176" s="59"/>
    </row>
    <row r="23177" spans="21:21" x14ac:dyDescent="0.2">
      <c r="U23177" s="59"/>
    </row>
    <row r="23178" spans="21:21" x14ac:dyDescent="0.2">
      <c r="U23178" s="59"/>
    </row>
    <row r="23179" spans="21:21" x14ac:dyDescent="0.2">
      <c r="U23179" s="59"/>
    </row>
    <row r="23180" spans="21:21" x14ac:dyDescent="0.2">
      <c r="U23180" s="59"/>
    </row>
    <row r="23181" spans="21:21" x14ac:dyDescent="0.2">
      <c r="U23181" s="59"/>
    </row>
    <row r="23182" spans="21:21" x14ac:dyDescent="0.2">
      <c r="U23182" s="59"/>
    </row>
    <row r="23183" spans="21:21" x14ac:dyDescent="0.2">
      <c r="U23183" s="59"/>
    </row>
    <row r="23184" spans="21:21" x14ac:dyDescent="0.2">
      <c r="U23184" s="59"/>
    </row>
    <row r="23185" spans="21:21" x14ac:dyDescent="0.2">
      <c r="U23185" s="59"/>
    </row>
    <row r="23186" spans="21:21" x14ac:dyDescent="0.2">
      <c r="U23186" s="59"/>
    </row>
    <row r="23187" spans="21:21" x14ac:dyDescent="0.2">
      <c r="U23187" s="59"/>
    </row>
    <row r="23188" spans="21:21" x14ac:dyDescent="0.2">
      <c r="U23188" s="59"/>
    </row>
    <row r="23189" spans="21:21" x14ac:dyDescent="0.2">
      <c r="U23189" s="59"/>
    </row>
    <row r="23190" spans="21:21" x14ac:dyDescent="0.2">
      <c r="U23190" s="59"/>
    </row>
    <row r="23191" spans="21:21" x14ac:dyDescent="0.2">
      <c r="U23191" s="59"/>
    </row>
    <row r="23192" spans="21:21" x14ac:dyDescent="0.2">
      <c r="U23192" s="59"/>
    </row>
    <row r="23193" spans="21:21" x14ac:dyDescent="0.2">
      <c r="U23193" s="59"/>
    </row>
    <row r="23194" spans="21:21" x14ac:dyDescent="0.2">
      <c r="U23194" s="59"/>
    </row>
    <row r="23195" spans="21:21" x14ac:dyDescent="0.2">
      <c r="U23195" s="59"/>
    </row>
    <row r="23196" spans="21:21" x14ac:dyDescent="0.2">
      <c r="U23196" s="59"/>
    </row>
    <row r="23197" spans="21:21" x14ac:dyDescent="0.2">
      <c r="U23197" s="59"/>
    </row>
    <row r="23198" spans="21:21" x14ac:dyDescent="0.2">
      <c r="U23198" s="59"/>
    </row>
    <row r="23199" spans="21:21" x14ac:dyDescent="0.2">
      <c r="U23199" s="59"/>
    </row>
    <row r="23200" spans="21:21" x14ac:dyDescent="0.2">
      <c r="U23200" s="59"/>
    </row>
    <row r="23201" spans="21:21" x14ac:dyDescent="0.2">
      <c r="U23201" s="59"/>
    </row>
    <row r="23202" spans="21:21" x14ac:dyDescent="0.2">
      <c r="U23202" s="59"/>
    </row>
    <row r="23203" spans="21:21" x14ac:dyDescent="0.2">
      <c r="U23203" s="59"/>
    </row>
    <row r="23204" spans="21:21" x14ac:dyDescent="0.2">
      <c r="U23204" s="59"/>
    </row>
    <row r="23205" spans="21:21" x14ac:dyDescent="0.2">
      <c r="U23205" s="59"/>
    </row>
    <row r="23206" spans="21:21" x14ac:dyDescent="0.2">
      <c r="U23206" s="59"/>
    </row>
    <row r="23207" spans="21:21" x14ac:dyDescent="0.2">
      <c r="U23207" s="59"/>
    </row>
    <row r="23208" spans="21:21" x14ac:dyDescent="0.2">
      <c r="U23208" s="59"/>
    </row>
    <row r="23209" spans="21:21" x14ac:dyDescent="0.2">
      <c r="U23209" s="59"/>
    </row>
    <row r="23210" spans="21:21" x14ac:dyDescent="0.2">
      <c r="U23210" s="59"/>
    </row>
    <row r="23211" spans="21:21" x14ac:dyDescent="0.2">
      <c r="U23211" s="59"/>
    </row>
    <row r="23212" spans="21:21" x14ac:dyDescent="0.2">
      <c r="U23212" s="59"/>
    </row>
    <row r="23213" spans="21:21" x14ac:dyDescent="0.2">
      <c r="U23213" s="59"/>
    </row>
    <row r="23214" spans="21:21" x14ac:dyDescent="0.2">
      <c r="U23214" s="59"/>
    </row>
    <row r="23215" spans="21:21" x14ac:dyDescent="0.2">
      <c r="U23215" s="59"/>
    </row>
    <row r="23216" spans="21:21" x14ac:dyDescent="0.2">
      <c r="U23216" s="59"/>
    </row>
    <row r="23217" spans="21:21" x14ac:dyDescent="0.2">
      <c r="U23217" s="59"/>
    </row>
    <row r="23218" spans="21:21" x14ac:dyDescent="0.2">
      <c r="U23218" s="59"/>
    </row>
    <row r="23219" spans="21:21" x14ac:dyDescent="0.2">
      <c r="U23219" s="59"/>
    </row>
    <row r="23220" spans="21:21" x14ac:dyDescent="0.2">
      <c r="U23220" s="59"/>
    </row>
    <row r="23221" spans="21:21" x14ac:dyDescent="0.2">
      <c r="U23221" s="59"/>
    </row>
    <row r="23222" spans="21:21" x14ac:dyDescent="0.2">
      <c r="U23222" s="59"/>
    </row>
    <row r="23223" spans="21:21" x14ac:dyDescent="0.2">
      <c r="U23223" s="59"/>
    </row>
    <row r="23224" spans="21:21" x14ac:dyDescent="0.2">
      <c r="U23224" s="59"/>
    </row>
    <row r="23225" spans="21:21" x14ac:dyDescent="0.2">
      <c r="U23225" s="59"/>
    </row>
    <row r="23226" spans="21:21" x14ac:dyDescent="0.2">
      <c r="U23226" s="59"/>
    </row>
    <row r="23227" spans="21:21" x14ac:dyDescent="0.2">
      <c r="U23227" s="59"/>
    </row>
    <row r="23228" spans="21:21" x14ac:dyDescent="0.2">
      <c r="U23228" s="59"/>
    </row>
    <row r="23229" spans="21:21" x14ac:dyDescent="0.2">
      <c r="U23229" s="59"/>
    </row>
    <row r="23230" spans="21:21" x14ac:dyDescent="0.2">
      <c r="U23230" s="59"/>
    </row>
    <row r="23231" spans="21:21" x14ac:dyDescent="0.2">
      <c r="U23231" s="59"/>
    </row>
    <row r="23232" spans="21:21" x14ac:dyDescent="0.2">
      <c r="U23232" s="59"/>
    </row>
    <row r="23233" spans="21:21" x14ac:dyDescent="0.2">
      <c r="U23233" s="59"/>
    </row>
    <row r="23234" spans="21:21" x14ac:dyDescent="0.2">
      <c r="U23234" s="59"/>
    </row>
    <row r="23235" spans="21:21" x14ac:dyDescent="0.2">
      <c r="U23235" s="59"/>
    </row>
    <row r="23236" spans="21:21" x14ac:dyDescent="0.2">
      <c r="U23236" s="59"/>
    </row>
    <row r="23237" spans="21:21" x14ac:dyDescent="0.2">
      <c r="U23237" s="59"/>
    </row>
    <row r="23238" spans="21:21" x14ac:dyDescent="0.2">
      <c r="U23238" s="59"/>
    </row>
    <row r="23239" spans="21:21" x14ac:dyDescent="0.2">
      <c r="U23239" s="59"/>
    </row>
    <row r="23240" spans="21:21" x14ac:dyDescent="0.2">
      <c r="U23240" s="59"/>
    </row>
    <row r="23241" spans="21:21" x14ac:dyDescent="0.2">
      <c r="U23241" s="59"/>
    </row>
    <row r="23242" spans="21:21" x14ac:dyDescent="0.2">
      <c r="U23242" s="59"/>
    </row>
    <row r="23243" spans="21:21" x14ac:dyDescent="0.2">
      <c r="U23243" s="59"/>
    </row>
    <row r="23244" spans="21:21" x14ac:dyDescent="0.2">
      <c r="U23244" s="59"/>
    </row>
    <row r="23245" spans="21:21" x14ac:dyDescent="0.2">
      <c r="U23245" s="59"/>
    </row>
    <row r="23246" spans="21:21" x14ac:dyDescent="0.2">
      <c r="U23246" s="59"/>
    </row>
    <row r="23247" spans="21:21" x14ac:dyDescent="0.2">
      <c r="U23247" s="59"/>
    </row>
    <row r="23248" spans="21:21" x14ac:dyDescent="0.2">
      <c r="U23248" s="59"/>
    </row>
    <row r="23249" spans="21:21" x14ac:dyDescent="0.2">
      <c r="U23249" s="59"/>
    </row>
    <row r="23250" spans="21:21" x14ac:dyDescent="0.2">
      <c r="U23250" s="59"/>
    </row>
    <row r="23251" spans="21:21" x14ac:dyDescent="0.2">
      <c r="U23251" s="59"/>
    </row>
    <row r="23252" spans="21:21" x14ac:dyDescent="0.2">
      <c r="U23252" s="59"/>
    </row>
    <row r="23253" spans="21:21" x14ac:dyDescent="0.2">
      <c r="U23253" s="59"/>
    </row>
    <row r="23254" spans="21:21" x14ac:dyDescent="0.2">
      <c r="U23254" s="59"/>
    </row>
    <row r="23255" spans="21:21" x14ac:dyDescent="0.2">
      <c r="U23255" s="59"/>
    </row>
    <row r="23256" spans="21:21" x14ac:dyDescent="0.2">
      <c r="U23256" s="59"/>
    </row>
    <row r="23257" spans="21:21" x14ac:dyDescent="0.2">
      <c r="U23257" s="59"/>
    </row>
    <row r="23258" spans="21:21" x14ac:dyDescent="0.2">
      <c r="U23258" s="59"/>
    </row>
    <row r="23259" spans="21:21" x14ac:dyDescent="0.2">
      <c r="U23259" s="59"/>
    </row>
    <row r="23260" spans="21:21" x14ac:dyDescent="0.2">
      <c r="U23260" s="59"/>
    </row>
    <row r="23261" spans="21:21" x14ac:dyDescent="0.2">
      <c r="U23261" s="59"/>
    </row>
    <row r="23262" spans="21:21" x14ac:dyDescent="0.2">
      <c r="U23262" s="59"/>
    </row>
    <row r="23263" spans="21:21" x14ac:dyDescent="0.2">
      <c r="U23263" s="59"/>
    </row>
    <row r="23264" spans="21:21" x14ac:dyDescent="0.2">
      <c r="U23264" s="59"/>
    </row>
    <row r="23265" spans="21:21" x14ac:dyDescent="0.2">
      <c r="U23265" s="59"/>
    </row>
    <row r="23266" spans="21:21" x14ac:dyDescent="0.2">
      <c r="U23266" s="59"/>
    </row>
    <row r="23267" spans="21:21" x14ac:dyDescent="0.2">
      <c r="U23267" s="59"/>
    </row>
    <row r="23268" spans="21:21" x14ac:dyDescent="0.2">
      <c r="U23268" s="59"/>
    </row>
    <row r="23269" spans="21:21" x14ac:dyDescent="0.2">
      <c r="U23269" s="59"/>
    </row>
    <row r="23270" spans="21:21" x14ac:dyDescent="0.2">
      <c r="U23270" s="59"/>
    </row>
    <row r="23271" spans="21:21" x14ac:dyDescent="0.2">
      <c r="U23271" s="59"/>
    </row>
    <row r="23272" spans="21:21" x14ac:dyDescent="0.2">
      <c r="U23272" s="59"/>
    </row>
    <row r="23273" spans="21:21" x14ac:dyDescent="0.2">
      <c r="U23273" s="59"/>
    </row>
    <row r="23274" spans="21:21" x14ac:dyDescent="0.2">
      <c r="U23274" s="59"/>
    </row>
    <row r="23275" spans="21:21" x14ac:dyDescent="0.2">
      <c r="U23275" s="59"/>
    </row>
    <row r="23276" spans="21:21" x14ac:dyDescent="0.2">
      <c r="U23276" s="59"/>
    </row>
    <row r="23277" spans="21:21" x14ac:dyDescent="0.2">
      <c r="U23277" s="59"/>
    </row>
    <row r="23278" spans="21:21" x14ac:dyDescent="0.2">
      <c r="U23278" s="59"/>
    </row>
    <row r="23279" spans="21:21" x14ac:dyDescent="0.2">
      <c r="U23279" s="59"/>
    </row>
    <row r="23280" spans="21:21" x14ac:dyDescent="0.2">
      <c r="U23280" s="59"/>
    </row>
    <row r="23281" spans="21:21" x14ac:dyDescent="0.2">
      <c r="U23281" s="59"/>
    </row>
    <row r="23282" spans="21:21" x14ac:dyDescent="0.2">
      <c r="U23282" s="59"/>
    </row>
    <row r="23283" spans="21:21" x14ac:dyDescent="0.2">
      <c r="U23283" s="59"/>
    </row>
    <row r="23284" spans="21:21" x14ac:dyDescent="0.2">
      <c r="U23284" s="59"/>
    </row>
    <row r="23285" spans="21:21" x14ac:dyDescent="0.2">
      <c r="U23285" s="59"/>
    </row>
    <row r="23286" spans="21:21" x14ac:dyDescent="0.2">
      <c r="U23286" s="59"/>
    </row>
    <row r="23287" spans="21:21" x14ac:dyDescent="0.2">
      <c r="U23287" s="59"/>
    </row>
    <row r="23288" spans="21:21" x14ac:dyDescent="0.2">
      <c r="U23288" s="59"/>
    </row>
    <row r="23289" spans="21:21" x14ac:dyDescent="0.2">
      <c r="U23289" s="59"/>
    </row>
    <row r="23290" spans="21:21" x14ac:dyDescent="0.2">
      <c r="U23290" s="59"/>
    </row>
    <row r="23291" spans="21:21" x14ac:dyDescent="0.2">
      <c r="U23291" s="59"/>
    </row>
    <row r="23292" spans="21:21" x14ac:dyDescent="0.2">
      <c r="U23292" s="59"/>
    </row>
    <row r="23293" spans="21:21" x14ac:dyDescent="0.2">
      <c r="U23293" s="59"/>
    </row>
    <row r="23294" spans="21:21" x14ac:dyDescent="0.2">
      <c r="U23294" s="59"/>
    </row>
    <row r="23295" spans="21:21" x14ac:dyDescent="0.2">
      <c r="U23295" s="59"/>
    </row>
    <row r="23296" spans="21:21" x14ac:dyDescent="0.2">
      <c r="U23296" s="59"/>
    </row>
    <row r="23297" spans="21:21" x14ac:dyDescent="0.2">
      <c r="U23297" s="59"/>
    </row>
    <row r="23298" spans="21:21" x14ac:dyDescent="0.2">
      <c r="U23298" s="59"/>
    </row>
    <row r="23299" spans="21:21" x14ac:dyDescent="0.2">
      <c r="U23299" s="59"/>
    </row>
    <row r="23300" spans="21:21" x14ac:dyDescent="0.2">
      <c r="U23300" s="59"/>
    </row>
    <row r="23301" spans="21:21" x14ac:dyDescent="0.2">
      <c r="U23301" s="59"/>
    </row>
    <row r="23302" spans="21:21" x14ac:dyDescent="0.2">
      <c r="U23302" s="59"/>
    </row>
    <row r="23303" spans="21:21" x14ac:dyDescent="0.2">
      <c r="U23303" s="59"/>
    </row>
    <row r="23304" spans="21:21" x14ac:dyDescent="0.2">
      <c r="U23304" s="59"/>
    </row>
    <row r="23305" spans="21:21" x14ac:dyDescent="0.2">
      <c r="U23305" s="59"/>
    </row>
    <row r="23306" spans="21:21" x14ac:dyDescent="0.2">
      <c r="U23306" s="59"/>
    </row>
    <row r="23307" spans="21:21" x14ac:dyDescent="0.2">
      <c r="U23307" s="59"/>
    </row>
    <row r="23308" spans="21:21" x14ac:dyDescent="0.2">
      <c r="U23308" s="59"/>
    </row>
    <row r="23309" spans="21:21" x14ac:dyDescent="0.2">
      <c r="U23309" s="59"/>
    </row>
    <row r="23310" spans="21:21" x14ac:dyDescent="0.2">
      <c r="U23310" s="59"/>
    </row>
    <row r="23311" spans="21:21" x14ac:dyDescent="0.2">
      <c r="U23311" s="59"/>
    </row>
    <row r="23312" spans="21:21" x14ac:dyDescent="0.2">
      <c r="U23312" s="59"/>
    </row>
    <row r="23313" spans="21:21" x14ac:dyDescent="0.2">
      <c r="U23313" s="59"/>
    </row>
    <row r="23314" spans="21:21" x14ac:dyDescent="0.2">
      <c r="U23314" s="59"/>
    </row>
    <row r="23315" spans="21:21" x14ac:dyDescent="0.2">
      <c r="U23315" s="59"/>
    </row>
    <row r="23316" spans="21:21" x14ac:dyDescent="0.2">
      <c r="U23316" s="59"/>
    </row>
    <row r="23317" spans="21:21" x14ac:dyDescent="0.2">
      <c r="U23317" s="59"/>
    </row>
    <row r="23318" spans="21:21" x14ac:dyDescent="0.2">
      <c r="U23318" s="59"/>
    </row>
    <row r="23319" spans="21:21" x14ac:dyDescent="0.2">
      <c r="U23319" s="59"/>
    </row>
    <row r="23320" spans="21:21" x14ac:dyDescent="0.2">
      <c r="U23320" s="59"/>
    </row>
    <row r="23321" spans="21:21" x14ac:dyDescent="0.2">
      <c r="U23321" s="59"/>
    </row>
    <row r="23322" spans="21:21" x14ac:dyDescent="0.2">
      <c r="U23322" s="59"/>
    </row>
    <row r="23323" spans="21:21" x14ac:dyDescent="0.2">
      <c r="U23323" s="59"/>
    </row>
    <row r="23324" spans="21:21" x14ac:dyDescent="0.2">
      <c r="U23324" s="59"/>
    </row>
    <row r="23325" spans="21:21" x14ac:dyDescent="0.2">
      <c r="U23325" s="59"/>
    </row>
    <row r="23326" spans="21:21" x14ac:dyDescent="0.2">
      <c r="U23326" s="59"/>
    </row>
    <row r="23327" spans="21:21" x14ac:dyDescent="0.2">
      <c r="U23327" s="59"/>
    </row>
    <row r="23328" spans="21:21" x14ac:dyDescent="0.2">
      <c r="U23328" s="59"/>
    </row>
    <row r="23329" spans="21:21" x14ac:dyDescent="0.2">
      <c r="U23329" s="59"/>
    </row>
    <row r="23330" spans="21:21" x14ac:dyDescent="0.2">
      <c r="U23330" s="59"/>
    </row>
    <row r="23331" spans="21:21" x14ac:dyDescent="0.2">
      <c r="U23331" s="59"/>
    </row>
    <row r="23332" spans="21:21" x14ac:dyDescent="0.2">
      <c r="U23332" s="59"/>
    </row>
    <row r="23333" spans="21:21" x14ac:dyDescent="0.2">
      <c r="U23333" s="59"/>
    </row>
    <row r="23334" spans="21:21" x14ac:dyDescent="0.2">
      <c r="U23334" s="59"/>
    </row>
    <row r="23335" spans="21:21" x14ac:dyDescent="0.2">
      <c r="U23335" s="59"/>
    </row>
    <row r="23336" spans="21:21" x14ac:dyDescent="0.2">
      <c r="U23336" s="59"/>
    </row>
    <row r="23337" spans="21:21" x14ac:dyDescent="0.2">
      <c r="U23337" s="59"/>
    </row>
    <row r="23338" spans="21:21" x14ac:dyDescent="0.2">
      <c r="U23338" s="59"/>
    </row>
    <row r="23339" spans="21:21" x14ac:dyDescent="0.2">
      <c r="U23339" s="59"/>
    </row>
    <row r="23340" spans="21:21" x14ac:dyDescent="0.2">
      <c r="U23340" s="59"/>
    </row>
    <row r="23341" spans="21:21" x14ac:dyDescent="0.2">
      <c r="U23341" s="59"/>
    </row>
    <row r="23342" spans="21:21" x14ac:dyDescent="0.2">
      <c r="U23342" s="59"/>
    </row>
    <row r="23343" spans="21:21" x14ac:dyDescent="0.2">
      <c r="U23343" s="59"/>
    </row>
    <row r="23344" spans="21:21" x14ac:dyDescent="0.2">
      <c r="U23344" s="59"/>
    </row>
    <row r="23345" spans="21:21" x14ac:dyDescent="0.2">
      <c r="U23345" s="59"/>
    </row>
    <row r="23346" spans="21:21" x14ac:dyDescent="0.2">
      <c r="U23346" s="59"/>
    </row>
    <row r="23347" spans="21:21" x14ac:dyDescent="0.2">
      <c r="U23347" s="59"/>
    </row>
    <row r="23348" spans="21:21" x14ac:dyDescent="0.2">
      <c r="U23348" s="59"/>
    </row>
    <row r="23349" spans="21:21" x14ac:dyDescent="0.2">
      <c r="U23349" s="59"/>
    </row>
    <row r="23350" spans="21:21" x14ac:dyDescent="0.2">
      <c r="U23350" s="59"/>
    </row>
    <row r="23351" spans="21:21" x14ac:dyDescent="0.2">
      <c r="U23351" s="59"/>
    </row>
    <row r="23352" spans="21:21" x14ac:dyDescent="0.2">
      <c r="U23352" s="59"/>
    </row>
    <row r="23353" spans="21:21" x14ac:dyDescent="0.2">
      <c r="U23353" s="59"/>
    </row>
    <row r="23354" spans="21:21" x14ac:dyDescent="0.2">
      <c r="U23354" s="59"/>
    </row>
    <row r="23355" spans="21:21" x14ac:dyDescent="0.2">
      <c r="U23355" s="59"/>
    </row>
    <row r="23356" spans="21:21" x14ac:dyDescent="0.2">
      <c r="U23356" s="59"/>
    </row>
    <row r="23357" spans="21:21" x14ac:dyDescent="0.2">
      <c r="U23357" s="59"/>
    </row>
    <row r="23358" spans="21:21" x14ac:dyDescent="0.2">
      <c r="U23358" s="59"/>
    </row>
    <row r="23359" spans="21:21" x14ac:dyDescent="0.2">
      <c r="U23359" s="59"/>
    </row>
    <row r="23360" spans="21:21" x14ac:dyDescent="0.2">
      <c r="U23360" s="59"/>
    </row>
    <row r="23361" spans="21:21" x14ac:dyDescent="0.2">
      <c r="U23361" s="59"/>
    </row>
    <row r="23362" spans="21:21" x14ac:dyDescent="0.2">
      <c r="U23362" s="59"/>
    </row>
    <row r="23363" spans="21:21" x14ac:dyDescent="0.2">
      <c r="U23363" s="59"/>
    </row>
    <row r="23364" spans="21:21" x14ac:dyDescent="0.2">
      <c r="U23364" s="59"/>
    </row>
    <row r="23365" spans="21:21" x14ac:dyDescent="0.2">
      <c r="U23365" s="59"/>
    </row>
    <row r="23366" spans="21:21" x14ac:dyDescent="0.2">
      <c r="U23366" s="59"/>
    </row>
    <row r="23367" spans="21:21" x14ac:dyDescent="0.2">
      <c r="U23367" s="59"/>
    </row>
    <row r="23368" spans="21:21" x14ac:dyDescent="0.2">
      <c r="U23368" s="59"/>
    </row>
    <row r="23369" spans="21:21" x14ac:dyDescent="0.2">
      <c r="U23369" s="59"/>
    </row>
    <row r="23370" spans="21:21" x14ac:dyDescent="0.2">
      <c r="U23370" s="59"/>
    </row>
    <row r="23371" spans="21:21" x14ac:dyDescent="0.2">
      <c r="U23371" s="59"/>
    </row>
    <row r="23372" spans="21:21" x14ac:dyDescent="0.2">
      <c r="U23372" s="59"/>
    </row>
    <row r="23373" spans="21:21" x14ac:dyDescent="0.2">
      <c r="U23373" s="59"/>
    </row>
    <row r="23374" spans="21:21" x14ac:dyDescent="0.2">
      <c r="U23374" s="59"/>
    </row>
    <row r="23375" spans="21:21" x14ac:dyDescent="0.2">
      <c r="U23375" s="59"/>
    </row>
    <row r="23376" spans="21:21" x14ac:dyDescent="0.2">
      <c r="U23376" s="59"/>
    </row>
    <row r="23377" spans="21:21" x14ac:dyDescent="0.2">
      <c r="U23377" s="59"/>
    </row>
    <row r="23378" spans="21:21" x14ac:dyDescent="0.2">
      <c r="U23378" s="59"/>
    </row>
    <row r="23379" spans="21:21" x14ac:dyDescent="0.2">
      <c r="U23379" s="59"/>
    </row>
    <row r="23380" spans="21:21" x14ac:dyDescent="0.2">
      <c r="U23380" s="59"/>
    </row>
    <row r="23381" spans="21:21" x14ac:dyDescent="0.2">
      <c r="U23381" s="59"/>
    </row>
    <row r="23382" spans="21:21" x14ac:dyDescent="0.2">
      <c r="U23382" s="59"/>
    </row>
    <row r="23383" spans="21:21" x14ac:dyDescent="0.2">
      <c r="U23383" s="59"/>
    </row>
    <row r="23384" spans="21:21" x14ac:dyDescent="0.2">
      <c r="U23384" s="59"/>
    </row>
    <row r="23385" spans="21:21" x14ac:dyDescent="0.2">
      <c r="U23385" s="59"/>
    </row>
    <row r="23386" spans="21:21" x14ac:dyDescent="0.2">
      <c r="U23386" s="59"/>
    </row>
    <row r="23387" spans="21:21" x14ac:dyDescent="0.2">
      <c r="U23387" s="59"/>
    </row>
    <row r="23388" spans="21:21" x14ac:dyDescent="0.2">
      <c r="U23388" s="59"/>
    </row>
    <row r="23389" spans="21:21" x14ac:dyDescent="0.2">
      <c r="U23389" s="59"/>
    </row>
    <row r="23390" spans="21:21" x14ac:dyDescent="0.2">
      <c r="U23390" s="59"/>
    </row>
    <row r="23391" spans="21:21" x14ac:dyDescent="0.2">
      <c r="U23391" s="59"/>
    </row>
    <row r="23392" spans="21:21" x14ac:dyDescent="0.2">
      <c r="U23392" s="59"/>
    </row>
    <row r="23393" spans="21:21" x14ac:dyDescent="0.2">
      <c r="U23393" s="59"/>
    </row>
    <row r="23394" spans="21:21" x14ac:dyDescent="0.2">
      <c r="U23394" s="59"/>
    </row>
    <row r="23395" spans="21:21" x14ac:dyDescent="0.2">
      <c r="U23395" s="59"/>
    </row>
    <row r="23396" spans="21:21" x14ac:dyDescent="0.2">
      <c r="U23396" s="59"/>
    </row>
    <row r="23397" spans="21:21" x14ac:dyDescent="0.2">
      <c r="U23397" s="59"/>
    </row>
    <row r="23398" spans="21:21" x14ac:dyDescent="0.2">
      <c r="U23398" s="59"/>
    </row>
    <row r="23399" spans="21:21" x14ac:dyDescent="0.2">
      <c r="U23399" s="59"/>
    </row>
    <row r="23400" spans="21:21" x14ac:dyDescent="0.2">
      <c r="U23400" s="59"/>
    </row>
    <row r="23401" spans="21:21" x14ac:dyDescent="0.2">
      <c r="U23401" s="59"/>
    </row>
    <row r="23402" spans="21:21" x14ac:dyDescent="0.2">
      <c r="U23402" s="59"/>
    </row>
    <row r="23403" spans="21:21" x14ac:dyDescent="0.2">
      <c r="U23403" s="59"/>
    </row>
    <row r="23404" spans="21:21" x14ac:dyDescent="0.2">
      <c r="U23404" s="59"/>
    </row>
    <row r="23405" spans="21:21" x14ac:dyDescent="0.2">
      <c r="U23405" s="59"/>
    </row>
    <row r="23406" spans="21:21" x14ac:dyDescent="0.2">
      <c r="U23406" s="59"/>
    </row>
    <row r="23407" spans="21:21" x14ac:dyDescent="0.2">
      <c r="U23407" s="59"/>
    </row>
    <row r="23408" spans="21:21" x14ac:dyDescent="0.2">
      <c r="U23408" s="59"/>
    </row>
    <row r="23409" spans="21:21" x14ac:dyDescent="0.2">
      <c r="U23409" s="59"/>
    </row>
    <row r="23410" spans="21:21" x14ac:dyDescent="0.2">
      <c r="U23410" s="59"/>
    </row>
    <row r="23411" spans="21:21" x14ac:dyDescent="0.2">
      <c r="U23411" s="59"/>
    </row>
    <row r="23412" spans="21:21" x14ac:dyDescent="0.2">
      <c r="U23412" s="59"/>
    </row>
    <row r="23413" spans="21:21" x14ac:dyDescent="0.2">
      <c r="U23413" s="59"/>
    </row>
    <row r="23414" spans="21:21" x14ac:dyDescent="0.2">
      <c r="U23414" s="59"/>
    </row>
    <row r="23415" spans="21:21" x14ac:dyDescent="0.2">
      <c r="U23415" s="59"/>
    </row>
    <row r="23416" spans="21:21" x14ac:dyDescent="0.2">
      <c r="U23416" s="59"/>
    </row>
    <row r="23417" spans="21:21" x14ac:dyDescent="0.2">
      <c r="U23417" s="59"/>
    </row>
    <row r="23418" spans="21:21" x14ac:dyDescent="0.2">
      <c r="U23418" s="59"/>
    </row>
    <row r="23419" spans="21:21" x14ac:dyDescent="0.2">
      <c r="U23419" s="59"/>
    </row>
    <row r="23420" spans="21:21" x14ac:dyDescent="0.2">
      <c r="U23420" s="59"/>
    </row>
    <row r="23421" spans="21:21" x14ac:dyDescent="0.2">
      <c r="U23421" s="59"/>
    </row>
    <row r="23422" spans="21:21" x14ac:dyDescent="0.2">
      <c r="U23422" s="59"/>
    </row>
    <row r="23423" spans="21:21" x14ac:dyDescent="0.2">
      <c r="U23423" s="59"/>
    </row>
    <row r="23424" spans="21:21" x14ac:dyDescent="0.2">
      <c r="U23424" s="59"/>
    </row>
    <row r="23425" spans="21:21" x14ac:dyDescent="0.2">
      <c r="U23425" s="59"/>
    </row>
    <row r="23426" spans="21:21" x14ac:dyDescent="0.2">
      <c r="U23426" s="59"/>
    </row>
    <row r="23427" spans="21:21" x14ac:dyDescent="0.2">
      <c r="U23427" s="59"/>
    </row>
    <row r="23428" spans="21:21" x14ac:dyDescent="0.2">
      <c r="U23428" s="59"/>
    </row>
    <row r="23429" spans="21:21" x14ac:dyDescent="0.2">
      <c r="U23429" s="59"/>
    </row>
    <row r="23430" spans="21:21" x14ac:dyDescent="0.2">
      <c r="U23430" s="59"/>
    </row>
    <row r="23431" spans="21:21" x14ac:dyDescent="0.2">
      <c r="U23431" s="59"/>
    </row>
    <row r="23432" spans="21:21" x14ac:dyDescent="0.2">
      <c r="U23432" s="59"/>
    </row>
    <row r="23433" spans="21:21" x14ac:dyDescent="0.2">
      <c r="U23433" s="59"/>
    </row>
    <row r="23434" spans="21:21" x14ac:dyDescent="0.2">
      <c r="U23434" s="59"/>
    </row>
    <row r="23435" spans="21:21" x14ac:dyDescent="0.2">
      <c r="U23435" s="59"/>
    </row>
    <row r="23436" spans="21:21" x14ac:dyDescent="0.2">
      <c r="U23436" s="59"/>
    </row>
    <row r="23437" spans="21:21" x14ac:dyDescent="0.2">
      <c r="U23437" s="59"/>
    </row>
    <row r="23438" spans="21:21" x14ac:dyDescent="0.2">
      <c r="U23438" s="59"/>
    </row>
    <row r="23439" spans="21:21" x14ac:dyDescent="0.2">
      <c r="U23439" s="59"/>
    </row>
    <row r="23440" spans="21:21" x14ac:dyDescent="0.2">
      <c r="U23440" s="59"/>
    </row>
    <row r="23441" spans="21:21" x14ac:dyDescent="0.2">
      <c r="U23441" s="59"/>
    </row>
    <row r="23442" spans="21:21" x14ac:dyDescent="0.2">
      <c r="U23442" s="59"/>
    </row>
    <row r="23443" spans="21:21" x14ac:dyDescent="0.2">
      <c r="U23443" s="59"/>
    </row>
    <row r="23444" spans="21:21" x14ac:dyDescent="0.2">
      <c r="U23444" s="59"/>
    </row>
    <row r="23445" spans="21:21" x14ac:dyDescent="0.2">
      <c r="U23445" s="59"/>
    </row>
    <row r="23446" spans="21:21" x14ac:dyDescent="0.2">
      <c r="U23446" s="59"/>
    </row>
    <row r="23447" spans="21:21" x14ac:dyDescent="0.2">
      <c r="U23447" s="59"/>
    </row>
    <row r="23448" spans="21:21" x14ac:dyDescent="0.2">
      <c r="U23448" s="59"/>
    </row>
    <row r="23449" spans="21:21" x14ac:dyDescent="0.2">
      <c r="U23449" s="59"/>
    </row>
    <row r="23450" spans="21:21" x14ac:dyDescent="0.2">
      <c r="U23450" s="59"/>
    </row>
    <row r="23451" spans="21:21" x14ac:dyDescent="0.2">
      <c r="U23451" s="59"/>
    </row>
    <row r="23452" spans="21:21" x14ac:dyDescent="0.2">
      <c r="U23452" s="59"/>
    </row>
    <row r="23453" spans="21:21" x14ac:dyDescent="0.2">
      <c r="U23453" s="59"/>
    </row>
    <row r="23454" spans="21:21" x14ac:dyDescent="0.2">
      <c r="U23454" s="59"/>
    </row>
    <row r="23455" spans="21:21" x14ac:dyDescent="0.2">
      <c r="U23455" s="59"/>
    </row>
    <row r="23456" spans="21:21" x14ac:dyDescent="0.2">
      <c r="U23456" s="59"/>
    </row>
    <row r="23457" spans="21:21" x14ac:dyDescent="0.2">
      <c r="U23457" s="59"/>
    </row>
    <row r="23458" spans="21:21" x14ac:dyDescent="0.2">
      <c r="U23458" s="59"/>
    </row>
    <row r="23459" spans="21:21" x14ac:dyDescent="0.2">
      <c r="U23459" s="59"/>
    </row>
    <row r="23460" spans="21:21" x14ac:dyDescent="0.2">
      <c r="U23460" s="59"/>
    </row>
    <row r="23461" spans="21:21" x14ac:dyDescent="0.2">
      <c r="U23461" s="59"/>
    </row>
    <row r="23462" spans="21:21" x14ac:dyDescent="0.2">
      <c r="U23462" s="59"/>
    </row>
    <row r="23463" spans="21:21" x14ac:dyDescent="0.2">
      <c r="U23463" s="59"/>
    </row>
    <row r="23464" spans="21:21" x14ac:dyDescent="0.2">
      <c r="U23464" s="59"/>
    </row>
    <row r="23465" spans="21:21" x14ac:dyDescent="0.2">
      <c r="U23465" s="59"/>
    </row>
    <row r="23466" spans="21:21" x14ac:dyDescent="0.2">
      <c r="U23466" s="59"/>
    </row>
    <row r="23467" spans="21:21" x14ac:dyDescent="0.2">
      <c r="U23467" s="59"/>
    </row>
    <row r="23468" spans="21:21" x14ac:dyDescent="0.2">
      <c r="U23468" s="59"/>
    </row>
    <row r="23469" spans="21:21" x14ac:dyDescent="0.2">
      <c r="U23469" s="59"/>
    </row>
    <row r="23470" spans="21:21" x14ac:dyDescent="0.2">
      <c r="U23470" s="59"/>
    </row>
    <row r="23471" spans="21:21" x14ac:dyDescent="0.2">
      <c r="U23471" s="59"/>
    </row>
    <row r="23472" spans="21:21" x14ac:dyDescent="0.2">
      <c r="U23472" s="59"/>
    </row>
    <row r="23473" spans="21:21" x14ac:dyDescent="0.2">
      <c r="U23473" s="59"/>
    </row>
    <row r="23474" spans="21:21" x14ac:dyDescent="0.2">
      <c r="U23474" s="59"/>
    </row>
    <row r="23475" spans="21:21" x14ac:dyDescent="0.2">
      <c r="U23475" s="59"/>
    </row>
    <row r="23476" spans="21:21" x14ac:dyDescent="0.2">
      <c r="U23476" s="59"/>
    </row>
    <row r="23477" spans="21:21" x14ac:dyDescent="0.2">
      <c r="U23477" s="59"/>
    </row>
    <row r="23478" spans="21:21" x14ac:dyDescent="0.2">
      <c r="U23478" s="59"/>
    </row>
    <row r="23479" spans="21:21" x14ac:dyDescent="0.2">
      <c r="U23479" s="59"/>
    </row>
    <row r="23480" spans="21:21" x14ac:dyDescent="0.2">
      <c r="U23480" s="59"/>
    </row>
    <row r="23481" spans="21:21" x14ac:dyDescent="0.2">
      <c r="U23481" s="59"/>
    </row>
    <row r="23482" spans="21:21" x14ac:dyDescent="0.2">
      <c r="U23482" s="59"/>
    </row>
    <row r="23483" spans="21:21" x14ac:dyDescent="0.2">
      <c r="U23483" s="59"/>
    </row>
    <row r="23484" spans="21:21" x14ac:dyDescent="0.2">
      <c r="U23484" s="59"/>
    </row>
    <row r="23485" spans="21:21" x14ac:dyDescent="0.2">
      <c r="U23485" s="59"/>
    </row>
    <row r="23486" spans="21:21" x14ac:dyDescent="0.2">
      <c r="U23486" s="59"/>
    </row>
    <row r="23487" spans="21:21" x14ac:dyDescent="0.2">
      <c r="U23487" s="59"/>
    </row>
    <row r="23488" spans="21:21" x14ac:dyDescent="0.2">
      <c r="U23488" s="59"/>
    </row>
    <row r="23489" spans="21:21" x14ac:dyDescent="0.2">
      <c r="U23489" s="59"/>
    </row>
    <row r="23490" spans="21:21" x14ac:dyDescent="0.2">
      <c r="U23490" s="59"/>
    </row>
    <row r="23491" spans="21:21" x14ac:dyDescent="0.2">
      <c r="U23491" s="59"/>
    </row>
    <row r="23492" spans="21:21" x14ac:dyDescent="0.2">
      <c r="U23492" s="59"/>
    </row>
    <row r="23493" spans="21:21" x14ac:dyDescent="0.2">
      <c r="U23493" s="59"/>
    </row>
    <row r="23494" spans="21:21" x14ac:dyDescent="0.2">
      <c r="U23494" s="59"/>
    </row>
    <row r="23495" spans="21:21" x14ac:dyDescent="0.2">
      <c r="U23495" s="59"/>
    </row>
    <row r="23496" spans="21:21" x14ac:dyDescent="0.2">
      <c r="U23496" s="59"/>
    </row>
    <row r="23497" spans="21:21" x14ac:dyDescent="0.2">
      <c r="U23497" s="59"/>
    </row>
    <row r="23498" spans="21:21" x14ac:dyDescent="0.2">
      <c r="U23498" s="59"/>
    </row>
    <row r="23499" spans="21:21" x14ac:dyDescent="0.2">
      <c r="U23499" s="59"/>
    </row>
    <row r="23500" spans="21:21" x14ac:dyDescent="0.2">
      <c r="U23500" s="59"/>
    </row>
    <row r="23501" spans="21:21" x14ac:dyDescent="0.2">
      <c r="U23501" s="59"/>
    </row>
    <row r="23502" spans="21:21" x14ac:dyDescent="0.2">
      <c r="U23502" s="59"/>
    </row>
    <row r="23503" spans="21:21" x14ac:dyDescent="0.2">
      <c r="U23503" s="59"/>
    </row>
    <row r="23504" spans="21:21" x14ac:dyDescent="0.2">
      <c r="U23504" s="59"/>
    </row>
    <row r="23505" spans="21:21" x14ac:dyDescent="0.2">
      <c r="U23505" s="59"/>
    </row>
    <row r="23506" spans="21:21" x14ac:dyDescent="0.2">
      <c r="U23506" s="59"/>
    </row>
    <row r="23507" spans="21:21" x14ac:dyDescent="0.2">
      <c r="U23507" s="59"/>
    </row>
    <row r="23508" spans="21:21" x14ac:dyDescent="0.2">
      <c r="U23508" s="59"/>
    </row>
    <row r="23509" spans="21:21" x14ac:dyDescent="0.2">
      <c r="U23509" s="59"/>
    </row>
    <row r="23510" spans="21:21" x14ac:dyDescent="0.2">
      <c r="U23510" s="59"/>
    </row>
    <row r="23511" spans="21:21" x14ac:dyDescent="0.2">
      <c r="U23511" s="59"/>
    </row>
    <row r="23512" spans="21:21" x14ac:dyDescent="0.2">
      <c r="U23512" s="59"/>
    </row>
    <row r="23513" spans="21:21" x14ac:dyDescent="0.2">
      <c r="U23513" s="59"/>
    </row>
    <row r="23514" spans="21:21" x14ac:dyDescent="0.2">
      <c r="U23514" s="59"/>
    </row>
    <row r="23515" spans="21:21" x14ac:dyDescent="0.2">
      <c r="U23515" s="59"/>
    </row>
    <row r="23516" spans="21:21" x14ac:dyDescent="0.2">
      <c r="U23516" s="59"/>
    </row>
    <row r="23517" spans="21:21" x14ac:dyDescent="0.2">
      <c r="U23517" s="59"/>
    </row>
    <row r="23518" spans="21:21" x14ac:dyDescent="0.2">
      <c r="U23518" s="59"/>
    </row>
    <row r="23519" spans="21:21" x14ac:dyDescent="0.2">
      <c r="U23519" s="59"/>
    </row>
    <row r="23520" spans="21:21" x14ac:dyDescent="0.2">
      <c r="U23520" s="59"/>
    </row>
    <row r="23521" spans="21:21" x14ac:dyDescent="0.2">
      <c r="U23521" s="59"/>
    </row>
    <row r="23522" spans="21:21" x14ac:dyDescent="0.2">
      <c r="U23522" s="59"/>
    </row>
    <row r="23523" spans="21:21" x14ac:dyDescent="0.2">
      <c r="U23523" s="59"/>
    </row>
    <row r="23524" spans="21:21" x14ac:dyDescent="0.2">
      <c r="U23524" s="59"/>
    </row>
    <row r="23525" spans="21:21" x14ac:dyDescent="0.2">
      <c r="U23525" s="59"/>
    </row>
    <row r="23526" spans="21:21" x14ac:dyDescent="0.2">
      <c r="U23526" s="59"/>
    </row>
    <row r="23527" spans="21:21" x14ac:dyDescent="0.2">
      <c r="U23527" s="59"/>
    </row>
    <row r="23528" spans="21:21" x14ac:dyDescent="0.2">
      <c r="U23528" s="59"/>
    </row>
    <row r="23529" spans="21:21" x14ac:dyDescent="0.2">
      <c r="U23529" s="59"/>
    </row>
    <row r="23530" spans="21:21" x14ac:dyDescent="0.2">
      <c r="U23530" s="59"/>
    </row>
    <row r="23531" spans="21:21" x14ac:dyDescent="0.2">
      <c r="U23531" s="59"/>
    </row>
    <row r="23532" spans="21:21" x14ac:dyDescent="0.2">
      <c r="U23532" s="59"/>
    </row>
    <row r="23533" spans="21:21" x14ac:dyDescent="0.2">
      <c r="U23533" s="59"/>
    </row>
    <row r="23534" spans="21:21" x14ac:dyDescent="0.2">
      <c r="U23534" s="59"/>
    </row>
    <row r="23535" spans="21:21" x14ac:dyDescent="0.2">
      <c r="U23535" s="59"/>
    </row>
    <row r="23536" spans="21:21" x14ac:dyDescent="0.2">
      <c r="U23536" s="59"/>
    </row>
    <row r="23537" spans="21:21" x14ac:dyDescent="0.2">
      <c r="U23537" s="59"/>
    </row>
    <row r="23538" spans="21:21" x14ac:dyDescent="0.2">
      <c r="U23538" s="59"/>
    </row>
    <row r="23539" spans="21:21" x14ac:dyDescent="0.2">
      <c r="U23539" s="59"/>
    </row>
    <row r="23540" spans="21:21" x14ac:dyDescent="0.2">
      <c r="U23540" s="59"/>
    </row>
    <row r="23541" spans="21:21" x14ac:dyDescent="0.2">
      <c r="U23541" s="59"/>
    </row>
    <row r="23542" spans="21:21" x14ac:dyDescent="0.2">
      <c r="U23542" s="59"/>
    </row>
    <row r="23543" spans="21:21" x14ac:dyDescent="0.2">
      <c r="U23543" s="59"/>
    </row>
    <row r="23544" spans="21:21" x14ac:dyDescent="0.2">
      <c r="U23544" s="59"/>
    </row>
    <row r="23545" spans="21:21" x14ac:dyDescent="0.2">
      <c r="U23545" s="59"/>
    </row>
    <row r="23546" spans="21:21" x14ac:dyDescent="0.2">
      <c r="U23546" s="59"/>
    </row>
    <row r="23547" spans="21:21" x14ac:dyDescent="0.2">
      <c r="U23547" s="59"/>
    </row>
    <row r="23548" spans="21:21" x14ac:dyDescent="0.2">
      <c r="U23548" s="59"/>
    </row>
    <row r="23549" spans="21:21" x14ac:dyDescent="0.2">
      <c r="U23549" s="59"/>
    </row>
    <row r="23550" spans="21:21" x14ac:dyDescent="0.2">
      <c r="U23550" s="59"/>
    </row>
    <row r="23551" spans="21:21" x14ac:dyDescent="0.2">
      <c r="U23551" s="59"/>
    </row>
    <row r="23552" spans="21:21" x14ac:dyDescent="0.2">
      <c r="U23552" s="59"/>
    </row>
    <row r="23553" spans="21:21" x14ac:dyDescent="0.2">
      <c r="U23553" s="59"/>
    </row>
    <row r="23554" spans="21:21" x14ac:dyDescent="0.2">
      <c r="U23554" s="59"/>
    </row>
    <row r="23555" spans="21:21" x14ac:dyDescent="0.2">
      <c r="U23555" s="59"/>
    </row>
    <row r="23556" spans="21:21" x14ac:dyDescent="0.2">
      <c r="U23556" s="59"/>
    </row>
    <row r="23557" spans="21:21" x14ac:dyDescent="0.2">
      <c r="U23557" s="59"/>
    </row>
    <row r="23558" spans="21:21" x14ac:dyDescent="0.2">
      <c r="U23558" s="59"/>
    </row>
    <row r="23559" spans="21:21" x14ac:dyDescent="0.2">
      <c r="U23559" s="59"/>
    </row>
    <row r="23560" spans="21:21" x14ac:dyDescent="0.2">
      <c r="U23560" s="59"/>
    </row>
    <row r="23561" spans="21:21" x14ac:dyDescent="0.2">
      <c r="U23561" s="59"/>
    </row>
    <row r="23562" spans="21:21" x14ac:dyDescent="0.2">
      <c r="U23562" s="59"/>
    </row>
    <row r="23563" spans="21:21" x14ac:dyDescent="0.2">
      <c r="U23563" s="59"/>
    </row>
    <row r="23564" spans="21:21" x14ac:dyDescent="0.2">
      <c r="U23564" s="59"/>
    </row>
    <row r="23565" spans="21:21" x14ac:dyDescent="0.2">
      <c r="U23565" s="59"/>
    </row>
    <row r="23566" spans="21:21" x14ac:dyDescent="0.2">
      <c r="U23566" s="59"/>
    </row>
    <row r="23567" spans="21:21" x14ac:dyDescent="0.2">
      <c r="U23567" s="59"/>
    </row>
    <row r="23568" spans="21:21" x14ac:dyDescent="0.2">
      <c r="U23568" s="59"/>
    </row>
    <row r="23569" spans="21:21" x14ac:dyDescent="0.2">
      <c r="U23569" s="59"/>
    </row>
    <row r="23570" spans="21:21" x14ac:dyDescent="0.2">
      <c r="U23570" s="59"/>
    </row>
    <row r="23571" spans="21:21" x14ac:dyDescent="0.2">
      <c r="U23571" s="59"/>
    </row>
    <row r="23572" spans="21:21" x14ac:dyDescent="0.2">
      <c r="U23572" s="59"/>
    </row>
    <row r="23573" spans="21:21" x14ac:dyDescent="0.2">
      <c r="U23573" s="59"/>
    </row>
    <row r="23574" spans="21:21" x14ac:dyDescent="0.2">
      <c r="U23574" s="59"/>
    </row>
    <row r="23575" spans="21:21" x14ac:dyDescent="0.2">
      <c r="U23575" s="59"/>
    </row>
    <row r="23576" spans="21:21" x14ac:dyDescent="0.2">
      <c r="U23576" s="59"/>
    </row>
    <row r="23577" spans="21:21" x14ac:dyDescent="0.2">
      <c r="U23577" s="59"/>
    </row>
    <row r="23578" spans="21:21" x14ac:dyDescent="0.2">
      <c r="U23578" s="59"/>
    </row>
    <row r="23579" spans="21:21" x14ac:dyDescent="0.2">
      <c r="U23579" s="59"/>
    </row>
    <row r="23580" spans="21:21" x14ac:dyDescent="0.2">
      <c r="U23580" s="59"/>
    </row>
    <row r="23581" spans="21:21" x14ac:dyDescent="0.2">
      <c r="U23581" s="59"/>
    </row>
    <row r="23582" spans="21:21" x14ac:dyDescent="0.2">
      <c r="U23582" s="59"/>
    </row>
    <row r="23583" spans="21:21" x14ac:dyDescent="0.2">
      <c r="U23583" s="59"/>
    </row>
    <row r="23584" spans="21:21" x14ac:dyDescent="0.2">
      <c r="U23584" s="59"/>
    </row>
    <row r="23585" spans="21:21" x14ac:dyDescent="0.2">
      <c r="U23585" s="59"/>
    </row>
    <row r="23586" spans="21:21" x14ac:dyDescent="0.2">
      <c r="U23586" s="59"/>
    </row>
    <row r="23587" spans="21:21" x14ac:dyDescent="0.2">
      <c r="U23587" s="59"/>
    </row>
    <row r="23588" spans="21:21" x14ac:dyDescent="0.2">
      <c r="U23588" s="59"/>
    </row>
    <row r="23589" spans="21:21" x14ac:dyDescent="0.2">
      <c r="U23589" s="59"/>
    </row>
    <row r="23590" spans="21:21" x14ac:dyDescent="0.2">
      <c r="U23590" s="59"/>
    </row>
    <row r="23591" spans="21:21" x14ac:dyDescent="0.2">
      <c r="U23591" s="59"/>
    </row>
    <row r="23592" spans="21:21" x14ac:dyDescent="0.2">
      <c r="U23592" s="59"/>
    </row>
    <row r="23593" spans="21:21" x14ac:dyDescent="0.2">
      <c r="U23593" s="59"/>
    </row>
    <row r="23594" spans="21:21" x14ac:dyDescent="0.2">
      <c r="U23594" s="59"/>
    </row>
    <row r="23595" spans="21:21" x14ac:dyDescent="0.2">
      <c r="U23595" s="59"/>
    </row>
    <row r="23596" spans="21:21" x14ac:dyDescent="0.2">
      <c r="U23596" s="59"/>
    </row>
    <row r="23597" spans="21:21" x14ac:dyDescent="0.2">
      <c r="U23597" s="59"/>
    </row>
    <row r="23598" spans="21:21" x14ac:dyDescent="0.2">
      <c r="U23598" s="59"/>
    </row>
    <row r="23599" spans="21:21" x14ac:dyDescent="0.2">
      <c r="U23599" s="59"/>
    </row>
    <row r="23600" spans="21:21" x14ac:dyDescent="0.2">
      <c r="U23600" s="59"/>
    </row>
    <row r="23601" spans="21:21" x14ac:dyDescent="0.2">
      <c r="U23601" s="59"/>
    </row>
    <row r="23602" spans="21:21" x14ac:dyDescent="0.2">
      <c r="U23602" s="59"/>
    </row>
    <row r="23603" spans="21:21" x14ac:dyDescent="0.2">
      <c r="U23603" s="59"/>
    </row>
    <row r="23604" spans="21:21" x14ac:dyDescent="0.2">
      <c r="U23604" s="59"/>
    </row>
    <row r="23605" spans="21:21" x14ac:dyDescent="0.2">
      <c r="U23605" s="59"/>
    </row>
    <row r="23606" spans="21:21" x14ac:dyDescent="0.2">
      <c r="U23606" s="59"/>
    </row>
    <row r="23607" spans="21:21" x14ac:dyDescent="0.2">
      <c r="U23607" s="59"/>
    </row>
    <row r="23608" spans="21:21" x14ac:dyDescent="0.2">
      <c r="U23608" s="59"/>
    </row>
    <row r="23609" spans="21:21" x14ac:dyDescent="0.2">
      <c r="U23609" s="59"/>
    </row>
    <row r="23610" spans="21:21" x14ac:dyDescent="0.2">
      <c r="U23610" s="59"/>
    </row>
    <row r="23611" spans="21:21" x14ac:dyDescent="0.2">
      <c r="U23611" s="59"/>
    </row>
    <row r="23612" spans="21:21" x14ac:dyDescent="0.2">
      <c r="U23612" s="59"/>
    </row>
    <row r="23613" spans="21:21" x14ac:dyDescent="0.2">
      <c r="U23613" s="59"/>
    </row>
    <row r="23614" spans="21:21" x14ac:dyDescent="0.2">
      <c r="U23614" s="59"/>
    </row>
    <row r="23615" spans="21:21" x14ac:dyDescent="0.2">
      <c r="U23615" s="59"/>
    </row>
    <row r="23616" spans="21:21" x14ac:dyDescent="0.2">
      <c r="U23616" s="59"/>
    </row>
    <row r="23617" spans="21:21" x14ac:dyDescent="0.2">
      <c r="U23617" s="59"/>
    </row>
    <row r="23618" spans="21:21" x14ac:dyDescent="0.2">
      <c r="U23618" s="59"/>
    </row>
    <row r="23619" spans="21:21" x14ac:dyDescent="0.2">
      <c r="U23619" s="59"/>
    </row>
    <row r="23620" spans="21:21" x14ac:dyDescent="0.2">
      <c r="U23620" s="59"/>
    </row>
    <row r="23621" spans="21:21" x14ac:dyDescent="0.2">
      <c r="U23621" s="59"/>
    </row>
    <row r="23622" spans="21:21" x14ac:dyDescent="0.2">
      <c r="U23622" s="59"/>
    </row>
    <row r="23623" spans="21:21" x14ac:dyDescent="0.2">
      <c r="U23623" s="59"/>
    </row>
    <row r="23624" spans="21:21" x14ac:dyDescent="0.2">
      <c r="U23624" s="59"/>
    </row>
    <row r="23625" spans="21:21" x14ac:dyDescent="0.2">
      <c r="U23625" s="59"/>
    </row>
    <row r="23626" spans="21:21" x14ac:dyDescent="0.2">
      <c r="U23626" s="59"/>
    </row>
    <row r="23627" spans="21:21" x14ac:dyDescent="0.2">
      <c r="U23627" s="59"/>
    </row>
    <row r="23628" spans="21:21" x14ac:dyDescent="0.2">
      <c r="U23628" s="59"/>
    </row>
    <row r="23629" spans="21:21" x14ac:dyDescent="0.2">
      <c r="U23629" s="59"/>
    </row>
    <row r="23630" spans="21:21" x14ac:dyDescent="0.2">
      <c r="U23630" s="59"/>
    </row>
    <row r="23631" spans="21:21" x14ac:dyDescent="0.2">
      <c r="U23631" s="59"/>
    </row>
    <row r="23632" spans="21:21" x14ac:dyDescent="0.2">
      <c r="U23632" s="59"/>
    </row>
    <row r="23633" spans="21:21" x14ac:dyDescent="0.2">
      <c r="U23633" s="59"/>
    </row>
    <row r="23634" spans="21:21" x14ac:dyDescent="0.2">
      <c r="U23634" s="59"/>
    </row>
    <row r="23635" spans="21:21" x14ac:dyDescent="0.2">
      <c r="U23635" s="59"/>
    </row>
    <row r="23636" spans="21:21" x14ac:dyDescent="0.2">
      <c r="U23636" s="59"/>
    </row>
    <row r="23637" spans="21:21" x14ac:dyDescent="0.2">
      <c r="U23637" s="59"/>
    </row>
    <row r="23638" spans="21:21" x14ac:dyDescent="0.2">
      <c r="U23638" s="59"/>
    </row>
    <row r="23639" spans="21:21" x14ac:dyDescent="0.2">
      <c r="U23639" s="59"/>
    </row>
    <row r="23640" spans="21:21" x14ac:dyDescent="0.2">
      <c r="U23640" s="59"/>
    </row>
    <row r="23641" spans="21:21" x14ac:dyDescent="0.2">
      <c r="U23641" s="59"/>
    </row>
    <row r="23642" spans="21:21" x14ac:dyDescent="0.2">
      <c r="U23642" s="59"/>
    </row>
    <row r="23643" spans="21:21" x14ac:dyDescent="0.2">
      <c r="U23643" s="59"/>
    </row>
    <row r="23644" spans="21:21" x14ac:dyDescent="0.2">
      <c r="U23644" s="59"/>
    </row>
    <row r="23645" spans="21:21" x14ac:dyDescent="0.2">
      <c r="U23645" s="59"/>
    </row>
    <row r="23646" spans="21:21" x14ac:dyDescent="0.2">
      <c r="U23646" s="59"/>
    </row>
    <row r="23647" spans="21:21" x14ac:dyDescent="0.2">
      <c r="U23647" s="59"/>
    </row>
    <row r="23648" spans="21:21" x14ac:dyDescent="0.2">
      <c r="U23648" s="59"/>
    </row>
    <row r="23649" spans="21:21" x14ac:dyDescent="0.2">
      <c r="U23649" s="59"/>
    </row>
    <row r="23650" spans="21:21" x14ac:dyDescent="0.2">
      <c r="U23650" s="59"/>
    </row>
    <row r="23651" spans="21:21" x14ac:dyDescent="0.2">
      <c r="U23651" s="59"/>
    </row>
    <row r="23652" spans="21:21" x14ac:dyDescent="0.2">
      <c r="U23652" s="59"/>
    </row>
    <row r="23653" spans="21:21" x14ac:dyDescent="0.2">
      <c r="U23653" s="59"/>
    </row>
    <row r="23654" spans="21:21" x14ac:dyDescent="0.2">
      <c r="U23654" s="59"/>
    </row>
    <row r="23655" spans="21:21" x14ac:dyDescent="0.2">
      <c r="U23655" s="59"/>
    </row>
    <row r="23656" spans="21:21" x14ac:dyDescent="0.2">
      <c r="U23656" s="59"/>
    </row>
    <row r="23657" spans="21:21" x14ac:dyDescent="0.2">
      <c r="U23657" s="59"/>
    </row>
    <row r="23658" spans="21:21" x14ac:dyDescent="0.2">
      <c r="U23658" s="59"/>
    </row>
    <row r="23659" spans="21:21" x14ac:dyDescent="0.2">
      <c r="U23659" s="59"/>
    </row>
    <row r="23660" spans="21:21" x14ac:dyDescent="0.2">
      <c r="U23660" s="59"/>
    </row>
    <row r="23661" spans="21:21" x14ac:dyDescent="0.2">
      <c r="U23661" s="59"/>
    </row>
    <row r="23662" spans="21:21" x14ac:dyDescent="0.2">
      <c r="U23662" s="59"/>
    </row>
    <row r="23663" spans="21:21" x14ac:dyDescent="0.2">
      <c r="U23663" s="59"/>
    </row>
    <row r="23664" spans="21:21" x14ac:dyDescent="0.2">
      <c r="U23664" s="59"/>
    </row>
    <row r="23665" spans="21:21" x14ac:dyDescent="0.2">
      <c r="U23665" s="59"/>
    </row>
    <row r="23666" spans="21:21" x14ac:dyDescent="0.2">
      <c r="U23666" s="59"/>
    </row>
    <row r="23667" spans="21:21" x14ac:dyDescent="0.2">
      <c r="U23667" s="59"/>
    </row>
    <row r="23668" spans="21:21" x14ac:dyDescent="0.2">
      <c r="U23668" s="59"/>
    </row>
    <row r="23669" spans="21:21" x14ac:dyDescent="0.2">
      <c r="U23669" s="59"/>
    </row>
    <row r="23670" spans="21:21" x14ac:dyDescent="0.2">
      <c r="U23670" s="59"/>
    </row>
    <row r="23671" spans="21:21" x14ac:dyDescent="0.2">
      <c r="U23671" s="59"/>
    </row>
    <row r="23672" spans="21:21" x14ac:dyDescent="0.2">
      <c r="U23672" s="59"/>
    </row>
    <row r="23673" spans="21:21" x14ac:dyDescent="0.2">
      <c r="U23673" s="59"/>
    </row>
    <row r="23674" spans="21:21" x14ac:dyDescent="0.2">
      <c r="U23674" s="59"/>
    </row>
    <row r="23675" spans="21:21" x14ac:dyDescent="0.2">
      <c r="U23675" s="59"/>
    </row>
    <row r="23676" spans="21:21" x14ac:dyDescent="0.2">
      <c r="U23676" s="59"/>
    </row>
    <row r="23677" spans="21:21" x14ac:dyDescent="0.2">
      <c r="U23677" s="59"/>
    </row>
    <row r="23678" spans="21:21" x14ac:dyDescent="0.2">
      <c r="U23678" s="59"/>
    </row>
    <row r="23679" spans="21:21" x14ac:dyDescent="0.2">
      <c r="U23679" s="59"/>
    </row>
    <row r="23680" spans="21:21" x14ac:dyDescent="0.2">
      <c r="U23680" s="59"/>
    </row>
    <row r="23681" spans="21:21" x14ac:dyDescent="0.2">
      <c r="U23681" s="59"/>
    </row>
    <row r="23682" spans="21:21" x14ac:dyDescent="0.2">
      <c r="U23682" s="59"/>
    </row>
    <row r="23683" spans="21:21" x14ac:dyDescent="0.2">
      <c r="U23683" s="59"/>
    </row>
    <row r="23684" spans="21:21" x14ac:dyDescent="0.2">
      <c r="U23684" s="59"/>
    </row>
    <row r="23685" spans="21:21" x14ac:dyDescent="0.2">
      <c r="U23685" s="59"/>
    </row>
    <row r="23686" spans="21:21" x14ac:dyDescent="0.2">
      <c r="U23686" s="59"/>
    </row>
    <row r="23687" spans="21:21" x14ac:dyDescent="0.2">
      <c r="U23687" s="59"/>
    </row>
    <row r="23688" spans="21:21" x14ac:dyDescent="0.2">
      <c r="U23688" s="59"/>
    </row>
    <row r="23689" spans="21:21" x14ac:dyDescent="0.2">
      <c r="U23689" s="59"/>
    </row>
    <row r="23690" spans="21:21" x14ac:dyDescent="0.2">
      <c r="U23690" s="59"/>
    </row>
    <row r="23691" spans="21:21" x14ac:dyDescent="0.2">
      <c r="U23691" s="59"/>
    </row>
    <row r="23692" spans="21:21" x14ac:dyDescent="0.2">
      <c r="U23692" s="59"/>
    </row>
    <row r="23693" spans="21:21" x14ac:dyDescent="0.2">
      <c r="U23693" s="59"/>
    </row>
    <row r="23694" spans="21:21" x14ac:dyDescent="0.2">
      <c r="U23694" s="59"/>
    </row>
    <row r="23695" spans="21:21" x14ac:dyDescent="0.2">
      <c r="U23695" s="59"/>
    </row>
    <row r="23696" spans="21:21" x14ac:dyDescent="0.2">
      <c r="U23696" s="59"/>
    </row>
    <row r="23697" spans="21:21" x14ac:dyDescent="0.2">
      <c r="U23697" s="59"/>
    </row>
    <row r="23698" spans="21:21" x14ac:dyDescent="0.2">
      <c r="U23698" s="59"/>
    </row>
    <row r="23699" spans="21:21" x14ac:dyDescent="0.2">
      <c r="U23699" s="59"/>
    </row>
    <row r="23700" spans="21:21" x14ac:dyDescent="0.2">
      <c r="U23700" s="59"/>
    </row>
    <row r="23701" spans="21:21" x14ac:dyDescent="0.2">
      <c r="U23701" s="59"/>
    </row>
    <row r="23702" spans="21:21" x14ac:dyDescent="0.2">
      <c r="U23702" s="59"/>
    </row>
    <row r="23703" spans="21:21" x14ac:dyDescent="0.2">
      <c r="U23703" s="59"/>
    </row>
    <row r="23704" spans="21:21" x14ac:dyDescent="0.2">
      <c r="U23704" s="59"/>
    </row>
    <row r="23705" spans="21:21" x14ac:dyDescent="0.2">
      <c r="U23705" s="59"/>
    </row>
    <row r="23706" spans="21:21" x14ac:dyDescent="0.2">
      <c r="U23706" s="59"/>
    </row>
    <row r="23707" spans="21:21" x14ac:dyDescent="0.2">
      <c r="U23707" s="59"/>
    </row>
    <row r="23708" spans="21:21" x14ac:dyDescent="0.2">
      <c r="U23708" s="59"/>
    </row>
    <row r="23709" spans="21:21" x14ac:dyDescent="0.2">
      <c r="U23709" s="59"/>
    </row>
    <row r="23710" spans="21:21" x14ac:dyDescent="0.2">
      <c r="U23710" s="59"/>
    </row>
    <row r="23711" spans="21:21" x14ac:dyDescent="0.2">
      <c r="U23711" s="59"/>
    </row>
    <row r="23712" spans="21:21" x14ac:dyDescent="0.2">
      <c r="U23712" s="59"/>
    </row>
    <row r="23713" spans="21:21" x14ac:dyDescent="0.2">
      <c r="U23713" s="59"/>
    </row>
    <row r="23714" spans="21:21" x14ac:dyDescent="0.2">
      <c r="U23714" s="59"/>
    </row>
    <row r="23715" spans="21:21" x14ac:dyDescent="0.2">
      <c r="U23715" s="59"/>
    </row>
    <row r="23716" spans="21:21" x14ac:dyDescent="0.2">
      <c r="U23716" s="59"/>
    </row>
    <row r="23717" spans="21:21" x14ac:dyDescent="0.2">
      <c r="U23717" s="59"/>
    </row>
    <row r="23718" spans="21:21" x14ac:dyDescent="0.2">
      <c r="U23718" s="59"/>
    </row>
    <row r="23719" spans="21:21" x14ac:dyDescent="0.2">
      <c r="U23719" s="59"/>
    </row>
    <row r="23720" spans="21:21" x14ac:dyDescent="0.2">
      <c r="U23720" s="59"/>
    </row>
    <row r="23721" spans="21:21" x14ac:dyDescent="0.2">
      <c r="U23721" s="59"/>
    </row>
    <row r="23722" spans="21:21" x14ac:dyDescent="0.2">
      <c r="U23722" s="59"/>
    </row>
    <row r="23723" spans="21:21" x14ac:dyDescent="0.2">
      <c r="U23723" s="59"/>
    </row>
    <row r="23724" spans="21:21" x14ac:dyDescent="0.2">
      <c r="U23724" s="59"/>
    </row>
    <row r="23725" spans="21:21" x14ac:dyDescent="0.2">
      <c r="U23725" s="59"/>
    </row>
    <row r="23726" spans="21:21" x14ac:dyDescent="0.2">
      <c r="U23726" s="59"/>
    </row>
    <row r="23727" spans="21:21" x14ac:dyDescent="0.2">
      <c r="U23727" s="59"/>
    </row>
    <row r="23728" spans="21:21" x14ac:dyDescent="0.2">
      <c r="U23728" s="59"/>
    </row>
    <row r="23729" spans="21:21" x14ac:dyDescent="0.2">
      <c r="U23729" s="59"/>
    </row>
    <row r="23730" spans="21:21" x14ac:dyDescent="0.2">
      <c r="U23730" s="59"/>
    </row>
    <row r="23731" spans="21:21" x14ac:dyDescent="0.2">
      <c r="U23731" s="59"/>
    </row>
    <row r="23732" spans="21:21" x14ac:dyDescent="0.2">
      <c r="U23732" s="59"/>
    </row>
    <row r="23733" spans="21:21" x14ac:dyDescent="0.2">
      <c r="U23733" s="59"/>
    </row>
    <row r="23734" spans="21:21" x14ac:dyDescent="0.2">
      <c r="U23734" s="59"/>
    </row>
    <row r="23735" spans="21:21" x14ac:dyDescent="0.2">
      <c r="U23735" s="59"/>
    </row>
    <row r="23736" spans="21:21" x14ac:dyDescent="0.2">
      <c r="U23736" s="59"/>
    </row>
    <row r="23737" spans="21:21" x14ac:dyDescent="0.2">
      <c r="U23737" s="59"/>
    </row>
    <row r="23738" spans="21:21" x14ac:dyDescent="0.2">
      <c r="U23738" s="59"/>
    </row>
    <row r="23739" spans="21:21" x14ac:dyDescent="0.2">
      <c r="U23739" s="59"/>
    </row>
    <row r="23740" spans="21:21" x14ac:dyDescent="0.2">
      <c r="U23740" s="59"/>
    </row>
    <row r="23741" spans="21:21" x14ac:dyDescent="0.2">
      <c r="U23741" s="59"/>
    </row>
    <row r="23742" spans="21:21" x14ac:dyDescent="0.2">
      <c r="U23742" s="59"/>
    </row>
    <row r="23743" spans="21:21" x14ac:dyDescent="0.2">
      <c r="U23743" s="59"/>
    </row>
    <row r="23744" spans="21:21" x14ac:dyDescent="0.2">
      <c r="U23744" s="59"/>
    </row>
    <row r="23745" spans="21:21" x14ac:dyDescent="0.2">
      <c r="U23745" s="59"/>
    </row>
    <row r="23746" spans="21:21" x14ac:dyDescent="0.2">
      <c r="U23746" s="59"/>
    </row>
    <row r="23747" spans="21:21" x14ac:dyDescent="0.2">
      <c r="U23747" s="59"/>
    </row>
    <row r="23748" spans="21:21" x14ac:dyDescent="0.2">
      <c r="U23748" s="59"/>
    </row>
    <row r="23749" spans="21:21" x14ac:dyDescent="0.2">
      <c r="U23749" s="59"/>
    </row>
    <row r="23750" spans="21:21" x14ac:dyDescent="0.2">
      <c r="U23750" s="59"/>
    </row>
    <row r="23751" spans="21:21" x14ac:dyDescent="0.2">
      <c r="U23751" s="59"/>
    </row>
    <row r="23752" spans="21:21" x14ac:dyDescent="0.2">
      <c r="U23752" s="59"/>
    </row>
    <row r="23753" spans="21:21" x14ac:dyDescent="0.2">
      <c r="U23753" s="59"/>
    </row>
    <row r="23754" spans="21:21" x14ac:dyDescent="0.2">
      <c r="U23754" s="59"/>
    </row>
    <row r="23755" spans="21:21" x14ac:dyDescent="0.2">
      <c r="U23755" s="59"/>
    </row>
    <row r="23756" spans="21:21" x14ac:dyDescent="0.2">
      <c r="U23756" s="59"/>
    </row>
    <row r="23757" spans="21:21" x14ac:dyDescent="0.2">
      <c r="U23757" s="59"/>
    </row>
    <row r="23758" spans="21:21" x14ac:dyDescent="0.2">
      <c r="U23758" s="59"/>
    </row>
    <row r="23759" spans="21:21" x14ac:dyDescent="0.2">
      <c r="U23759" s="59"/>
    </row>
    <row r="23760" spans="21:21" x14ac:dyDescent="0.2">
      <c r="U23760" s="59"/>
    </row>
    <row r="23761" spans="21:21" x14ac:dyDescent="0.2">
      <c r="U23761" s="59"/>
    </row>
    <row r="23762" spans="21:21" x14ac:dyDescent="0.2">
      <c r="U23762" s="59"/>
    </row>
    <row r="23763" spans="21:21" x14ac:dyDescent="0.2">
      <c r="U23763" s="59"/>
    </row>
    <row r="23764" spans="21:21" x14ac:dyDescent="0.2">
      <c r="U23764" s="59"/>
    </row>
    <row r="23765" spans="21:21" x14ac:dyDescent="0.2">
      <c r="U23765" s="59"/>
    </row>
    <row r="23766" spans="21:21" x14ac:dyDescent="0.2">
      <c r="U23766" s="59"/>
    </row>
    <row r="23767" spans="21:21" x14ac:dyDescent="0.2">
      <c r="U23767" s="59"/>
    </row>
    <row r="23768" spans="21:21" x14ac:dyDescent="0.2">
      <c r="U23768" s="59"/>
    </row>
    <row r="23769" spans="21:21" x14ac:dyDescent="0.2">
      <c r="U23769" s="59"/>
    </row>
    <row r="23770" spans="21:21" x14ac:dyDescent="0.2">
      <c r="U23770" s="59"/>
    </row>
    <row r="23771" spans="21:21" x14ac:dyDescent="0.2">
      <c r="U23771" s="59"/>
    </row>
    <row r="23772" spans="21:21" x14ac:dyDescent="0.2">
      <c r="U23772" s="59"/>
    </row>
    <row r="23773" spans="21:21" x14ac:dyDescent="0.2">
      <c r="U23773" s="59"/>
    </row>
    <row r="23774" spans="21:21" x14ac:dyDescent="0.2">
      <c r="U23774" s="59"/>
    </row>
    <row r="23775" spans="21:21" x14ac:dyDescent="0.2">
      <c r="U23775" s="59"/>
    </row>
    <row r="23776" spans="21:21" x14ac:dyDescent="0.2">
      <c r="U23776" s="59"/>
    </row>
    <row r="23777" spans="21:21" x14ac:dyDescent="0.2">
      <c r="U23777" s="59"/>
    </row>
    <row r="23778" spans="21:21" x14ac:dyDescent="0.2">
      <c r="U23778" s="59"/>
    </row>
    <row r="23779" spans="21:21" x14ac:dyDescent="0.2">
      <c r="U23779" s="59"/>
    </row>
    <row r="23780" spans="21:21" x14ac:dyDescent="0.2">
      <c r="U23780" s="59"/>
    </row>
    <row r="23781" spans="21:21" x14ac:dyDescent="0.2">
      <c r="U23781" s="59"/>
    </row>
    <row r="23782" spans="21:21" x14ac:dyDescent="0.2">
      <c r="U23782" s="59"/>
    </row>
    <row r="23783" spans="21:21" x14ac:dyDescent="0.2">
      <c r="U23783" s="59"/>
    </row>
    <row r="23784" spans="21:21" x14ac:dyDescent="0.2">
      <c r="U23784" s="59"/>
    </row>
    <row r="23785" spans="21:21" x14ac:dyDescent="0.2">
      <c r="U23785" s="59"/>
    </row>
    <row r="23786" spans="21:21" x14ac:dyDescent="0.2">
      <c r="U23786" s="59"/>
    </row>
    <row r="23787" spans="21:21" x14ac:dyDescent="0.2">
      <c r="U23787" s="59"/>
    </row>
    <row r="23788" spans="21:21" x14ac:dyDescent="0.2">
      <c r="U23788" s="59"/>
    </row>
    <row r="23789" spans="21:21" x14ac:dyDescent="0.2">
      <c r="U23789" s="59"/>
    </row>
    <row r="23790" spans="21:21" x14ac:dyDescent="0.2">
      <c r="U23790" s="59"/>
    </row>
    <row r="23791" spans="21:21" x14ac:dyDescent="0.2">
      <c r="U23791" s="59"/>
    </row>
    <row r="23792" spans="21:21" x14ac:dyDescent="0.2">
      <c r="U23792" s="59"/>
    </row>
    <row r="23793" spans="21:21" x14ac:dyDescent="0.2">
      <c r="U23793" s="59"/>
    </row>
    <row r="23794" spans="21:21" x14ac:dyDescent="0.2">
      <c r="U23794" s="59"/>
    </row>
    <row r="23795" spans="21:21" x14ac:dyDescent="0.2">
      <c r="U23795" s="59"/>
    </row>
    <row r="23796" spans="21:21" x14ac:dyDescent="0.2">
      <c r="U23796" s="59"/>
    </row>
    <row r="23797" spans="21:21" x14ac:dyDescent="0.2">
      <c r="U23797" s="59"/>
    </row>
    <row r="23798" spans="21:21" x14ac:dyDescent="0.2">
      <c r="U23798" s="59"/>
    </row>
    <row r="23799" spans="21:21" x14ac:dyDescent="0.2">
      <c r="U23799" s="59"/>
    </row>
    <row r="23800" spans="21:21" x14ac:dyDescent="0.2">
      <c r="U23800" s="59"/>
    </row>
    <row r="23801" spans="21:21" x14ac:dyDescent="0.2">
      <c r="U23801" s="59"/>
    </row>
    <row r="23802" spans="21:21" x14ac:dyDescent="0.2">
      <c r="U23802" s="59"/>
    </row>
    <row r="23803" spans="21:21" x14ac:dyDescent="0.2">
      <c r="U23803" s="59"/>
    </row>
    <row r="23804" spans="21:21" x14ac:dyDescent="0.2">
      <c r="U23804" s="59"/>
    </row>
    <row r="23805" spans="21:21" x14ac:dyDescent="0.2">
      <c r="U23805" s="59"/>
    </row>
    <row r="23806" spans="21:21" x14ac:dyDescent="0.2">
      <c r="U23806" s="59"/>
    </row>
    <row r="23807" spans="21:21" x14ac:dyDescent="0.2">
      <c r="U23807" s="59"/>
    </row>
    <row r="23808" spans="21:21" x14ac:dyDescent="0.2">
      <c r="U23808" s="59"/>
    </row>
    <row r="23809" spans="21:21" x14ac:dyDescent="0.2">
      <c r="U23809" s="59"/>
    </row>
    <row r="23810" spans="21:21" x14ac:dyDescent="0.2">
      <c r="U23810" s="59"/>
    </row>
    <row r="23811" spans="21:21" x14ac:dyDescent="0.2">
      <c r="U23811" s="59"/>
    </row>
    <row r="23812" spans="21:21" x14ac:dyDescent="0.2">
      <c r="U23812" s="59"/>
    </row>
    <row r="23813" spans="21:21" x14ac:dyDescent="0.2">
      <c r="U23813" s="59"/>
    </row>
    <row r="23814" spans="21:21" x14ac:dyDescent="0.2">
      <c r="U23814" s="59"/>
    </row>
    <row r="23815" spans="21:21" x14ac:dyDescent="0.2">
      <c r="U23815" s="59"/>
    </row>
    <row r="23816" spans="21:21" x14ac:dyDescent="0.2">
      <c r="U23816" s="59"/>
    </row>
    <row r="23817" spans="21:21" x14ac:dyDescent="0.2">
      <c r="U23817" s="59"/>
    </row>
    <row r="23818" spans="21:21" x14ac:dyDescent="0.2">
      <c r="U23818" s="59"/>
    </row>
    <row r="23819" spans="21:21" x14ac:dyDescent="0.2">
      <c r="U23819" s="59"/>
    </row>
    <row r="23820" spans="21:21" x14ac:dyDescent="0.2">
      <c r="U23820" s="59"/>
    </row>
    <row r="23821" spans="21:21" x14ac:dyDescent="0.2">
      <c r="U23821" s="59"/>
    </row>
    <row r="23822" spans="21:21" x14ac:dyDescent="0.2">
      <c r="U23822" s="59"/>
    </row>
    <row r="23823" spans="21:21" x14ac:dyDescent="0.2">
      <c r="U23823" s="59"/>
    </row>
    <row r="23824" spans="21:21" x14ac:dyDescent="0.2">
      <c r="U23824" s="59"/>
    </row>
    <row r="23825" spans="21:21" x14ac:dyDescent="0.2">
      <c r="U23825" s="59"/>
    </row>
    <row r="23826" spans="21:21" x14ac:dyDescent="0.2">
      <c r="U23826" s="59"/>
    </row>
    <row r="23827" spans="21:21" x14ac:dyDescent="0.2">
      <c r="U23827" s="59"/>
    </row>
    <row r="23828" spans="21:21" x14ac:dyDescent="0.2">
      <c r="U23828" s="59"/>
    </row>
    <row r="23829" spans="21:21" x14ac:dyDescent="0.2">
      <c r="U23829" s="59"/>
    </row>
    <row r="23830" spans="21:21" x14ac:dyDescent="0.2">
      <c r="U23830" s="59"/>
    </row>
    <row r="23831" spans="21:21" x14ac:dyDescent="0.2">
      <c r="U23831" s="59"/>
    </row>
    <row r="23832" spans="21:21" x14ac:dyDescent="0.2">
      <c r="U23832" s="59"/>
    </row>
    <row r="23833" spans="21:21" x14ac:dyDescent="0.2">
      <c r="U23833" s="59"/>
    </row>
    <row r="23834" spans="21:21" x14ac:dyDescent="0.2">
      <c r="U23834" s="59"/>
    </row>
    <row r="23835" spans="21:21" x14ac:dyDescent="0.2">
      <c r="U23835" s="59"/>
    </row>
    <row r="23836" spans="21:21" x14ac:dyDescent="0.2">
      <c r="U23836" s="59"/>
    </row>
    <row r="23837" spans="21:21" x14ac:dyDescent="0.2">
      <c r="U23837" s="59"/>
    </row>
    <row r="23838" spans="21:21" x14ac:dyDescent="0.2">
      <c r="U23838" s="59"/>
    </row>
    <row r="23839" spans="21:21" x14ac:dyDescent="0.2">
      <c r="U23839" s="59"/>
    </row>
    <row r="23840" spans="21:21" x14ac:dyDescent="0.2">
      <c r="U23840" s="59"/>
    </row>
    <row r="23841" spans="21:21" x14ac:dyDescent="0.2">
      <c r="U23841" s="59"/>
    </row>
    <row r="23842" spans="21:21" x14ac:dyDescent="0.2">
      <c r="U23842" s="59"/>
    </row>
    <row r="23843" spans="21:21" x14ac:dyDescent="0.2">
      <c r="U23843" s="59"/>
    </row>
    <row r="23844" spans="21:21" x14ac:dyDescent="0.2">
      <c r="U23844" s="59"/>
    </row>
    <row r="23845" spans="21:21" x14ac:dyDescent="0.2">
      <c r="U23845" s="59"/>
    </row>
    <row r="23846" spans="21:21" x14ac:dyDescent="0.2">
      <c r="U23846" s="59"/>
    </row>
    <row r="23847" spans="21:21" x14ac:dyDescent="0.2">
      <c r="U23847" s="59"/>
    </row>
    <row r="23848" spans="21:21" x14ac:dyDescent="0.2">
      <c r="U23848" s="59"/>
    </row>
    <row r="23849" spans="21:21" x14ac:dyDescent="0.2">
      <c r="U23849" s="59"/>
    </row>
    <row r="23850" spans="21:21" x14ac:dyDescent="0.2">
      <c r="U23850" s="59"/>
    </row>
    <row r="23851" spans="21:21" x14ac:dyDescent="0.2">
      <c r="U23851" s="59"/>
    </row>
    <row r="23852" spans="21:21" x14ac:dyDescent="0.2">
      <c r="U23852" s="59"/>
    </row>
    <row r="23853" spans="21:21" x14ac:dyDescent="0.2">
      <c r="U23853" s="59"/>
    </row>
    <row r="23854" spans="21:21" x14ac:dyDescent="0.2">
      <c r="U23854" s="59"/>
    </row>
    <row r="23855" spans="21:21" x14ac:dyDescent="0.2">
      <c r="U23855" s="59"/>
    </row>
    <row r="23856" spans="21:21" x14ac:dyDescent="0.2">
      <c r="U23856" s="59"/>
    </row>
    <row r="23857" spans="21:21" x14ac:dyDescent="0.2">
      <c r="U23857" s="59"/>
    </row>
    <row r="23858" spans="21:21" x14ac:dyDescent="0.2">
      <c r="U23858" s="59"/>
    </row>
    <row r="23859" spans="21:21" x14ac:dyDescent="0.2">
      <c r="U23859" s="59"/>
    </row>
    <row r="23860" spans="21:21" x14ac:dyDescent="0.2">
      <c r="U23860" s="59"/>
    </row>
    <row r="23861" spans="21:21" x14ac:dyDescent="0.2">
      <c r="U23861" s="59"/>
    </row>
    <row r="23862" spans="21:21" x14ac:dyDescent="0.2">
      <c r="U23862" s="59"/>
    </row>
    <row r="23863" spans="21:21" x14ac:dyDescent="0.2">
      <c r="U23863" s="59"/>
    </row>
    <row r="23864" spans="21:21" x14ac:dyDescent="0.2">
      <c r="U23864" s="59"/>
    </row>
    <row r="23865" spans="21:21" x14ac:dyDescent="0.2">
      <c r="U23865" s="59"/>
    </row>
    <row r="23866" spans="21:21" x14ac:dyDescent="0.2">
      <c r="U23866" s="59"/>
    </row>
    <row r="23867" spans="21:21" x14ac:dyDescent="0.2">
      <c r="U23867" s="59"/>
    </row>
    <row r="23868" spans="21:21" x14ac:dyDescent="0.2">
      <c r="U23868" s="59"/>
    </row>
    <row r="23869" spans="21:21" x14ac:dyDescent="0.2">
      <c r="U23869" s="59"/>
    </row>
    <row r="23870" spans="21:21" x14ac:dyDescent="0.2">
      <c r="U23870" s="59"/>
    </row>
    <row r="23871" spans="21:21" x14ac:dyDescent="0.2">
      <c r="U23871" s="59"/>
    </row>
    <row r="23872" spans="21:21" x14ac:dyDescent="0.2">
      <c r="U23872" s="59"/>
    </row>
    <row r="23873" spans="21:21" x14ac:dyDescent="0.2">
      <c r="U23873" s="59"/>
    </row>
    <row r="23874" spans="21:21" x14ac:dyDescent="0.2">
      <c r="U23874" s="59"/>
    </row>
    <row r="23875" spans="21:21" x14ac:dyDescent="0.2">
      <c r="U23875" s="59"/>
    </row>
    <row r="23876" spans="21:21" x14ac:dyDescent="0.2">
      <c r="U23876" s="59"/>
    </row>
    <row r="23877" spans="21:21" x14ac:dyDescent="0.2">
      <c r="U23877" s="59"/>
    </row>
    <row r="23878" spans="21:21" x14ac:dyDescent="0.2">
      <c r="U23878" s="59"/>
    </row>
    <row r="23879" spans="21:21" x14ac:dyDescent="0.2">
      <c r="U23879" s="59"/>
    </row>
    <row r="23880" spans="21:21" x14ac:dyDescent="0.2">
      <c r="U23880" s="59"/>
    </row>
    <row r="23881" spans="21:21" x14ac:dyDescent="0.2">
      <c r="U23881" s="59"/>
    </row>
    <row r="23882" spans="21:21" x14ac:dyDescent="0.2">
      <c r="U23882" s="59"/>
    </row>
    <row r="23883" spans="21:21" x14ac:dyDescent="0.2">
      <c r="U23883" s="59"/>
    </row>
    <row r="23884" spans="21:21" x14ac:dyDescent="0.2">
      <c r="U23884" s="59"/>
    </row>
    <row r="23885" spans="21:21" x14ac:dyDescent="0.2">
      <c r="U23885" s="59"/>
    </row>
    <row r="23886" spans="21:21" x14ac:dyDescent="0.2">
      <c r="U23886" s="59"/>
    </row>
    <row r="23887" spans="21:21" x14ac:dyDescent="0.2">
      <c r="U23887" s="59"/>
    </row>
    <row r="23888" spans="21:21" x14ac:dyDescent="0.2">
      <c r="U23888" s="59"/>
    </row>
    <row r="23889" spans="21:21" x14ac:dyDescent="0.2">
      <c r="U23889" s="59"/>
    </row>
    <row r="23890" spans="21:21" x14ac:dyDescent="0.2">
      <c r="U23890" s="59"/>
    </row>
    <row r="23891" spans="21:21" x14ac:dyDescent="0.2">
      <c r="U23891" s="59"/>
    </row>
    <row r="23892" spans="21:21" x14ac:dyDescent="0.2">
      <c r="U23892" s="59"/>
    </row>
    <row r="23893" spans="21:21" x14ac:dyDescent="0.2">
      <c r="U23893" s="59"/>
    </row>
    <row r="23894" spans="21:21" x14ac:dyDescent="0.2">
      <c r="U23894" s="59"/>
    </row>
    <row r="23895" spans="21:21" x14ac:dyDescent="0.2">
      <c r="U23895" s="59"/>
    </row>
    <row r="23896" spans="21:21" x14ac:dyDescent="0.2">
      <c r="U23896" s="59"/>
    </row>
    <row r="23897" spans="21:21" x14ac:dyDescent="0.2">
      <c r="U23897" s="59"/>
    </row>
    <row r="23898" spans="21:21" x14ac:dyDescent="0.2">
      <c r="U23898" s="59"/>
    </row>
    <row r="23899" spans="21:21" x14ac:dyDescent="0.2">
      <c r="U23899" s="59"/>
    </row>
    <row r="23900" spans="21:21" x14ac:dyDescent="0.2">
      <c r="U23900" s="59"/>
    </row>
    <row r="23901" spans="21:21" x14ac:dyDescent="0.2">
      <c r="U23901" s="59"/>
    </row>
    <row r="23902" spans="21:21" x14ac:dyDescent="0.2">
      <c r="U23902" s="59"/>
    </row>
    <row r="23903" spans="21:21" x14ac:dyDescent="0.2">
      <c r="U23903" s="59"/>
    </row>
    <row r="23904" spans="21:21" x14ac:dyDescent="0.2">
      <c r="U23904" s="59"/>
    </row>
    <row r="23905" spans="21:21" x14ac:dyDescent="0.2">
      <c r="U23905" s="59"/>
    </row>
    <row r="23906" spans="21:21" x14ac:dyDescent="0.2">
      <c r="U23906" s="59"/>
    </row>
    <row r="23907" spans="21:21" x14ac:dyDescent="0.2">
      <c r="U23907" s="59"/>
    </row>
    <row r="23908" spans="21:21" x14ac:dyDescent="0.2">
      <c r="U23908" s="59"/>
    </row>
    <row r="23909" spans="21:21" x14ac:dyDescent="0.2">
      <c r="U23909" s="59"/>
    </row>
    <row r="23910" spans="21:21" x14ac:dyDescent="0.2">
      <c r="U23910" s="59"/>
    </row>
    <row r="23911" spans="21:21" x14ac:dyDescent="0.2">
      <c r="U23911" s="59"/>
    </row>
    <row r="23912" spans="21:21" x14ac:dyDescent="0.2">
      <c r="U23912" s="59"/>
    </row>
    <row r="23913" spans="21:21" x14ac:dyDescent="0.2">
      <c r="U23913" s="59"/>
    </row>
    <row r="23914" spans="21:21" x14ac:dyDescent="0.2">
      <c r="U23914" s="59"/>
    </row>
    <row r="23915" spans="21:21" x14ac:dyDescent="0.2">
      <c r="U23915" s="59"/>
    </row>
    <row r="23916" spans="21:21" x14ac:dyDescent="0.2">
      <c r="U23916" s="59"/>
    </row>
    <row r="23917" spans="21:21" x14ac:dyDescent="0.2">
      <c r="U23917" s="59"/>
    </row>
    <row r="23918" spans="21:21" x14ac:dyDescent="0.2">
      <c r="U23918" s="59"/>
    </row>
    <row r="23919" spans="21:21" x14ac:dyDescent="0.2">
      <c r="U23919" s="59"/>
    </row>
    <row r="23920" spans="21:21" x14ac:dyDescent="0.2">
      <c r="U23920" s="59"/>
    </row>
    <row r="23921" spans="21:21" x14ac:dyDescent="0.2">
      <c r="U23921" s="59"/>
    </row>
    <row r="23922" spans="21:21" x14ac:dyDescent="0.2">
      <c r="U23922" s="59"/>
    </row>
    <row r="23923" spans="21:21" x14ac:dyDescent="0.2">
      <c r="U23923" s="59"/>
    </row>
    <row r="23924" spans="21:21" x14ac:dyDescent="0.2">
      <c r="U23924" s="59"/>
    </row>
    <row r="23925" spans="21:21" x14ac:dyDescent="0.2">
      <c r="U23925" s="59"/>
    </row>
    <row r="23926" spans="21:21" x14ac:dyDescent="0.2">
      <c r="U23926" s="59"/>
    </row>
    <row r="23927" spans="21:21" x14ac:dyDescent="0.2">
      <c r="U23927" s="59"/>
    </row>
    <row r="23928" spans="21:21" x14ac:dyDescent="0.2">
      <c r="U23928" s="59"/>
    </row>
    <row r="23929" spans="21:21" x14ac:dyDescent="0.2">
      <c r="U23929" s="59"/>
    </row>
    <row r="23930" spans="21:21" x14ac:dyDescent="0.2">
      <c r="U23930" s="59"/>
    </row>
    <row r="23931" spans="21:21" x14ac:dyDescent="0.2">
      <c r="U23931" s="59"/>
    </row>
    <row r="23932" spans="21:21" x14ac:dyDescent="0.2">
      <c r="U23932" s="59"/>
    </row>
    <row r="23933" spans="21:21" x14ac:dyDescent="0.2">
      <c r="U23933" s="59"/>
    </row>
    <row r="23934" spans="21:21" x14ac:dyDescent="0.2">
      <c r="U23934" s="59"/>
    </row>
    <row r="23935" spans="21:21" x14ac:dyDescent="0.2">
      <c r="U23935" s="59"/>
    </row>
    <row r="23936" spans="21:21" x14ac:dyDescent="0.2">
      <c r="U23936" s="59"/>
    </row>
    <row r="23937" spans="21:21" x14ac:dyDescent="0.2">
      <c r="U23937" s="59"/>
    </row>
    <row r="23938" spans="21:21" x14ac:dyDescent="0.2">
      <c r="U23938" s="59"/>
    </row>
    <row r="23939" spans="21:21" x14ac:dyDescent="0.2">
      <c r="U23939" s="59"/>
    </row>
    <row r="23940" spans="21:21" x14ac:dyDescent="0.2">
      <c r="U23940" s="59"/>
    </row>
    <row r="23941" spans="21:21" x14ac:dyDescent="0.2">
      <c r="U23941" s="59"/>
    </row>
    <row r="23942" spans="21:21" x14ac:dyDescent="0.2">
      <c r="U23942" s="59"/>
    </row>
    <row r="23943" spans="21:21" x14ac:dyDescent="0.2">
      <c r="U23943" s="59"/>
    </row>
    <row r="23944" spans="21:21" x14ac:dyDescent="0.2">
      <c r="U23944" s="59"/>
    </row>
    <row r="23945" spans="21:21" x14ac:dyDescent="0.2">
      <c r="U23945" s="59"/>
    </row>
    <row r="23946" spans="21:21" x14ac:dyDescent="0.2">
      <c r="U23946" s="59"/>
    </row>
    <row r="23947" spans="21:21" x14ac:dyDescent="0.2">
      <c r="U23947" s="59"/>
    </row>
    <row r="23948" spans="21:21" x14ac:dyDescent="0.2">
      <c r="U23948" s="59"/>
    </row>
    <row r="23949" spans="21:21" x14ac:dyDescent="0.2">
      <c r="U23949" s="59"/>
    </row>
    <row r="23950" spans="21:21" x14ac:dyDescent="0.2">
      <c r="U23950" s="59"/>
    </row>
    <row r="23951" spans="21:21" x14ac:dyDescent="0.2">
      <c r="U23951" s="59"/>
    </row>
    <row r="23952" spans="21:21" x14ac:dyDescent="0.2">
      <c r="U23952" s="59"/>
    </row>
    <row r="23953" spans="21:21" x14ac:dyDescent="0.2">
      <c r="U23953" s="59"/>
    </row>
    <row r="23954" spans="21:21" x14ac:dyDescent="0.2">
      <c r="U23954" s="59"/>
    </row>
    <row r="23955" spans="21:21" x14ac:dyDescent="0.2">
      <c r="U23955" s="59"/>
    </row>
    <row r="23956" spans="21:21" x14ac:dyDescent="0.2">
      <c r="U23956" s="59"/>
    </row>
    <row r="23957" spans="21:21" x14ac:dyDescent="0.2">
      <c r="U23957" s="59"/>
    </row>
    <row r="23958" spans="21:21" x14ac:dyDescent="0.2">
      <c r="U23958" s="59"/>
    </row>
    <row r="23959" spans="21:21" x14ac:dyDescent="0.2">
      <c r="U23959" s="59"/>
    </row>
    <row r="23960" spans="21:21" x14ac:dyDescent="0.2">
      <c r="U23960" s="59"/>
    </row>
    <row r="23961" spans="21:21" x14ac:dyDescent="0.2">
      <c r="U23961" s="59"/>
    </row>
    <row r="23962" spans="21:21" x14ac:dyDescent="0.2">
      <c r="U23962" s="59"/>
    </row>
    <row r="23963" spans="21:21" x14ac:dyDescent="0.2">
      <c r="U23963" s="59"/>
    </row>
    <row r="23964" spans="21:21" x14ac:dyDescent="0.2">
      <c r="U23964" s="59"/>
    </row>
    <row r="23965" spans="21:21" x14ac:dyDescent="0.2">
      <c r="U23965" s="59"/>
    </row>
    <row r="23966" spans="21:21" x14ac:dyDescent="0.2">
      <c r="U23966" s="59"/>
    </row>
    <row r="23967" spans="21:21" x14ac:dyDescent="0.2">
      <c r="U23967" s="59"/>
    </row>
    <row r="23968" spans="21:21" x14ac:dyDescent="0.2">
      <c r="U23968" s="59"/>
    </row>
    <row r="23969" spans="21:21" x14ac:dyDescent="0.2">
      <c r="U23969" s="59"/>
    </row>
    <row r="23970" spans="21:21" x14ac:dyDescent="0.2">
      <c r="U23970" s="59"/>
    </row>
    <row r="23971" spans="21:21" x14ac:dyDescent="0.2">
      <c r="U23971" s="59"/>
    </row>
    <row r="23972" spans="21:21" x14ac:dyDescent="0.2">
      <c r="U23972" s="59"/>
    </row>
    <row r="23973" spans="21:21" x14ac:dyDescent="0.2">
      <c r="U23973" s="59"/>
    </row>
    <row r="23974" spans="21:21" x14ac:dyDescent="0.2">
      <c r="U23974" s="59"/>
    </row>
    <row r="23975" spans="21:21" x14ac:dyDescent="0.2">
      <c r="U23975" s="59"/>
    </row>
    <row r="23976" spans="21:21" x14ac:dyDescent="0.2">
      <c r="U23976" s="59"/>
    </row>
    <row r="23977" spans="21:21" x14ac:dyDescent="0.2">
      <c r="U23977" s="59"/>
    </row>
    <row r="23978" spans="21:21" x14ac:dyDescent="0.2">
      <c r="U23978" s="59"/>
    </row>
    <row r="23979" spans="21:21" x14ac:dyDescent="0.2">
      <c r="U23979" s="59"/>
    </row>
    <row r="23980" spans="21:21" x14ac:dyDescent="0.2">
      <c r="U23980" s="59"/>
    </row>
    <row r="23981" spans="21:21" x14ac:dyDescent="0.2">
      <c r="U23981" s="59"/>
    </row>
    <row r="23982" spans="21:21" x14ac:dyDescent="0.2">
      <c r="U23982" s="59"/>
    </row>
    <row r="23983" spans="21:21" x14ac:dyDescent="0.2">
      <c r="U23983" s="59"/>
    </row>
    <row r="23984" spans="21:21" x14ac:dyDescent="0.2">
      <c r="U23984" s="59"/>
    </row>
    <row r="23985" spans="21:21" x14ac:dyDescent="0.2">
      <c r="U23985" s="59"/>
    </row>
    <row r="23986" spans="21:21" x14ac:dyDescent="0.2">
      <c r="U23986" s="59"/>
    </row>
    <row r="23987" spans="21:21" x14ac:dyDescent="0.2">
      <c r="U23987" s="59"/>
    </row>
    <row r="23988" spans="21:21" x14ac:dyDescent="0.2">
      <c r="U23988" s="59"/>
    </row>
    <row r="23989" spans="21:21" x14ac:dyDescent="0.2">
      <c r="U23989" s="59"/>
    </row>
    <row r="23990" spans="21:21" x14ac:dyDescent="0.2">
      <c r="U23990" s="59"/>
    </row>
    <row r="23991" spans="21:21" x14ac:dyDescent="0.2">
      <c r="U23991" s="59"/>
    </row>
    <row r="23992" spans="21:21" x14ac:dyDescent="0.2">
      <c r="U23992" s="59"/>
    </row>
    <row r="23993" spans="21:21" x14ac:dyDescent="0.2">
      <c r="U23993" s="59"/>
    </row>
    <row r="23994" spans="21:21" x14ac:dyDescent="0.2">
      <c r="U23994" s="59"/>
    </row>
    <row r="23995" spans="21:21" x14ac:dyDescent="0.2">
      <c r="U23995" s="59"/>
    </row>
    <row r="23996" spans="21:21" x14ac:dyDescent="0.2">
      <c r="U23996" s="59"/>
    </row>
    <row r="23997" spans="21:21" x14ac:dyDescent="0.2">
      <c r="U23997" s="59"/>
    </row>
    <row r="23998" spans="21:21" x14ac:dyDescent="0.2">
      <c r="U23998" s="59"/>
    </row>
    <row r="23999" spans="21:21" x14ac:dyDescent="0.2">
      <c r="U23999" s="59"/>
    </row>
    <row r="24000" spans="21:21" x14ac:dyDescent="0.2">
      <c r="U24000" s="59"/>
    </row>
    <row r="24001" spans="21:21" x14ac:dyDescent="0.2">
      <c r="U24001" s="59"/>
    </row>
    <row r="24002" spans="21:21" x14ac:dyDescent="0.2">
      <c r="U24002" s="59"/>
    </row>
    <row r="24003" spans="21:21" x14ac:dyDescent="0.2">
      <c r="U24003" s="59"/>
    </row>
    <row r="24004" spans="21:21" x14ac:dyDescent="0.2">
      <c r="U24004" s="59"/>
    </row>
    <row r="24005" spans="21:21" x14ac:dyDescent="0.2">
      <c r="U24005" s="59"/>
    </row>
    <row r="24006" spans="21:21" x14ac:dyDescent="0.2">
      <c r="U24006" s="59"/>
    </row>
    <row r="24007" spans="21:21" x14ac:dyDescent="0.2">
      <c r="U24007" s="59"/>
    </row>
    <row r="24008" spans="21:21" x14ac:dyDescent="0.2">
      <c r="U24008" s="59"/>
    </row>
    <row r="24009" spans="21:21" x14ac:dyDescent="0.2">
      <c r="U24009" s="59"/>
    </row>
    <row r="24010" spans="21:21" x14ac:dyDescent="0.2">
      <c r="U24010" s="59"/>
    </row>
    <row r="24011" spans="21:21" x14ac:dyDescent="0.2">
      <c r="U24011" s="59"/>
    </row>
    <row r="24012" spans="21:21" x14ac:dyDescent="0.2">
      <c r="U24012" s="59"/>
    </row>
    <row r="24013" spans="21:21" x14ac:dyDescent="0.2">
      <c r="U24013" s="59"/>
    </row>
    <row r="24014" spans="21:21" x14ac:dyDescent="0.2">
      <c r="U24014" s="59"/>
    </row>
    <row r="24015" spans="21:21" x14ac:dyDescent="0.2">
      <c r="U24015" s="59"/>
    </row>
    <row r="24016" spans="21:21" x14ac:dyDescent="0.2">
      <c r="U24016" s="59"/>
    </row>
    <row r="24017" spans="21:21" x14ac:dyDescent="0.2">
      <c r="U24017" s="59"/>
    </row>
    <row r="24018" spans="21:21" x14ac:dyDescent="0.2">
      <c r="U24018" s="59"/>
    </row>
    <row r="24019" spans="21:21" x14ac:dyDescent="0.2">
      <c r="U24019" s="59"/>
    </row>
    <row r="24020" spans="21:21" x14ac:dyDescent="0.2">
      <c r="U24020" s="59"/>
    </row>
    <row r="24021" spans="21:21" x14ac:dyDescent="0.2">
      <c r="U24021" s="59"/>
    </row>
    <row r="24022" spans="21:21" x14ac:dyDescent="0.2">
      <c r="U24022" s="59"/>
    </row>
    <row r="24023" spans="21:21" x14ac:dyDescent="0.2">
      <c r="U24023" s="59"/>
    </row>
    <row r="24024" spans="21:21" x14ac:dyDescent="0.2">
      <c r="U24024" s="59"/>
    </row>
    <row r="24025" spans="21:21" x14ac:dyDescent="0.2">
      <c r="U24025" s="59"/>
    </row>
    <row r="24026" spans="21:21" x14ac:dyDescent="0.2">
      <c r="U24026" s="59"/>
    </row>
    <row r="24027" spans="21:21" x14ac:dyDescent="0.2">
      <c r="U24027" s="59"/>
    </row>
    <row r="24028" spans="21:21" x14ac:dyDescent="0.2">
      <c r="U24028" s="59"/>
    </row>
    <row r="24029" spans="21:21" x14ac:dyDescent="0.2">
      <c r="U24029" s="59"/>
    </row>
    <row r="24030" spans="21:21" x14ac:dyDescent="0.2">
      <c r="U24030" s="59"/>
    </row>
    <row r="24031" spans="21:21" x14ac:dyDescent="0.2">
      <c r="U24031" s="59"/>
    </row>
    <row r="24032" spans="21:21" x14ac:dyDescent="0.2">
      <c r="U24032" s="59"/>
    </row>
    <row r="24033" spans="21:21" x14ac:dyDescent="0.2">
      <c r="U24033" s="59"/>
    </row>
    <row r="24034" spans="21:21" x14ac:dyDescent="0.2">
      <c r="U24034" s="59"/>
    </row>
    <row r="24035" spans="21:21" x14ac:dyDescent="0.2">
      <c r="U24035" s="59"/>
    </row>
    <row r="24036" spans="21:21" x14ac:dyDescent="0.2">
      <c r="U24036" s="59"/>
    </row>
    <row r="24037" spans="21:21" x14ac:dyDescent="0.2">
      <c r="U24037" s="59"/>
    </row>
    <row r="24038" spans="21:21" x14ac:dyDescent="0.2">
      <c r="U24038" s="59"/>
    </row>
    <row r="24039" spans="21:21" x14ac:dyDescent="0.2">
      <c r="U24039" s="59"/>
    </row>
    <row r="24040" spans="21:21" x14ac:dyDescent="0.2">
      <c r="U24040" s="59"/>
    </row>
    <row r="24041" spans="21:21" x14ac:dyDescent="0.2">
      <c r="U24041" s="59"/>
    </row>
    <row r="24042" spans="21:21" x14ac:dyDescent="0.2">
      <c r="U24042" s="59"/>
    </row>
    <row r="24043" spans="21:21" x14ac:dyDescent="0.2">
      <c r="U24043" s="59"/>
    </row>
    <row r="24044" spans="21:21" x14ac:dyDescent="0.2">
      <c r="U24044" s="59"/>
    </row>
    <row r="24045" spans="21:21" x14ac:dyDescent="0.2">
      <c r="U24045" s="59"/>
    </row>
    <row r="24046" spans="21:21" x14ac:dyDescent="0.2">
      <c r="U24046" s="59"/>
    </row>
    <row r="24047" spans="21:21" x14ac:dyDescent="0.2">
      <c r="U24047" s="59"/>
    </row>
    <row r="24048" spans="21:21" x14ac:dyDescent="0.2">
      <c r="U24048" s="59"/>
    </row>
    <row r="24049" spans="21:21" x14ac:dyDescent="0.2">
      <c r="U24049" s="59"/>
    </row>
    <row r="24050" spans="21:21" x14ac:dyDescent="0.2">
      <c r="U24050" s="59"/>
    </row>
    <row r="24051" spans="21:21" x14ac:dyDescent="0.2">
      <c r="U24051" s="59"/>
    </row>
    <row r="24052" spans="21:21" x14ac:dyDescent="0.2">
      <c r="U24052" s="59"/>
    </row>
    <row r="24053" spans="21:21" x14ac:dyDescent="0.2">
      <c r="U24053" s="59"/>
    </row>
    <row r="24054" spans="21:21" x14ac:dyDescent="0.2">
      <c r="U24054" s="59"/>
    </row>
    <row r="24055" spans="21:21" x14ac:dyDescent="0.2">
      <c r="U24055" s="59"/>
    </row>
    <row r="24056" spans="21:21" x14ac:dyDescent="0.2">
      <c r="U24056" s="59"/>
    </row>
    <row r="24057" spans="21:21" x14ac:dyDescent="0.2">
      <c r="U24057" s="59"/>
    </row>
    <row r="24058" spans="21:21" x14ac:dyDescent="0.2">
      <c r="U24058" s="59"/>
    </row>
    <row r="24059" spans="21:21" x14ac:dyDescent="0.2">
      <c r="U24059" s="59"/>
    </row>
    <row r="24060" spans="21:21" x14ac:dyDescent="0.2">
      <c r="U24060" s="59"/>
    </row>
    <row r="24061" spans="21:21" x14ac:dyDescent="0.2">
      <c r="U24061" s="59"/>
    </row>
    <row r="24062" spans="21:21" x14ac:dyDescent="0.2">
      <c r="U24062" s="59"/>
    </row>
    <row r="24063" spans="21:21" x14ac:dyDescent="0.2">
      <c r="U24063" s="59"/>
    </row>
    <row r="24064" spans="21:21" x14ac:dyDescent="0.2">
      <c r="U24064" s="59"/>
    </row>
    <row r="24065" spans="21:21" x14ac:dyDescent="0.2">
      <c r="U24065" s="59"/>
    </row>
    <row r="24066" spans="21:21" x14ac:dyDescent="0.2">
      <c r="U24066" s="59"/>
    </row>
    <row r="24067" spans="21:21" x14ac:dyDescent="0.2">
      <c r="U24067" s="59"/>
    </row>
    <row r="24068" spans="21:21" x14ac:dyDescent="0.2">
      <c r="U24068" s="59"/>
    </row>
    <row r="24069" spans="21:21" x14ac:dyDescent="0.2">
      <c r="U24069" s="59"/>
    </row>
    <row r="24070" spans="21:21" x14ac:dyDescent="0.2">
      <c r="U24070" s="59"/>
    </row>
    <row r="24071" spans="21:21" x14ac:dyDescent="0.2">
      <c r="U24071" s="59"/>
    </row>
    <row r="24072" spans="21:21" x14ac:dyDescent="0.2">
      <c r="U24072" s="59"/>
    </row>
    <row r="24073" spans="21:21" x14ac:dyDescent="0.2">
      <c r="U24073" s="59"/>
    </row>
    <row r="24074" spans="21:21" x14ac:dyDescent="0.2">
      <c r="U24074" s="59"/>
    </row>
    <row r="24075" spans="21:21" x14ac:dyDescent="0.2">
      <c r="U24075" s="59"/>
    </row>
    <row r="24076" spans="21:21" x14ac:dyDescent="0.2">
      <c r="U24076" s="59"/>
    </row>
    <row r="24077" spans="21:21" x14ac:dyDescent="0.2">
      <c r="U24077" s="59"/>
    </row>
    <row r="24078" spans="21:21" x14ac:dyDescent="0.2">
      <c r="U24078" s="59"/>
    </row>
    <row r="24079" spans="21:21" x14ac:dyDescent="0.2">
      <c r="U24079" s="59"/>
    </row>
    <row r="24080" spans="21:21" x14ac:dyDescent="0.2">
      <c r="U24080" s="59"/>
    </row>
    <row r="24081" spans="21:21" x14ac:dyDescent="0.2">
      <c r="U24081" s="59"/>
    </row>
    <row r="24082" spans="21:21" x14ac:dyDescent="0.2">
      <c r="U24082" s="59"/>
    </row>
    <row r="24083" spans="21:21" x14ac:dyDescent="0.2">
      <c r="U24083" s="59"/>
    </row>
    <row r="24084" spans="21:21" x14ac:dyDescent="0.2">
      <c r="U24084" s="59"/>
    </row>
    <row r="24085" spans="21:21" x14ac:dyDescent="0.2">
      <c r="U24085" s="59"/>
    </row>
    <row r="24086" spans="21:21" x14ac:dyDescent="0.2">
      <c r="U24086" s="59"/>
    </row>
    <row r="24087" spans="21:21" x14ac:dyDescent="0.2">
      <c r="U24087" s="59"/>
    </row>
    <row r="24088" spans="21:21" x14ac:dyDescent="0.2">
      <c r="U24088" s="59"/>
    </row>
    <row r="24089" spans="21:21" x14ac:dyDescent="0.2">
      <c r="U24089" s="59"/>
    </row>
    <row r="24090" spans="21:21" x14ac:dyDescent="0.2">
      <c r="U24090" s="59"/>
    </row>
    <row r="24091" spans="21:21" x14ac:dyDescent="0.2">
      <c r="U24091" s="59"/>
    </row>
    <row r="24092" spans="21:21" x14ac:dyDescent="0.2">
      <c r="U24092" s="59"/>
    </row>
    <row r="24093" spans="21:21" x14ac:dyDescent="0.2">
      <c r="U24093" s="59"/>
    </row>
    <row r="24094" spans="21:21" x14ac:dyDescent="0.2">
      <c r="U24094" s="59"/>
    </row>
    <row r="24095" spans="21:21" x14ac:dyDescent="0.2">
      <c r="U24095" s="59"/>
    </row>
    <row r="24096" spans="21:21" x14ac:dyDescent="0.2">
      <c r="U24096" s="59"/>
    </row>
    <row r="24097" spans="21:21" x14ac:dyDescent="0.2">
      <c r="U24097" s="59"/>
    </row>
    <row r="24098" spans="21:21" x14ac:dyDescent="0.2">
      <c r="U24098" s="59"/>
    </row>
    <row r="24099" spans="21:21" x14ac:dyDescent="0.2">
      <c r="U24099" s="59"/>
    </row>
    <row r="24100" spans="21:21" x14ac:dyDescent="0.2">
      <c r="U24100" s="59"/>
    </row>
    <row r="24101" spans="21:21" x14ac:dyDescent="0.2">
      <c r="U24101" s="59"/>
    </row>
    <row r="24102" spans="21:21" x14ac:dyDescent="0.2">
      <c r="U24102" s="59"/>
    </row>
    <row r="24103" spans="21:21" x14ac:dyDescent="0.2">
      <c r="U24103" s="59"/>
    </row>
    <row r="24104" spans="21:21" x14ac:dyDescent="0.2">
      <c r="U24104" s="59"/>
    </row>
    <row r="24105" spans="21:21" x14ac:dyDescent="0.2">
      <c r="U24105" s="59"/>
    </row>
    <row r="24106" spans="21:21" x14ac:dyDescent="0.2">
      <c r="U24106" s="59"/>
    </row>
    <row r="24107" spans="21:21" x14ac:dyDescent="0.2">
      <c r="U24107" s="59"/>
    </row>
    <row r="24108" spans="21:21" x14ac:dyDescent="0.2">
      <c r="U24108" s="59"/>
    </row>
    <row r="24109" spans="21:21" x14ac:dyDescent="0.2">
      <c r="U24109" s="59"/>
    </row>
    <row r="24110" spans="21:21" x14ac:dyDescent="0.2">
      <c r="U24110" s="59"/>
    </row>
    <row r="24111" spans="21:21" x14ac:dyDescent="0.2">
      <c r="U24111" s="59"/>
    </row>
    <row r="24112" spans="21:21" x14ac:dyDescent="0.2">
      <c r="U24112" s="59"/>
    </row>
    <row r="24113" spans="21:21" x14ac:dyDescent="0.2">
      <c r="U24113" s="59"/>
    </row>
    <row r="24114" spans="21:21" x14ac:dyDescent="0.2">
      <c r="U24114" s="59"/>
    </row>
    <row r="24115" spans="21:21" x14ac:dyDescent="0.2">
      <c r="U24115" s="59"/>
    </row>
    <row r="24116" spans="21:21" x14ac:dyDescent="0.2">
      <c r="U24116" s="59"/>
    </row>
    <row r="24117" spans="21:21" x14ac:dyDescent="0.2">
      <c r="U24117" s="59"/>
    </row>
    <row r="24118" spans="21:21" x14ac:dyDescent="0.2">
      <c r="U24118" s="59"/>
    </row>
    <row r="24119" spans="21:21" x14ac:dyDescent="0.2">
      <c r="U24119" s="59"/>
    </row>
    <row r="24120" spans="21:21" x14ac:dyDescent="0.2">
      <c r="U24120" s="59"/>
    </row>
    <row r="24121" spans="21:21" x14ac:dyDescent="0.2">
      <c r="U24121" s="59"/>
    </row>
    <row r="24122" spans="21:21" x14ac:dyDescent="0.2">
      <c r="U24122" s="59"/>
    </row>
    <row r="24123" spans="21:21" x14ac:dyDescent="0.2">
      <c r="U24123" s="59"/>
    </row>
    <row r="24124" spans="21:21" x14ac:dyDescent="0.2">
      <c r="U24124" s="59"/>
    </row>
    <row r="24125" spans="21:21" x14ac:dyDescent="0.2">
      <c r="U24125" s="59"/>
    </row>
    <row r="24126" spans="21:21" x14ac:dyDescent="0.2">
      <c r="U24126" s="59"/>
    </row>
    <row r="24127" spans="21:21" x14ac:dyDescent="0.2">
      <c r="U24127" s="59"/>
    </row>
    <row r="24128" spans="21:21" x14ac:dyDescent="0.2">
      <c r="U24128" s="59"/>
    </row>
    <row r="24129" spans="21:21" x14ac:dyDescent="0.2">
      <c r="U24129" s="59"/>
    </row>
    <row r="24130" spans="21:21" x14ac:dyDescent="0.2">
      <c r="U24130" s="59"/>
    </row>
    <row r="24131" spans="21:21" x14ac:dyDescent="0.2">
      <c r="U24131" s="59"/>
    </row>
    <row r="24132" spans="21:21" x14ac:dyDescent="0.2">
      <c r="U24132" s="59"/>
    </row>
    <row r="24133" spans="21:21" x14ac:dyDescent="0.2">
      <c r="U24133" s="59"/>
    </row>
    <row r="24134" spans="21:21" x14ac:dyDescent="0.2">
      <c r="U24134" s="59"/>
    </row>
    <row r="24135" spans="21:21" x14ac:dyDescent="0.2">
      <c r="U24135" s="59"/>
    </row>
    <row r="24136" spans="21:21" x14ac:dyDescent="0.2">
      <c r="U24136" s="59"/>
    </row>
    <row r="24137" spans="21:21" x14ac:dyDescent="0.2">
      <c r="U24137" s="59"/>
    </row>
    <row r="24138" spans="21:21" x14ac:dyDescent="0.2">
      <c r="U24138" s="59"/>
    </row>
    <row r="24139" spans="21:21" x14ac:dyDescent="0.2">
      <c r="U24139" s="59"/>
    </row>
    <row r="24140" spans="21:21" x14ac:dyDescent="0.2">
      <c r="U24140" s="59"/>
    </row>
    <row r="24141" spans="21:21" x14ac:dyDescent="0.2">
      <c r="U24141" s="59"/>
    </row>
    <row r="24142" spans="21:21" x14ac:dyDescent="0.2">
      <c r="U24142" s="59"/>
    </row>
    <row r="24143" spans="21:21" x14ac:dyDescent="0.2">
      <c r="U24143" s="59"/>
    </row>
    <row r="24144" spans="21:21" x14ac:dyDescent="0.2">
      <c r="U24144" s="59"/>
    </row>
    <row r="24145" spans="21:21" x14ac:dyDescent="0.2">
      <c r="U24145" s="59"/>
    </row>
    <row r="24146" spans="21:21" x14ac:dyDescent="0.2">
      <c r="U24146" s="59"/>
    </row>
    <row r="24147" spans="21:21" x14ac:dyDescent="0.2">
      <c r="U24147" s="59"/>
    </row>
    <row r="24148" spans="21:21" x14ac:dyDescent="0.2">
      <c r="U24148" s="59"/>
    </row>
    <row r="24149" spans="21:21" x14ac:dyDescent="0.2">
      <c r="U24149" s="59"/>
    </row>
    <row r="24150" spans="21:21" x14ac:dyDescent="0.2">
      <c r="U24150" s="59"/>
    </row>
    <row r="24151" spans="21:21" x14ac:dyDescent="0.2">
      <c r="U24151" s="59"/>
    </row>
    <row r="24152" spans="21:21" x14ac:dyDescent="0.2">
      <c r="U24152" s="59"/>
    </row>
    <row r="24153" spans="21:21" x14ac:dyDescent="0.2">
      <c r="U24153" s="59"/>
    </row>
    <row r="24154" spans="21:21" x14ac:dyDescent="0.2">
      <c r="U24154" s="59"/>
    </row>
    <row r="24155" spans="21:21" x14ac:dyDescent="0.2">
      <c r="U24155" s="59"/>
    </row>
    <row r="24156" spans="21:21" x14ac:dyDescent="0.2">
      <c r="U24156" s="59"/>
    </row>
    <row r="24157" spans="21:21" x14ac:dyDescent="0.2">
      <c r="U24157" s="59"/>
    </row>
    <row r="24158" spans="21:21" x14ac:dyDescent="0.2">
      <c r="U24158" s="59"/>
    </row>
    <row r="24159" spans="21:21" x14ac:dyDescent="0.2">
      <c r="U24159" s="59"/>
    </row>
    <row r="24160" spans="21:21" x14ac:dyDescent="0.2">
      <c r="U24160" s="59"/>
    </row>
    <row r="24161" spans="21:21" x14ac:dyDescent="0.2">
      <c r="U24161" s="59"/>
    </row>
    <row r="24162" spans="21:21" x14ac:dyDescent="0.2">
      <c r="U24162" s="59"/>
    </row>
    <row r="24163" spans="21:21" x14ac:dyDescent="0.2">
      <c r="U24163" s="59"/>
    </row>
    <row r="24164" spans="21:21" x14ac:dyDescent="0.2">
      <c r="U24164" s="59"/>
    </row>
    <row r="24165" spans="21:21" x14ac:dyDescent="0.2">
      <c r="U24165" s="59"/>
    </row>
    <row r="24166" spans="21:21" x14ac:dyDescent="0.2">
      <c r="U24166" s="59"/>
    </row>
    <row r="24167" spans="21:21" x14ac:dyDescent="0.2">
      <c r="U24167" s="59"/>
    </row>
    <row r="24168" spans="21:21" x14ac:dyDescent="0.2">
      <c r="U24168" s="59"/>
    </row>
    <row r="24169" spans="21:21" x14ac:dyDescent="0.2">
      <c r="U24169" s="59"/>
    </row>
    <row r="24170" spans="21:21" x14ac:dyDescent="0.2">
      <c r="U24170" s="59"/>
    </row>
    <row r="24171" spans="21:21" x14ac:dyDescent="0.2">
      <c r="U24171" s="59"/>
    </row>
    <row r="24172" spans="21:21" x14ac:dyDescent="0.2">
      <c r="U24172" s="59"/>
    </row>
    <row r="24173" spans="21:21" x14ac:dyDescent="0.2">
      <c r="U24173" s="59"/>
    </row>
    <row r="24174" spans="21:21" x14ac:dyDescent="0.2">
      <c r="U24174" s="59"/>
    </row>
    <row r="24175" spans="21:21" x14ac:dyDescent="0.2">
      <c r="U24175" s="59"/>
    </row>
    <row r="24176" spans="21:21" x14ac:dyDescent="0.2">
      <c r="U24176" s="59"/>
    </row>
    <row r="24177" spans="21:21" x14ac:dyDescent="0.2">
      <c r="U24177" s="59"/>
    </row>
    <row r="24178" spans="21:21" x14ac:dyDescent="0.2">
      <c r="U24178" s="59"/>
    </row>
    <row r="24179" spans="21:21" x14ac:dyDescent="0.2">
      <c r="U24179" s="59"/>
    </row>
    <row r="24180" spans="21:21" x14ac:dyDescent="0.2">
      <c r="U24180" s="59"/>
    </row>
    <row r="24181" spans="21:21" x14ac:dyDescent="0.2">
      <c r="U24181" s="59"/>
    </row>
    <row r="24182" spans="21:21" x14ac:dyDescent="0.2">
      <c r="U24182" s="59"/>
    </row>
    <row r="24183" spans="21:21" x14ac:dyDescent="0.2">
      <c r="U24183" s="59"/>
    </row>
    <row r="24184" spans="21:21" x14ac:dyDescent="0.2">
      <c r="U24184" s="59"/>
    </row>
    <row r="24185" spans="21:21" x14ac:dyDescent="0.2">
      <c r="U24185" s="59"/>
    </row>
    <row r="24186" spans="21:21" x14ac:dyDescent="0.2">
      <c r="U24186" s="59"/>
    </row>
    <row r="24187" spans="21:21" x14ac:dyDescent="0.2">
      <c r="U24187" s="59"/>
    </row>
    <row r="24188" spans="21:21" x14ac:dyDescent="0.2">
      <c r="U24188" s="59"/>
    </row>
    <row r="24189" spans="21:21" x14ac:dyDescent="0.2">
      <c r="U24189" s="59"/>
    </row>
    <row r="24190" spans="21:21" x14ac:dyDescent="0.2">
      <c r="U24190" s="59"/>
    </row>
    <row r="24191" spans="21:21" x14ac:dyDescent="0.2">
      <c r="U24191" s="59"/>
    </row>
    <row r="24192" spans="21:21" x14ac:dyDescent="0.2">
      <c r="U24192" s="59"/>
    </row>
    <row r="24193" spans="21:21" x14ac:dyDescent="0.2">
      <c r="U24193" s="59"/>
    </row>
    <row r="24194" spans="21:21" x14ac:dyDescent="0.2">
      <c r="U24194" s="59"/>
    </row>
    <row r="24195" spans="21:21" x14ac:dyDescent="0.2">
      <c r="U24195" s="59"/>
    </row>
    <row r="24196" spans="21:21" x14ac:dyDescent="0.2">
      <c r="U24196" s="59"/>
    </row>
    <row r="24197" spans="21:21" x14ac:dyDescent="0.2">
      <c r="U24197" s="59"/>
    </row>
    <row r="24198" spans="21:21" x14ac:dyDescent="0.2">
      <c r="U24198" s="59"/>
    </row>
    <row r="24199" spans="21:21" x14ac:dyDescent="0.2">
      <c r="U24199" s="59"/>
    </row>
    <row r="24200" spans="21:21" x14ac:dyDescent="0.2">
      <c r="U24200" s="59"/>
    </row>
    <row r="24201" spans="21:21" x14ac:dyDescent="0.2">
      <c r="U24201" s="59"/>
    </row>
    <row r="24202" spans="21:21" x14ac:dyDescent="0.2">
      <c r="U24202" s="59"/>
    </row>
    <row r="24203" spans="21:21" x14ac:dyDescent="0.2">
      <c r="U24203" s="59"/>
    </row>
    <row r="24204" spans="21:21" x14ac:dyDescent="0.2">
      <c r="U24204" s="59"/>
    </row>
    <row r="24205" spans="21:21" x14ac:dyDescent="0.2">
      <c r="U24205" s="59"/>
    </row>
    <row r="24206" spans="21:21" x14ac:dyDescent="0.2">
      <c r="U24206" s="59"/>
    </row>
    <row r="24207" spans="21:21" x14ac:dyDescent="0.2">
      <c r="U24207" s="59"/>
    </row>
    <row r="24208" spans="21:21" x14ac:dyDescent="0.2">
      <c r="U24208" s="59"/>
    </row>
    <row r="24209" spans="21:21" x14ac:dyDescent="0.2">
      <c r="U24209" s="59"/>
    </row>
    <row r="24210" spans="21:21" x14ac:dyDescent="0.2">
      <c r="U24210" s="59"/>
    </row>
    <row r="24211" spans="21:21" x14ac:dyDescent="0.2">
      <c r="U24211" s="59"/>
    </row>
    <row r="24212" spans="21:21" x14ac:dyDescent="0.2">
      <c r="U24212" s="59"/>
    </row>
    <row r="24213" spans="21:21" x14ac:dyDescent="0.2">
      <c r="U24213" s="59"/>
    </row>
    <row r="24214" spans="21:21" x14ac:dyDescent="0.2">
      <c r="U24214" s="59"/>
    </row>
    <row r="24215" spans="21:21" x14ac:dyDescent="0.2">
      <c r="U24215" s="59"/>
    </row>
    <row r="24216" spans="21:21" x14ac:dyDescent="0.2">
      <c r="U24216" s="59"/>
    </row>
    <row r="24217" spans="21:21" x14ac:dyDescent="0.2">
      <c r="U24217" s="59"/>
    </row>
    <row r="24218" spans="21:21" x14ac:dyDescent="0.2">
      <c r="U24218" s="59"/>
    </row>
    <row r="24219" spans="21:21" x14ac:dyDescent="0.2">
      <c r="U24219" s="59"/>
    </row>
    <row r="24220" spans="21:21" x14ac:dyDescent="0.2">
      <c r="U24220" s="59"/>
    </row>
    <row r="24221" spans="21:21" x14ac:dyDescent="0.2">
      <c r="U24221" s="59"/>
    </row>
    <row r="24222" spans="21:21" x14ac:dyDescent="0.2">
      <c r="U24222" s="59"/>
    </row>
    <row r="24223" spans="21:21" x14ac:dyDescent="0.2">
      <c r="U24223" s="59"/>
    </row>
    <row r="24224" spans="21:21" x14ac:dyDescent="0.2">
      <c r="U24224" s="59"/>
    </row>
    <row r="24225" spans="21:21" x14ac:dyDescent="0.2">
      <c r="U24225" s="59"/>
    </row>
    <row r="24226" spans="21:21" x14ac:dyDescent="0.2">
      <c r="U24226" s="59"/>
    </row>
    <row r="24227" spans="21:21" x14ac:dyDescent="0.2">
      <c r="U24227" s="59"/>
    </row>
    <row r="24228" spans="21:21" x14ac:dyDescent="0.2">
      <c r="U24228" s="59"/>
    </row>
    <row r="24229" spans="21:21" x14ac:dyDescent="0.2">
      <c r="U24229" s="59"/>
    </row>
    <row r="24230" spans="21:21" x14ac:dyDescent="0.2">
      <c r="U24230" s="59"/>
    </row>
    <row r="24231" spans="21:21" x14ac:dyDescent="0.2">
      <c r="U24231" s="59"/>
    </row>
    <row r="24232" spans="21:21" x14ac:dyDescent="0.2">
      <c r="U24232" s="59"/>
    </row>
    <row r="24233" spans="21:21" x14ac:dyDescent="0.2">
      <c r="U24233" s="59"/>
    </row>
    <row r="24234" spans="21:21" x14ac:dyDescent="0.2">
      <c r="U24234" s="59"/>
    </row>
    <row r="24235" spans="21:21" x14ac:dyDescent="0.2">
      <c r="U24235" s="59"/>
    </row>
    <row r="24236" spans="21:21" x14ac:dyDescent="0.2">
      <c r="U24236" s="59"/>
    </row>
    <row r="24237" spans="21:21" x14ac:dyDescent="0.2">
      <c r="U24237" s="59"/>
    </row>
    <row r="24238" spans="21:21" x14ac:dyDescent="0.2">
      <c r="U24238" s="59"/>
    </row>
    <row r="24239" spans="21:21" x14ac:dyDescent="0.2">
      <c r="U24239" s="59"/>
    </row>
    <row r="24240" spans="21:21" x14ac:dyDescent="0.2">
      <c r="U24240" s="59"/>
    </row>
    <row r="24241" spans="21:21" x14ac:dyDescent="0.2">
      <c r="U24241" s="59"/>
    </row>
    <row r="24242" spans="21:21" x14ac:dyDescent="0.2">
      <c r="U24242" s="59"/>
    </row>
    <row r="24243" spans="21:21" x14ac:dyDescent="0.2">
      <c r="U24243" s="59"/>
    </row>
    <row r="24244" spans="21:21" x14ac:dyDescent="0.2">
      <c r="U24244" s="59"/>
    </row>
    <row r="24245" spans="21:21" x14ac:dyDescent="0.2">
      <c r="U24245" s="59"/>
    </row>
    <row r="24246" spans="21:21" x14ac:dyDescent="0.2">
      <c r="U24246" s="59"/>
    </row>
    <row r="24247" spans="21:21" x14ac:dyDescent="0.2">
      <c r="U24247" s="59"/>
    </row>
    <row r="24248" spans="21:21" x14ac:dyDescent="0.2">
      <c r="U24248" s="59"/>
    </row>
    <row r="24249" spans="21:21" x14ac:dyDescent="0.2">
      <c r="U24249" s="59"/>
    </row>
    <row r="24250" spans="21:21" x14ac:dyDescent="0.2">
      <c r="U24250" s="59"/>
    </row>
    <row r="24251" spans="21:21" x14ac:dyDescent="0.2">
      <c r="U24251" s="59"/>
    </row>
    <row r="24252" spans="21:21" x14ac:dyDescent="0.2">
      <c r="U24252" s="59"/>
    </row>
    <row r="24253" spans="21:21" x14ac:dyDescent="0.2">
      <c r="U24253" s="59"/>
    </row>
    <row r="24254" spans="21:21" x14ac:dyDescent="0.2">
      <c r="U24254" s="59"/>
    </row>
    <row r="24255" spans="21:21" x14ac:dyDescent="0.2">
      <c r="U24255" s="59"/>
    </row>
    <row r="24256" spans="21:21" x14ac:dyDescent="0.2">
      <c r="U24256" s="59"/>
    </row>
    <row r="24257" spans="21:21" x14ac:dyDescent="0.2">
      <c r="U24257" s="59"/>
    </row>
    <row r="24258" spans="21:21" x14ac:dyDescent="0.2">
      <c r="U24258" s="59"/>
    </row>
    <row r="24259" spans="21:21" x14ac:dyDescent="0.2">
      <c r="U24259" s="59"/>
    </row>
    <row r="24260" spans="21:21" x14ac:dyDescent="0.2">
      <c r="U24260" s="59"/>
    </row>
    <row r="24261" spans="21:21" x14ac:dyDescent="0.2">
      <c r="U24261" s="59"/>
    </row>
    <row r="24262" spans="21:21" x14ac:dyDescent="0.2">
      <c r="U24262" s="59"/>
    </row>
    <row r="24263" spans="21:21" x14ac:dyDescent="0.2">
      <c r="U24263" s="59"/>
    </row>
    <row r="24264" spans="21:21" x14ac:dyDescent="0.2">
      <c r="U24264" s="59"/>
    </row>
    <row r="24265" spans="21:21" x14ac:dyDescent="0.2">
      <c r="U24265" s="59"/>
    </row>
    <row r="24266" spans="21:21" x14ac:dyDescent="0.2">
      <c r="U24266" s="59"/>
    </row>
    <row r="24267" spans="21:21" x14ac:dyDescent="0.2">
      <c r="U24267" s="59"/>
    </row>
    <row r="24268" spans="21:21" x14ac:dyDescent="0.2">
      <c r="U24268" s="59"/>
    </row>
    <row r="24269" spans="21:21" x14ac:dyDescent="0.2">
      <c r="U24269" s="59"/>
    </row>
    <row r="24270" spans="21:21" x14ac:dyDescent="0.2">
      <c r="U24270" s="59"/>
    </row>
    <row r="24271" spans="21:21" x14ac:dyDescent="0.2">
      <c r="U24271" s="59"/>
    </row>
    <row r="24272" spans="21:21" x14ac:dyDescent="0.2">
      <c r="U24272" s="59"/>
    </row>
    <row r="24273" spans="21:21" x14ac:dyDescent="0.2">
      <c r="U24273" s="59"/>
    </row>
    <row r="24274" spans="21:21" x14ac:dyDescent="0.2">
      <c r="U24274" s="59"/>
    </row>
    <row r="24275" spans="21:21" x14ac:dyDescent="0.2">
      <c r="U24275" s="59"/>
    </row>
    <row r="24276" spans="21:21" x14ac:dyDescent="0.2">
      <c r="U24276" s="59"/>
    </row>
    <row r="24277" spans="21:21" x14ac:dyDescent="0.2">
      <c r="U24277" s="59"/>
    </row>
    <row r="24278" spans="21:21" x14ac:dyDescent="0.2">
      <c r="U24278" s="59"/>
    </row>
    <row r="24279" spans="21:21" x14ac:dyDescent="0.2">
      <c r="U24279" s="59"/>
    </row>
    <row r="24280" spans="21:21" x14ac:dyDescent="0.2">
      <c r="U24280" s="59"/>
    </row>
    <row r="24281" spans="21:21" x14ac:dyDescent="0.2">
      <c r="U24281" s="59"/>
    </row>
    <row r="24282" spans="21:21" x14ac:dyDescent="0.2">
      <c r="U24282" s="59"/>
    </row>
    <row r="24283" spans="21:21" x14ac:dyDescent="0.2">
      <c r="U24283" s="59"/>
    </row>
    <row r="24284" spans="21:21" x14ac:dyDescent="0.2">
      <c r="U24284" s="59"/>
    </row>
    <row r="24285" spans="21:21" x14ac:dyDescent="0.2">
      <c r="U24285" s="59"/>
    </row>
    <row r="24286" spans="21:21" x14ac:dyDescent="0.2">
      <c r="U24286" s="59"/>
    </row>
    <row r="24287" spans="21:21" x14ac:dyDescent="0.2">
      <c r="U24287" s="59"/>
    </row>
    <row r="24288" spans="21:21" x14ac:dyDescent="0.2">
      <c r="U24288" s="59"/>
    </row>
    <row r="24289" spans="21:21" x14ac:dyDescent="0.2">
      <c r="U24289" s="59"/>
    </row>
    <row r="24290" spans="21:21" x14ac:dyDescent="0.2">
      <c r="U24290" s="59"/>
    </row>
    <row r="24291" spans="21:21" x14ac:dyDescent="0.2">
      <c r="U24291" s="59"/>
    </row>
    <row r="24292" spans="21:21" x14ac:dyDescent="0.2">
      <c r="U24292" s="59"/>
    </row>
    <row r="24293" spans="21:21" x14ac:dyDescent="0.2">
      <c r="U24293" s="59"/>
    </row>
    <row r="24294" spans="21:21" x14ac:dyDescent="0.2">
      <c r="U24294" s="59"/>
    </row>
    <row r="24295" spans="21:21" x14ac:dyDescent="0.2">
      <c r="U24295" s="59"/>
    </row>
    <row r="24296" spans="21:21" x14ac:dyDescent="0.2">
      <c r="U24296" s="59"/>
    </row>
    <row r="24297" spans="21:21" x14ac:dyDescent="0.2">
      <c r="U24297" s="59"/>
    </row>
    <row r="24298" spans="21:21" x14ac:dyDescent="0.2">
      <c r="U24298" s="59"/>
    </row>
    <row r="24299" spans="21:21" x14ac:dyDescent="0.2">
      <c r="U24299" s="59"/>
    </row>
    <row r="24300" spans="21:21" x14ac:dyDescent="0.2">
      <c r="U24300" s="59"/>
    </row>
    <row r="24301" spans="21:21" x14ac:dyDescent="0.2">
      <c r="U24301" s="59"/>
    </row>
    <row r="24302" spans="21:21" x14ac:dyDescent="0.2">
      <c r="U24302" s="59"/>
    </row>
    <row r="24303" spans="21:21" x14ac:dyDescent="0.2">
      <c r="U24303" s="59"/>
    </row>
    <row r="24304" spans="21:21" x14ac:dyDescent="0.2">
      <c r="U24304" s="59"/>
    </row>
    <row r="24305" spans="21:21" x14ac:dyDescent="0.2">
      <c r="U24305" s="59"/>
    </row>
    <row r="24306" spans="21:21" x14ac:dyDescent="0.2">
      <c r="U24306" s="59"/>
    </row>
    <row r="24307" spans="21:21" x14ac:dyDescent="0.2">
      <c r="U24307" s="59"/>
    </row>
    <row r="24308" spans="21:21" x14ac:dyDescent="0.2">
      <c r="U24308" s="59"/>
    </row>
    <row r="24309" spans="21:21" x14ac:dyDescent="0.2">
      <c r="U24309" s="59"/>
    </row>
    <row r="24310" spans="21:21" x14ac:dyDescent="0.2">
      <c r="U24310" s="59"/>
    </row>
    <row r="24311" spans="21:21" x14ac:dyDescent="0.2">
      <c r="U24311" s="59"/>
    </row>
    <row r="24312" spans="21:21" x14ac:dyDescent="0.2">
      <c r="U24312" s="59"/>
    </row>
    <row r="24313" spans="21:21" x14ac:dyDescent="0.2">
      <c r="U24313" s="59"/>
    </row>
    <row r="24314" spans="21:21" x14ac:dyDescent="0.2">
      <c r="U24314" s="59"/>
    </row>
    <row r="24315" spans="21:21" x14ac:dyDescent="0.2">
      <c r="U24315" s="59"/>
    </row>
    <row r="24316" spans="21:21" x14ac:dyDescent="0.2">
      <c r="U24316" s="59"/>
    </row>
    <row r="24317" spans="21:21" x14ac:dyDescent="0.2">
      <c r="U24317" s="59"/>
    </row>
    <row r="24318" spans="21:21" x14ac:dyDescent="0.2">
      <c r="U24318" s="59"/>
    </row>
    <row r="24319" spans="21:21" x14ac:dyDescent="0.2">
      <c r="U24319" s="59"/>
    </row>
    <row r="24320" spans="21:21" x14ac:dyDescent="0.2">
      <c r="U24320" s="59"/>
    </row>
    <row r="24321" spans="21:21" x14ac:dyDescent="0.2">
      <c r="U24321" s="59"/>
    </row>
    <row r="24322" spans="21:21" x14ac:dyDescent="0.2">
      <c r="U24322" s="59"/>
    </row>
    <row r="24323" spans="21:21" x14ac:dyDescent="0.2">
      <c r="U24323" s="59"/>
    </row>
    <row r="24324" spans="21:21" x14ac:dyDescent="0.2">
      <c r="U24324" s="59"/>
    </row>
    <row r="24325" spans="21:21" x14ac:dyDescent="0.2">
      <c r="U24325" s="59"/>
    </row>
    <row r="24326" spans="21:21" x14ac:dyDescent="0.2">
      <c r="U24326" s="59"/>
    </row>
    <row r="24327" spans="21:21" x14ac:dyDescent="0.2">
      <c r="U24327" s="59"/>
    </row>
    <row r="24328" spans="21:21" x14ac:dyDescent="0.2">
      <c r="U24328" s="59"/>
    </row>
    <row r="24329" spans="21:21" x14ac:dyDescent="0.2">
      <c r="U24329" s="59"/>
    </row>
    <row r="24330" spans="21:21" x14ac:dyDescent="0.2">
      <c r="U24330" s="59"/>
    </row>
    <row r="24331" spans="21:21" x14ac:dyDescent="0.2">
      <c r="U24331" s="59"/>
    </row>
    <row r="24332" spans="21:21" x14ac:dyDescent="0.2">
      <c r="U24332" s="59"/>
    </row>
    <row r="24333" spans="21:21" x14ac:dyDescent="0.2">
      <c r="U24333" s="59"/>
    </row>
    <row r="24334" spans="21:21" x14ac:dyDescent="0.2">
      <c r="U24334" s="59"/>
    </row>
    <row r="24335" spans="21:21" x14ac:dyDescent="0.2">
      <c r="U24335" s="59"/>
    </row>
    <row r="24336" spans="21:21" x14ac:dyDescent="0.2">
      <c r="U24336" s="59"/>
    </row>
    <row r="24337" spans="21:21" x14ac:dyDescent="0.2">
      <c r="U24337" s="59"/>
    </row>
    <row r="24338" spans="21:21" x14ac:dyDescent="0.2">
      <c r="U24338" s="59"/>
    </row>
    <row r="24339" spans="21:21" x14ac:dyDescent="0.2">
      <c r="U24339" s="59"/>
    </row>
    <row r="24340" spans="21:21" x14ac:dyDescent="0.2">
      <c r="U24340" s="59"/>
    </row>
    <row r="24341" spans="21:21" x14ac:dyDescent="0.2">
      <c r="U24341" s="59"/>
    </row>
    <row r="24342" spans="21:21" x14ac:dyDescent="0.2">
      <c r="U24342" s="59"/>
    </row>
    <row r="24343" spans="21:21" x14ac:dyDescent="0.2">
      <c r="U24343" s="59"/>
    </row>
    <row r="24344" spans="21:21" x14ac:dyDescent="0.2">
      <c r="U24344" s="59"/>
    </row>
    <row r="24345" spans="21:21" x14ac:dyDescent="0.2">
      <c r="U24345" s="59"/>
    </row>
    <row r="24346" spans="21:21" x14ac:dyDescent="0.2">
      <c r="U24346" s="59"/>
    </row>
    <row r="24347" spans="21:21" x14ac:dyDescent="0.2">
      <c r="U24347" s="59"/>
    </row>
    <row r="24348" spans="21:21" x14ac:dyDescent="0.2">
      <c r="U24348" s="59"/>
    </row>
    <row r="24349" spans="21:21" x14ac:dyDescent="0.2">
      <c r="U24349" s="59"/>
    </row>
    <row r="24350" spans="21:21" x14ac:dyDescent="0.2">
      <c r="U24350" s="59"/>
    </row>
    <row r="24351" spans="21:21" x14ac:dyDescent="0.2">
      <c r="U24351" s="59"/>
    </row>
    <row r="24352" spans="21:21" x14ac:dyDescent="0.2">
      <c r="U24352" s="59"/>
    </row>
    <row r="24353" spans="21:21" x14ac:dyDescent="0.2">
      <c r="U24353" s="59"/>
    </row>
    <row r="24354" spans="21:21" x14ac:dyDescent="0.2">
      <c r="U24354" s="59"/>
    </row>
    <row r="24355" spans="21:21" x14ac:dyDescent="0.2">
      <c r="U24355" s="59"/>
    </row>
    <row r="24356" spans="21:21" x14ac:dyDescent="0.2">
      <c r="U24356" s="59"/>
    </row>
    <row r="24357" spans="21:21" x14ac:dyDescent="0.2">
      <c r="U24357" s="59"/>
    </row>
    <row r="24358" spans="21:21" x14ac:dyDescent="0.2">
      <c r="U24358" s="59"/>
    </row>
    <row r="24359" spans="21:21" x14ac:dyDescent="0.2">
      <c r="U24359" s="59"/>
    </row>
    <row r="24360" spans="21:21" x14ac:dyDescent="0.2">
      <c r="U24360" s="59"/>
    </row>
    <row r="24361" spans="21:21" x14ac:dyDescent="0.2">
      <c r="U24361" s="59"/>
    </row>
    <row r="24362" spans="21:21" x14ac:dyDescent="0.2">
      <c r="U24362" s="59"/>
    </row>
    <row r="24363" spans="21:21" x14ac:dyDescent="0.2">
      <c r="U24363" s="59"/>
    </row>
    <row r="24364" spans="21:21" x14ac:dyDescent="0.2">
      <c r="U24364" s="59"/>
    </row>
    <row r="24365" spans="21:21" x14ac:dyDescent="0.2">
      <c r="U24365" s="59"/>
    </row>
    <row r="24366" spans="21:21" x14ac:dyDescent="0.2">
      <c r="U24366" s="59"/>
    </row>
    <row r="24367" spans="21:21" x14ac:dyDescent="0.2">
      <c r="U24367" s="59"/>
    </row>
    <row r="24368" spans="21:21" x14ac:dyDescent="0.2">
      <c r="U24368" s="59"/>
    </row>
    <row r="24369" spans="21:21" x14ac:dyDescent="0.2">
      <c r="U24369" s="59"/>
    </row>
    <row r="24370" spans="21:21" x14ac:dyDescent="0.2">
      <c r="U24370" s="59"/>
    </row>
    <row r="24371" spans="21:21" x14ac:dyDescent="0.2">
      <c r="U24371" s="59"/>
    </row>
    <row r="24372" spans="21:21" x14ac:dyDescent="0.2">
      <c r="U24372" s="59"/>
    </row>
    <row r="24373" spans="21:21" x14ac:dyDescent="0.2">
      <c r="U24373" s="59"/>
    </row>
    <row r="24374" spans="21:21" x14ac:dyDescent="0.2">
      <c r="U24374" s="59"/>
    </row>
    <row r="24375" spans="21:21" x14ac:dyDescent="0.2">
      <c r="U24375" s="59"/>
    </row>
    <row r="24376" spans="21:21" x14ac:dyDescent="0.2">
      <c r="U24376" s="59"/>
    </row>
    <row r="24377" spans="21:21" x14ac:dyDescent="0.2">
      <c r="U24377" s="59"/>
    </row>
    <row r="24378" spans="21:21" x14ac:dyDescent="0.2">
      <c r="U24378" s="59"/>
    </row>
    <row r="24379" spans="21:21" x14ac:dyDescent="0.2">
      <c r="U24379" s="59"/>
    </row>
    <row r="24380" spans="21:21" x14ac:dyDescent="0.2">
      <c r="U24380" s="59"/>
    </row>
    <row r="24381" spans="21:21" x14ac:dyDescent="0.2">
      <c r="U24381" s="59"/>
    </row>
    <row r="24382" spans="21:21" x14ac:dyDescent="0.2">
      <c r="U24382" s="59"/>
    </row>
    <row r="24383" spans="21:21" x14ac:dyDescent="0.2">
      <c r="U24383" s="59"/>
    </row>
    <row r="24384" spans="21:21" x14ac:dyDescent="0.2">
      <c r="U24384" s="59"/>
    </row>
    <row r="24385" spans="21:21" x14ac:dyDescent="0.2">
      <c r="U24385" s="59"/>
    </row>
    <row r="24386" spans="21:21" x14ac:dyDescent="0.2">
      <c r="U24386" s="59"/>
    </row>
    <row r="24387" spans="21:21" x14ac:dyDescent="0.2">
      <c r="U24387" s="59"/>
    </row>
    <row r="24388" spans="21:21" x14ac:dyDescent="0.2">
      <c r="U24388" s="59"/>
    </row>
    <row r="24389" spans="21:21" x14ac:dyDescent="0.2">
      <c r="U24389" s="59"/>
    </row>
    <row r="24390" spans="21:21" x14ac:dyDescent="0.2">
      <c r="U24390" s="59"/>
    </row>
    <row r="24391" spans="21:21" x14ac:dyDescent="0.2">
      <c r="U24391" s="59"/>
    </row>
    <row r="24392" spans="21:21" x14ac:dyDescent="0.2">
      <c r="U24392" s="59"/>
    </row>
    <row r="24393" spans="21:21" x14ac:dyDescent="0.2">
      <c r="U24393" s="59"/>
    </row>
    <row r="24394" spans="21:21" x14ac:dyDescent="0.2">
      <c r="U24394" s="59"/>
    </row>
    <row r="24395" spans="21:21" x14ac:dyDescent="0.2">
      <c r="U24395" s="59"/>
    </row>
    <row r="24396" spans="21:21" x14ac:dyDescent="0.2">
      <c r="U24396" s="59"/>
    </row>
    <row r="24397" spans="21:21" x14ac:dyDescent="0.2">
      <c r="U24397" s="59"/>
    </row>
    <row r="24398" spans="21:21" x14ac:dyDescent="0.2">
      <c r="U24398" s="59"/>
    </row>
    <row r="24399" spans="21:21" x14ac:dyDescent="0.2">
      <c r="U24399" s="59"/>
    </row>
    <row r="24400" spans="21:21" x14ac:dyDescent="0.2">
      <c r="U24400" s="59"/>
    </row>
    <row r="24401" spans="21:21" x14ac:dyDescent="0.2">
      <c r="U24401" s="59"/>
    </row>
    <row r="24402" spans="21:21" x14ac:dyDescent="0.2">
      <c r="U24402" s="59"/>
    </row>
    <row r="24403" spans="21:21" x14ac:dyDescent="0.2">
      <c r="U24403" s="59"/>
    </row>
    <row r="24404" spans="21:21" x14ac:dyDescent="0.2">
      <c r="U24404" s="59"/>
    </row>
    <row r="24405" spans="21:21" x14ac:dyDescent="0.2">
      <c r="U24405" s="59"/>
    </row>
    <row r="24406" spans="21:21" x14ac:dyDescent="0.2">
      <c r="U24406" s="59"/>
    </row>
    <row r="24407" spans="21:21" x14ac:dyDescent="0.2">
      <c r="U24407" s="59"/>
    </row>
    <row r="24408" spans="21:21" x14ac:dyDescent="0.2">
      <c r="U24408" s="59"/>
    </row>
    <row r="24409" spans="21:21" x14ac:dyDescent="0.2">
      <c r="U24409" s="59"/>
    </row>
    <row r="24410" spans="21:21" x14ac:dyDescent="0.2">
      <c r="U24410" s="59"/>
    </row>
    <row r="24411" spans="21:21" x14ac:dyDescent="0.2">
      <c r="U24411" s="59"/>
    </row>
    <row r="24412" spans="21:21" x14ac:dyDescent="0.2">
      <c r="U24412" s="59"/>
    </row>
    <row r="24413" spans="21:21" x14ac:dyDescent="0.2">
      <c r="U24413" s="59"/>
    </row>
    <row r="24414" spans="21:21" x14ac:dyDescent="0.2">
      <c r="U24414" s="59"/>
    </row>
    <row r="24415" spans="21:21" x14ac:dyDescent="0.2">
      <c r="U24415" s="59"/>
    </row>
    <row r="24416" spans="21:21" x14ac:dyDescent="0.2">
      <c r="U24416" s="59"/>
    </row>
    <row r="24417" spans="21:21" x14ac:dyDescent="0.2">
      <c r="U24417" s="59"/>
    </row>
    <row r="24418" spans="21:21" x14ac:dyDescent="0.2">
      <c r="U24418" s="59"/>
    </row>
    <row r="24419" spans="21:21" x14ac:dyDescent="0.2">
      <c r="U24419" s="59"/>
    </row>
    <row r="24420" spans="21:21" x14ac:dyDescent="0.2">
      <c r="U24420" s="59"/>
    </row>
    <row r="24421" spans="21:21" x14ac:dyDescent="0.2">
      <c r="U24421" s="59"/>
    </row>
    <row r="24422" spans="21:21" x14ac:dyDescent="0.2">
      <c r="U24422" s="59"/>
    </row>
    <row r="24423" spans="21:21" x14ac:dyDescent="0.2">
      <c r="U24423" s="59"/>
    </row>
    <row r="24424" spans="21:21" x14ac:dyDescent="0.2">
      <c r="U24424" s="59"/>
    </row>
    <row r="24425" spans="21:21" x14ac:dyDescent="0.2">
      <c r="U24425" s="59"/>
    </row>
    <row r="24426" spans="21:21" x14ac:dyDescent="0.2">
      <c r="U24426" s="59"/>
    </row>
    <row r="24427" spans="21:21" x14ac:dyDescent="0.2">
      <c r="U24427" s="59"/>
    </row>
    <row r="24428" spans="21:21" x14ac:dyDescent="0.2">
      <c r="U24428" s="59"/>
    </row>
    <row r="24429" spans="21:21" x14ac:dyDescent="0.2">
      <c r="U24429" s="59"/>
    </row>
    <row r="24430" spans="21:21" x14ac:dyDescent="0.2">
      <c r="U24430" s="59"/>
    </row>
    <row r="24431" spans="21:21" x14ac:dyDescent="0.2">
      <c r="U24431" s="59"/>
    </row>
    <row r="24432" spans="21:21" x14ac:dyDescent="0.2">
      <c r="U24432" s="59"/>
    </row>
    <row r="24433" spans="21:21" x14ac:dyDescent="0.2">
      <c r="U24433" s="59"/>
    </row>
    <row r="24434" spans="21:21" x14ac:dyDescent="0.2">
      <c r="U24434" s="59"/>
    </row>
    <row r="24435" spans="21:21" x14ac:dyDescent="0.2">
      <c r="U24435" s="59"/>
    </row>
    <row r="24436" spans="21:21" x14ac:dyDescent="0.2">
      <c r="U24436" s="59"/>
    </row>
    <row r="24437" spans="21:21" x14ac:dyDescent="0.2">
      <c r="U24437" s="59"/>
    </row>
    <row r="24438" spans="21:21" x14ac:dyDescent="0.2">
      <c r="U24438" s="59"/>
    </row>
    <row r="24439" spans="21:21" x14ac:dyDescent="0.2">
      <c r="U24439" s="59"/>
    </row>
    <row r="24440" spans="21:21" x14ac:dyDescent="0.2">
      <c r="U24440" s="59"/>
    </row>
    <row r="24441" spans="21:21" x14ac:dyDescent="0.2">
      <c r="U24441" s="59"/>
    </row>
    <row r="24442" spans="21:21" x14ac:dyDescent="0.2">
      <c r="U24442" s="59"/>
    </row>
    <row r="24443" spans="21:21" x14ac:dyDescent="0.2">
      <c r="U24443" s="59"/>
    </row>
    <row r="24444" spans="21:21" x14ac:dyDescent="0.2">
      <c r="U24444" s="59"/>
    </row>
    <row r="24445" spans="21:21" x14ac:dyDescent="0.2">
      <c r="U24445" s="59"/>
    </row>
    <row r="24446" spans="21:21" x14ac:dyDescent="0.2">
      <c r="U24446" s="59"/>
    </row>
    <row r="24447" spans="21:21" x14ac:dyDescent="0.2">
      <c r="U24447" s="59"/>
    </row>
    <row r="24448" spans="21:21" x14ac:dyDescent="0.2">
      <c r="U24448" s="59"/>
    </row>
    <row r="24449" spans="21:21" x14ac:dyDescent="0.2">
      <c r="U24449" s="59"/>
    </row>
    <row r="24450" spans="21:21" x14ac:dyDescent="0.2">
      <c r="U24450" s="59"/>
    </row>
    <row r="24451" spans="21:21" x14ac:dyDescent="0.2">
      <c r="U24451" s="59"/>
    </row>
    <row r="24452" spans="21:21" x14ac:dyDescent="0.2">
      <c r="U24452" s="59"/>
    </row>
    <row r="24453" spans="21:21" x14ac:dyDescent="0.2">
      <c r="U24453" s="59"/>
    </row>
    <row r="24454" spans="21:21" x14ac:dyDescent="0.2">
      <c r="U24454" s="59"/>
    </row>
    <row r="24455" spans="21:21" x14ac:dyDescent="0.2">
      <c r="U24455" s="59"/>
    </row>
    <row r="24456" spans="21:21" x14ac:dyDescent="0.2">
      <c r="U24456" s="59"/>
    </row>
    <row r="24457" spans="21:21" x14ac:dyDescent="0.2">
      <c r="U24457" s="59"/>
    </row>
    <row r="24458" spans="21:21" x14ac:dyDescent="0.2">
      <c r="U24458" s="59"/>
    </row>
    <row r="24459" spans="21:21" x14ac:dyDescent="0.2">
      <c r="U24459" s="59"/>
    </row>
    <row r="24460" spans="21:21" x14ac:dyDescent="0.2">
      <c r="U24460" s="59"/>
    </row>
    <row r="24461" spans="21:21" x14ac:dyDescent="0.2">
      <c r="U24461" s="59"/>
    </row>
    <row r="24462" spans="21:21" x14ac:dyDescent="0.2">
      <c r="U24462" s="59"/>
    </row>
    <row r="24463" spans="21:21" x14ac:dyDescent="0.2">
      <c r="U24463" s="59"/>
    </row>
    <row r="24464" spans="21:21" x14ac:dyDescent="0.2">
      <c r="U24464" s="59"/>
    </row>
    <row r="24465" spans="21:21" x14ac:dyDescent="0.2">
      <c r="U24465" s="59"/>
    </row>
    <row r="24466" spans="21:21" x14ac:dyDescent="0.2">
      <c r="U24466" s="59"/>
    </row>
    <row r="24467" spans="21:21" x14ac:dyDescent="0.2">
      <c r="U24467" s="59"/>
    </row>
    <row r="24468" spans="21:21" x14ac:dyDescent="0.2">
      <c r="U24468" s="59"/>
    </row>
    <row r="24469" spans="21:21" x14ac:dyDescent="0.2">
      <c r="U24469" s="59"/>
    </row>
    <row r="24470" spans="21:21" x14ac:dyDescent="0.2">
      <c r="U24470" s="59"/>
    </row>
    <row r="24471" spans="21:21" x14ac:dyDescent="0.2">
      <c r="U24471" s="59"/>
    </row>
    <row r="24472" spans="21:21" x14ac:dyDescent="0.2">
      <c r="U24472" s="59"/>
    </row>
    <row r="24473" spans="21:21" x14ac:dyDescent="0.2">
      <c r="U24473" s="59"/>
    </row>
    <row r="24474" spans="21:21" x14ac:dyDescent="0.2">
      <c r="U24474" s="59"/>
    </row>
    <row r="24475" spans="21:21" x14ac:dyDescent="0.2">
      <c r="U24475" s="59"/>
    </row>
    <row r="24476" spans="21:21" x14ac:dyDescent="0.2">
      <c r="U24476" s="59"/>
    </row>
    <row r="24477" spans="21:21" x14ac:dyDescent="0.2">
      <c r="U24477" s="59"/>
    </row>
    <row r="24478" spans="21:21" x14ac:dyDescent="0.2">
      <c r="U24478" s="59"/>
    </row>
    <row r="24479" spans="21:21" x14ac:dyDescent="0.2">
      <c r="U24479" s="59"/>
    </row>
    <row r="24480" spans="21:21" x14ac:dyDescent="0.2">
      <c r="U24480" s="59"/>
    </row>
    <row r="24481" spans="21:21" x14ac:dyDescent="0.2">
      <c r="U24481" s="59"/>
    </row>
    <row r="24482" spans="21:21" x14ac:dyDescent="0.2">
      <c r="U24482" s="59"/>
    </row>
    <row r="24483" spans="21:21" x14ac:dyDescent="0.2">
      <c r="U24483" s="59"/>
    </row>
    <row r="24484" spans="21:21" x14ac:dyDescent="0.2">
      <c r="U24484" s="59"/>
    </row>
    <row r="24485" spans="21:21" x14ac:dyDescent="0.2">
      <c r="U24485" s="59"/>
    </row>
    <row r="24486" spans="21:21" x14ac:dyDescent="0.2">
      <c r="U24486" s="59"/>
    </row>
    <row r="24487" spans="21:21" x14ac:dyDescent="0.2">
      <c r="U24487" s="59"/>
    </row>
    <row r="24488" spans="21:21" x14ac:dyDescent="0.2">
      <c r="U24488" s="59"/>
    </row>
    <row r="24489" spans="21:21" x14ac:dyDescent="0.2">
      <c r="U24489" s="59"/>
    </row>
    <row r="24490" spans="21:21" x14ac:dyDescent="0.2">
      <c r="U24490" s="59"/>
    </row>
    <row r="24491" spans="21:21" x14ac:dyDescent="0.2">
      <c r="U24491" s="59"/>
    </row>
    <row r="24492" spans="21:21" x14ac:dyDescent="0.2">
      <c r="U24492" s="59"/>
    </row>
    <row r="24493" spans="21:21" x14ac:dyDescent="0.2">
      <c r="U24493" s="59"/>
    </row>
    <row r="24494" spans="21:21" x14ac:dyDescent="0.2">
      <c r="U24494" s="59"/>
    </row>
    <row r="24495" spans="21:21" x14ac:dyDescent="0.2">
      <c r="U24495" s="59"/>
    </row>
    <row r="24496" spans="21:21" x14ac:dyDescent="0.2">
      <c r="U24496" s="59"/>
    </row>
    <row r="24497" spans="21:21" x14ac:dyDescent="0.2">
      <c r="U24497" s="59"/>
    </row>
    <row r="24498" spans="21:21" x14ac:dyDescent="0.2">
      <c r="U24498" s="59"/>
    </row>
    <row r="24499" spans="21:21" x14ac:dyDescent="0.2">
      <c r="U24499" s="59"/>
    </row>
    <row r="24500" spans="21:21" x14ac:dyDescent="0.2">
      <c r="U24500" s="59"/>
    </row>
    <row r="24501" spans="21:21" x14ac:dyDescent="0.2">
      <c r="U24501" s="59"/>
    </row>
    <row r="24502" spans="21:21" x14ac:dyDescent="0.2">
      <c r="U24502" s="59"/>
    </row>
    <row r="24503" spans="21:21" x14ac:dyDescent="0.2">
      <c r="U24503" s="59"/>
    </row>
    <row r="24504" spans="21:21" x14ac:dyDescent="0.2">
      <c r="U24504" s="59"/>
    </row>
    <row r="24505" spans="21:21" x14ac:dyDescent="0.2">
      <c r="U24505" s="59"/>
    </row>
    <row r="24506" spans="21:21" x14ac:dyDescent="0.2">
      <c r="U24506" s="59"/>
    </row>
    <row r="24507" spans="21:21" x14ac:dyDescent="0.2">
      <c r="U24507" s="59"/>
    </row>
    <row r="24508" spans="21:21" x14ac:dyDescent="0.2">
      <c r="U24508" s="59"/>
    </row>
    <row r="24509" spans="21:21" x14ac:dyDescent="0.2">
      <c r="U24509" s="59"/>
    </row>
    <row r="24510" spans="21:21" x14ac:dyDescent="0.2">
      <c r="U24510" s="59"/>
    </row>
    <row r="24511" spans="21:21" x14ac:dyDescent="0.2">
      <c r="U24511" s="59"/>
    </row>
    <row r="24512" spans="21:21" x14ac:dyDescent="0.2">
      <c r="U24512" s="59"/>
    </row>
    <row r="24513" spans="21:21" x14ac:dyDescent="0.2">
      <c r="U24513" s="59"/>
    </row>
    <row r="24514" spans="21:21" x14ac:dyDescent="0.2">
      <c r="U24514" s="59"/>
    </row>
    <row r="24515" spans="21:21" x14ac:dyDescent="0.2">
      <c r="U24515" s="59"/>
    </row>
    <row r="24516" spans="21:21" x14ac:dyDescent="0.2">
      <c r="U24516" s="59"/>
    </row>
    <row r="24517" spans="21:21" x14ac:dyDescent="0.2">
      <c r="U24517" s="59"/>
    </row>
    <row r="24518" spans="21:21" x14ac:dyDescent="0.2">
      <c r="U24518" s="59"/>
    </row>
    <row r="24519" spans="21:21" x14ac:dyDescent="0.2">
      <c r="U24519" s="59"/>
    </row>
    <row r="24520" spans="21:21" x14ac:dyDescent="0.2">
      <c r="U24520" s="59"/>
    </row>
    <row r="24521" spans="21:21" x14ac:dyDescent="0.2">
      <c r="U24521" s="59"/>
    </row>
    <row r="24522" spans="21:21" x14ac:dyDescent="0.2">
      <c r="U24522" s="59"/>
    </row>
    <row r="24523" spans="21:21" x14ac:dyDescent="0.2">
      <c r="U24523" s="59"/>
    </row>
    <row r="24524" spans="21:21" x14ac:dyDescent="0.2">
      <c r="U24524" s="59"/>
    </row>
    <row r="24525" spans="21:21" x14ac:dyDescent="0.2">
      <c r="U24525" s="59"/>
    </row>
    <row r="24526" spans="21:21" x14ac:dyDescent="0.2">
      <c r="U24526" s="59"/>
    </row>
    <row r="24527" spans="21:21" x14ac:dyDescent="0.2">
      <c r="U24527" s="59"/>
    </row>
    <row r="24528" spans="21:21" x14ac:dyDescent="0.2">
      <c r="U24528" s="59"/>
    </row>
    <row r="24529" spans="21:21" x14ac:dyDescent="0.2">
      <c r="U24529" s="59"/>
    </row>
    <row r="24530" spans="21:21" x14ac:dyDescent="0.2">
      <c r="U24530" s="59"/>
    </row>
    <row r="24531" spans="21:21" x14ac:dyDescent="0.2">
      <c r="U24531" s="59"/>
    </row>
    <row r="24532" spans="21:21" x14ac:dyDescent="0.2">
      <c r="U24532" s="59"/>
    </row>
    <row r="24533" spans="21:21" x14ac:dyDescent="0.2">
      <c r="U24533" s="59"/>
    </row>
    <row r="24534" spans="21:21" x14ac:dyDescent="0.2">
      <c r="U24534" s="59"/>
    </row>
    <row r="24535" spans="21:21" x14ac:dyDescent="0.2">
      <c r="U24535" s="59"/>
    </row>
    <row r="24536" spans="21:21" x14ac:dyDescent="0.2">
      <c r="U24536" s="59"/>
    </row>
    <row r="24537" spans="21:21" x14ac:dyDescent="0.2">
      <c r="U24537" s="59"/>
    </row>
    <row r="24538" spans="21:21" x14ac:dyDescent="0.2">
      <c r="U24538" s="59"/>
    </row>
    <row r="24539" spans="21:21" x14ac:dyDescent="0.2">
      <c r="U24539" s="59"/>
    </row>
    <row r="24540" spans="21:21" x14ac:dyDescent="0.2">
      <c r="U24540" s="59"/>
    </row>
    <row r="24541" spans="21:21" x14ac:dyDescent="0.2">
      <c r="U24541" s="59"/>
    </row>
    <row r="24542" spans="21:21" x14ac:dyDescent="0.2">
      <c r="U24542" s="59"/>
    </row>
    <row r="24543" spans="21:21" x14ac:dyDescent="0.2">
      <c r="U24543" s="59"/>
    </row>
    <row r="24544" spans="21:21" x14ac:dyDescent="0.2">
      <c r="U24544" s="59"/>
    </row>
    <row r="24545" spans="21:21" x14ac:dyDescent="0.2">
      <c r="U24545" s="59"/>
    </row>
    <row r="24546" spans="21:21" x14ac:dyDescent="0.2">
      <c r="U24546" s="59"/>
    </row>
    <row r="24547" spans="21:21" x14ac:dyDescent="0.2">
      <c r="U24547" s="59"/>
    </row>
    <row r="24548" spans="21:21" x14ac:dyDescent="0.2">
      <c r="U24548" s="59"/>
    </row>
    <row r="24549" spans="21:21" x14ac:dyDescent="0.2">
      <c r="U24549" s="59"/>
    </row>
    <row r="24550" spans="21:21" x14ac:dyDescent="0.2">
      <c r="U24550" s="59"/>
    </row>
    <row r="24551" spans="21:21" x14ac:dyDescent="0.2">
      <c r="U24551" s="59"/>
    </row>
    <row r="24552" spans="21:21" x14ac:dyDescent="0.2">
      <c r="U24552" s="59"/>
    </row>
    <row r="24553" spans="21:21" x14ac:dyDescent="0.2">
      <c r="U24553" s="59"/>
    </row>
    <row r="24554" spans="21:21" x14ac:dyDescent="0.2">
      <c r="U24554" s="59"/>
    </row>
    <row r="24555" spans="21:21" x14ac:dyDescent="0.2">
      <c r="U24555" s="59"/>
    </row>
    <row r="24556" spans="21:21" x14ac:dyDescent="0.2">
      <c r="U24556" s="59"/>
    </row>
    <row r="24557" spans="21:21" x14ac:dyDescent="0.2">
      <c r="U24557" s="59"/>
    </row>
    <row r="24558" spans="21:21" x14ac:dyDescent="0.2">
      <c r="U24558" s="59"/>
    </row>
    <row r="24559" spans="21:21" x14ac:dyDescent="0.2">
      <c r="U24559" s="59"/>
    </row>
    <row r="24560" spans="21:21" x14ac:dyDescent="0.2">
      <c r="U24560" s="59"/>
    </row>
    <row r="24561" spans="21:21" x14ac:dyDescent="0.2">
      <c r="U24561" s="59"/>
    </row>
    <row r="24562" spans="21:21" x14ac:dyDescent="0.2">
      <c r="U24562" s="59"/>
    </row>
    <row r="24563" spans="21:21" x14ac:dyDescent="0.2">
      <c r="U24563" s="59"/>
    </row>
    <row r="24564" spans="21:21" x14ac:dyDescent="0.2">
      <c r="U24564" s="59"/>
    </row>
    <row r="24565" spans="21:21" x14ac:dyDescent="0.2">
      <c r="U24565" s="59"/>
    </row>
    <row r="24566" spans="21:21" x14ac:dyDescent="0.2">
      <c r="U24566" s="59"/>
    </row>
    <row r="24567" spans="21:21" x14ac:dyDescent="0.2">
      <c r="U24567" s="59"/>
    </row>
    <row r="24568" spans="21:21" x14ac:dyDescent="0.2">
      <c r="U24568" s="59"/>
    </row>
    <row r="24569" spans="21:21" x14ac:dyDescent="0.2">
      <c r="U24569" s="59"/>
    </row>
    <row r="24570" spans="21:21" x14ac:dyDescent="0.2">
      <c r="U24570" s="59"/>
    </row>
    <row r="24571" spans="21:21" x14ac:dyDescent="0.2">
      <c r="U24571" s="59"/>
    </row>
    <row r="24572" spans="21:21" x14ac:dyDescent="0.2">
      <c r="U24572" s="59"/>
    </row>
    <row r="24573" spans="21:21" x14ac:dyDescent="0.2">
      <c r="U24573" s="59"/>
    </row>
    <row r="24574" spans="21:21" x14ac:dyDescent="0.2">
      <c r="U24574" s="59"/>
    </row>
    <row r="24575" spans="21:21" x14ac:dyDescent="0.2">
      <c r="U24575" s="59"/>
    </row>
    <row r="24576" spans="21:21" x14ac:dyDescent="0.2">
      <c r="U24576" s="59"/>
    </row>
    <row r="24577" spans="21:21" x14ac:dyDescent="0.2">
      <c r="U24577" s="59"/>
    </row>
    <row r="24578" spans="21:21" x14ac:dyDescent="0.2">
      <c r="U24578" s="59"/>
    </row>
    <row r="24579" spans="21:21" x14ac:dyDescent="0.2">
      <c r="U24579" s="59"/>
    </row>
    <row r="24580" spans="21:21" x14ac:dyDescent="0.2">
      <c r="U24580" s="59"/>
    </row>
    <row r="24581" spans="21:21" x14ac:dyDescent="0.2">
      <c r="U24581" s="59"/>
    </row>
    <row r="24582" spans="21:21" x14ac:dyDescent="0.2">
      <c r="U24582" s="59"/>
    </row>
    <row r="24583" spans="21:21" x14ac:dyDescent="0.2">
      <c r="U24583" s="59"/>
    </row>
    <row r="24584" spans="21:21" x14ac:dyDescent="0.2">
      <c r="U24584" s="59"/>
    </row>
    <row r="24585" spans="21:21" x14ac:dyDescent="0.2">
      <c r="U24585" s="59"/>
    </row>
    <row r="24586" spans="21:21" x14ac:dyDescent="0.2">
      <c r="U24586" s="59"/>
    </row>
    <row r="24587" spans="21:21" x14ac:dyDescent="0.2">
      <c r="U24587" s="59"/>
    </row>
    <row r="24588" spans="21:21" x14ac:dyDescent="0.2">
      <c r="U24588" s="59"/>
    </row>
    <row r="24589" spans="21:21" x14ac:dyDescent="0.2">
      <c r="U24589" s="59"/>
    </row>
    <row r="24590" spans="21:21" x14ac:dyDescent="0.2">
      <c r="U24590" s="59"/>
    </row>
    <row r="24591" spans="21:21" x14ac:dyDescent="0.2">
      <c r="U24591" s="59"/>
    </row>
    <row r="24592" spans="21:21" x14ac:dyDescent="0.2">
      <c r="U24592" s="59"/>
    </row>
    <row r="24593" spans="21:21" x14ac:dyDescent="0.2">
      <c r="U24593" s="59"/>
    </row>
    <row r="24594" spans="21:21" x14ac:dyDescent="0.2">
      <c r="U24594" s="59"/>
    </row>
    <row r="24595" spans="21:21" x14ac:dyDescent="0.2">
      <c r="U24595" s="59"/>
    </row>
    <row r="24596" spans="21:21" x14ac:dyDescent="0.2">
      <c r="U24596" s="59"/>
    </row>
    <row r="24597" spans="21:21" x14ac:dyDescent="0.2">
      <c r="U24597" s="59"/>
    </row>
    <row r="24598" spans="21:21" x14ac:dyDescent="0.2">
      <c r="U24598" s="59"/>
    </row>
    <row r="24599" spans="21:21" x14ac:dyDescent="0.2">
      <c r="U24599" s="59"/>
    </row>
    <row r="24600" spans="21:21" x14ac:dyDescent="0.2">
      <c r="U24600" s="59"/>
    </row>
    <row r="24601" spans="21:21" x14ac:dyDescent="0.2">
      <c r="U24601" s="59"/>
    </row>
    <row r="24602" spans="21:21" x14ac:dyDescent="0.2">
      <c r="U24602" s="59"/>
    </row>
    <row r="24603" spans="21:21" x14ac:dyDescent="0.2">
      <c r="U24603" s="59"/>
    </row>
    <row r="24604" spans="21:21" x14ac:dyDescent="0.2">
      <c r="U24604" s="59"/>
    </row>
    <row r="24605" spans="21:21" x14ac:dyDescent="0.2">
      <c r="U24605" s="59"/>
    </row>
    <row r="24606" spans="21:21" x14ac:dyDescent="0.2">
      <c r="U24606" s="59"/>
    </row>
    <row r="24607" spans="21:21" x14ac:dyDescent="0.2">
      <c r="U24607" s="59"/>
    </row>
    <row r="24608" spans="21:21" x14ac:dyDescent="0.2">
      <c r="U24608" s="59"/>
    </row>
    <row r="24609" spans="21:21" x14ac:dyDescent="0.2">
      <c r="U24609" s="59"/>
    </row>
    <row r="24610" spans="21:21" x14ac:dyDescent="0.2">
      <c r="U24610" s="59"/>
    </row>
    <row r="24611" spans="21:21" x14ac:dyDescent="0.2">
      <c r="U24611" s="59"/>
    </row>
    <row r="24612" spans="21:21" x14ac:dyDescent="0.2">
      <c r="U24612" s="59"/>
    </row>
    <row r="24613" spans="21:21" x14ac:dyDescent="0.2">
      <c r="U24613" s="59"/>
    </row>
    <row r="24614" spans="21:21" x14ac:dyDescent="0.2">
      <c r="U24614" s="59"/>
    </row>
    <row r="24615" spans="21:21" x14ac:dyDescent="0.2">
      <c r="U24615" s="59"/>
    </row>
    <row r="24616" spans="21:21" x14ac:dyDescent="0.2">
      <c r="U24616" s="59"/>
    </row>
    <row r="24617" spans="21:21" x14ac:dyDescent="0.2">
      <c r="U24617" s="59"/>
    </row>
    <row r="24618" spans="21:21" x14ac:dyDescent="0.2">
      <c r="U24618" s="59"/>
    </row>
    <row r="24619" spans="21:21" x14ac:dyDescent="0.2">
      <c r="U24619" s="59"/>
    </row>
    <row r="24620" spans="21:21" x14ac:dyDescent="0.2">
      <c r="U24620" s="59"/>
    </row>
    <row r="24621" spans="21:21" x14ac:dyDescent="0.2">
      <c r="U24621" s="59"/>
    </row>
    <row r="24622" spans="21:21" x14ac:dyDescent="0.2">
      <c r="U24622" s="59"/>
    </row>
    <row r="24623" spans="21:21" x14ac:dyDescent="0.2">
      <c r="U24623" s="59"/>
    </row>
    <row r="24624" spans="21:21" x14ac:dyDescent="0.2">
      <c r="U24624" s="59"/>
    </row>
    <row r="24625" spans="21:21" x14ac:dyDescent="0.2">
      <c r="U24625" s="59"/>
    </row>
    <row r="24626" spans="21:21" x14ac:dyDescent="0.2">
      <c r="U24626" s="59"/>
    </row>
    <row r="24627" spans="21:21" x14ac:dyDescent="0.2">
      <c r="U24627" s="59"/>
    </row>
    <row r="24628" spans="21:21" x14ac:dyDescent="0.2">
      <c r="U24628" s="59"/>
    </row>
    <row r="24629" spans="21:21" x14ac:dyDescent="0.2">
      <c r="U24629" s="59"/>
    </row>
    <row r="24630" spans="21:21" x14ac:dyDescent="0.2">
      <c r="U24630" s="59"/>
    </row>
    <row r="24631" spans="21:21" x14ac:dyDescent="0.2">
      <c r="U24631" s="59"/>
    </row>
    <row r="24632" spans="21:21" x14ac:dyDescent="0.2">
      <c r="U24632" s="59"/>
    </row>
    <row r="24633" spans="21:21" x14ac:dyDescent="0.2">
      <c r="U24633" s="59"/>
    </row>
    <row r="24634" spans="21:21" x14ac:dyDescent="0.2">
      <c r="U24634" s="59"/>
    </row>
    <row r="24635" spans="21:21" x14ac:dyDescent="0.2">
      <c r="U24635" s="59"/>
    </row>
    <row r="24636" spans="21:21" x14ac:dyDescent="0.2">
      <c r="U24636" s="59"/>
    </row>
    <row r="24637" spans="21:21" x14ac:dyDescent="0.2">
      <c r="U24637" s="59"/>
    </row>
    <row r="24638" spans="21:21" x14ac:dyDescent="0.2">
      <c r="U24638" s="59"/>
    </row>
    <row r="24639" spans="21:21" x14ac:dyDescent="0.2">
      <c r="U24639" s="59"/>
    </row>
    <row r="24640" spans="21:21" x14ac:dyDescent="0.2">
      <c r="U24640" s="59"/>
    </row>
    <row r="24641" spans="21:21" x14ac:dyDescent="0.2">
      <c r="U24641" s="59"/>
    </row>
    <row r="24642" spans="21:21" x14ac:dyDescent="0.2">
      <c r="U24642" s="59"/>
    </row>
    <row r="24643" spans="21:21" x14ac:dyDescent="0.2">
      <c r="U24643" s="59"/>
    </row>
    <row r="24644" spans="21:21" x14ac:dyDescent="0.2">
      <c r="U24644" s="59"/>
    </row>
    <row r="24645" spans="21:21" x14ac:dyDescent="0.2">
      <c r="U24645" s="59"/>
    </row>
    <row r="24646" spans="21:21" x14ac:dyDescent="0.2">
      <c r="U24646" s="59"/>
    </row>
    <row r="24647" spans="21:21" x14ac:dyDescent="0.2">
      <c r="U24647" s="59"/>
    </row>
    <row r="24648" spans="21:21" x14ac:dyDescent="0.2">
      <c r="U24648" s="59"/>
    </row>
    <row r="24649" spans="21:21" x14ac:dyDescent="0.2">
      <c r="U24649" s="59"/>
    </row>
    <row r="24650" spans="21:21" x14ac:dyDescent="0.2">
      <c r="U24650" s="59"/>
    </row>
    <row r="24651" spans="21:21" x14ac:dyDescent="0.2">
      <c r="U24651" s="59"/>
    </row>
    <row r="24652" spans="21:21" x14ac:dyDescent="0.2">
      <c r="U24652" s="59"/>
    </row>
    <row r="24653" spans="21:21" x14ac:dyDescent="0.2">
      <c r="U24653" s="59"/>
    </row>
    <row r="24654" spans="21:21" x14ac:dyDescent="0.2">
      <c r="U24654" s="59"/>
    </row>
    <row r="24655" spans="21:21" x14ac:dyDescent="0.2">
      <c r="U24655" s="59"/>
    </row>
    <row r="24656" spans="21:21" x14ac:dyDescent="0.2">
      <c r="U24656" s="59"/>
    </row>
    <row r="24657" spans="21:21" x14ac:dyDescent="0.2">
      <c r="U24657" s="59"/>
    </row>
    <row r="24658" spans="21:21" x14ac:dyDescent="0.2">
      <c r="U24658" s="59"/>
    </row>
    <row r="24659" spans="21:21" x14ac:dyDescent="0.2">
      <c r="U24659" s="59"/>
    </row>
    <row r="24660" spans="21:21" x14ac:dyDescent="0.2">
      <c r="U24660" s="59"/>
    </row>
    <row r="24661" spans="21:21" x14ac:dyDescent="0.2">
      <c r="U24661" s="59"/>
    </row>
    <row r="24662" spans="21:21" x14ac:dyDescent="0.2">
      <c r="U24662" s="59"/>
    </row>
    <row r="24663" spans="21:21" x14ac:dyDescent="0.2">
      <c r="U24663" s="59"/>
    </row>
    <row r="24664" spans="21:21" x14ac:dyDescent="0.2">
      <c r="U24664" s="59"/>
    </row>
    <row r="24665" spans="21:21" x14ac:dyDescent="0.2">
      <c r="U24665" s="59"/>
    </row>
    <row r="24666" spans="21:21" x14ac:dyDescent="0.2">
      <c r="U24666" s="59"/>
    </row>
    <row r="24667" spans="21:21" x14ac:dyDescent="0.2">
      <c r="U24667" s="59"/>
    </row>
    <row r="24668" spans="21:21" x14ac:dyDescent="0.2">
      <c r="U24668" s="59"/>
    </row>
    <row r="24669" spans="21:21" x14ac:dyDescent="0.2">
      <c r="U24669" s="59"/>
    </row>
    <row r="24670" spans="21:21" x14ac:dyDescent="0.2">
      <c r="U24670" s="59"/>
    </row>
    <row r="24671" spans="21:21" x14ac:dyDescent="0.2">
      <c r="U24671" s="59"/>
    </row>
    <row r="24672" spans="21:21" x14ac:dyDescent="0.2">
      <c r="U24672" s="59"/>
    </row>
    <row r="24673" spans="21:21" x14ac:dyDescent="0.2">
      <c r="U24673" s="59"/>
    </row>
    <row r="24674" spans="21:21" x14ac:dyDescent="0.2">
      <c r="U24674" s="59"/>
    </row>
    <row r="24675" spans="21:21" x14ac:dyDescent="0.2">
      <c r="U24675" s="59"/>
    </row>
    <row r="24676" spans="21:21" x14ac:dyDescent="0.2">
      <c r="U24676" s="59"/>
    </row>
    <row r="24677" spans="21:21" x14ac:dyDescent="0.2">
      <c r="U24677" s="59"/>
    </row>
    <row r="24678" spans="21:21" x14ac:dyDescent="0.2">
      <c r="U24678" s="59"/>
    </row>
    <row r="24679" spans="21:21" x14ac:dyDescent="0.2">
      <c r="U24679" s="59"/>
    </row>
    <row r="24680" spans="21:21" x14ac:dyDescent="0.2">
      <c r="U24680" s="59"/>
    </row>
    <row r="24681" spans="21:21" x14ac:dyDescent="0.2">
      <c r="U24681" s="59"/>
    </row>
    <row r="24682" spans="21:21" x14ac:dyDescent="0.2">
      <c r="U24682" s="59"/>
    </row>
    <row r="24683" spans="21:21" x14ac:dyDescent="0.2">
      <c r="U24683" s="59"/>
    </row>
    <row r="24684" spans="21:21" x14ac:dyDescent="0.2">
      <c r="U24684" s="59"/>
    </row>
    <row r="24685" spans="21:21" x14ac:dyDescent="0.2">
      <c r="U24685" s="59"/>
    </row>
    <row r="24686" spans="21:21" x14ac:dyDescent="0.2">
      <c r="U24686" s="59"/>
    </row>
    <row r="24687" spans="21:21" x14ac:dyDescent="0.2">
      <c r="U24687" s="59"/>
    </row>
    <row r="24688" spans="21:21" x14ac:dyDescent="0.2">
      <c r="U24688" s="59"/>
    </row>
    <row r="24689" spans="21:21" x14ac:dyDescent="0.2">
      <c r="U24689" s="59"/>
    </row>
    <row r="24690" spans="21:21" x14ac:dyDescent="0.2">
      <c r="U24690" s="59"/>
    </row>
    <row r="24691" spans="21:21" x14ac:dyDescent="0.2">
      <c r="U24691" s="59"/>
    </row>
    <row r="24692" spans="21:21" x14ac:dyDescent="0.2">
      <c r="U24692" s="59"/>
    </row>
    <row r="24693" spans="21:21" x14ac:dyDescent="0.2">
      <c r="U24693" s="59"/>
    </row>
    <row r="24694" spans="21:21" x14ac:dyDescent="0.2">
      <c r="U24694" s="59"/>
    </row>
    <row r="24695" spans="21:21" x14ac:dyDescent="0.2">
      <c r="U24695" s="59"/>
    </row>
    <row r="24696" spans="21:21" x14ac:dyDescent="0.2">
      <c r="U24696" s="59"/>
    </row>
    <row r="24697" spans="21:21" x14ac:dyDescent="0.2">
      <c r="U24697" s="59"/>
    </row>
    <row r="24698" spans="21:21" x14ac:dyDescent="0.2">
      <c r="U24698" s="59"/>
    </row>
    <row r="24699" spans="21:21" x14ac:dyDescent="0.2">
      <c r="U24699" s="59"/>
    </row>
    <row r="24700" spans="21:21" x14ac:dyDescent="0.2">
      <c r="U24700" s="59"/>
    </row>
    <row r="24701" spans="21:21" x14ac:dyDescent="0.2">
      <c r="U24701" s="59"/>
    </row>
    <row r="24702" spans="21:21" x14ac:dyDescent="0.2">
      <c r="U24702" s="59"/>
    </row>
    <row r="24703" spans="21:21" x14ac:dyDescent="0.2">
      <c r="U24703" s="59"/>
    </row>
    <row r="24704" spans="21:21" x14ac:dyDescent="0.2">
      <c r="U24704" s="59"/>
    </row>
    <row r="24705" spans="21:21" x14ac:dyDescent="0.2">
      <c r="U24705" s="59"/>
    </row>
    <row r="24706" spans="21:21" x14ac:dyDescent="0.2">
      <c r="U24706" s="59"/>
    </row>
    <row r="24707" spans="21:21" x14ac:dyDescent="0.2">
      <c r="U24707" s="59"/>
    </row>
    <row r="24708" spans="21:21" x14ac:dyDescent="0.2">
      <c r="U24708" s="59"/>
    </row>
    <row r="24709" spans="21:21" x14ac:dyDescent="0.2">
      <c r="U24709" s="59"/>
    </row>
    <row r="24710" spans="21:21" x14ac:dyDescent="0.2">
      <c r="U24710" s="59"/>
    </row>
    <row r="24711" spans="21:21" x14ac:dyDescent="0.2">
      <c r="U24711" s="59"/>
    </row>
    <row r="24712" spans="21:21" x14ac:dyDescent="0.2">
      <c r="U24712" s="59"/>
    </row>
    <row r="24713" spans="21:21" x14ac:dyDescent="0.2">
      <c r="U24713" s="59"/>
    </row>
    <row r="24714" spans="21:21" x14ac:dyDescent="0.2">
      <c r="U24714" s="59"/>
    </row>
    <row r="24715" spans="21:21" x14ac:dyDescent="0.2">
      <c r="U24715" s="59"/>
    </row>
    <row r="24716" spans="21:21" x14ac:dyDescent="0.2">
      <c r="U24716" s="59"/>
    </row>
    <row r="24717" spans="21:21" x14ac:dyDescent="0.2">
      <c r="U24717" s="59"/>
    </row>
    <row r="24718" spans="21:21" x14ac:dyDescent="0.2">
      <c r="U24718" s="59"/>
    </row>
    <row r="24719" spans="21:21" x14ac:dyDescent="0.2">
      <c r="U24719" s="59"/>
    </row>
    <row r="24720" spans="21:21" x14ac:dyDescent="0.2">
      <c r="U24720" s="59"/>
    </row>
    <row r="24721" spans="21:21" x14ac:dyDescent="0.2">
      <c r="U24721" s="59"/>
    </row>
    <row r="24722" spans="21:21" x14ac:dyDescent="0.2">
      <c r="U24722" s="59"/>
    </row>
    <row r="24723" spans="21:21" x14ac:dyDescent="0.2">
      <c r="U24723" s="59"/>
    </row>
    <row r="24724" spans="21:21" x14ac:dyDescent="0.2">
      <c r="U24724" s="59"/>
    </row>
    <row r="24725" spans="21:21" x14ac:dyDescent="0.2">
      <c r="U24725" s="59"/>
    </row>
    <row r="24726" spans="21:21" x14ac:dyDescent="0.2">
      <c r="U24726" s="59"/>
    </row>
    <row r="24727" spans="21:21" x14ac:dyDescent="0.2">
      <c r="U24727" s="59"/>
    </row>
    <row r="24728" spans="21:21" x14ac:dyDescent="0.2">
      <c r="U24728" s="59"/>
    </row>
    <row r="24729" spans="21:21" x14ac:dyDescent="0.2">
      <c r="U24729" s="59"/>
    </row>
    <row r="24730" spans="21:21" x14ac:dyDescent="0.2">
      <c r="U24730" s="59"/>
    </row>
    <row r="24731" spans="21:21" x14ac:dyDescent="0.2">
      <c r="U24731" s="59"/>
    </row>
    <row r="24732" spans="21:21" x14ac:dyDescent="0.2">
      <c r="U24732" s="59"/>
    </row>
    <row r="24733" spans="21:21" x14ac:dyDescent="0.2">
      <c r="U24733" s="59"/>
    </row>
    <row r="24734" spans="21:21" x14ac:dyDescent="0.2">
      <c r="U24734" s="59"/>
    </row>
    <row r="24735" spans="21:21" x14ac:dyDescent="0.2">
      <c r="U24735" s="59"/>
    </row>
    <row r="24736" spans="21:21" x14ac:dyDescent="0.2">
      <c r="U24736" s="59"/>
    </row>
    <row r="24737" spans="21:21" x14ac:dyDescent="0.2">
      <c r="U24737" s="59"/>
    </row>
    <row r="24738" spans="21:21" x14ac:dyDescent="0.2">
      <c r="U24738" s="59"/>
    </row>
    <row r="24739" spans="21:21" x14ac:dyDescent="0.2">
      <c r="U24739" s="59"/>
    </row>
    <row r="24740" spans="21:21" x14ac:dyDescent="0.2">
      <c r="U24740" s="59"/>
    </row>
    <row r="24741" spans="21:21" x14ac:dyDescent="0.2">
      <c r="U24741" s="59"/>
    </row>
    <row r="24742" spans="21:21" x14ac:dyDescent="0.2">
      <c r="U24742" s="59"/>
    </row>
    <row r="24743" spans="21:21" x14ac:dyDescent="0.2">
      <c r="U24743" s="59"/>
    </row>
    <row r="24744" spans="21:21" x14ac:dyDescent="0.2">
      <c r="U24744" s="59"/>
    </row>
    <row r="24745" spans="21:21" x14ac:dyDescent="0.2">
      <c r="U24745" s="59"/>
    </row>
    <row r="24746" spans="21:21" x14ac:dyDescent="0.2">
      <c r="U24746" s="59"/>
    </row>
    <row r="24747" spans="21:21" x14ac:dyDescent="0.2">
      <c r="U24747" s="59"/>
    </row>
    <row r="24748" spans="21:21" x14ac:dyDescent="0.2">
      <c r="U24748" s="59"/>
    </row>
    <row r="24749" spans="21:21" x14ac:dyDescent="0.2">
      <c r="U24749" s="59"/>
    </row>
    <row r="24750" spans="21:21" x14ac:dyDescent="0.2">
      <c r="U24750" s="59"/>
    </row>
    <row r="24751" spans="21:21" x14ac:dyDescent="0.2">
      <c r="U24751" s="59"/>
    </row>
    <row r="24752" spans="21:21" x14ac:dyDescent="0.2">
      <c r="U24752" s="59"/>
    </row>
    <row r="24753" spans="21:21" x14ac:dyDescent="0.2">
      <c r="U24753" s="59"/>
    </row>
    <row r="24754" spans="21:21" x14ac:dyDescent="0.2">
      <c r="U24754" s="59"/>
    </row>
    <row r="24755" spans="21:21" x14ac:dyDescent="0.2">
      <c r="U24755" s="59"/>
    </row>
    <row r="24756" spans="21:21" x14ac:dyDescent="0.2">
      <c r="U24756" s="59"/>
    </row>
    <row r="24757" spans="21:21" x14ac:dyDescent="0.2">
      <c r="U24757" s="59"/>
    </row>
    <row r="24758" spans="21:21" x14ac:dyDescent="0.2">
      <c r="U24758" s="59"/>
    </row>
    <row r="24759" spans="21:21" x14ac:dyDescent="0.2">
      <c r="U24759" s="59"/>
    </row>
    <row r="24760" spans="21:21" x14ac:dyDescent="0.2">
      <c r="U24760" s="59"/>
    </row>
    <row r="24761" spans="21:21" x14ac:dyDescent="0.2">
      <c r="U24761" s="59"/>
    </row>
    <row r="24762" spans="21:21" x14ac:dyDescent="0.2">
      <c r="U24762" s="59"/>
    </row>
    <row r="24763" spans="21:21" x14ac:dyDescent="0.2">
      <c r="U24763" s="59"/>
    </row>
    <row r="24764" spans="21:21" x14ac:dyDescent="0.2">
      <c r="U24764" s="59"/>
    </row>
    <row r="24765" spans="21:21" x14ac:dyDescent="0.2">
      <c r="U24765" s="59"/>
    </row>
    <row r="24766" spans="21:21" x14ac:dyDescent="0.2">
      <c r="U24766" s="59"/>
    </row>
    <row r="24767" spans="21:21" x14ac:dyDescent="0.2">
      <c r="U24767" s="59"/>
    </row>
    <row r="24768" spans="21:21" x14ac:dyDescent="0.2">
      <c r="U24768" s="59"/>
    </row>
    <row r="24769" spans="21:21" x14ac:dyDescent="0.2">
      <c r="U24769" s="59"/>
    </row>
    <row r="24770" spans="21:21" x14ac:dyDescent="0.2">
      <c r="U24770" s="59"/>
    </row>
    <row r="24771" spans="21:21" x14ac:dyDescent="0.2">
      <c r="U24771" s="59"/>
    </row>
    <row r="24772" spans="21:21" x14ac:dyDescent="0.2">
      <c r="U24772" s="59"/>
    </row>
    <row r="24773" spans="21:21" x14ac:dyDescent="0.2">
      <c r="U24773" s="59"/>
    </row>
    <row r="24774" spans="21:21" x14ac:dyDescent="0.2">
      <c r="U24774" s="59"/>
    </row>
    <row r="24775" spans="21:21" x14ac:dyDescent="0.2">
      <c r="U24775" s="59"/>
    </row>
    <row r="24776" spans="21:21" x14ac:dyDescent="0.2">
      <c r="U24776" s="59"/>
    </row>
    <row r="24777" spans="21:21" x14ac:dyDescent="0.2">
      <c r="U24777" s="59"/>
    </row>
    <row r="24778" spans="21:21" x14ac:dyDescent="0.2">
      <c r="U24778" s="59"/>
    </row>
    <row r="24779" spans="21:21" x14ac:dyDescent="0.2">
      <c r="U24779" s="59"/>
    </row>
    <row r="24780" spans="21:21" x14ac:dyDescent="0.2">
      <c r="U24780" s="59"/>
    </row>
    <row r="24781" spans="21:21" x14ac:dyDescent="0.2">
      <c r="U24781" s="59"/>
    </row>
    <row r="24782" spans="21:21" x14ac:dyDescent="0.2">
      <c r="U24782" s="59"/>
    </row>
    <row r="24783" spans="21:21" x14ac:dyDescent="0.2">
      <c r="U24783" s="59"/>
    </row>
    <row r="24784" spans="21:21" x14ac:dyDescent="0.2">
      <c r="U24784" s="59"/>
    </row>
    <row r="24785" spans="21:21" x14ac:dyDescent="0.2">
      <c r="U24785" s="59"/>
    </row>
    <row r="24786" spans="21:21" x14ac:dyDescent="0.2">
      <c r="U24786" s="59"/>
    </row>
    <row r="24787" spans="21:21" x14ac:dyDescent="0.2">
      <c r="U24787" s="59"/>
    </row>
    <row r="24788" spans="21:21" x14ac:dyDescent="0.2">
      <c r="U24788" s="59"/>
    </row>
    <row r="24789" spans="21:21" x14ac:dyDescent="0.2">
      <c r="U24789" s="59"/>
    </row>
    <row r="24790" spans="21:21" x14ac:dyDescent="0.2">
      <c r="U24790" s="59"/>
    </row>
    <row r="24791" spans="21:21" x14ac:dyDescent="0.2">
      <c r="U24791" s="59"/>
    </row>
    <row r="24792" spans="21:21" x14ac:dyDescent="0.2">
      <c r="U24792" s="59"/>
    </row>
    <row r="24793" spans="21:21" x14ac:dyDescent="0.2">
      <c r="U24793" s="59"/>
    </row>
    <row r="24794" spans="21:21" x14ac:dyDescent="0.2">
      <c r="U24794" s="59"/>
    </row>
    <row r="24795" spans="21:21" x14ac:dyDescent="0.2">
      <c r="U24795" s="59"/>
    </row>
    <row r="24796" spans="21:21" x14ac:dyDescent="0.2">
      <c r="U24796" s="59"/>
    </row>
    <row r="24797" spans="21:21" x14ac:dyDescent="0.2">
      <c r="U24797" s="59"/>
    </row>
    <row r="24798" spans="21:21" x14ac:dyDescent="0.2">
      <c r="U24798" s="59"/>
    </row>
    <row r="24799" spans="21:21" x14ac:dyDescent="0.2">
      <c r="U24799" s="59"/>
    </row>
    <row r="24800" spans="21:21" x14ac:dyDescent="0.2">
      <c r="U24800" s="59"/>
    </row>
    <row r="24801" spans="21:21" x14ac:dyDescent="0.2">
      <c r="U24801" s="59"/>
    </row>
    <row r="24802" spans="21:21" x14ac:dyDescent="0.2">
      <c r="U24802" s="59"/>
    </row>
    <row r="24803" spans="21:21" x14ac:dyDescent="0.2">
      <c r="U24803" s="59"/>
    </row>
    <row r="24804" spans="21:21" x14ac:dyDescent="0.2">
      <c r="U24804" s="59"/>
    </row>
    <row r="24805" spans="21:21" x14ac:dyDescent="0.2">
      <c r="U24805" s="59"/>
    </row>
    <row r="24806" spans="21:21" x14ac:dyDescent="0.2">
      <c r="U24806" s="59"/>
    </row>
    <row r="24807" spans="21:21" x14ac:dyDescent="0.2">
      <c r="U24807" s="59"/>
    </row>
    <row r="24808" spans="21:21" x14ac:dyDescent="0.2">
      <c r="U24808" s="59"/>
    </row>
    <row r="24809" spans="21:21" x14ac:dyDescent="0.2">
      <c r="U24809" s="59"/>
    </row>
    <row r="24810" spans="21:21" x14ac:dyDescent="0.2">
      <c r="U24810" s="59"/>
    </row>
    <row r="24811" spans="21:21" x14ac:dyDescent="0.2">
      <c r="U24811" s="59"/>
    </row>
    <row r="24812" spans="21:21" x14ac:dyDescent="0.2">
      <c r="U24812" s="59"/>
    </row>
    <row r="24813" spans="21:21" x14ac:dyDescent="0.2">
      <c r="U24813" s="59"/>
    </row>
    <row r="24814" spans="21:21" x14ac:dyDescent="0.2">
      <c r="U24814" s="59"/>
    </row>
    <row r="24815" spans="21:21" x14ac:dyDescent="0.2">
      <c r="U24815" s="59"/>
    </row>
    <row r="24816" spans="21:21" x14ac:dyDescent="0.2">
      <c r="U24816" s="59"/>
    </row>
    <row r="24817" spans="21:21" x14ac:dyDescent="0.2">
      <c r="U24817" s="59"/>
    </row>
    <row r="24818" spans="21:21" x14ac:dyDescent="0.2">
      <c r="U24818" s="59"/>
    </row>
    <row r="24819" spans="21:21" x14ac:dyDescent="0.2">
      <c r="U24819" s="59"/>
    </row>
    <row r="24820" spans="21:21" x14ac:dyDescent="0.2">
      <c r="U24820" s="59"/>
    </row>
    <row r="24821" spans="21:21" x14ac:dyDescent="0.2">
      <c r="U24821" s="59"/>
    </row>
    <row r="24822" spans="21:21" x14ac:dyDescent="0.2">
      <c r="U24822" s="59"/>
    </row>
    <row r="24823" spans="21:21" x14ac:dyDescent="0.2">
      <c r="U24823" s="59"/>
    </row>
    <row r="24824" spans="21:21" x14ac:dyDescent="0.2">
      <c r="U24824" s="59"/>
    </row>
    <row r="24825" spans="21:21" x14ac:dyDescent="0.2">
      <c r="U24825" s="59"/>
    </row>
    <row r="24826" spans="21:21" x14ac:dyDescent="0.2">
      <c r="U24826" s="59"/>
    </row>
    <row r="24827" spans="21:21" x14ac:dyDescent="0.2">
      <c r="U24827" s="59"/>
    </row>
    <row r="24828" spans="21:21" x14ac:dyDescent="0.2">
      <c r="U24828" s="59"/>
    </row>
    <row r="24829" spans="21:21" x14ac:dyDescent="0.2">
      <c r="U24829" s="59"/>
    </row>
    <row r="24830" spans="21:21" x14ac:dyDescent="0.2">
      <c r="U24830" s="59"/>
    </row>
    <row r="24831" spans="21:21" x14ac:dyDescent="0.2">
      <c r="U24831" s="59"/>
    </row>
    <row r="24832" spans="21:21" x14ac:dyDescent="0.2">
      <c r="U24832" s="59"/>
    </row>
    <row r="24833" spans="21:21" x14ac:dyDescent="0.2">
      <c r="U24833" s="59"/>
    </row>
    <row r="24834" spans="21:21" x14ac:dyDescent="0.2">
      <c r="U24834" s="59"/>
    </row>
    <row r="24835" spans="21:21" x14ac:dyDescent="0.2">
      <c r="U24835" s="59"/>
    </row>
    <row r="24836" spans="21:21" x14ac:dyDescent="0.2">
      <c r="U24836" s="59"/>
    </row>
    <row r="24837" spans="21:21" x14ac:dyDescent="0.2">
      <c r="U24837" s="59"/>
    </row>
    <row r="24838" spans="21:21" x14ac:dyDescent="0.2">
      <c r="U24838" s="59"/>
    </row>
    <row r="24839" spans="21:21" x14ac:dyDescent="0.2">
      <c r="U24839" s="59"/>
    </row>
    <row r="24840" spans="21:21" x14ac:dyDescent="0.2">
      <c r="U24840" s="59"/>
    </row>
    <row r="24841" spans="21:21" x14ac:dyDescent="0.2">
      <c r="U24841" s="59"/>
    </row>
    <row r="24842" spans="21:21" x14ac:dyDescent="0.2">
      <c r="U24842" s="59"/>
    </row>
    <row r="24843" spans="21:21" x14ac:dyDescent="0.2">
      <c r="U24843" s="59"/>
    </row>
    <row r="24844" spans="21:21" x14ac:dyDescent="0.2">
      <c r="U24844" s="59"/>
    </row>
    <row r="24845" spans="21:21" x14ac:dyDescent="0.2">
      <c r="U24845" s="59"/>
    </row>
    <row r="24846" spans="21:21" x14ac:dyDescent="0.2">
      <c r="U24846" s="59"/>
    </row>
    <row r="24847" spans="21:21" x14ac:dyDescent="0.2">
      <c r="U24847" s="59"/>
    </row>
    <row r="24848" spans="21:21" x14ac:dyDescent="0.2">
      <c r="U24848" s="59"/>
    </row>
    <row r="24849" spans="21:21" x14ac:dyDescent="0.2">
      <c r="U24849" s="59"/>
    </row>
    <row r="24850" spans="21:21" x14ac:dyDescent="0.2">
      <c r="U24850" s="59"/>
    </row>
    <row r="24851" spans="21:21" x14ac:dyDescent="0.2">
      <c r="U24851" s="59"/>
    </row>
    <row r="24852" spans="21:21" x14ac:dyDescent="0.2">
      <c r="U24852" s="59"/>
    </row>
    <row r="24853" spans="21:21" x14ac:dyDescent="0.2">
      <c r="U24853" s="59"/>
    </row>
    <row r="24854" spans="21:21" x14ac:dyDescent="0.2">
      <c r="U24854" s="59"/>
    </row>
    <row r="24855" spans="21:21" x14ac:dyDescent="0.2">
      <c r="U24855" s="59"/>
    </row>
    <row r="24856" spans="21:21" x14ac:dyDescent="0.2">
      <c r="U24856" s="59"/>
    </row>
    <row r="24857" spans="21:21" x14ac:dyDescent="0.2">
      <c r="U24857" s="59"/>
    </row>
    <row r="24858" spans="21:21" x14ac:dyDescent="0.2">
      <c r="U24858" s="59"/>
    </row>
    <row r="24859" spans="21:21" x14ac:dyDescent="0.2">
      <c r="U24859" s="59"/>
    </row>
    <row r="24860" spans="21:21" x14ac:dyDescent="0.2">
      <c r="U24860" s="59"/>
    </row>
    <row r="24861" spans="21:21" x14ac:dyDescent="0.2">
      <c r="U24861" s="59"/>
    </row>
    <row r="24862" spans="21:21" x14ac:dyDescent="0.2">
      <c r="U24862" s="59"/>
    </row>
    <row r="24863" spans="21:21" x14ac:dyDescent="0.2">
      <c r="U24863" s="59"/>
    </row>
    <row r="24864" spans="21:21" x14ac:dyDescent="0.2">
      <c r="U24864" s="59"/>
    </row>
    <row r="24865" spans="21:21" x14ac:dyDescent="0.2">
      <c r="U24865" s="59"/>
    </row>
    <row r="24866" spans="21:21" x14ac:dyDescent="0.2">
      <c r="U24866" s="59"/>
    </row>
    <row r="24867" spans="21:21" x14ac:dyDescent="0.2">
      <c r="U24867" s="59"/>
    </row>
    <row r="24868" spans="21:21" x14ac:dyDescent="0.2">
      <c r="U24868" s="59"/>
    </row>
    <row r="24869" spans="21:21" x14ac:dyDescent="0.2">
      <c r="U24869" s="59"/>
    </row>
    <row r="24870" spans="21:21" x14ac:dyDescent="0.2">
      <c r="U24870" s="59"/>
    </row>
    <row r="24871" spans="21:21" x14ac:dyDescent="0.2">
      <c r="U24871" s="59"/>
    </row>
    <row r="24872" spans="21:21" x14ac:dyDescent="0.2">
      <c r="U24872" s="59"/>
    </row>
    <row r="24873" spans="21:21" x14ac:dyDescent="0.2">
      <c r="U24873" s="59"/>
    </row>
    <row r="24874" spans="21:21" x14ac:dyDescent="0.2">
      <c r="U24874" s="59"/>
    </row>
    <row r="24875" spans="21:21" x14ac:dyDescent="0.2">
      <c r="U24875" s="59"/>
    </row>
    <row r="24876" spans="21:21" x14ac:dyDescent="0.2">
      <c r="U24876" s="59"/>
    </row>
    <row r="24877" spans="21:21" x14ac:dyDescent="0.2">
      <c r="U24877" s="59"/>
    </row>
    <row r="24878" spans="21:21" x14ac:dyDescent="0.2">
      <c r="U24878" s="59"/>
    </row>
    <row r="24879" spans="21:21" x14ac:dyDescent="0.2">
      <c r="U24879" s="59"/>
    </row>
    <row r="24880" spans="21:21" x14ac:dyDescent="0.2">
      <c r="U24880" s="59"/>
    </row>
    <row r="24881" spans="21:21" x14ac:dyDescent="0.2">
      <c r="U24881" s="59"/>
    </row>
    <row r="24882" spans="21:21" x14ac:dyDescent="0.2">
      <c r="U24882" s="59"/>
    </row>
    <row r="24883" spans="21:21" x14ac:dyDescent="0.2">
      <c r="U24883" s="59"/>
    </row>
    <row r="24884" spans="21:21" x14ac:dyDescent="0.2">
      <c r="U24884" s="59"/>
    </row>
    <row r="24885" spans="21:21" x14ac:dyDescent="0.2">
      <c r="U24885" s="59"/>
    </row>
    <row r="24886" spans="21:21" x14ac:dyDescent="0.2">
      <c r="U24886" s="59"/>
    </row>
    <row r="24887" spans="21:21" x14ac:dyDescent="0.2">
      <c r="U24887" s="59"/>
    </row>
    <row r="24888" spans="21:21" x14ac:dyDescent="0.2">
      <c r="U24888" s="59"/>
    </row>
    <row r="24889" spans="21:21" x14ac:dyDescent="0.2">
      <c r="U24889" s="59"/>
    </row>
    <row r="24890" spans="21:21" x14ac:dyDescent="0.2">
      <c r="U24890" s="59"/>
    </row>
    <row r="24891" spans="21:21" x14ac:dyDescent="0.2">
      <c r="U24891" s="59"/>
    </row>
    <row r="24892" spans="21:21" x14ac:dyDescent="0.2">
      <c r="U24892" s="59"/>
    </row>
    <row r="24893" spans="21:21" x14ac:dyDescent="0.2">
      <c r="U24893" s="59"/>
    </row>
    <row r="24894" spans="21:21" x14ac:dyDescent="0.2">
      <c r="U24894" s="59"/>
    </row>
    <row r="24895" spans="21:21" x14ac:dyDescent="0.2">
      <c r="U24895" s="59"/>
    </row>
    <row r="24896" spans="21:21" x14ac:dyDescent="0.2">
      <c r="U24896" s="59"/>
    </row>
    <row r="24897" spans="21:21" x14ac:dyDescent="0.2">
      <c r="U24897" s="59"/>
    </row>
    <row r="24898" spans="21:21" x14ac:dyDescent="0.2">
      <c r="U24898" s="59"/>
    </row>
    <row r="24899" spans="21:21" x14ac:dyDescent="0.2">
      <c r="U24899" s="59"/>
    </row>
    <row r="24900" spans="21:21" x14ac:dyDescent="0.2">
      <c r="U24900" s="59"/>
    </row>
    <row r="24901" spans="21:21" x14ac:dyDescent="0.2">
      <c r="U24901" s="59"/>
    </row>
    <row r="24902" spans="21:21" x14ac:dyDescent="0.2">
      <c r="U24902" s="59"/>
    </row>
    <row r="24903" spans="21:21" x14ac:dyDescent="0.2">
      <c r="U24903" s="59"/>
    </row>
    <row r="24904" spans="21:21" x14ac:dyDescent="0.2">
      <c r="U24904" s="59"/>
    </row>
    <row r="24905" spans="21:21" x14ac:dyDescent="0.2">
      <c r="U24905" s="59"/>
    </row>
    <row r="24906" spans="21:21" x14ac:dyDescent="0.2">
      <c r="U24906" s="59"/>
    </row>
    <row r="24907" spans="21:21" x14ac:dyDescent="0.2">
      <c r="U24907" s="59"/>
    </row>
    <row r="24908" spans="21:21" x14ac:dyDescent="0.2">
      <c r="U24908" s="59"/>
    </row>
    <row r="24909" spans="21:21" x14ac:dyDescent="0.2">
      <c r="U24909" s="59"/>
    </row>
    <row r="24910" spans="21:21" x14ac:dyDescent="0.2">
      <c r="U24910" s="59"/>
    </row>
    <row r="24911" spans="21:21" x14ac:dyDescent="0.2">
      <c r="U24911" s="59"/>
    </row>
    <row r="24912" spans="21:21" x14ac:dyDescent="0.2">
      <c r="U24912" s="59"/>
    </row>
    <row r="24913" spans="21:21" x14ac:dyDescent="0.2">
      <c r="U24913" s="59"/>
    </row>
    <row r="24914" spans="21:21" x14ac:dyDescent="0.2">
      <c r="U24914" s="59"/>
    </row>
    <row r="24915" spans="21:21" x14ac:dyDescent="0.2">
      <c r="U24915" s="59"/>
    </row>
    <row r="24916" spans="21:21" x14ac:dyDescent="0.2">
      <c r="U24916" s="59"/>
    </row>
    <row r="24917" spans="21:21" x14ac:dyDescent="0.2">
      <c r="U24917" s="59"/>
    </row>
    <row r="24918" spans="21:21" x14ac:dyDescent="0.2">
      <c r="U24918" s="59"/>
    </row>
    <row r="24919" spans="21:21" x14ac:dyDescent="0.2">
      <c r="U24919" s="59"/>
    </row>
    <row r="24920" spans="21:21" x14ac:dyDescent="0.2">
      <c r="U24920" s="59"/>
    </row>
    <row r="24921" spans="21:21" x14ac:dyDescent="0.2">
      <c r="U24921" s="59"/>
    </row>
    <row r="24922" spans="21:21" x14ac:dyDescent="0.2">
      <c r="U24922" s="59"/>
    </row>
    <row r="24923" spans="21:21" x14ac:dyDescent="0.2">
      <c r="U24923" s="59"/>
    </row>
    <row r="24924" spans="21:21" x14ac:dyDescent="0.2">
      <c r="U24924" s="59"/>
    </row>
    <row r="24925" spans="21:21" x14ac:dyDescent="0.2">
      <c r="U24925" s="59"/>
    </row>
    <row r="24926" spans="21:21" x14ac:dyDescent="0.2">
      <c r="U24926" s="59"/>
    </row>
    <row r="24927" spans="21:21" x14ac:dyDescent="0.2">
      <c r="U24927" s="59"/>
    </row>
    <row r="24928" spans="21:21" x14ac:dyDescent="0.2">
      <c r="U24928" s="59"/>
    </row>
    <row r="24929" spans="21:21" x14ac:dyDescent="0.2">
      <c r="U24929" s="59"/>
    </row>
    <row r="24930" spans="21:21" x14ac:dyDescent="0.2">
      <c r="U24930" s="59"/>
    </row>
    <row r="24931" spans="21:21" x14ac:dyDescent="0.2">
      <c r="U24931" s="59"/>
    </row>
    <row r="24932" spans="21:21" x14ac:dyDescent="0.2">
      <c r="U24932" s="59"/>
    </row>
    <row r="24933" spans="21:21" x14ac:dyDescent="0.2">
      <c r="U24933" s="59"/>
    </row>
    <row r="24934" spans="21:21" x14ac:dyDescent="0.2">
      <c r="U24934" s="59"/>
    </row>
    <row r="24935" spans="21:21" x14ac:dyDescent="0.2">
      <c r="U24935" s="59"/>
    </row>
    <row r="24936" spans="21:21" x14ac:dyDescent="0.2">
      <c r="U24936" s="59"/>
    </row>
    <row r="24937" spans="21:21" x14ac:dyDescent="0.2">
      <c r="U24937" s="59"/>
    </row>
    <row r="24938" spans="21:21" x14ac:dyDescent="0.2">
      <c r="U24938" s="59"/>
    </row>
    <row r="24939" spans="21:21" x14ac:dyDescent="0.2">
      <c r="U24939" s="59"/>
    </row>
    <row r="24940" spans="21:21" x14ac:dyDescent="0.2">
      <c r="U24940" s="59"/>
    </row>
    <row r="24941" spans="21:21" x14ac:dyDescent="0.2">
      <c r="U24941" s="59"/>
    </row>
    <row r="24942" spans="21:21" x14ac:dyDescent="0.2">
      <c r="U24942" s="59"/>
    </row>
    <row r="24943" spans="21:21" x14ac:dyDescent="0.2">
      <c r="U24943" s="59"/>
    </row>
    <row r="24944" spans="21:21" x14ac:dyDescent="0.2">
      <c r="U24944" s="59"/>
    </row>
    <row r="24945" spans="21:21" x14ac:dyDescent="0.2">
      <c r="U24945" s="59"/>
    </row>
    <row r="24946" spans="21:21" x14ac:dyDescent="0.2">
      <c r="U24946" s="59"/>
    </row>
    <row r="24947" spans="21:21" x14ac:dyDescent="0.2">
      <c r="U24947" s="59"/>
    </row>
    <row r="24948" spans="21:21" x14ac:dyDescent="0.2">
      <c r="U24948" s="59"/>
    </row>
    <row r="24949" spans="21:21" x14ac:dyDescent="0.2">
      <c r="U24949" s="59"/>
    </row>
    <row r="24950" spans="21:21" x14ac:dyDescent="0.2">
      <c r="U24950" s="59"/>
    </row>
    <row r="24951" spans="21:21" x14ac:dyDescent="0.2">
      <c r="U24951" s="59"/>
    </row>
    <row r="24952" spans="21:21" x14ac:dyDescent="0.2">
      <c r="U24952" s="59"/>
    </row>
    <row r="24953" spans="21:21" x14ac:dyDescent="0.2">
      <c r="U24953" s="59"/>
    </row>
    <row r="24954" spans="21:21" x14ac:dyDescent="0.2">
      <c r="U24954" s="59"/>
    </row>
    <row r="24955" spans="21:21" x14ac:dyDescent="0.2">
      <c r="U24955" s="59"/>
    </row>
    <row r="24956" spans="21:21" x14ac:dyDescent="0.2">
      <c r="U24956" s="59"/>
    </row>
    <row r="24957" spans="21:21" x14ac:dyDescent="0.2">
      <c r="U24957" s="59"/>
    </row>
    <row r="24958" spans="21:21" x14ac:dyDescent="0.2">
      <c r="U24958" s="59"/>
    </row>
    <row r="24959" spans="21:21" x14ac:dyDescent="0.2">
      <c r="U24959" s="59"/>
    </row>
    <row r="24960" spans="21:21" x14ac:dyDescent="0.2">
      <c r="U24960" s="59"/>
    </row>
    <row r="24961" spans="21:21" x14ac:dyDescent="0.2">
      <c r="U24961" s="59"/>
    </row>
    <row r="24962" spans="21:21" x14ac:dyDescent="0.2">
      <c r="U24962" s="59"/>
    </row>
    <row r="24963" spans="21:21" x14ac:dyDescent="0.2">
      <c r="U24963" s="59"/>
    </row>
    <row r="24964" spans="21:21" x14ac:dyDescent="0.2">
      <c r="U24964" s="59"/>
    </row>
    <row r="24965" spans="21:21" x14ac:dyDescent="0.2">
      <c r="U24965" s="59"/>
    </row>
    <row r="24966" spans="21:21" x14ac:dyDescent="0.2">
      <c r="U24966" s="59"/>
    </row>
    <row r="24967" spans="21:21" x14ac:dyDescent="0.2">
      <c r="U24967" s="59"/>
    </row>
    <row r="24968" spans="21:21" x14ac:dyDescent="0.2">
      <c r="U24968" s="59"/>
    </row>
    <row r="24969" spans="21:21" x14ac:dyDescent="0.2">
      <c r="U24969" s="59"/>
    </row>
    <row r="24970" spans="21:21" x14ac:dyDescent="0.2">
      <c r="U24970" s="59"/>
    </row>
    <row r="24971" spans="21:21" x14ac:dyDescent="0.2">
      <c r="U24971" s="59"/>
    </row>
    <row r="24972" spans="21:21" x14ac:dyDescent="0.2">
      <c r="U24972" s="59"/>
    </row>
    <row r="24973" spans="21:21" x14ac:dyDescent="0.2">
      <c r="U24973" s="59"/>
    </row>
    <row r="24974" spans="21:21" x14ac:dyDescent="0.2">
      <c r="U24974" s="59"/>
    </row>
    <row r="24975" spans="21:21" x14ac:dyDescent="0.2">
      <c r="U24975" s="59"/>
    </row>
    <row r="24976" spans="21:21" x14ac:dyDescent="0.2">
      <c r="U24976" s="59"/>
    </row>
    <row r="24977" spans="21:21" x14ac:dyDescent="0.2">
      <c r="U24977" s="59"/>
    </row>
    <row r="24978" spans="21:21" x14ac:dyDescent="0.2">
      <c r="U24978" s="59"/>
    </row>
    <row r="24979" spans="21:21" x14ac:dyDescent="0.2">
      <c r="U24979" s="59"/>
    </row>
    <row r="24980" spans="21:21" x14ac:dyDescent="0.2">
      <c r="U24980" s="59"/>
    </row>
    <row r="24981" spans="21:21" x14ac:dyDescent="0.2">
      <c r="U24981" s="59"/>
    </row>
    <row r="24982" spans="21:21" x14ac:dyDescent="0.2">
      <c r="U24982" s="59"/>
    </row>
    <row r="24983" spans="21:21" x14ac:dyDescent="0.2">
      <c r="U24983" s="59"/>
    </row>
    <row r="24984" spans="21:21" x14ac:dyDescent="0.2">
      <c r="U24984" s="59"/>
    </row>
    <row r="24985" spans="21:21" x14ac:dyDescent="0.2">
      <c r="U24985" s="59"/>
    </row>
    <row r="24986" spans="21:21" x14ac:dyDescent="0.2">
      <c r="U24986" s="59"/>
    </row>
    <row r="24987" spans="21:21" x14ac:dyDescent="0.2">
      <c r="U24987" s="59"/>
    </row>
    <row r="24988" spans="21:21" x14ac:dyDescent="0.2">
      <c r="U24988" s="59"/>
    </row>
    <row r="24989" spans="21:21" x14ac:dyDescent="0.2">
      <c r="U24989" s="59"/>
    </row>
    <row r="24990" spans="21:21" x14ac:dyDescent="0.2">
      <c r="U24990" s="59"/>
    </row>
    <row r="24991" spans="21:21" x14ac:dyDescent="0.2">
      <c r="U24991" s="59"/>
    </row>
    <row r="24992" spans="21:21" x14ac:dyDescent="0.2">
      <c r="U24992" s="59"/>
    </row>
    <row r="24993" spans="21:21" x14ac:dyDescent="0.2">
      <c r="U24993" s="59"/>
    </row>
    <row r="24994" spans="21:21" x14ac:dyDescent="0.2">
      <c r="U24994" s="59"/>
    </row>
    <row r="24995" spans="21:21" x14ac:dyDescent="0.2">
      <c r="U24995" s="59"/>
    </row>
    <row r="24996" spans="21:21" x14ac:dyDescent="0.2">
      <c r="U24996" s="59"/>
    </row>
    <row r="24997" spans="21:21" x14ac:dyDescent="0.2">
      <c r="U24997" s="59"/>
    </row>
    <row r="24998" spans="21:21" x14ac:dyDescent="0.2">
      <c r="U24998" s="59"/>
    </row>
    <row r="24999" spans="21:21" x14ac:dyDescent="0.2">
      <c r="U24999" s="59"/>
    </row>
    <row r="25000" spans="21:21" x14ac:dyDescent="0.2">
      <c r="U25000" s="59"/>
    </row>
    <row r="25001" spans="21:21" x14ac:dyDescent="0.2">
      <c r="U25001" s="59"/>
    </row>
    <row r="25002" spans="21:21" x14ac:dyDescent="0.2">
      <c r="U25002" s="59"/>
    </row>
    <row r="25003" spans="21:21" x14ac:dyDescent="0.2">
      <c r="U25003" s="59"/>
    </row>
    <row r="25004" spans="21:21" x14ac:dyDescent="0.2">
      <c r="U25004" s="59"/>
    </row>
    <row r="25005" spans="21:21" x14ac:dyDescent="0.2">
      <c r="U25005" s="59"/>
    </row>
    <row r="25006" spans="21:21" x14ac:dyDescent="0.2">
      <c r="U25006" s="59"/>
    </row>
    <row r="25007" spans="21:21" x14ac:dyDescent="0.2">
      <c r="U25007" s="59"/>
    </row>
    <row r="25008" spans="21:21" x14ac:dyDescent="0.2">
      <c r="U25008" s="59"/>
    </row>
    <row r="25009" spans="21:21" x14ac:dyDescent="0.2">
      <c r="U25009" s="59"/>
    </row>
    <row r="25010" spans="21:21" x14ac:dyDescent="0.2">
      <c r="U25010" s="59"/>
    </row>
    <row r="25011" spans="21:21" x14ac:dyDescent="0.2">
      <c r="U25011" s="59"/>
    </row>
    <row r="25012" spans="21:21" x14ac:dyDescent="0.2">
      <c r="U25012" s="59"/>
    </row>
    <row r="25013" spans="21:21" x14ac:dyDescent="0.2">
      <c r="U25013" s="59"/>
    </row>
    <row r="25014" spans="21:21" x14ac:dyDescent="0.2">
      <c r="U25014" s="59"/>
    </row>
    <row r="25015" spans="21:21" x14ac:dyDescent="0.2">
      <c r="U25015" s="59"/>
    </row>
    <row r="25016" spans="21:21" x14ac:dyDescent="0.2">
      <c r="U25016" s="59"/>
    </row>
    <row r="25017" spans="21:21" x14ac:dyDescent="0.2">
      <c r="U25017" s="59"/>
    </row>
    <row r="25018" spans="21:21" x14ac:dyDescent="0.2">
      <c r="U25018" s="59"/>
    </row>
    <row r="25019" spans="21:21" x14ac:dyDescent="0.2">
      <c r="U25019" s="59"/>
    </row>
    <row r="25020" spans="21:21" x14ac:dyDescent="0.2">
      <c r="U25020" s="59"/>
    </row>
    <row r="25021" spans="21:21" x14ac:dyDescent="0.2">
      <c r="U25021" s="59"/>
    </row>
    <row r="25022" spans="21:21" x14ac:dyDescent="0.2">
      <c r="U25022" s="59"/>
    </row>
    <row r="25023" spans="21:21" x14ac:dyDescent="0.2">
      <c r="U25023" s="59"/>
    </row>
    <row r="25024" spans="21:21" x14ac:dyDescent="0.2">
      <c r="U25024" s="59"/>
    </row>
    <row r="25025" spans="21:21" x14ac:dyDescent="0.2">
      <c r="U25025" s="59"/>
    </row>
    <row r="25026" spans="21:21" x14ac:dyDescent="0.2">
      <c r="U25026" s="59"/>
    </row>
    <row r="25027" spans="21:21" x14ac:dyDescent="0.2">
      <c r="U25027" s="59"/>
    </row>
    <row r="25028" spans="21:21" x14ac:dyDescent="0.2">
      <c r="U25028" s="59"/>
    </row>
    <row r="25029" spans="21:21" x14ac:dyDescent="0.2">
      <c r="U25029" s="59"/>
    </row>
    <row r="25030" spans="21:21" x14ac:dyDescent="0.2">
      <c r="U25030" s="59"/>
    </row>
    <row r="25031" spans="21:21" x14ac:dyDescent="0.2">
      <c r="U25031" s="59"/>
    </row>
    <row r="25032" spans="21:21" x14ac:dyDescent="0.2">
      <c r="U25032" s="59"/>
    </row>
    <row r="25033" spans="21:21" x14ac:dyDescent="0.2">
      <c r="U25033" s="59"/>
    </row>
    <row r="25034" spans="21:21" x14ac:dyDescent="0.2">
      <c r="U25034" s="59"/>
    </row>
    <row r="25035" spans="21:21" x14ac:dyDescent="0.2">
      <c r="U25035" s="59"/>
    </row>
    <row r="25036" spans="21:21" x14ac:dyDescent="0.2">
      <c r="U25036" s="59"/>
    </row>
    <row r="25037" spans="21:21" x14ac:dyDescent="0.2">
      <c r="U25037" s="59"/>
    </row>
    <row r="25038" spans="21:21" x14ac:dyDescent="0.2">
      <c r="U25038" s="59"/>
    </row>
    <row r="25039" spans="21:21" x14ac:dyDescent="0.2">
      <c r="U25039" s="59"/>
    </row>
    <row r="25040" spans="21:21" x14ac:dyDescent="0.2">
      <c r="U25040" s="59"/>
    </row>
    <row r="25041" spans="21:21" x14ac:dyDescent="0.2">
      <c r="U25041" s="59"/>
    </row>
    <row r="25042" spans="21:21" x14ac:dyDescent="0.2">
      <c r="U25042" s="59"/>
    </row>
    <row r="25043" spans="21:21" x14ac:dyDescent="0.2">
      <c r="U25043" s="59"/>
    </row>
    <row r="25044" spans="21:21" x14ac:dyDescent="0.2">
      <c r="U25044" s="59"/>
    </row>
    <row r="25045" spans="21:21" x14ac:dyDescent="0.2">
      <c r="U25045" s="59"/>
    </row>
    <row r="25046" spans="21:21" x14ac:dyDescent="0.2">
      <c r="U25046" s="59"/>
    </row>
    <row r="25047" spans="21:21" x14ac:dyDescent="0.2">
      <c r="U25047" s="59"/>
    </row>
    <row r="25048" spans="21:21" x14ac:dyDescent="0.2">
      <c r="U25048" s="59"/>
    </row>
    <row r="25049" spans="21:21" x14ac:dyDescent="0.2">
      <c r="U25049" s="59"/>
    </row>
    <row r="25050" spans="21:21" x14ac:dyDescent="0.2">
      <c r="U25050" s="59"/>
    </row>
    <row r="25051" spans="21:21" x14ac:dyDescent="0.2">
      <c r="U25051" s="59"/>
    </row>
    <row r="25052" spans="21:21" x14ac:dyDescent="0.2">
      <c r="U25052" s="59"/>
    </row>
    <row r="25053" spans="21:21" x14ac:dyDescent="0.2">
      <c r="U25053" s="59"/>
    </row>
    <row r="25054" spans="21:21" x14ac:dyDescent="0.2">
      <c r="U25054" s="59"/>
    </row>
    <row r="25055" spans="21:21" x14ac:dyDescent="0.2">
      <c r="U25055" s="59"/>
    </row>
    <row r="25056" spans="21:21" x14ac:dyDescent="0.2">
      <c r="U25056" s="59"/>
    </row>
    <row r="25057" spans="21:21" x14ac:dyDescent="0.2">
      <c r="U25057" s="59"/>
    </row>
    <row r="25058" spans="21:21" x14ac:dyDescent="0.2">
      <c r="U25058" s="59"/>
    </row>
    <row r="25059" spans="21:21" x14ac:dyDescent="0.2">
      <c r="U25059" s="59"/>
    </row>
    <row r="25060" spans="21:21" x14ac:dyDescent="0.2">
      <c r="U25060" s="59"/>
    </row>
    <row r="25061" spans="21:21" x14ac:dyDescent="0.2">
      <c r="U25061" s="59"/>
    </row>
    <row r="25062" spans="21:21" x14ac:dyDescent="0.2">
      <c r="U25062" s="59"/>
    </row>
    <row r="25063" spans="21:21" x14ac:dyDescent="0.2">
      <c r="U25063" s="59"/>
    </row>
    <row r="25064" spans="21:21" x14ac:dyDescent="0.2">
      <c r="U25064" s="59"/>
    </row>
    <row r="25065" spans="21:21" x14ac:dyDescent="0.2">
      <c r="U25065" s="59"/>
    </row>
    <row r="25066" spans="21:21" x14ac:dyDescent="0.2">
      <c r="U25066" s="59"/>
    </row>
    <row r="25067" spans="21:21" x14ac:dyDescent="0.2">
      <c r="U25067" s="59"/>
    </row>
    <row r="25068" spans="21:21" x14ac:dyDescent="0.2">
      <c r="U25068" s="59"/>
    </row>
    <row r="25069" spans="21:21" x14ac:dyDescent="0.2">
      <c r="U25069" s="59"/>
    </row>
    <row r="25070" spans="21:21" x14ac:dyDescent="0.2">
      <c r="U25070" s="59"/>
    </row>
    <row r="25071" spans="21:21" x14ac:dyDescent="0.2">
      <c r="U25071" s="59"/>
    </row>
    <row r="25072" spans="21:21" x14ac:dyDescent="0.2">
      <c r="U25072" s="59"/>
    </row>
    <row r="25073" spans="21:21" x14ac:dyDescent="0.2">
      <c r="U25073" s="59"/>
    </row>
    <row r="25074" spans="21:21" x14ac:dyDescent="0.2">
      <c r="U25074" s="59"/>
    </row>
    <row r="25075" spans="21:21" x14ac:dyDescent="0.2">
      <c r="U25075" s="59"/>
    </row>
    <row r="25076" spans="21:21" x14ac:dyDescent="0.2">
      <c r="U25076" s="59"/>
    </row>
    <row r="25077" spans="21:21" x14ac:dyDescent="0.2">
      <c r="U25077" s="59"/>
    </row>
    <row r="25078" spans="21:21" x14ac:dyDescent="0.2">
      <c r="U25078" s="59"/>
    </row>
    <row r="25079" spans="21:21" x14ac:dyDescent="0.2">
      <c r="U25079" s="59"/>
    </row>
    <row r="25080" spans="21:21" x14ac:dyDescent="0.2">
      <c r="U25080" s="59"/>
    </row>
    <row r="25081" spans="21:21" x14ac:dyDescent="0.2">
      <c r="U25081" s="59"/>
    </row>
    <row r="25082" spans="21:21" x14ac:dyDescent="0.2">
      <c r="U25082" s="59"/>
    </row>
    <row r="25083" spans="21:21" x14ac:dyDescent="0.2">
      <c r="U25083" s="59"/>
    </row>
    <row r="25084" spans="21:21" x14ac:dyDescent="0.2">
      <c r="U25084" s="59"/>
    </row>
    <row r="25085" spans="21:21" x14ac:dyDescent="0.2">
      <c r="U25085" s="59"/>
    </row>
    <row r="25086" spans="21:21" x14ac:dyDescent="0.2">
      <c r="U25086" s="59"/>
    </row>
    <row r="25087" spans="21:21" x14ac:dyDescent="0.2">
      <c r="U25087" s="59"/>
    </row>
    <row r="25088" spans="21:21" x14ac:dyDescent="0.2">
      <c r="U25088" s="59"/>
    </row>
    <row r="25089" spans="21:21" x14ac:dyDescent="0.2">
      <c r="U25089" s="59"/>
    </row>
    <row r="25090" spans="21:21" x14ac:dyDescent="0.2">
      <c r="U25090" s="59"/>
    </row>
    <row r="25091" spans="21:21" x14ac:dyDescent="0.2">
      <c r="U25091" s="59"/>
    </row>
    <row r="25092" spans="21:21" x14ac:dyDescent="0.2">
      <c r="U25092" s="59"/>
    </row>
    <row r="25093" spans="21:21" x14ac:dyDescent="0.2">
      <c r="U25093" s="59"/>
    </row>
    <row r="25094" spans="21:21" x14ac:dyDescent="0.2">
      <c r="U25094" s="59"/>
    </row>
    <row r="25095" spans="21:21" x14ac:dyDescent="0.2">
      <c r="U25095" s="59"/>
    </row>
    <row r="25096" spans="21:21" x14ac:dyDescent="0.2">
      <c r="U25096" s="59"/>
    </row>
    <row r="25097" spans="21:21" x14ac:dyDescent="0.2">
      <c r="U25097" s="59"/>
    </row>
    <row r="25098" spans="21:21" x14ac:dyDescent="0.2">
      <c r="U25098" s="59"/>
    </row>
    <row r="25099" spans="21:21" x14ac:dyDescent="0.2">
      <c r="U25099" s="59"/>
    </row>
    <row r="25100" spans="21:21" x14ac:dyDescent="0.2">
      <c r="U25100" s="59"/>
    </row>
    <row r="25101" spans="21:21" x14ac:dyDescent="0.2">
      <c r="U25101" s="59"/>
    </row>
    <row r="25102" spans="21:21" x14ac:dyDescent="0.2">
      <c r="U25102" s="59"/>
    </row>
    <row r="25103" spans="21:21" x14ac:dyDescent="0.2">
      <c r="U25103" s="59"/>
    </row>
    <row r="25104" spans="21:21" x14ac:dyDescent="0.2">
      <c r="U25104" s="59"/>
    </row>
    <row r="25105" spans="21:21" x14ac:dyDescent="0.2">
      <c r="U25105" s="59"/>
    </row>
    <row r="25106" spans="21:21" x14ac:dyDescent="0.2">
      <c r="U25106" s="59"/>
    </row>
    <row r="25107" spans="21:21" x14ac:dyDescent="0.2">
      <c r="U25107" s="59"/>
    </row>
    <row r="25108" spans="21:21" x14ac:dyDescent="0.2">
      <c r="U25108" s="59"/>
    </row>
    <row r="25109" spans="21:21" x14ac:dyDescent="0.2">
      <c r="U25109" s="59"/>
    </row>
    <row r="25110" spans="21:21" x14ac:dyDescent="0.2">
      <c r="U25110" s="59"/>
    </row>
    <row r="25111" spans="21:21" x14ac:dyDescent="0.2">
      <c r="U25111" s="59"/>
    </row>
    <row r="25112" spans="21:21" x14ac:dyDescent="0.2">
      <c r="U25112" s="59"/>
    </row>
    <row r="25113" spans="21:21" x14ac:dyDescent="0.2">
      <c r="U25113" s="59"/>
    </row>
    <row r="25114" spans="21:21" x14ac:dyDescent="0.2">
      <c r="U25114" s="59"/>
    </row>
    <row r="25115" spans="21:21" x14ac:dyDescent="0.2">
      <c r="U25115" s="59"/>
    </row>
    <row r="25116" spans="21:21" x14ac:dyDescent="0.2">
      <c r="U25116" s="59"/>
    </row>
    <row r="25117" spans="21:21" x14ac:dyDescent="0.2">
      <c r="U25117" s="59"/>
    </row>
    <row r="25118" spans="21:21" x14ac:dyDescent="0.2">
      <c r="U25118" s="59"/>
    </row>
    <row r="25119" spans="21:21" x14ac:dyDescent="0.2">
      <c r="U25119" s="59"/>
    </row>
    <row r="25120" spans="21:21" x14ac:dyDescent="0.2">
      <c r="U25120" s="59"/>
    </row>
    <row r="25121" spans="21:21" x14ac:dyDescent="0.2">
      <c r="U25121" s="59"/>
    </row>
    <row r="25122" spans="21:21" x14ac:dyDescent="0.2">
      <c r="U25122" s="59"/>
    </row>
    <row r="25123" spans="21:21" x14ac:dyDescent="0.2">
      <c r="U25123" s="59"/>
    </row>
    <row r="25124" spans="21:21" x14ac:dyDescent="0.2">
      <c r="U25124" s="59"/>
    </row>
    <row r="25125" spans="21:21" x14ac:dyDescent="0.2">
      <c r="U25125" s="59"/>
    </row>
    <row r="25126" spans="21:21" x14ac:dyDescent="0.2">
      <c r="U25126" s="59"/>
    </row>
    <row r="25127" spans="21:21" x14ac:dyDescent="0.2">
      <c r="U25127" s="59"/>
    </row>
    <row r="25128" spans="21:21" x14ac:dyDescent="0.2">
      <c r="U25128" s="59"/>
    </row>
    <row r="25129" spans="21:21" x14ac:dyDescent="0.2">
      <c r="U25129" s="59"/>
    </row>
    <row r="25130" spans="21:21" x14ac:dyDescent="0.2">
      <c r="U25130" s="59"/>
    </row>
    <row r="25131" spans="21:21" x14ac:dyDescent="0.2">
      <c r="U25131" s="59"/>
    </row>
    <row r="25132" spans="21:21" x14ac:dyDescent="0.2">
      <c r="U25132" s="59"/>
    </row>
    <row r="25133" spans="21:21" x14ac:dyDescent="0.2">
      <c r="U25133" s="59"/>
    </row>
    <row r="25134" spans="21:21" x14ac:dyDescent="0.2">
      <c r="U25134" s="59"/>
    </row>
    <row r="25135" spans="21:21" x14ac:dyDescent="0.2">
      <c r="U25135" s="59"/>
    </row>
    <row r="25136" spans="21:21" x14ac:dyDescent="0.2">
      <c r="U25136" s="59"/>
    </row>
    <row r="25137" spans="21:21" x14ac:dyDescent="0.2">
      <c r="U25137" s="59"/>
    </row>
    <row r="25138" spans="21:21" x14ac:dyDescent="0.2">
      <c r="U25138" s="59"/>
    </row>
    <row r="25139" spans="21:21" x14ac:dyDescent="0.2">
      <c r="U25139" s="59"/>
    </row>
    <row r="25140" spans="21:21" x14ac:dyDescent="0.2">
      <c r="U25140" s="59"/>
    </row>
    <row r="25141" spans="21:21" x14ac:dyDescent="0.2">
      <c r="U25141" s="59"/>
    </row>
    <row r="25142" spans="21:21" x14ac:dyDescent="0.2">
      <c r="U25142" s="59"/>
    </row>
    <row r="25143" spans="21:21" x14ac:dyDescent="0.2">
      <c r="U25143" s="59"/>
    </row>
    <row r="25144" spans="21:21" x14ac:dyDescent="0.2">
      <c r="U25144" s="59"/>
    </row>
    <row r="25145" spans="21:21" x14ac:dyDescent="0.2">
      <c r="U25145" s="59"/>
    </row>
    <row r="25146" spans="21:21" x14ac:dyDescent="0.2">
      <c r="U25146" s="59"/>
    </row>
    <row r="25147" spans="21:21" x14ac:dyDescent="0.2">
      <c r="U25147" s="59"/>
    </row>
    <row r="25148" spans="21:21" x14ac:dyDescent="0.2">
      <c r="U25148" s="59"/>
    </row>
    <row r="25149" spans="21:21" x14ac:dyDescent="0.2">
      <c r="U25149" s="59"/>
    </row>
    <row r="25150" spans="21:21" x14ac:dyDescent="0.2">
      <c r="U25150" s="59"/>
    </row>
    <row r="25151" spans="21:21" x14ac:dyDescent="0.2">
      <c r="U25151" s="59"/>
    </row>
    <row r="25152" spans="21:21" x14ac:dyDescent="0.2">
      <c r="U25152" s="59"/>
    </row>
    <row r="25153" spans="21:21" x14ac:dyDescent="0.2">
      <c r="U25153" s="59"/>
    </row>
    <row r="25154" spans="21:21" x14ac:dyDescent="0.2">
      <c r="U25154" s="59"/>
    </row>
    <row r="25155" spans="21:21" x14ac:dyDescent="0.2">
      <c r="U25155" s="59"/>
    </row>
    <row r="25156" spans="21:21" x14ac:dyDescent="0.2">
      <c r="U25156" s="59"/>
    </row>
    <row r="25157" spans="21:21" x14ac:dyDescent="0.2">
      <c r="U25157" s="59"/>
    </row>
    <row r="25158" spans="21:21" x14ac:dyDescent="0.2">
      <c r="U25158" s="59"/>
    </row>
    <row r="25159" spans="21:21" x14ac:dyDescent="0.2">
      <c r="U25159" s="59"/>
    </row>
    <row r="25160" spans="21:21" x14ac:dyDescent="0.2">
      <c r="U25160" s="59"/>
    </row>
    <row r="25161" spans="21:21" x14ac:dyDescent="0.2">
      <c r="U25161" s="59"/>
    </row>
    <row r="25162" spans="21:21" x14ac:dyDescent="0.2">
      <c r="U25162" s="59"/>
    </row>
    <row r="25163" spans="21:21" x14ac:dyDescent="0.2">
      <c r="U25163" s="59"/>
    </row>
    <row r="25164" spans="21:21" x14ac:dyDescent="0.2">
      <c r="U25164" s="59"/>
    </row>
    <row r="25165" spans="21:21" x14ac:dyDescent="0.2">
      <c r="U25165" s="59"/>
    </row>
    <row r="25166" spans="21:21" x14ac:dyDescent="0.2">
      <c r="U25166" s="59"/>
    </row>
    <row r="25167" spans="21:21" x14ac:dyDescent="0.2">
      <c r="U25167" s="59"/>
    </row>
    <row r="25168" spans="21:21" x14ac:dyDescent="0.2">
      <c r="U25168" s="59"/>
    </row>
    <row r="25169" spans="21:21" x14ac:dyDescent="0.2">
      <c r="U25169" s="59"/>
    </row>
    <row r="25170" spans="21:21" x14ac:dyDescent="0.2">
      <c r="U25170" s="59"/>
    </row>
    <row r="25171" spans="21:21" x14ac:dyDescent="0.2">
      <c r="U25171" s="59"/>
    </row>
    <row r="25172" spans="21:21" x14ac:dyDescent="0.2">
      <c r="U25172" s="59"/>
    </row>
    <row r="25173" spans="21:21" x14ac:dyDescent="0.2">
      <c r="U25173" s="59"/>
    </row>
    <row r="25174" spans="21:21" x14ac:dyDescent="0.2">
      <c r="U25174" s="59"/>
    </row>
    <row r="25175" spans="21:21" x14ac:dyDescent="0.2">
      <c r="U25175" s="59"/>
    </row>
    <row r="25176" spans="21:21" x14ac:dyDescent="0.2">
      <c r="U25176" s="59"/>
    </row>
    <row r="25177" spans="21:21" x14ac:dyDescent="0.2">
      <c r="U25177" s="59"/>
    </row>
    <row r="25178" spans="21:21" x14ac:dyDescent="0.2">
      <c r="U25178" s="59"/>
    </row>
    <row r="25179" spans="21:21" x14ac:dyDescent="0.2">
      <c r="U25179" s="59"/>
    </row>
    <row r="25180" spans="21:21" x14ac:dyDescent="0.2">
      <c r="U25180" s="59"/>
    </row>
    <row r="25181" spans="21:21" x14ac:dyDescent="0.2">
      <c r="U25181" s="59"/>
    </row>
    <row r="25182" spans="21:21" x14ac:dyDescent="0.2">
      <c r="U25182" s="59"/>
    </row>
    <row r="25183" spans="21:21" x14ac:dyDescent="0.2">
      <c r="U25183" s="59"/>
    </row>
    <row r="25184" spans="21:21" x14ac:dyDescent="0.2">
      <c r="U25184" s="59"/>
    </row>
    <row r="25185" spans="21:21" x14ac:dyDescent="0.2">
      <c r="U25185" s="59"/>
    </row>
    <row r="25186" spans="21:21" x14ac:dyDescent="0.2">
      <c r="U25186" s="59"/>
    </row>
    <row r="25187" spans="21:21" x14ac:dyDescent="0.2">
      <c r="U25187" s="59"/>
    </row>
    <row r="25188" spans="21:21" x14ac:dyDescent="0.2">
      <c r="U25188" s="59"/>
    </row>
    <row r="25189" spans="21:21" x14ac:dyDescent="0.2">
      <c r="U25189" s="59"/>
    </row>
    <row r="25190" spans="21:21" x14ac:dyDescent="0.2">
      <c r="U25190" s="59"/>
    </row>
    <row r="25191" spans="21:21" x14ac:dyDescent="0.2">
      <c r="U25191" s="59"/>
    </row>
    <row r="25192" spans="21:21" x14ac:dyDescent="0.2">
      <c r="U25192" s="59"/>
    </row>
    <row r="25193" spans="21:21" x14ac:dyDescent="0.2">
      <c r="U25193" s="59"/>
    </row>
    <row r="25194" spans="21:21" x14ac:dyDescent="0.2">
      <c r="U25194" s="59"/>
    </row>
    <row r="25195" spans="21:21" x14ac:dyDescent="0.2">
      <c r="U25195" s="59"/>
    </row>
    <row r="25196" spans="21:21" x14ac:dyDescent="0.2">
      <c r="U25196" s="59"/>
    </row>
    <row r="25197" spans="21:21" x14ac:dyDescent="0.2">
      <c r="U25197" s="59"/>
    </row>
    <row r="25198" spans="21:21" x14ac:dyDescent="0.2">
      <c r="U25198" s="59"/>
    </row>
    <row r="25199" spans="21:21" x14ac:dyDescent="0.2">
      <c r="U25199" s="59"/>
    </row>
    <row r="25200" spans="21:21" x14ac:dyDescent="0.2">
      <c r="U25200" s="59"/>
    </row>
    <row r="25201" spans="21:21" x14ac:dyDescent="0.2">
      <c r="U25201" s="59"/>
    </row>
    <row r="25202" spans="21:21" x14ac:dyDescent="0.2">
      <c r="U25202" s="59"/>
    </row>
    <row r="25203" spans="21:21" x14ac:dyDescent="0.2">
      <c r="U25203" s="59"/>
    </row>
    <row r="25204" spans="21:21" x14ac:dyDescent="0.2">
      <c r="U25204" s="59"/>
    </row>
    <row r="25205" spans="21:21" x14ac:dyDescent="0.2">
      <c r="U25205" s="59"/>
    </row>
    <row r="25206" spans="21:21" x14ac:dyDescent="0.2">
      <c r="U25206" s="59"/>
    </row>
    <row r="25207" spans="21:21" x14ac:dyDescent="0.2">
      <c r="U25207" s="59"/>
    </row>
    <row r="25208" spans="21:21" x14ac:dyDescent="0.2">
      <c r="U25208" s="59"/>
    </row>
    <row r="25209" spans="21:21" x14ac:dyDescent="0.2">
      <c r="U25209" s="59"/>
    </row>
    <row r="25210" spans="21:21" x14ac:dyDescent="0.2">
      <c r="U25210" s="59"/>
    </row>
    <row r="25211" spans="21:21" x14ac:dyDescent="0.2">
      <c r="U25211" s="59"/>
    </row>
    <row r="25212" spans="21:21" x14ac:dyDescent="0.2">
      <c r="U25212" s="59"/>
    </row>
    <row r="25213" spans="21:21" x14ac:dyDescent="0.2">
      <c r="U25213" s="59"/>
    </row>
    <row r="25214" spans="21:21" x14ac:dyDescent="0.2">
      <c r="U25214" s="59"/>
    </row>
    <row r="25215" spans="21:21" x14ac:dyDescent="0.2">
      <c r="U25215" s="59"/>
    </row>
    <row r="25216" spans="21:21" x14ac:dyDescent="0.2">
      <c r="U25216" s="59"/>
    </row>
    <row r="25217" spans="21:21" x14ac:dyDescent="0.2">
      <c r="U25217" s="59"/>
    </row>
    <row r="25218" spans="21:21" x14ac:dyDescent="0.2">
      <c r="U25218" s="59"/>
    </row>
    <row r="25219" spans="21:21" x14ac:dyDescent="0.2">
      <c r="U25219" s="59"/>
    </row>
    <row r="25220" spans="21:21" x14ac:dyDescent="0.2">
      <c r="U25220" s="59"/>
    </row>
    <row r="25221" spans="21:21" x14ac:dyDescent="0.2">
      <c r="U25221" s="59"/>
    </row>
    <row r="25222" spans="21:21" x14ac:dyDescent="0.2">
      <c r="U25222" s="59"/>
    </row>
    <row r="25223" spans="21:21" x14ac:dyDescent="0.2">
      <c r="U25223" s="59"/>
    </row>
    <row r="25224" spans="21:21" x14ac:dyDescent="0.2">
      <c r="U25224" s="59"/>
    </row>
    <row r="25225" spans="21:21" x14ac:dyDescent="0.2">
      <c r="U25225" s="59"/>
    </row>
    <row r="25226" spans="21:21" x14ac:dyDescent="0.2">
      <c r="U25226" s="59"/>
    </row>
    <row r="25227" spans="21:21" x14ac:dyDescent="0.2">
      <c r="U25227" s="59"/>
    </row>
    <row r="25228" spans="21:21" x14ac:dyDescent="0.2">
      <c r="U25228" s="59"/>
    </row>
    <row r="25229" spans="21:21" x14ac:dyDescent="0.2">
      <c r="U25229" s="59"/>
    </row>
    <row r="25230" spans="21:21" x14ac:dyDescent="0.2">
      <c r="U25230" s="59"/>
    </row>
    <row r="25231" spans="21:21" x14ac:dyDescent="0.2">
      <c r="U25231" s="59"/>
    </row>
    <row r="25232" spans="21:21" x14ac:dyDescent="0.2">
      <c r="U25232" s="59"/>
    </row>
    <row r="25233" spans="21:21" x14ac:dyDescent="0.2">
      <c r="U25233" s="59"/>
    </row>
    <row r="25234" spans="21:21" x14ac:dyDescent="0.2">
      <c r="U25234" s="59"/>
    </row>
    <row r="25235" spans="21:21" x14ac:dyDescent="0.2">
      <c r="U25235" s="59"/>
    </row>
    <row r="25236" spans="21:21" x14ac:dyDescent="0.2">
      <c r="U25236" s="59"/>
    </row>
    <row r="25237" spans="21:21" x14ac:dyDescent="0.2">
      <c r="U25237" s="59"/>
    </row>
    <row r="25238" spans="21:21" x14ac:dyDescent="0.2">
      <c r="U25238" s="59"/>
    </row>
    <row r="25239" spans="21:21" x14ac:dyDescent="0.2">
      <c r="U25239" s="59"/>
    </row>
    <row r="25240" spans="21:21" x14ac:dyDescent="0.2">
      <c r="U25240" s="59"/>
    </row>
    <row r="25241" spans="21:21" x14ac:dyDescent="0.2">
      <c r="U25241" s="59"/>
    </row>
    <row r="25242" spans="21:21" x14ac:dyDescent="0.2">
      <c r="U25242" s="59"/>
    </row>
    <row r="25243" spans="21:21" x14ac:dyDescent="0.2">
      <c r="U25243" s="59"/>
    </row>
    <row r="25244" spans="21:21" x14ac:dyDescent="0.2">
      <c r="U25244" s="59"/>
    </row>
    <row r="25245" spans="21:21" x14ac:dyDescent="0.2">
      <c r="U25245" s="59"/>
    </row>
    <row r="25246" spans="21:21" x14ac:dyDescent="0.2">
      <c r="U25246" s="59"/>
    </row>
    <row r="25247" spans="21:21" x14ac:dyDescent="0.2">
      <c r="U25247" s="59"/>
    </row>
    <row r="25248" spans="21:21" x14ac:dyDescent="0.2">
      <c r="U25248" s="59"/>
    </row>
    <row r="25249" spans="21:21" x14ac:dyDescent="0.2">
      <c r="U25249" s="59"/>
    </row>
    <row r="25250" spans="21:21" x14ac:dyDescent="0.2">
      <c r="U25250" s="59"/>
    </row>
    <row r="25251" spans="21:21" x14ac:dyDescent="0.2">
      <c r="U25251" s="59"/>
    </row>
    <row r="25252" spans="21:21" x14ac:dyDescent="0.2">
      <c r="U25252" s="59"/>
    </row>
    <row r="25253" spans="21:21" x14ac:dyDescent="0.2">
      <c r="U25253" s="59"/>
    </row>
    <row r="25254" spans="21:21" x14ac:dyDescent="0.2">
      <c r="U25254" s="59"/>
    </row>
    <row r="25255" spans="21:21" x14ac:dyDescent="0.2">
      <c r="U25255" s="59"/>
    </row>
    <row r="25256" spans="21:21" x14ac:dyDescent="0.2">
      <c r="U25256" s="59"/>
    </row>
    <row r="25257" spans="21:21" x14ac:dyDescent="0.2">
      <c r="U25257" s="59"/>
    </row>
    <row r="25258" spans="21:21" x14ac:dyDescent="0.2">
      <c r="U25258" s="59"/>
    </row>
    <row r="25259" spans="21:21" x14ac:dyDescent="0.2">
      <c r="U25259" s="59"/>
    </row>
    <row r="25260" spans="21:21" x14ac:dyDescent="0.2">
      <c r="U25260" s="59"/>
    </row>
    <row r="25261" spans="21:21" x14ac:dyDescent="0.2">
      <c r="U25261" s="59"/>
    </row>
    <row r="25262" spans="21:21" x14ac:dyDescent="0.2">
      <c r="U25262" s="59"/>
    </row>
    <row r="25263" spans="21:21" x14ac:dyDescent="0.2">
      <c r="U25263" s="59"/>
    </row>
    <row r="25264" spans="21:21" x14ac:dyDescent="0.2">
      <c r="U25264" s="59"/>
    </row>
    <row r="25265" spans="21:21" x14ac:dyDescent="0.2">
      <c r="U25265" s="59"/>
    </row>
    <row r="25266" spans="21:21" x14ac:dyDescent="0.2">
      <c r="U25266" s="59"/>
    </row>
    <row r="25267" spans="21:21" x14ac:dyDescent="0.2">
      <c r="U25267" s="59"/>
    </row>
    <row r="25268" spans="21:21" x14ac:dyDescent="0.2">
      <c r="U25268" s="59"/>
    </row>
    <row r="25269" spans="21:21" x14ac:dyDescent="0.2">
      <c r="U25269" s="59"/>
    </row>
    <row r="25270" spans="21:21" x14ac:dyDescent="0.2">
      <c r="U25270" s="59"/>
    </row>
    <row r="25271" spans="21:21" x14ac:dyDescent="0.2">
      <c r="U25271" s="59"/>
    </row>
    <row r="25272" spans="21:21" x14ac:dyDescent="0.2">
      <c r="U25272" s="59"/>
    </row>
    <row r="25273" spans="21:21" x14ac:dyDescent="0.2">
      <c r="U25273" s="59"/>
    </row>
    <row r="25274" spans="21:21" x14ac:dyDescent="0.2">
      <c r="U25274" s="59"/>
    </row>
    <row r="25275" spans="21:21" x14ac:dyDescent="0.2">
      <c r="U25275" s="59"/>
    </row>
    <row r="25276" spans="21:21" x14ac:dyDescent="0.2">
      <c r="U25276" s="59"/>
    </row>
    <row r="25277" spans="21:21" x14ac:dyDescent="0.2">
      <c r="U25277" s="59"/>
    </row>
    <row r="25278" spans="21:21" x14ac:dyDescent="0.2">
      <c r="U25278" s="59"/>
    </row>
    <row r="25279" spans="21:21" x14ac:dyDescent="0.2">
      <c r="U25279" s="59"/>
    </row>
    <row r="25280" spans="21:21" x14ac:dyDescent="0.2">
      <c r="U25280" s="59"/>
    </row>
    <row r="25281" spans="21:21" x14ac:dyDescent="0.2">
      <c r="U25281" s="59"/>
    </row>
    <row r="25282" spans="21:21" x14ac:dyDescent="0.2">
      <c r="U25282" s="59"/>
    </row>
    <row r="25283" spans="21:21" x14ac:dyDescent="0.2">
      <c r="U25283" s="59"/>
    </row>
    <row r="25284" spans="21:21" x14ac:dyDescent="0.2">
      <c r="U25284" s="59"/>
    </row>
    <row r="25285" spans="21:21" x14ac:dyDescent="0.2">
      <c r="U25285" s="59"/>
    </row>
    <row r="25286" spans="21:21" x14ac:dyDescent="0.2">
      <c r="U25286" s="59"/>
    </row>
    <row r="25287" spans="21:21" x14ac:dyDescent="0.2">
      <c r="U25287" s="59"/>
    </row>
    <row r="25288" spans="21:21" x14ac:dyDescent="0.2">
      <c r="U25288" s="59"/>
    </row>
    <row r="25289" spans="21:21" x14ac:dyDescent="0.2">
      <c r="U25289" s="59"/>
    </row>
    <row r="25290" spans="21:21" x14ac:dyDescent="0.2">
      <c r="U25290" s="59"/>
    </row>
    <row r="25291" spans="21:21" x14ac:dyDescent="0.2">
      <c r="U25291" s="59"/>
    </row>
    <row r="25292" spans="21:21" x14ac:dyDescent="0.2">
      <c r="U25292" s="59"/>
    </row>
    <row r="25293" spans="21:21" x14ac:dyDescent="0.2">
      <c r="U25293" s="59"/>
    </row>
    <row r="25294" spans="21:21" x14ac:dyDescent="0.2">
      <c r="U25294" s="59"/>
    </row>
    <row r="25295" spans="21:21" x14ac:dyDescent="0.2">
      <c r="U25295" s="59"/>
    </row>
    <row r="25296" spans="21:21" x14ac:dyDescent="0.2">
      <c r="U25296" s="59"/>
    </row>
    <row r="25297" spans="21:21" x14ac:dyDescent="0.2">
      <c r="U25297" s="59"/>
    </row>
    <row r="25298" spans="21:21" x14ac:dyDescent="0.2">
      <c r="U25298" s="59"/>
    </row>
    <row r="25299" spans="21:21" x14ac:dyDescent="0.2">
      <c r="U25299" s="59"/>
    </row>
    <row r="25300" spans="21:21" x14ac:dyDescent="0.2">
      <c r="U25300" s="59"/>
    </row>
    <row r="25301" spans="21:21" x14ac:dyDescent="0.2">
      <c r="U25301" s="59"/>
    </row>
    <row r="25302" spans="21:21" x14ac:dyDescent="0.2">
      <c r="U25302" s="59"/>
    </row>
    <row r="25303" spans="21:21" x14ac:dyDescent="0.2">
      <c r="U25303" s="59"/>
    </row>
    <row r="25304" spans="21:21" x14ac:dyDescent="0.2">
      <c r="U25304" s="59"/>
    </row>
    <row r="25305" spans="21:21" x14ac:dyDescent="0.2">
      <c r="U25305" s="59"/>
    </row>
    <row r="25306" spans="21:21" x14ac:dyDescent="0.2">
      <c r="U25306" s="59"/>
    </row>
    <row r="25307" spans="21:21" x14ac:dyDescent="0.2">
      <c r="U25307" s="59"/>
    </row>
    <row r="25308" spans="21:21" x14ac:dyDescent="0.2">
      <c r="U25308" s="59"/>
    </row>
    <row r="25309" spans="21:21" x14ac:dyDescent="0.2">
      <c r="U25309" s="59"/>
    </row>
    <row r="25310" spans="21:21" x14ac:dyDescent="0.2">
      <c r="U25310" s="59"/>
    </row>
    <row r="25311" spans="21:21" x14ac:dyDescent="0.2">
      <c r="U25311" s="59"/>
    </row>
    <row r="25312" spans="21:21" x14ac:dyDescent="0.2">
      <c r="U25312" s="59"/>
    </row>
    <row r="25313" spans="21:21" x14ac:dyDescent="0.2">
      <c r="U25313" s="59"/>
    </row>
    <row r="25314" spans="21:21" x14ac:dyDescent="0.2">
      <c r="U25314" s="59"/>
    </row>
    <row r="25315" spans="21:21" x14ac:dyDescent="0.2">
      <c r="U25315" s="59"/>
    </row>
    <row r="25316" spans="21:21" x14ac:dyDescent="0.2">
      <c r="U25316" s="59"/>
    </row>
    <row r="25317" spans="21:21" x14ac:dyDescent="0.2">
      <c r="U25317" s="59"/>
    </row>
    <row r="25318" spans="21:21" x14ac:dyDescent="0.2">
      <c r="U25318" s="59"/>
    </row>
    <row r="25319" spans="21:21" x14ac:dyDescent="0.2">
      <c r="U25319" s="59"/>
    </row>
    <row r="25320" spans="21:21" x14ac:dyDescent="0.2">
      <c r="U25320" s="59"/>
    </row>
    <row r="25321" spans="21:21" x14ac:dyDescent="0.2">
      <c r="U25321" s="59"/>
    </row>
    <row r="25322" spans="21:21" x14ac:dyDescent="0.2">
      <c r="U25322" s="59"/>
    </row>
    <row r="25323" spans="21:21" x14ac:dyDescent="0.2">
      <c r="U25323" s="59"/>
    </row>
    <row r="25324" spans="21:21" x14ac:dyDescent="0.2">
      <c r="U25324" s="59"/>
    </row>
    <row r="25325" spans="21:21" x14ac:dyDescent="0.2">
      <c r="U25325" s="59"/>
    </row>
    <row r="25326" spans="21:21" x14ac:dyDescent="0.2">
      <c r="U25326" s="59"/>
    </row>
    <row r="25327" spans="21:21" x14ac:dyDescent="0.2">
      <c r="U25327" s="59"/>
    </row>
    <row r="25328" spans="21:21" x14ac:dyDescent="0.2">
      <c r="U25328" s="59"/>
    </row>
    <row r="25329" spans="21:21" x14ac:dyDescent="0.2">
      <c r="U25329" s="59"/>
    </row>
    <row r="25330" spans="21:21" x14ac:dyDescent="0.2">
      <c r="U25330" s="59"/>
    </row>
    <row r="25331" spans="21:21" x14ac:dyDescent="0.2">
      <c r="U25331" s="59"/>
    </row>
    <row r="25332" spans="21:21" x14ac:dyDescent="0.2">
      <c r="U25332" s="59"/>
    </row>
    <row r="25333" spans="21:21" x14ac:dyDescent="0.2">
      <c r="U25333" s="59"/>
    </row>
    <row r="25334" spans="21:21" x14ac:dyDescent="0.2">
      <c r="U25334" s="59"/>
    </row>
    <row r="25335" spans="21:21" x14ac:dyDescent="0.2">
      <c r="U25335" s="59"/>
    </row>
    <row r="25336" spans="21:21" x14ac:dyDescent="0.2">
      <c r="U25336" s="59"/>
    </row>
    <row r="25337" spans="21:21" x14ac:dyDescent="0.2">
      <c r="U25337" s="59"/>
    </row>
    <row r="25338" spans="21:21" x14ac:dyDescent="0.2">
      <c r="U25338" s="59"/>
    </row>
    <row r="25339" spans="21:21" x14ac:dyDescent="0.2">
      <c r="U25339" s="59"/>
    </row>
    <row r="25340" spans="21:21" x14ac:dyDescent="0.2">
      <c r="U25340" s="59"/>
    </row>
    <row r="25341" spans="21:21" x14ac:dyDescent="0.2">
      <c r="U25341" s="59"/>
    </row>
    <row r="25342" spans="21:21" x14ac:dyDescent="0.2">
      <c r="U25342" s="59"/>
    </row>
    <row r="25343" spans="21:21" x14ac:dyDescent="0.2">
      <c r="U25343" s="59"/>
    </row>
    <row r="25344" spans="21:21" x14ac:dyDescent="0.2">
      <c r="U25344" s="59"/>
    </row>
    <row r="25345" spans="21:21" x14ac:dyDescent="0.2">
      <c r="U25345" s="59"/>
    </row>
    <row r="25346" spans="21:21" x14ac:dyDescent="0.2">
      <c r="U25346" s="59"/>
    </row>
    <row r="25347" spans="21:21" x14ac:dyDescent="0.2">
      <c r="U25347" s="59"/>
    </row>
    <row r="25348" spans="21:21" x14ac:dyDescent="0.2">
      <c r="U25348" s="59"/>
    </row>
    <row r="25349" spans="21:21" x14ac:dyDescent="0.2">
      <c r="U25349" s="59"/>
    </row>
    <row r="25350" spans="21:21" x14ac:dyDescent="0.2">
      <c r="U25350" s="59"/>
    </row>
    <row r="25351" spans="21:21" x14ac:dyDescent="0.2">
      <c r="U25351" s="59"/>
    </row>
    <row r="25352" spans="21:21" x14ac:dyDescent="0.2">
      <c r="U25352" s="59"/>
    </row>
    <row r="25353" spans="21:21" x14ac:dyDescent="0.2">
      <c r="U25353" s="59"/>
    </row>
    <row r="25354" spans="21:21" x14ac:dyDescent="0.2">
      <c r="U25354" s="59"/>
    </row>
    <row r="25355" spans="21:21" x14ac:dyDescent="0.2">
      <c r="U25355" s="59"/>
    </row>
    <row r="25356" spans="21:21" x14ac:dyDescent="0.2">
      <c r="U25356" s="59"/>
    </row>
    <row r="25357" spans="21:21" x14ac:dyDescent="0.2">
      <c r="U25357" s="59"/>
    </row>
    <row r="25358" spans="21:21" x14ac:dyDescent="0.2">
      <c r="U25358" s="59"/>
    </row>
    <row r="25359" spans="21:21" x14ac:dyDescent="0.2">
      <c r="U25359" s="59"/>
    </row>
    <row r="25360" spans="21:21" x14ac:dyDescent="0.2">
      <c r="U25360" s="59"/>
    </row>
    <row r="25361" spans="21:21" x14ac:dyDescent="0.2">
      <c r="U25361" s="59"/>
    </row>
    <row r="25362" spans="21:21" x14ac:dyDescent="0.2">
      <c r="U25362" s="59"/>
    </row>
    <row r="25363" spans="21:21" x14ac:dyDescent="0.2">
      <c r="U25363" s="59"/>
    </row>
    <row r="25364" spans="21:21" x14ac:dyDescent="0.2">
      <c r="U25364" s="59"/>
    </row>
    <row r="25365" spans="21:21" x14ac:dyDescent="0.2">
      <c r="U25365" s="59"/>
    </row>
    <row r="25366" spans="21:21" x14ac:dyDescent="0.2">
      <c r="U25366" s="59"/>
    </row>
    <row r="25367" spans="21:21" x14ac:dyDescent="0.2">
      <c r="U25367" s="59"/>
    </row>
    <row r="25368" spans="21:21" x14ac:dyDescent="0.2">
      <c r="U25368" s="59"/>
    </row>
    <row r="25369" spans="21:21" x14ac:dyDescent="0.2">
      <c r="U25369" s="59"/>
    </row>
    <row r="25370" spans="21:21" x14ac:dyDescent="0.2">
      <c r="U25370" s="59"/>
    </row>
    <row r="25371" spans="21:21" x14ac:dyDescent="0.2">
      <c r="U25371" s="59"/>
    </row>
    <row r="25372" spans="21:21" x14ac:dyDescent="0.2">
      <c r="U25372" s="59"/>
    </row>
    <row r="25373" spans="21:21" x14ac:dyDescent="0.2">
      <c r="U25373" s="59"/>
    </row>
    <row r="25374" spans="21:21" x14ac:dyDescent="0.2">
      <c r="U25374" s="59"/>
    </row>
    <row r="25375" spans="21:21" x14ac:dyDescent="0.2">
      <c r="U25375" s="59"/>
    </row>
    <row r="25376" spans="21:21" x14ac:dyDescent="0.2">
      <c r="U25376" s="59"/>
    </row>
    <row r="25377" spans="21:21" x14ac:dyDescent="0.2">
      <c r="U25377" s="59"/>
    </row>
    <row r="25378" spans="21:21" x14ac:dyDescent="0.2">
      <c r="U25378" s="59"/>
    </row>
    <row r="25379" spans="21:21" x14ac:dyDescent="0.2">
      <c r="U25379" s="59"/>
    </row>
    <row r="25380" spans="21:21" x14ac:dyDescent="0.2">
      <c r="U25380" s="59"/>
    </row>
    <row r="25381" spans="21:21" x14ac:dyDescent="0.2">
      <c r="U25381" s="59"/>
    </row>
    <row r="25382" spans="21:21" x14ac:dyDescent="0.2">
      <c r="U25382" s="59"/>
    </row>
    <row r="25383" spans="21:21" x14ac:dyDescent="0.2">
      <c r="U25383" s="59"/>
    </row>
    <row r="25384" spans="21:21" x14ac:dyDescent="0.2">
      <c r="U25384" s="59"/>
    </row>
    <row r="25385" spans="21:21" x14ac:dyDescent="0.2">
      <c r="U25385" s="59"/>
    </row>
    <row r="25386" spans="21:21" x14ac:dyDescent="0.2">
      <c r="U25386" s="59"/>
    </row>
    <row r="25387" spans="21:21" x14ac:dyDescent="0.2">
      <c r="U25387" s="59"/>
    </row>
    <row r="25388" spans="21:21" x14ac:dyDescent="0.2">
      <c r="U25388" s="59"/>
    </row>
    <row r="25389" spans="21:21" x14ac:dyDescent="0.2">
      <c r="U25389" s="59"/>
    </row>
    <row r="25390" spans="21:21" x14ac:dyDescent="0.2">
      <c r="U25390" s="59"/>
    </row>
    <row r="25391" spans="21:21" x14ac:dyDescent="0.2">
      <c r="U25391" s="59"/>
    </row>
    <row r="25392" spans="21:21" x14ac:dyDescent="0.2">
      <c r="U25392" s="59"/>
    </row>
    <row r="25393" spans="21:21" x14ac:dyDescent="0.2">
      <c r="U25393" s="59"/>
    </row>
    <row r="25394" spans="21:21" x14ac:dyDescent="0.2">
      <c r="U25394" s="59"/>
    </row>
    <row r="25395" spans="21:21" x14ac:dyDescent="0.2">
      <c r="U25395" s="59"/>
    </row>
    <row r="25396" spans="21:21" x14ac:dyDescent="0.2">
      <c r="U25396" s="59"/>
    </row>
    <row r="25397" spans="21:21" x14ac:dyDescent="0.2">
      <c r="U25397" s="59"/>
    </row>
    <row r="25398" spans="21:21" x14ac:dyDescent="0.2">
      <c r="U25398" s="59"/>
    </row>
    <row r="25399" spans="21:21" x14ac:dyDescent="0.2">
      <c r="U25399" s="59"/>
    </row>
    <row r="25400" spans="21:21" x14ac:dyDescent="0.2">
      <c r="U25400" s="59"/>
    </row>
    <row r="25401" spans="21:21" x14ac:dyDescent="0.2">
      <c r="U25401" s="59"/>
    </row>
    <row r="25402" spans="21:21" x14ac:dyDescent="0.2">
      <c r="U25402" s="59"/>
    </row>
    <row r="25403" spans="21:21" x14ac:dyDescent="0.2">
      <c r="U25403" s="59"/>
    </row>
    <row r="25404" spans="21:21" x14ac:dyDescent="0.2">
      <c r="U25404" s="59"/>
    </row>
    <row r="25405" spans="21:21" x14ac:dyDescent="0.2">
      <c r="U25405" s="59"/>
    </row>
    <row r="25406" spans="21:21" x14ac:dyDescent="0.2">
      <c r="U25406" s="59"/>
    </row>
    <row r="25407" spans="21:21" x14ac:dyDescent="0.2">
      <c r="U25407" s="59"/>
    </row>
    <row r="25408" spans="21:21" x14ac:dyDescent="0.2">
      <c r="U25408" s="59"/>
    </row>
    <row r="25409" spans="21:21" x14ac:dyDescent="0.2">
      <c r="U25409" s="59"/>
    </row>
    <row r="25410" spans="21:21" x14ac:dyDescent="0.2">
      <c r="U25410" s="59"/>
    </row>
    <row r="25411" spans="21:21" x14ac:dyDescent="0.2">
      <c r="U25411" s="59"/>
    </row>
    <row r="25412" spans="21:21" x14ac:dyDescent="0.2">
      <c r="U25412" s="59"/>
    </row>
    <row r="25413" spans="21:21" x14ac:dyDescent="0.2">
      <c r="U25413" s="59"/>
    </row>
    <row r="25414" spans="21:21" x14ac:dyDescent="0.2">
      <c r="U25414" s="59"/>
    </row>
    <row r="25415" spans="21:21" x14ac:dyDescent="0.2">
      <c r="U25415" s="59"/>
    </row>
    <row r="25416" spans="21:21" x14ac:dyDescent="0.2">
      <c r="U25416" s="59"/>
    </row>
    <row r="25417" spans="21:21" x14ac:dyDescent="0.2">
      <c r="U25417" s="59"/>
    </row>
    <row r="25418" spans="21:21" x14ac:dyDescent="0.2">
      <c r="U25418" s="59"/>
    </row>
    <row r="25419" spans="21:21" x14ac:dyDescent="0.2">
      <c r="U25419" s="59"/>
    </row>
    <row r="25420" spans="21:21" x14ac:dyDescent="0.2">
      <c r="U25420" s="59"/>
    </row>
    <row r="25421" spans="21:21" x14ac:dyDescent="0.2">
      <c r="U25421" s="59"/>
    </row>
    <row r="25422" spans="21:21" x14ac:dyDescent="0.2">
      <c r="U25422" s="59"/>
    </row>
    <row r="25423" spans="21:21" x14ac:dyDescent="0.2">
      <c r="U25423" s="59"/>
    </row>
    <row r="25424" spans="21:21" x14ac:dyDescent="0.2">
      <c r="U25424" s="59"/>
    </row>
    <row r="25425" spans="21:21" x14ac:dyDescent="0.2">
      <c r="U25425" s="59"/>
    </row>
    <row r="25426" spans="21:21" x14ac:dyDescent="0.2">
      <c r="U25426" s="59"/>
    </row>
    <row r="25427" spans="21:21" x14ac:dyDescent="0.2">
      <c r="U25427" s="59"/>
    </row>
    <row r="25428" spans="21:21" x14ac:dyDescent="0.2">
      <c r="U25428" s="59"/>
    </row>
    <row r="25429" spans="21:21" x14ac:dyDescent="0.2">
      <c r="U25429" s="59"/>
    </row>
    <row r="25430" spans="21:21" x14ac:dyDescent="0.2">
      <c r="U25430" s="59"/>
    </row>
    <row r="25431" spans="21:21" x14ac:dyDescent="0.2">
      <c r="U25431" s="59"/>
    </row>
    <row r="25432" spans="21:21" x14ac:dyDescent="0.2">
      <c r="U25432" s="59"/>
    </row>
    <row r="25433" spans="21:21" x14ac:dyDescent="0.2">
      <c r="U25433" s="59"/>
    </row>
    <row r="25434" spans="21:21" x14ac:dyDescent="0.2">
      <c r="U25434" s="59"/>
    </row>
    <row r="25435" spans="21:21" x14ac:dyDescent="0.2">
      <c r="U25435" s="59"/>
    </row>
    <row r="25436" spans="21:21" x14ac:dyDescent="0.2">
      <c r="U25436" s="59"/>
    </row>
    <row r="25437" spans="21:21" x14ac:dyDescent="0.2">
      <c r="U25437" s="59"/>
    </row>
    <row r="25438" spans="21:21" x14ac:dyDescent="0.2">
      <c r="U25438" s="59"/>
    </row>
    <row r="25439" spans="21:21" x14ac:dyDescent="0.2">
      <c r="U25439" s="59"/>
    </row>
    <row r="25440" spans="21:21" x14ac:dyDescent="0.2">
      <c r="U25440" s="59"/>
    </row>
    <row r="25441" spans="21:21" x14ac:dyDescent="0.2">
      <c r="U25441" s="59"/>
    </row>
    <row r="25442" spans="21:21" x14ac:dyDescent="0.2">
      <c r="U25442" s="59"/>
    </row>
    <row r="25443" spans="21:21" x14ac:dyDescent="0.2">
      <c r="U25443" s="59"/>
    </row>
    <row r="25444" spans="21:21" x14ac:dyDescent="0.2">
      <c r="U25444" s="59"/>
    </row>
    <row r="25445" spans="21:21" x14ac:dyDescent="0.2">
      <c r="U25445" s="59"/>
    </row>
    <row r="25446" spans="21:21" x14ac:dyDescent="0.2">
      <c r="U25446" s="59"/>
    </row>
    <row r="25447" spans="21:21" x14ac:dyDescent="0.2">
      <c r="U25447" s="59"/>
    </row>
    <row r="25448" spans="21:21" x14ac:dyDescent="0.2">
      <c r="U25448" s="59"/>
    </row>
    <row r="25449" spans="21:21" x14ac:dyDescent="0.2">
      <c r="U25449" s="59"/>
    </row>
    <row r="25450" spans="21:21" x14ac:dyDescent="0.2">
      <c r="U25450" s="59"/>
    </row>
    <row r="25451" spans="21:21" x14ac:dyDescent="0.2">
      <c r="U25451" s="59"/>
    </row>
    <row r="25452" spans="21:21" x14ac:dyDescent="0.2">
      <c r="U25452" s="59"/>
    </row>
    <row r="25453" spans="21:21" x14ac:dyDescent="0.2">
      <c r="U25453" s="59"/>
    </row>
    <row r="25454" spans="21:21" x14ac:dyDescent="0.2">
      <c r="U25454" s="59"/>
    </row>
    <row r="25455" spans="21:21" x14ac:dyDescent="0.2">
      <c r="U25455" s="59"/>
    </row>
    <row r="25456" spans="21:21" x14ac:dyDescent="0.2">
      <c r="U25456" s="59"/>
    </row>
    <row r="25457" spans="21:21" x14ac:dyDescent="0.2">
      <c r="U25457" s="59"/>
    </row>
    <row r="25458" spans="21:21" x14ac:dyDescent="0.2">
      <c r="U25458" s="59"/>
    </row>
    <row r="25459" spans="21:21" x14ac:dyDescent="0.2">
      <c r="U25459" s="59"/>
    </row>
    <row r="25460" spans="21:21" x14ac:dyDescent="0.2">
      <c r="U25460" s="59"/>
    </row>
    <row r="25461" spans="21:21" x14ac:dyDescent="0.2">
      <c r="U25461" s="59"/>
    </row>
    <row r="25462" spans="21:21" x14ac:dyDescent="0.2">
      <c r="U25462" s="59"/>
    </row>
    <row r="25463" spans="21:21" x14ac:dyDescent="0.2">
      <c r="U25463" s="59"/>
    </row>
    <row r="25464" spans="21:21" x14ac:dyDescent="0.2">
      <c r="U25464" s="59"/>
    </row>
    <row r="25465" spans="21:21" x14ac:dyDescent="0.2">
      <c r="U25465" s="59"/>
    </row>
    <row r="25466" spans="21:21" x14ac:dyDescent="0.2">
      <c r="U25466" s="59"/>
    </row>
    <row r="25467" spans="21:21" x14ac:dyDescent="0.2">
      <c r="U25467" s="59"/>
    </row>
    <row r="25468" spans="21:21" x14ac:dyDescent="0.2">
      <c r="U25468" s="59"/>
    </row>
    <row r="25469" spans="21:21" x14ac:dyDescent="0.2">
      <c r="U25469" s="59"/>
    </row>
    <row r="25470" spans="21:21" x14ac:dyDescent="0.2">
      <c r="U25470" s="59"/>
    </row>
    <row r="25471" spans="21:21" x14ac:dyDescent="0.2">
      <c r="U25471" s="59"/>
    </row>
    <row r="25472" spans="21:21" x14ac:dyDescent="0.2">
      <c r="U25472" s="59"/>
    </row>
    <row r="25473" spans="21:21" x14ac:dyDescent="0.2">
      <c r="U25473" s="59"/>
    </row>
    <row r="25474" spans="21:21" x14ac:dyDescent="0.2">
      <c r="U25474" s="59"/>
    </row>
    <row r="25475" spans="21:21" x14ac:dyDescent="0.2">
      <c r="U25475" s="59"/>
    </row>
    <row r="25476" spans="21:21" x14ac:dyDescent="0.2">
      <c r="U25476" s="59"/>
    </row>
    <row r="25477" spans="21:21" x14ac:dyDescent="0.2">
      <c r="U25477" s="59"/>
    </row>
    <row r="25478" spans="21:21" x14ac:dyDescent="0.2">
      <c r="U25478" s="59"/>
    </row>
    <row r="25479" spans="21:21" x14ac:dyDescent="0.2">
      <c r="U25479" s="59"/>
    </row>
    <row r="25480" spans="21:21" x14ac:dyDescent="0.2">
      <c r="U25480" s="59"/>
    </row>
    <row r="25481" spans="21:21" x14ac:dyDescent="0.2">
      <c r="U25481" s="59"/>
    </row>
    <row r="25482" spans="21:21" x14ac:dyDescent="0.2">
      <c r="U25482" s="59"/>
    </row>
    <row r="25483" spans="21:21" x14ac:dyDescent="0.2">
      <c r="U25483" s="59"/>
    </row>
    <row r="25484" spans="21:21" x14ac:dyDescent="0.2">
      <c r="U25484" s="59"/>
    </row>
    <row r="25485" spans="21:21" x14ac:dyDescent="0.2">
      <c r="U25485" s="59"/>
    </row>
    <row r="25486" spans="21:21" x14ac:dyDescent="0.2">
      <c r="U25486" s="59"/>
    </row>
    <row r="25487" spans="21:21" x14ac:dyDescent="0.2">
      <c r="U25487" s="59"/>
    </row>
    <row r="25488" spans="21:21" x14ac:dyDescent="0.2">
      <c r="U25488" s="59"/>
    </row>
    <row r="25489" spans="21:21" x14ac:dyDescent="0.2">
      <c r="U25489" s="59"/>
    </row>
    <row r="25490" spans="21:21" x14ac:dyDescent="0.2">
      <c r="U25490" s="59"/>
    </row>
    <row r="25491" spans="21:21" x14ac:dyDescent="0.2">
      <c r="U25491" s="59"/>
    </row>
    <row r="25492" spans="21:21" x14ac:dyDescent="0.2">
      <c r="U25492" s="59"/>
    </row>
    <row r="25493" spans="21:21" x14ac:dyDescent="0.2">
      <c r="U25493" s="59"/>
    </row>
    <row r="25494" spans="21:21" x14ac:dyDescent="0.2">
      <c r="U25494" s="59"/>
    </row>
    <row r="25495" spans="21:21" x14ac:dyDescent="0.2">
      <c r="U25495" s="59"/>
    </row>
    <row r="25496" spans="21:21" x14ac:dyDescent="0.2">
      <c r="U25496" s="59"/>
    </row>
    <row r="25497" spans="21:21" x14ac:dyDescent="0.2">
      <c r="U25497" s="59"/>
    </row>
    <row r="25498" spans="21:21" x14ac:dyDescent="0.2">
      <c r="U25498" s="59"/>
    </row>
    <row r="25499" spans="21:21" x14ac:dyDescent="0.2">
      <c r="U25499" s="59"/>
    </row>
    <row r="25500" spans="21:21" x14ac:dyDescent="0.2">
      <c r="U25500" s="59"/>
    </row>
    <row r="25501" spans="21:21" x14ac:dyDescent="0.2">
      <c r="U25501" s="59"/>
    </row>
    <row r="25502" spans="21:21" x14ac:dyDescent="0.2">
      <c r="U25502" s="59"/>
    </row>
    <row r="25503" spans="21:21" x14ac:dyDescent="0.2">
      <c r="U25503" s="59"/>
    </row>
    <row r="25504" spans="21:21" x14ac:dyDescent="0.2">
      <c r="U25504" s="59"/>
    </row>
    <row r="25505" spans="21:21" x14ac:dyDescent="0.2">
      <c r="U25505" s="59"/>
    </row>
    <row r="25506" spans="21:21" x14ac:dyDescent="0.2">
      <c r="U25506" s="59"/>
    </row>
    <row r="25507" spans="21:21" x14ac:dyDescent="0.2">
      <c r="U25507" s="59"/>
    </row>
    <row r="25508" spans="21:21" x14ac:dyDescent="0.2">
      <c r="U25508" s="59"/>
    </row>
    <row r="25509" spans="21:21" x14ac:dyDescent="0.2">
      <c r="U25509" s="59"/>
    </row>
    <row r="25510" spans="21:21" x14ac:dyDescent="0.2">
      <c r="U25510" s="59"/>
    </row>
    <row r="25511" spans="21:21" x14ac:dyDescent="0.2">
      <c r="U25511" s="59"/>
    </row>
    <row r="25512" spans="21:21" x14ac:dyDescent="0.2">
      <c r="U25512" s="59"/>
    </row>
    <row r="25513" spans="21:21" x14ac:dyDescent="0.2">
      <c r="U25513" s="59"/>
    </row>
    <row r="25514" spans="21:21" x14ac:dyDescent="0.2">
      <c r="U25514" s="59"/>
    </row>
    <row r="25515" spans="21:21" x14ac:dyDescent="0.2">
      <c r="U25515" s="59"/>
    </row>
    <row r="25516" spans="21:21" x14ac:dyDescent="0.2">
      <c r="U25516" s="59"/>
    </row>
    <row r="25517" spans="21:21" x14ac:dyDescent="0.2">
      <c r="U25517" s="59"/>
    </row>
    <row r="25518" spans="21:21" x14ac:dyDescent="0.2">
      <c r="U25518" s="59"/>
    </row>
    <row r="25519" spans="21:21" x14ac:dyDescent="0.2">
      <c r="U25519" s="59"/>
    </row>
    <row r="25520" spans="21:21" x14ac:dyDescent="0.2">
      <c r="U25520" s="59"/>
    </row>
    <row r="25521" spans="21:21" x14ac:dyDescent="0.2">
      <c r="U25521" s="59"/>
    </row>
    <row r="25522" spans="21:21" x14ac:dyDescent="0.2">
      <c r="U25522" s="59"/>
    </row>
    <row r="25523" spans="21:21" x14ac:dyDescent="0.2">
      <c r="U25523" s="59"/>
    </row>
    <row r="25524" spans="21:21" x14ac:dyDescent="0.2">
      <c r="U25524" s="59"/>
    </row>
    <row r="25525" spans="21:21" x14ac:dyDescent="0.2">
      <c r="U25525" s="59"/>
    </row>
    <row r="25526" spans="21:21" x14ac:dyDescent="0.2">
      <c r="U25526" s="59"/>
    </row>
    <row r="25527" spans="21:21" x14ac:dyDescent="0.2">
      <c r="U25527" s="59"/>
    </row>
    <row r="25528" spans="21:21" x14ac:dyDescent="0.2">
      <c r="U25528" s="59"/>
    </row>
    <row r="25529" spans="21:21" x14ac:dyDescent="0.2">
      <c r="U25529" s="59"/>
    </row>
    <row r="25530" spans="21:21" x14ac:dyDescent="0.2">
      <c r="U25530" s="59"/>
    </row>
    <row r="25531" spans="21:21" x14ac:dyDescent="0.2">
      <c r="U25531" s="59"/>
    </row>
    <row r="25532" spans="21:21" x14ac:dyDescent="0.2">
      <c r="U25532" s="59"/>
    </row>
    <row r="25533" spans="21:21" x14ac:dyDescent="0.2">
      <c r="U25533" s="59"/>
    </row>
    <row r="25534" spans="21:21" x14ac:dyDescent="0.2">
      <c r="U25534" s="59"/>
    </row>
    <row r="25535" spans="21:21" x14ac:dyDescent="0.2">
      <c r="U25535" s="59"/>
    </row>
    <row r="25536" spans="21:21" x14ac:dyDescent="0.2">
      <c r="U25536" s="59"/>
    </row>
    <row r="25537" spans="21:21" x14ac:dyDescent="0.2">
      <c r="U25537" s="59"/>
    </row>
    <row r="25538" spans="21:21" x14ac:dyDescent="0.2">
      <c r="U25538" s="59"/>
    </row>
    <row r="25539" spans="21:21" x14ac:dyDescent="0.2">
      <c r="U25539" s="59"/>
    </row>
    <row r="25540" spans="21:21" x14ac:dyDescent="0.2">
      <c r="U25540" s="59"/>
    </row>
    <row r="25541" spans="21:21" x14ac:dyDescent="0.2">
      <c r="U25541" s="59"/>
    </row>
    <row r="25542" spans="21:21" x14ac:dyDescent="0.2">
      <c r="U25542" s="59"/>
    </row>
    <row r="25543" spans="21:21" x14ac:dyDescent="0.2">
      <c r="U25543" s="59"/>
    </row>
    <row r="25544" spans="21:21" x14ac:dyDescent="0.2">
      <c r="U25544" s="59"/>
    </row>
    <row r="25545" spans="21:21" x14ac:dyDescent="0.2">
      <c r="U25545" s="59"/>
    </row>
    <row r="25546" spans="21:21" x14ac:dyDescent="0.2">
      <c r="U25546" s="59"/>
    </row>
    <row r="25547" spans="21:21" x14ac:dyDescent="0.2">
      <c r="U25547" s="59"/>
    </row>
    <row r="25548" spans="21:21" x14ac:dyDescent="0.2">
      <c r="U25548" s="59"/>
    </row>
    <row r="25549" spans="21:21" x14ac:dyDescent="0.2">
      <c r="U25549" s="59"/>
    </row>
    <row r="25550" spans="21:21" x14ac:dyDescent="0.2">
      <c r="U25550" s="59"/>
    </row>
    <row r="25551" spans="21:21" x14ac:dyDescent="0.2">
      <c r="U25551" s="59"/>
    </row>
    <row r="25552" spans="21:21" x14ac:dyDescent="0.2">
      <c r="U25552" s="59"/>
    </row>
    <row r="25553" spans="21:21" x14ac:dyDescent="0.2">
      <c r="U25553" s="59"/>
    </row>
    <row r="25554" spans="21:21" x14ac:dyDescent="0.2">
      <c r="U25554" s="59"/>
    </row>
    <row r="25555" spans="21:21" x14ac:dyDescent="0.2">
      <c r="U25555" s="59"/>
    </row>
    <row r="25556" spans="21:21" x14ac:dyDescent="0.2">
      <c r="U25556" s="59"/>
    </row>
    <row r="25557" spans="21:21" x14ac:dyDescent="0.2">
      <c r="U25557" s="59"/>
    </row>
    <row r="25558" spans="21:21" x14ac:dyDescent="0.2">
      <c r="U25558" s="59"/>
    </row>
    <row r="25559" spans="21:21" x14ac:dyDescent="0.2">
      <c r="U25559" s="59"/>
    </row>
    <row r="25560" spans="21:21" x14ac:dyDescent="0.2">
      <c r="U25560" s="59"/>
    </row>
    <row r="25561" spans="21:21" x14ac:dyDescent="0.2">
      <c r="U25561" s="59"/>
    </row>
    <row r="25562" spans="21:21" x14ac:dyDescent="0.2">
      <c r="U25562" s="59"/>
    </row>
    <row r="25563" spans="21:21" x14ac:dyDescent="0.2">
      <c r="U25563" s="59"/>
    </row>
    <row r="25564" spans="21:21" x14ac:dyDescent="0.2">
      <c r="U25564" s="59"/>
    </row>
    <row r="25565" spans="21:21" x14ac:dyDescent="0.2">
      <c r="U25565" s="59"/>
    </row>
    <row r="25566" spans="21:21" x14ac:dyDescent="0.2">
      <c r="U25566" s="59"/>
    </row>
    <row r="25567" spans="21:21" x14ac:dyDescent="0.2">
      <c r="U25567" s="59"/>
    </row>
    <row r="25568" spans="21:21" x14ac:dyDescent="0.2">
      <c r="U25568" s="59"/>
    </row>
    <row r="25569" spans="21:21" x14ac:dyDescent="0.2">
      <c r="U25569" s="59"/>
    </row>
    <row r="25570" spans="21:21" x14ac:dyDescent="0.2">
      <c r="U25570" s="59"/>
    </row>
    <row r="25571" spans="21:21" x14ac:dyDescent="0.2">
      <c r="U25571" s="59"/>
    </row>
    <row r="25572" spans="21:21" x14ac:dyDescent="0.2">
      <c r="U25572" s="59"/>
    </row>
    <row r="25573" spans="21:21" x14ac:dyDescent="0.2">
      <c r="U25573" s="59"/>
    </row>
    <row r="25574" spans="21:21" x14ac:dyDescent="0.2">
      <c r="U25574" s="59"/>
    </row>
    <row r="25575" spans="21:21" x14ac:dyDescent="0.2">
      <c r="U25575" s="59"/>
    </row>
    <row r="25576" spans="21:21" x14ac:dyDescent="0.2">
      <c r="U25576" s="59"/>
    </row>
    <row r="25577" spans="21:21" x14ac:dyDescent="0.2">
      <c r="U25577" s="59"/>
    </row>
    <row r="25578" spans="21:21" x14ac:dyDescent="0.2">
      <c r="U25578" s="59"/>
    </row>
    <row r="25579" spans="21:21" x14ac:dyDescent="0.2">
      <c r="U25579" s="59"/>
    </row>
    <row r="25580" spans="21:21" x14ac:dyDescent="0.2">
      <c r="U25580" s="59"/>
    </row>
    <row r="25581" spans="21:21" x14ac:dyDescent="0.2">
      <c r="U25581" s="59"/>
    </row>
    <row r="25582" spans="21:21" x14ac:dyDescent="0.2">
      <c r="U25582" s="59"/>
    </row>
    <row r="25583" spans="21:21" x14ac:dyDescent="0.2">
      <c r="U25583" s="59"/>
    </row>
    <row r="25584" spans="21:21" x14ac:dyDescent="0.2">
      <c r="U25584" s="59"/>
    </row>
    <row r="25585" spans="21:21" x14ac:dyDescent="0.2">
      <c r="U25585" s="59"/>
    </row>
    <row r="25586" spans="21:21" x14ac:dyDescent="0.2">
      <c r="U25586" s="59"/>
    </row>
    <row r="25587" spans="21:21" x14ac:dyDescent="0.2">
      <c r="U25587" s="59"/>
    </row>
    <row r="25588" spans="21:21" x14ac:dyDescent="0.2">
      <c r="U25588" s="59"/>
    </row>
    <row r="25589" spans="21:21" x14ac:dyDescent="0.2">
      <c r="U25589" s="59"/>
    </row>
    <row r="25590" spans="21:21" x14ac:dyDescent="0.2">
      <c r="U25590" s="59"/>
    </row>
    <row r="25591" spans="21:21" x14ac:dyDescent="0.2">
      <c r="U25591" s="59"/>
    </row>
    <row r="25592" spans="21:21" x14ac:dyDescent="0.2">
      <c r="U25592" s="59"/>
    </row>
    <row r="25593" spans="21:21" x14ac:dyDescent="0.2">
      <c r="U25593" s="59"/>
    </row>
    <row r="25594" spans="21:21" x14ac:dyDescent="0.2">
      <c r="U25594" s="59"/>
    </row>
    <row r="25595" spans="21:21" x14ac:dyDescent="0.2">
      <c r="U25595" s="59"/>
    </row>
    <row r="25596" spans="21:21" x14ac:dyDescent="0.2">
      <c r="U25596" s="59"/>
    </row>
    <row r="25597" spans="21:21" x14ac:dyDescent="0.2">
      <c r="U25597" s="59"/>
    </row>
    <row r="25598" spans="21:21" x14ac:dyDescent="0.2">
      <c r="U25598" s="59"/>
    </row>
    <row r="25599" spans="21:21" x14ac:dyDescent="0.2">
      <c r="U25599" s="59"/>
    </row>
    <row r="25600" spans="21:21" x14ac:dyDescent="0.2">
      <c r="U25600" s="59"/>
    </row>
    <row r="25601" spans="21:21" x14ac:dyDescent="0.2">
      <c r="U25601" s="59"/>
    </row>
    <row r="25602" spans="21:21" x14ac:dyDescent="0.2">
      <c r="U25602" s="59"/>
    </row>
    <row r="25603" spans="21:21" x14ac:dyDescent="0.2">
      <c r="U25603" s="59"/>
    </row>
    <row r="25604" spans="21:21" x14ac:dyDescent="0.2">
      <c r="U25604" s="59"/>
    </row>
    <row r="25605" spans="21:21" x14ac:dyDescent="0.2">
      <c r="U25605" s="59"/>
    </row>
    <row r="25606" spans="21:21" x14ac:dyDescent="0.2">
      <c r="U25606" s="59"/>
    </row>
    <row r="25607" spans="21:21" x14ac:dyDescent="0.2">
      <c r="U25607" s="59"/>
    </row>
    <row r="25608" spans="21:21" x14ac:dyDescent="0.2">
      <c r="U25608" s="59"/>
    </row>
    <row r="25609" spans="21:21" x14ac:dyDescent="0.2">
      <c r="U25609" s="59"/>
    </row>
    <row r="25610" spans="21:21" x14ac:dyDescent="0.2">
      <c r="U25610" s="59"/>
    </row>
    <row r="25611" spans="21:21" x14ac:dyDescent="0.2">
      <c r="U25611" s="59"/>
    </row>
    <row r="25612" spans="21:21" x14ac:dyDescent="0.2">
      <c r="U25612" s="59"/>
    </row>
    <row r="25613" spans="21:21" x14ac:dyDescent="0.2">
      <c r="U25613" s="59"/>
    </row>
    <row r="25614" spans="21:21" x14ac:dyDescent="0.2">
      <c r="U25614" s="59"/>
    </row>
    <row r="25615" spans="21:21" x14ac:dyDescent="0.2">
      <c r="U25615" s="59"/>
    </row>
    <row r="25616" spans="21:21" x14ac:dyDescent="0.2">
      <c r="U25616" s="59"/>
    </row>
    <row r="25617" spans="21:21" x14ac:dyDescent="0.2">
      <c r="U25617" s="59"/>
    </row>
    <row r="25618" spans="21:21" x14ac:dyDescent="0.2">
      <c r="U25618" s="59"/>
    </row>
    <row r="25619" spans="21:21" x14ac:dyDescent="0.2">
      <c r="U25619" s="59"/>
    </row>
    <row r="25620" spans="21:21" x14ac:dyDescent="0.2">
      <c r="U25620" s="59"/>
    </row>
    <row r="25621" spans="21:21" x14ac:dyDescent="0.2">
      <c r="U25621" s="59"/>
    </row>
    <row r="25622" spans="21:21" x14ac:dyDescent="0.2">
      <c r="U25622" s="59"/>
    </row>
    <row r="25623" spans="21:21" x14ac:dyDescent="0.2">
      <c r="U25623" s="59"/>
    </row>
    <row r="25624" spans="21:21" x14ac:dyDescent="0.2">
      <c r="U25624" s="59"/>
    </row>
    <row r="25625" spans="21:21" x14ac:dyDescent="0.2">
      <c r="U25625" s="59"/>
    </row>
    <row r="25626" spans="21:21" x14ac:dyDescent="0.2">
      <c r="U25626" s="59"/>
    </row>
    <row r="25627" spans="21:21" x14ac:dyDescent="0.2">
      <c r="U25627" s="59"/>
    </row>
    <row r="25628" spans="21:21" x14ac:dyDescent="0.2">
      <c r="U25628" s="59"/>
    </row>
    <row r="25629" spans="21:21" x14ac:dyDescent="0.2">
      <c r="U25629" s="59"/>
    </row>
    <row r="25630" spans="21:21" x14ac:dyDescent="0.2">
      <c r="U25630" s="59"/>
    </row>
    <row r="25631" spans="21:21" x14ac:dyDescent="0.2">
      <c r="U25631" s="59"/>
    </row>
    <row r="25632" spans="21:21" x14ac:dyDescent="0.2">
      <c r="U25632" s="59"/>
    </row>
    <row r="25633" spans="21:21" x14ac:dyDescent="0.2">
      <c r="U25633" s="59"/>
    </row>
    <row r="25634" spans="21:21" x14ac:dyDescent="0.2">
      <c r="U25634" s="59"/>
    </row>
    <row r="25635" spans="21:21" x14ac:dyDescent="0.2">
      <c r="U25635" s="59"/>
    </row>
    <row r="25636" spans="21:21" x14ac:dyDescent="0.2">
      <c r="U25636" s="59"/>
    </row>
    <row r="25637" spans="21:21" x14ac:dyDescent="0.2">
      <c r="U25637" s="59"/>
    </row>
    <row r="25638" spans="21:21" x14ac:dyDescent="0.2">
      <c r="U25638" s="59"/>
    </row>
    <row r="25639" spans="21:21" x14ac:dyDescent="0.2">
      <c r="U25639" s="59"/>
    </row>
    <row r="25640" spans="21:21" x14ac:dyDescent="0.2">
      <c r="U25640" s="59"/>
    </row>
    <row r="25641" spans="21:21" x14ac:dyDescent="0.2">
      <c r="U25641" s="59"/>
    </row>
    <row r="25642" spans="21:21" x14ac:dyDescent="0.2">
      <c r="U25642" s="59"/>
    </row>
    <row r="25643" spans="21:21" x14ac:dyDescent="0.2">
      <c r="U25643" s="59"/>
    </row>
    <row r="25644" spans="21:21" x14ac:dyDescent="0.2">
      <c r="U25644" s="59"/>
    </row>
    <row r="25645" spans="21:21" x14ac:dyDescent="0.2">
      <c r="U25645" s="59"/>
    </row>
    <row r="25646" spans="21:21" x14ac:dyDescent="0.2">
      <c r="U25646" s="59"/>
    </row>
    <row r="25647" spans="21:21" x14ac:dyDescent="0.2">
      <c r="U25647" s="59"/>
    </row>
    <row r="25648" spans="21:21" x14ac:dyDescent="0.2">
      <c r="U25648" s="59"/>
    </row>
    <row r="25649" spans="21:21" x14ac:dyDescent="0.2">
      <c r="U25649" s="59"/>
    </row>
    <row r="25650" spans="21:21" x14ac:dyDescent="0.2">
      <c r="U25650" s="59"/>
    </row>
    <row r="25651" spans="21:21" x14ac:dyDescent="0.2">
      <c r="U25651" s="59"/>
    </row>
    <row r="25652" spans="21:21" x14ac:dyDescent="0.2">
      <c r="U25652" s="59"/>
    </row>
    <row r="25653" spans="21:21" x14ac:dyDescent="0.2">
      <c r="U25653" s="59"/>
    </row>
    <row r="25654" spans="21:21" x14ac:dyDescent="0.2">
      <c r="U25654" s="59"/>
    </row>
    <row r="25655" spans="21:21" x14ac:dyDescent="0.2">
      <c r="U25655" s="59"/>
    </row>
    <row r="25656" spans="21:21" x14ac:dyDescent="0.2">
      <c r="U25656" s="59"/>
    </row>
    <row r="25657" spans="21:21" x14ac:dyDescent="0.2">
      <c r="U25657" s="59"/>
    </row>
    <row r="25658" spans="21:21" x14ac:dyDescent="0.2">
      <c r="U25658" s="59"/>
    </row>
    <row r="25659" spans="21:21" x14ac:dyDescent="0.2">
      <c r="U25659" s="59"/>
    </row>
    <row r="25660" spans="21:21" x14ac:dyDescent="0.2">
      <c r="U25660" s="59"/>
    </row>
    <row r="25661" spans="21:21" x14ac:dyDescent="0.2">
      <c r="U25661" s="59"/>
    </row>
    <row r="25662" spans="21:21" x14ac:dyDescent="0.2">
      <c r="U25662" s="59"/>
    </row>
    <row r="25663" spans="21:21" x14ac:dyDescent="0.2">
      <c r="U25663" s="59"/>
    </row>
    <row r="25664" spans="21:21" x14ac:dyDescent="0.2">
      <c r="U25664" s="59"/>
    </row>
    <row r="25665" spans="21:21" x14ac:dyDescent="0.2">
      <c r="U25665" s="59"/>
    </row>
    <row r="25666" spans="21:21" x14ac:dyDescent="0.2">
      <c r="U25666" s="59"/>
    </row>
    <row r="25667" spans="21:21" x14ac:dyDescent="0.2">
      <c r="U25667" s="59"/>
    </row>
    <row r="25668" spans="21:21" x14ac:dyDescent="0.2">
      <c r="U25668" s="59"/>
    </row>
    <row r="25669" spans="21:21" x14ac:dyDescent="0.2">
      <c r="U25669" s="59"/>
    </row>
    <row r="25670" spans="21:21" x14ac:dyDescent="0.2">
      <c r="U25670" s="59"/>
    </row>
    <row r="25671" spans="21:21" x14ac:dyDescent="0.2">
      <c r="U25671" s="59"/>
    </row>
    <row r="25672" spans="21:21" x14ac:dyDescent="0.2">
      <c r="U25672" s="59"/>
    </row>
    <row r="25673" spans="21:21" x14ac:dyDescent="0.2">
      <c r="U25673" s="59"/>
    </row>
    <row r="25674" spans="21:21" x14ac:dyDescent="0.2">
      <c r="U25674" s="59"/>
    </row>
    <row r="25675" spans="21:21" x14ac:dyDescent="0.2">
      <c r="U25675" s="59"/>
    </row>
    <row r="25676" spans="21:21" x14ac:dyDescent="0.2">
      <c r="U25676" s="59"/>
    </row>
    <row r="25677" spans="21:21" x14ac:dyDescent="0.2">
      <c r="U25677" s="59"/>
    </row>
    <row r="25678" spans="21:21" x14ac:dyDescent="0.2">
      <c r="U25678" s="59"/>
    </row>
    <row r="25679" spans="21:21" x14ac:dyDescent="0.2">
      <c r="U25679" s="59"/>
    </row>
    <row r="25680" spans="21:21" x14ac:dyDescent="0.2">
      <c r="U25680" s="59"/>
    </row>
    <row r="25681" spans="21:21" x14ac:dyDescent="0.2">
      <c r="U25681" s="59"/>
    </row>
    <row r="25682" spans="21:21" x14ac:dyDescent="0.2">
      <c r="U25682" s="59"/>
    </row>
    <row r="25683" spans="21:21" x14ac:dyDescent="0.2">
      <c r="U25683" s="59"/>
    </row>
    <row r="25684" spans="21:21" x14ac:dyDescent="0.2">
      <c r="U25684" s="59"/>
    </row>
    <row r="25685" spans="21:21" x14ac:dyDescent="0.2">
      <c r="U25685" s="59"/>
    </row>
    <row r="25686" spans="21:21" x14ac:dyDescent="0.2">
      <c r="U25686" s="59"/>
    </row>
    <row r="25687" spans="21:21" x14ac:dyDescent="0.2">
      <c r="U25687" s="59"/>
    </row>
    <row r="25688" spans="21:21" x14ac:dyDescent="0.2">
      <c r="U25688" s="59"/>
    </row>
    <row r="25689" spans="21:21" x14ac:dyDescent="0.2">
      <c r="U25689" s="59"/>
    </row>
    <row r="25690" spans="21:21" x14ac:dyDescent="0.2">
      <c r="U25690" s="59"/>
    </row>
    <row r="25691" spans="21:21" x14ac:dyDescent="0.2">
      <c r="U25691" s="59"/>
    </row>
    <row r="25692" spans="21:21" x14ac:dyDescent="0.2">
      <c r="U25692" s="59"/>
    </row>
    <row r="25693" spans="21:21" x14ac:dyDescent="0.2">
      <c r="U25693" s="59"/>
    </row>
    <row r="25694" spans="21:21" x14ac:dyDescent="0.2">
      <c r="U25694" s="59"/>
    </row>
    <row r="25695" spans="21:21" x14ac:dyDescent="0.2">
      <c r="U25695" s="59"/>
    </row>
    <row r="25696" spans="21:21" x14ac:dyDescent="0.2">
      <c r="U25696" s="59"/>
    </row>
    <row r="25697" spans="21:21" x14ac:dyDescent="0.2">
      <c r="U25697" s="59"/>
    </row>
    <row r="25698" spans="21:21" x14ac:dyDescent="0.2">
      <c r="U25698" s="59"/>
    </row>
    <row r="25699" spans="21:21" x14ac:dyDescent="0.2">
      <c r="U25699" s="59"/>
    </row>
    <row r="25700" spans="21:21" x14ac:dyDescent="0.2">
      <c r="U25700" s="59"/>
    </row>
    <row r="25701" spans="21:21" x14ac:dyDescent="0.2">
      <c r="U25701" s="59"/>
    </row>
    <row r="25702" spans="21:21" x14ac:dyDescent="0.2">
      <c r="U25702" s="59"/>
    </row>
    <row r="25703" spans="21:21" x14ac:dyDescent="0.2">
      <c r="U25703" s="59"/>
    </row>
    <row r="25704" spans="21:21" x14ac:dyDescent="0.2">
      <c r="U25704" s="59"/>
    </row>
    <row r="25705" spans="21:21" x14ac:dyDescent="0.2">
      <c r="U25705" s="59"/>
    </row>
    <row r="25706" spans="21:21" x14ac:dyDescent="0.2">
      <c r="U25706" s="59"/>
    </row>
    <row r="25707" spans="21:21" x14ac:dyDescent="0.2">
      <c r="U25707" s="59"/>
    </row>
    <row r="25708" spans="21:21" x14ac:dyDescent="0.2">
      <c r="U25708" s="59"/>
    </row>
    <row r="25709" spans="21:21" x14ac:dyDescent="0.2">
      <c r="U25709" s="59"/>
    </row>
    <row r="25710" spans="21:21" x14ac:dyDescent="0.2">
      <c r="U25710" s="59"/>
    </row>
    <row r="25711" spans="21:21" x14ac:dyDescent="0.2">
      <c r="U25711" s="59"/>
    </row>
    <row r="25712" spans="21:21" x14ac:dyDescent="0.2">
      <c r="U25712" s="59"/>
    </row>
    <row r="25713" spans="21:21" x14ac:dyDescent="0.2">
      <c r="U25713" s="59"/>
    </row>
    <row r="25714" spans="21:21" x14ac:dyDescent="0.2">
      <c r="U25714" s="59"/>
    </row>
    <row r="25715" spans="21:21" x14ac:dyDescent="0.2">
      <c r="U25715" s="59"/>
    </row>
    <row r="25716" spans="21:21" x14ac:dyDescent="0.2">
      <c r="U25716" s="59"/>
    </row>
    <row r="25717" spans="21:21" x14ac:dyDescent="0.2">
      <c r="U25717" s="59"/>
    </row>
    <row r="25718" spans="21:21" x14ac:dyDescent="0.2">
      <c r="U25718" s="59"/>
    </row>
    <row r="25719" spans="21:21" x14ac:dyDescent="0.2">
      <c r="U25719" s="59"/>
    </row>
    <row r="25720" spans="21:21" x14ac:dyDescent="0.2">
      <c r="U25720" s="59"/>
    </row>
    <row r="25721" spans="21:21" x14ac:dyDescent="0.2">
      <c r="U25721" s="59"/>
    </row>
    <row r="25722" spans="21:21" x14ac:dyDescent="0.2">
      <c r="U25722" s="59"/>
    </row>
    <row r="25723" spans="21:21" x14ac:dyDescent="0.2">
      <c r="U25723" s="59"/>
    </row>
    <row r="25724" spans="21:21" x14ac:dyDescent="0.2">
      <c r="U25724" s="59"/>
    </row>
    <row r="25725" spans="21:21" x14ac:dyDescent="0.2">
      <c r="U25725" s="59"/>
    </row>
    <row r="25726" spans="21:21" x14ac:dyDescent="0.2">
      <c r="U25726" s="59"/>
    </row>
    <row r="25727" spans="21:21" x14ac:dyDescent="0.2">
      <c r="U25727" s="59"/>
    </row>
    <row r="25728" spans="21:21" x14ac:dyDescent="0.2">
      <c r="U25728" s="59"/>
    </row>
    <row r="25729" spans="21:21" x14ac:dyDescent="0.2">
      <c r="U25729" s="59"/>
    </row>
    <row r="25730" spans="21:21" x14ac:dyDescent="0.2">
      <c r="U25730" s="59"/>
    </row>
    <row r="25731" spans="21:21" x14ac:dyDescent="0.2">
      <c r="U25731" s="59"/>
    </row>
    <row r="25732" spans="21:21" x14ac:dyDescent="0.2">
      <c r="U25732" s="59"/>
    </row>
    <row r="25733" spans="21:21" x14ac:dyDescent="0.2">
      <c r="U25733" s="59"/>
    </row>
    <row r="25734" spans="21:21" x14ac:dyDescent="0.2">
      <c r="U25734" s="59"/>
    </row>
    <row r="25735" spans="21:21" x14ac:dyDescent="0.2">
      <c r="U25735" s="59"/>
    </row>
    <row r="25736" spans="21:21" x14ac:dyDescent="0.2">
      <c r="U25736" s="59"/>
    </row>
    <row r="25737" spans="21:21" x14ac:dyDescent="0.2">
      <c r="U25737" s="59"/>
    </row>
    <row r="25738" spans="21:21" x14ac:dyDescent="0.2">
      <c r="U25738" s="59"/>
    </row>
    <row r="25739" spans="21:21" x14ac:dyDescent="0.2">
      <c r="U25739" s="59"/>
    </row>
    <row r="25740" spans="21:21" x14ac:dyDescent="0.2">
      <c r="U25740" s="59"/>
    </row>
    <row r="25741" spans="21:21" x14ac:dyDescent="0.2">
      <c r="U25741" s="59"/>
    </row>
    <row r="25742" spans="21:21" x14ac:dyDescent="0.2">
      <c r="U25742" s="59"/>
    </row>
    <row r="25743" spans="21:21" x14ac:dyDescent="0.2">
      <c r="U25743" s="59"/>
    </row>
    <row r="25744" spans="21:21" x14ac:dyDescent="0.2">
      <c r="U25744" s="59"/>
    </row>
    <row r="25745" spans="21:21" x14ac:dyDescent="0.2">
      <c r="U25745" s="59"/>
    </row>
    <row r="25746" spans="21:21" x14ac:dyDescent="0.2">
      <c r="U25746" s="59"/>
    </row>
    <row r="25747" spans="21:21" x14ac:dyDescent="0.2">
      <c r="U25747" s="59"/>
    </row>
    <row r="25748" spans="21:21" x14ac:dyDescent="0.2">
      <c r="U25748" s="59"/>
    </row>
    <row r="25749" spans="21:21" x14ac:dyDescent="0.2">
      <c r="U25749" s="59"/>
    </row>
    <row r="25750" spans="21:21" x14ac:dyDescent="0.2">
      <c r="U25750" s="59"/>
    </row>
    <row r="25751" spans="21:21" x14ac:dyDescent="0.2">
      <c r="U25751" s="59"/>
    </row>
    <row r="25752" spans="21:21" x14ac:dyDescent="0.2">
      <c r="U25752" s="59"/>
    </row>
    <row r="25753" spans="21:21" x14ac:dyDescent="0.2">
      <c r="U25753" s="59"/>
    </row>
    <row r="25754" spans="21:21" x14ac:dyDescent="0.2">
      <c r="U25754" s="59"/>
    </row>
    <row r="25755" spans="21:21" x14ac:dyDescent="0.2">
      <c r="U25755" s="59"/>
    </row>
    <row r="25756" spans="21:21" x14ac:dyDescent="0.2">
      <c r="U25756" s="59"/>
    </row>
    <row r="25757" spans="21:21" x14ac:dyDescent="0.2">
      <c r="U25757" s="59"/>
    </row>
    <row r="25758" spans="21:21" x14ac:dyDescent="0.2">
      <c r="U25758" s="59"/>
    </row>
    <row r="25759" spans="21:21" x14ac:dyDescent="0.2">
      <c r="U25759" s="59"/>
    </row>
    <row r="25760" spans="21:21" x14ac:dyDescent="0.2">
      <c r="U25760" s="59"/>
    </row>
    <row r="25761" spans="21:21" x14ac:dyDescent="0.2">
      <c r="U25761" s="59"/>
    </row>
    <row r="25762" spans="21:21" x14ac:dyDescent="0.2">
      <c r="U25762" s="59"/>
    </row>
    <row r="25763" spans="21:21" x14ac:dyDescent="0.2">
      <c r="U25763" s="59"/>
    </row>
    <row r="25764" spans="21:21" x14ac:dyDescent="0.2">
      <c r="U25764" s="59"/>
    </row>
    <row r="25765" spans="21:21" x14ac:dyDescent="0.2">
      <c r="U25765" s="59"/>
    </row>
    <row r="25766" spans="21:21" x14ac:dyDescent="0.2">
      <c r="U25766" s="59"/>
    </row>
    <row r="25767" spans="21:21" x14ac:dyDescent="0.2">
      <c r="U25767" s="59"/>
    </row>
    <row r="25768" spans="21:21" x14ac:dyDescent="0.2">
      <c r="U25768" s="59"/>
    </row>
    <row r="25769" spans="21:21" x14ac:dyDescent="0.2">
      <c r="U25769" s="59"/>
    </row>
    <row r="25770" spans="21:21" x14ac:dyDescent="0.2">
      <c r="U25770" s="59"/>
    </row>
    <row r="25771" spans="21:21" x14ac:dyDescent="0.2">
      <c r="U25771" s="59"/>
    </row>
    <row r="25772" spans="21:21" x14ac:dyDescent="0.2">
      <c r="U25772" s="59"/>
    </row>
    <row r="25773" spans="21:21" x14ac:dyDescent="0.2">
      <c r="U25773" s="59"/>
    </row>
    <row r="25774" spans="21:21" x14ac:dyDescent="0.2">
      <c r="U25774" s="59"/>
    </row>
    <row r="25775" spans="21:21" x14ac:dyDescent="0.2">
      <c r="U25775" s="59"/>
    </row>
    <row r="25776" spans="21:21" x14ac:dyDescent="0.2">
      <c r="U25776" s="59"/>
    </row>
    <row r="25777" spans="21:21" x14ac:dyDescent="0.2">
      <c r="U25777" s="59"/>
    </row>
    <row r="25778" spans="21:21" x14ac:dyDescent="0.2">
      <c r="U25778" s="59"/>
    </row>
    <row r="25779" spans="21:21" x14ac:dyDescent="0.2">
      <c r="U25779" s="59"/>
    </row>
    <row r="25780" spans="21:21" x14ac:dyDescent="0.2">
      <c r="U25780" s="59"/>
    </row>
    <row r="25781" spans="21:21" x14ac:dyDescent="0.2">
      <c r="U25781" s="59"/>
    </row>
    <row r="25782" spans="21:21" x14ac:dyDescent="0.2">
      <c r="U25782" s="59"/>
    </row>
    <row r="25783" spans="21:21" x14ac:dyDescent="0.2">
      <c r="U25783" s="59"/>
    </row>
    <row r="25784" spans="21:21" x14ac:dyDescent="0.2">
      <c r="U25784" s="59"/>
    </row>
    <row r="25785" spans="21:21" x14ac:dyDescent="0.2">
      <c r="U25785" s="59"/>
    </row>
    <row r="25786" spans="21:21" x14ac:dyDescent="0.2">
      <c r="U25786" s="59"/>
    </row>
    <row r="25787" spans="21:21" x14ac:dyDescent="0.2">
      <c r="U25787" s="59"/>
    </row>
    <row r="25788" spans="21:21" x14ac:dyDescent="0.2">
      <c r="U25788" s="59"/>
    </row>
    <row r="25789" spans="21:21" x14ac:dyDescent="0.2">
      <c r="U25789" s="59"/>
    </row>
    <row r="25790" spans="21:21" x14ac:dyDescent="0.2">
      <c r="U25790" s="59"/>
    </row>
    <row r="25791" spans="21:21" x14ac:dyDescent="0.2">
      <c r="U25791" s="59"/>
    </row>
    <row r="25792" spans="21:21" x14ac:dyDescent="0.2">
      <c r="U25792" s="59"/>
    </row>
    <row r="25793" spans="21:21" x14ac:dyDescent="0.2">
      <c r="U25793" s="59"/>
    </row>
    <row r="25794" spans="21:21" x14ac:dyDescent="0.2">
      <c r="U25794" s="59"/>
    </row>
    <row r="25795" spans="21:21" x14ac:dyDescent="0.2">
      <c r="U25795" s="59"/>
    </row>
    <row r="25796" spans="21:21" x14ac:dyDescent="0.2">
      <c r="U25796" s="59"/>
    </row>
    <row r="25797" spans="21:21" x14ac:dyDescent="0.2">
      <c r="U25797" s="59"/>
    </row>
    <row r="25798" spans="21:21" x14ac:dyDescent="0.2">
      <c r="U25798" s="59"/>
    </row>
    <row r="25799" spans="21:21" x14ac:dyDescent="0.2">
      <c r="U25799" s="59"/>
    </row>
    <row r="25800" spans="21:21" x14ac:dyDescent="0.2">
      <c r="U25800" s="59"/>
    </row>
    <row r="25801" spans="21:21" x14ac:dyDescent="0.2">
      <c r="U25801" s="59"/>
    </row>
    <row r="25802" spans="21:21" x14ac:dyDescent="0.2">
      <c r="U25802" s="59"/>
    </row>
    <row r="25803" spans="21:21" x14ac:dyDescent="0.2">
      <c r="U25803" s="59"/>
    </row>
    <row r="25804" spans="21:21" x14ac:dyDescent="0.2">
      <c r="U25804" s="59"/>
    </row>
    <row r="25805" spans="21:21" x14ac:dyDescent="0.2">
      <c r="U25805" s="59"/>
    </row>
    <row r="25806" spans="21:21" x14ac:dyDescent="0.2">
      <c r="U25806" s="59"/>
    </row>
    <row r="25807" spans="21:21" x14ac:dyDescent="0.2">
      <c r="U25807" s="59"/>
    </row>
    <row r="25808" spans="21:21" x14ac:dyDescent="0.2">
      <c r="U25808" s="59"/>
    </row>
    <row r="25809" spans="21:21" x14ac:dyDescent="0.2">
      <c r="U25809" s="59"/>
    </row>
    <row r="25810" spans="21:21" x14ac:dyDescent="0.2">
      <c r="U25810" s="59"/>
    </row>
    <row r="25811" spans="21:21" x14ac:dyDescent="0.2">
      <c r="U25811" s="59"/>
    </row>
    <row r="25812" spans="21:21" x14ac:dyDescent="0.2">
      <c r="U25812" s="59"/>
    </row>
    <row r="25813" spans="21:21" x14ac:dyDescent="0.2">
      <c r="U25813" s="59"/>
    </row>
    <row r="25814" spans="21:21" x14ac:dyDescent="0.2">
      <c r="U25814" s="59"/>
    </row>
    <row r="25815" spans="21:21" x14ac:dyDescent="0.2">
      <c r="U25815" s="59"/>
    </row>
    <row r="25816" spans="21:21" x14ac:dyDescent="0.2">
      <c r="U25816" s="59"/>
    </row>
    <row r="25817" spans="21:21" x14ac:dyDescent="0.2">
      <c r="U25817" s="59"/>
    </row>
    <row r="25818" spans="21:21" x14ac:dyDescent="0.2">
      <c r="U25818" s="59"/>
    </row>
    <row r="25819" spans="21:21" x14ac:dyDescent="0.2">
      <c r="U25819" s="59"/>
    </row>
    <row r="25820" spans="21:21" x14ac:dyDescent="0.2">
      <c r="U25820" s="59"/>
    </row>
    <row r="25821" spans="21:21" x14ac:dyDescent="0.2">
      <c r="U25821" s="59"/>
    </row>
    <row r="25822" spans="21:21" x14ac:dyDescent="0.2">
      <c r="U25822" s="59"/>
    </row>
    <row r="25823" spans="21:21" x14ac:dyDescent="0.2">
      <c r="U25823" s="59"/>
    </row>
    <row r="25824" spans="21:21" x14ac:dyDescent="0.2">
      <c r="U25824" s="59"/>
    </row>
    <row r="25825" spans="21:21" x14ac:dyDescent="0.2">
      <c r="U25825" s="59"/>
    </row>
    <row r="25826" spans="21:21" x14ac:dyDescent="0.2">
      <c r="U25826" s="59"/>
    </row>
    <row r="25827" spans="21:21" x14ac:dyDescent="0.2">
      <c r="U25827" s="59"/>
    </row>
    <row r="25828" spans="21:21" x14ac:dyDescent="0.2">
      <c r="U25828" s="59"/>
    </row>
    <row r="25829" spans="21:21" x14ac:dyDescent="0.2">
      <c r="U25829" s="59"/>
    </row>
    <row r="25830" spans="21:21" x14ac:dyDescent="0.2">
      <c r="U25830" s="59"/>
    </row>
    <row r="25831" spans="21:21" x14ac:dyDescent="0.2">
      <c r="U25831" s="59"/>
    </row>
    <row r="25832" spans="21:21" x14ac:dyDescent="0.2">
      <c r="U25832" s="59"/>
    </row>
    <row r="25833" spans="21:21" x14ac:dyDescent="0.2">
      <c r="U25833" s="59"/>
    </row>
    <row r="25834" spans="21:21" x14ac:dyDescent="0.2">
      <c r="U25834" s="59"/>
    </row>
    <row r="25835" spans="21:21" x14ac:dyDescent="0.2">
      <c r="U25835" s="59"/>
    </row>
    <row r="25836" spans="21:21" x14ac:dyDescent="0.2">
      <c r="U25836" s="59"/>
    </row>
    <row r="25837" spans="21:21" x14ac:dyDescent="0.2">
      <c r="U25837" s="59"/>
    </row>
    <row r="25838" spans="21:21" x14ac:dyDescent="0.2">
      <c r="U25838" s="59"/>
    </row>
    <row r="25839" spans="21:21" x14ac:dyDescent="0.2">
      <c r="U25839" s="59"/>
    </row>
    <row r="25840" spans="21:21" x14ac:dyDescent="0.2">
      <c r="U25840" s="59"/>
    </row>
    <row r="25841" spans="21:21" x14ac:dyDescent="0.2">
      <c r="U25841" s="59"/>
    </row>
    <row r="25842" spans="21:21" x14ac:dyDescent="0.2">
      <c r="U25842" s="59"/>
    </row>
    <row r="25843" spans="21:21" x14ac:dyDescent="0.2">
      <c r="U25843" s="59"/>
    </row>
    <row r="25844" spans="21:21" x14ac:dyDescent="0.2">
      <c r="U25844" s="59"/>
    </row>
    <row r="25845" spans="21:21" x14ac:dyDescent="0.2">
      <c r="U25845" s="59"/>
    </row>
    <row r="25846" spans="21:21" x14ac:dyDescent="0.2">
      <c r="U25846" s="59"/>
    </row>
    <row r="25847" spans="21:21" x14ac:dyDescent="0.2">
      <c r="U25847" s="59"/>
    </row>
    <row r="25848" spans="21:21" x14ac:dyDescent="0.2">
      <c r="U25848" s="59"/>
    </row>
    <row r="25849" spans="21:21" x14ac:dyDescent="0.2">
      <c r="U25849" s="59"/>
    </row>
    <row r="25850" spans="21:21" x14ac:dyDescent="0.2">
      <c r="U25850" s="59"/>
    </row>
    <row r="25851" spans="21:21" x14ac:dyDescent="0.2">
      <c r="U25851" s="59"/>
    </row>
    <row r="25852" spans="21:21" x14ac:dyDescent="0.2">
      <c r="U25852" s="59"/>
    </row>
    <row r="25853" spans="21:21" x14ac:dyDescent="0.2">
      <c r="U25853" s="59"/>
    </row>
    <row r="25854" spans="21:21" x14ac:dyDescent="0.2">
      <c r="U25854" s="59"/>
    </row>
    <row r="25855" spans="21:21" x14ac:dyDescent="0.2">
      <c r="U25855" s="59"/>
    </row>
    <row r="25856" spans="21:21" x14ac:dyDescent="0.2">
      <c r="U25856" s="59"/>
    </row>
    <row r="25857" spans="21:21" x14ac:dyDescent="0.2">
      <c r="U25857" s="59"/>
    </row>
    <row r="25858" spans="21:21" x14ac:dyDescent="0.2">
      <c r="U25858" s="59"/>
    </row>
    <row r="25859" spans="21:21" x14ac:dyDescent="0.2">
      <c r="U25859" s="59"/>
    </row>
    <row r="25860" spans="21:21" x14ac:dyDescent="0.2">
      <c r="U25860" s="59"/>
    </row>
    <row r="25861" spans="21:21" x14ac:dyDescent="0.2">
      <c r="U25861" s="59"/>
    </row>
    <row r="25862" spans="21:21" x14ac:dyDescent="0.2">
      <c r="U25862" s="59"/>
    </row>
    <row r="25863" spans="21:21" x14ac:dyDescent="0.2">
      <c r="U25863" s="59"/>
    </row>
    <row r="25864" spans="21:21" x14ac:dyDescent="0.2">
      <c r="U25864" s="59"/>
    </row>
    <row r="25865" spans="21:21" x14ac:dyDescent="0.2">
      <c r="U25865" s="59"/>
    </row>
    <row r="25866" spans="21:21" x14ac:dyDescent="0.2">
      <c r="U25866" s="59"/>
    </row>
    <row r="25867" spans="21:21" x14ac:dyDescent="0.2">
      <c r="U25867" s="59"/>
    </row>
    <row r="25868" spans="21:21" x14ac:dyDescent="0.2">
      <c r="U25868" s="59"/>
    </row>
    <row r="25869" spans="21:21" x14ac:dyDescent="0.2">
      <c r="U25869" s="59"/>
    </row>
    <row r="25870" spans="21:21" x14ac:dyDescent="0.2">
      <c r="U25870" s="59"/>
    </row>
    <row r="25871" spans="21:21" x14ac:dyDescent="0.2">
      <c r="U25871" s="59"/>
    </row>
    <row r="25872" spans="21:21" x14ac:dyDescent="0.2">
      <c r="U25872" s="59"/>
    </row>
    <row r="25873" spans="21:21" x14ac:dyDescent="0.2">
      <c r="U25873" s="59"/>
    </row>
    <row r="25874" spans="21:21" x14ac:dyDescent="0.2">
      <c r="U25874" s="59"/>
    </row>
    <row r="25875" spans="21:21" x14ac:dyDescent="0.2">
      <c r="U25875" s="59"/>
    </row>
    <row r="25876" spans="21:21" x14ac:dyDescent="0.2">
      <c r="U25876" s="59"/>
    </row>
    <row r="25877" spans="21:21" x14ac:dyDescent="0.2">
      <c r="U25877" s="59"/>
    </row>
    <row r="25878" spans="21:21" x14ac:dyDescent="0.2">
      <c r="U25878" s="59"/>
    </row>
    <row r="25879" spans="21:21" x14ac:dyDescent="0.2">
      <c r="U25879" s="59"/>
    </row>
    <row r="25880" spans="21:21" x14ac:dyDescent="0.2">
      <c r="U25880" s="59"/>
    </row>
    <row r="25881" spans="21:21" x14ac:dyDescent="0.2">
      <c r="U25881" s="59"/>
    </row>
    <row r="25882" spans="21:21" x14ac:dyDescent="0.2">
      <c r="U25882" s="59"/>
    </row>
    <row r="25883" spans="21:21" x14ac:dyDescent="0.2">
      <c r="U25883" s="59"/>
    </row>
    <row r="25884" spans="21:21" x14ac:dyDescent="0.2">
      <c r="U25884" s="59"/>
    </row>
    <row r="25885" spans="21:21" x14ac:dyDescent="0.2">
      <c r="U25885" s="59"/>
    </row>
    <row r="25886" spans="21:21" x14ac:dyDescent="0.2">
      <c r="U25886" s="59"/>
    </row>
    <row r="25887" spans="21:21" x14ac:dyDescent="0.2">
      <c r="U25887" s="59"/>
    </row>
    <row r="25888" spans="21:21" x14ac:dyDescent="0.2">
      <c r="U25888" s="59"/>
    </row>
    <row r="25889" spans="21:21" x14ac:dyDescent="0.2">
      <c r="U25889" s="59"/>
    </row>
    <row r="25890" spans="21:21" x14ac:dyDescent="0.2">
      <c r="U25890" s="59"/>
    </row>
    <row r="25891" spans="21:21" x14ac:dyDescent="0.2">
      <c r="U25891" s="59"/>
    </row>
    <row r="25892" spans="21:21" x14ac:dyDescent="0.2">
      <c r="U25892" s="59"/>
    </row>
    <row r="25893" spans="21:21" x14ac:dyDescent="0.2">
      <c r="U25893" s="59"/>
    </row>
    <row r="25894" spans="21:21" x14ac:dyDescent="0.2">
      <c r="U25894" s="59"/>
    </row>
    <row r="25895" spans="21:21" x14ac:dyDescent="0.2">
      <c r="U25895" s="59"/>
    </row>
    <row r="25896" spans="21:21" x14ac:dyDescent="0.2">
      <c r="U25896" s="59"/>
    </row>
    <row r="25897" spans="21:21" x14ac:dyDescent="0.2">
      <c r="U25897" s="59"/>
    </row>
    <row r="25898" spans="21:21" x14ac:dyDescent="0.2">
      <c r="U25898" s="59"/>
    </row>
    <row r="25899" spans="21:21" x14ac:dyDescent="0.2">
      <c r="U25899" s="59"/>
    </row>
    <row r="25900" spans="21:21" x14ac:dyDescent="0.2">
      <c r="U25900" s="59"/>
    </row>
    <row r="25901" spans="21:21" x14ac:dyDescent="0.2">
      <c r="U25901" s="59"/>
    </row>
    <row r="25902" spans="21:21" x14ac:dyDescent="0.2">
      <c r="U25902" s="59"/>
    </row>
    <row r="25903" spans="21:21" x14ac:dyDescent="0.2">
      <c r="U25903" s="59"/>
    </row>
    <row r="25904" spans="21:21" x14ac:dyDescent="0.2">
      <c r="U25904" s="59"/>
    </row>
    <row r="25905" spans="21:21" x14ac:dyDescent="0.2">
      <c r="U25905" s="59"/>
    </row>
    <row r="25906" spans="21:21" x14ac:dyDescent="0.2">
      <c r="U25906" s="59"/>
    </row>
    <row r="25907" spans="21:21" x14ac:dyDescent="0.2">
      <c r="U25907" s="59"/>
    </row>
    <row r="25908" spans="21:21" x14ac:dyDescent="0.2">
      <c r="U25908" s="59"/>
    </row>
    <row r="25909" spans="21:21" x14ac:dyDescent="0.2">
      <c r="U25909" s="59"/>
    </row>
    <row r="25910" spans="21:21" x14ac:dyDescent="0.2">
      <c r="U25910" s="59"/>
    </row>
    <row r="25911" spans="21:21" x14ac:dyDescent="0.2">
      <c r="U25911" s="59"/>
    </row>
    <row r="25912" spans="21:21" x14ac:dyDescent="0.2">
      <c r="U25912" s="59"/>
    </row>
    <row r="25913" spans="21:21" x14ac:dyDescent="0.2">
      <c r="U25913" s="59"/>
    </row>
    <row r="25914" spans="21:21" x14ac:dyDescent="0.2">
      <c r="U25914" s="59"/>
    </row>
    <row r="25915" spans="21:21" x14ac:dyDescent="0.2">
      <c r="U25915" s="59"/>
    </row>
    <row r="25916" spans="21:21" x14ac:dyDescent="0.2">
      <c r="U25916" s="59"/>
    </row>
    <row r="25917" spans="21:21" x14ac:dyDescent="0.2">
      <c r="U25917" s="59"/>
    </row>
    <row r="25918" spans="21:21" x14ac:dyDescent="0.2">
      <c r="U25918" s="59"/>
    </row>
    <row r="25919" spans="21:21" x14ac:dyDescent="0.2">
      <c r="U25919" s="59"/>
    </row>
    <row r="25920" spans="21:21" x14ac:dyDescent="0.2">
      <c r="U25920" s="59"/>
    </row>
    <row r="25921" spans="21:21" x14ac:dyDescent="0.2">
      <c r="U25921" s="59"/>
    </row>
    <row r="25922" spans="21:21" x14ac:dyDescent="0.2">
      <c r="U25922" s="59"/>
    </row>
    <row r="25923" spans="21:21" x14ac:dyDescent="0.2">
      <c r="U25923" s="59"/>
    </row>
    <row r="25924" spans="21:21" x14ac:dyDescent="0.2">
      <c r="U25924" s="59"/>
    </row>
    <row r="25925" spans="21:21" x14ac:dyDescent="0.2">
      <c r="U25925" s="59"/>
    </row>
    <row r="25926" spans="21:21" x14ac:dyDescent="0.2">
      <c r="U25926" s="59"/>
    </row>
    <row r="25927" spans="21:21" x14ac:dyDescent="0.2">
      <c r="U25927" s="59"/>
    </row>
    <row r="25928" spans="21:21" x14ac:dyDescent="0.2">
      <c r="U25928" s="59"/>
    </row>
    <row r="25929" spans="21:21" x14ac:dyDescent="0.2">
      <c r="U25929" s="59"/>
    </row>
    <row r="25930" spans="21:21" x14ac:dyDescent="0.2">
      <c r="U25930" s="59"/>
    </row>
    <row r="25931" spans="21:21" x14ac:dyDescent="0.2">
      <c r="U25931" s="59"/>
    </row>
    <row r="25932" spans="21:21" x14ac:dyDescent="0.2">
      <c r="U25932" s="59"/>
    </row>
    <row r="25933" spans="21:21" x14ac:dyDescent="0.2">
      <c r="U25933" s="59"/>
    </row>
    <row r="25934" spans="21:21" x14ac:dyDescent="0.2">
      <c r="U25934" s="59"/>
    </row>
    <row r="25935" spans="21:21" x14ac:dyDescent="0.2">
      <c r="U25935" s="59"/>
    </row>
    <row r="25936" spans="21:21" x14ac:dyDescent="0.2">
      <c r="U25936" s="59"/>
    </row>
    <row r="25937" spans="21:21" x14ac:dyDescent="0.2">
      <c r="U25937" s="59"/>
    </row>
    <row r="25938" spans="21:21" x14ac:dyDescent="0.2">
      <c r="U25938" s="59"/>
    </row>
    <row r="25939" spans="21:21" x14ac:dyDescent="0.2">
      <c r="U25939" s="59"/>
    </row>
    <row r="25940" spans="21:21" x14ac:dyDescent="0.2">
      <c r="U25940" s="59"/>
    </row>
    <row r="25941" spans="21:21" x14ac:dyDescent="0.2">
      <c r="U25941" s="59"/>
    </row>
    <row r="25942" spans="21:21" x14ac:dyDescent="0.2">
      <c r="U25942" s="59"/>
    </row>
    <row r="25943" spans="21:21" x14ac:dyDescent="0.2">
      <c r="U25943" s="59"/>
    </row>
    <row r="25944" spans="21:21" x14ac:dyDescent="0.2">
      <c r="U25944" s="59"/>
    </row>
    <row r="25945" spans="21:21" x14ac:dyDescent="0.2">
      <c r="U25945" s="59"/>
    </row>
    <row r="25946" spans="21:21" x14ac:dyDescent="0.2">
      <c r="U25946" s="59"/>
    </row>
    <row r="25947" spans="21:21" x14ac:dyDescent="0.2">
      <c r="U25947" s="59"/>
    </row>
    <row r="25948" spans="21:21" x14ac:dyDescent="0.2">
      <c r="U25948" s="59"/>
    </row>
    <row r="25949" spans="21:21" x14ac:dyDescent="0.2">
      <c r="U25949" s="59"/>
    </row>
    <row r="25950" spans="21:21" x14ac:dyDescent="0.2">
      <c r="U25950" s="59"/>
    </row>
    <row r="25951" spans="21:21" x14ac:dyDescent="0.2">
      <c r="U25951" s="59"/>
    </row>
    <row r="25952" spans="21:21" x14ac:dyDescent="0.2">
      <c r="U25952" s="59"/>
    </row>
    <row r="25953" spans="21:21" x14ac:dyDescent="0.2">
      <c r="U25953" s="59"/>
    </row>
    <row r="25954" spans="21:21" x14ac:dyDescent="0.2">
      <c r="U25954" s="59"/>
    </row>
    <row r="25955" spans="21:21" x14ac:dyDescent="0.2">
      <c r="U25955" s="59"/>
    </row>
    <row r="25956" spans="21:21" x14ac:dyDescent="0.2">
      <c r="U25956" s="59"/>
    </row>
    <row r="25957" spans="21:21" x14ac:dyDescent="0.2">
      <c r="U25957" s="59"/>
    </row>
    <row r="25958" spans="21:21" x14ac:dyDescent="0.2">
      <c r="U25958" s="59"/>
    </row>
    <row r="25959" spans="21:21" x14ac:dyDescent="0.2">
      <c r="U25959" s="59"/>
    </row>
    <row r="25960" spans="21:21" x14ac:dyDescent="0.2">
      <c r="U25960" s="59"/>
    </row>
    <row r="25961" spans="21:21" x14ac:dyDescent="0.2">
      <c r="U25961" s="59"/>
    </row>
    <row r="25962" spans="21:21" x14ac:dyDescent="0.2">
      <c r="U25962" s="59"/>
    </row>
    <row r="25963" spans="21:21" x14ac:dyDescent="0.2">
      <c r="U25963" s="59"/>
    </row>
    <row r="25964" spans="21:21" x14ac:dyDescent="0.2">
      <c r="U25964" s="59"/>
    </row>
    <row r="25965" spans="21:21" x14ac:dyDescent="0.2">
      <c r="U25965" s="59"/>
    </row>
    <row r="25966" spans="21:21" x14ac:dyDescent="0.2">
      <c r="U25966" s="59"/>
    </row>
    <row r="25967" spans="21:21" x14ac:dyDescent="0.2">
      <c r="U25967" s="59"/>
    </row>
    <row r="25968" spans="21:21" x14ac:dyDescent="0.2">
      <c r="U25968" s="59"/>
    </row>
    <row r="25969" spans="21:21" x14ac:dyDescent="0.2">
      <c r="U25969" s="59"/>
    </row>
    <row r="25970" spans="21:21" x14ac:dyDescent="0.2">
      <c r="U25970" s="59"/>
    </row>
    <row r="25971" spans="21:21" x14ac:dyDescent="0.2">
      <c r="U25971" s="59"/>
    </row>
    <row r="25972" spans="21:21" x14ac:dyDescent="0.2">
      <c r="U25972" s="59"/>
    </row>
    <row r="25973" spans="21:21" x14ac:dyDescent="0.2">
      <c r="U25973" s="59"/>
    </row>
    <row r="25974" spans="21:21" x14ac:dyDescent="0.2">
      <c r="U25974" s="59"/>
    </row>
    <row r="25975" spans="21:21" x14ac:dyDescent="0.2">
      <c r="U25975" s="59"/>
    </row>
    <row r="25976" spans="21:21" x14ac:dyDescent="0.2">
      <c r="U25976" s="59"/>
    </row>
    <row r="25977" spans="21:21" x14ac:dyDescent="0.2">
      <c r="U25977" s="59"/>
    </row>
    <row r="25978" spans="21:21" x14ac:dyDescent="0.2">
      <c r="U25978" s="59"/>
    </row>
    <row r="25979" spans="21:21" x14ac:dyDescent="0.2">
      <c r="U25979" s="59"/>
    </row>
    <row r="25980" spans="21:21" x14ac:dyDescent="0.2">
      <c r="U25980" s="59"/>
    </row>
    <row r="25981" spans="21:21" x14ac:dyDescent="0.2">
      <c r="U25981" s="59"/>
    </row>
    <row r="25982" spans="21:21" x14ac:dyDescent="0.2">
      <c r="U25982" s="59"/>
    </row>
    <row r="25983" spans="21:21" x14ac:dyDescent="0.2">
      <c r="U25983" s="59"/>
    </row>
    <row r="25984" spans="21:21" x14ac:dyDescent="0.2">
      <c r="U25984" s="59"/>
    </row>
    <row r="25985" spans="21:21" x14ac:dyDescent="0.2">
      <c r="U25985" s="59"/>
    </row>
    <row r="25986" spans="21:21" x14ac:dyDescent="0.2">
      <c r="U25986" s="59"/>
    </row>
    <row r="25987" spans="21:21" x14ac:dyDescent="0.2">
      <c r="U25987" s="59"/>
    </row>
    <row r="25988" spans="21:21" x14ac:dyDescent="0.2">
      <c r="U25988" s="59"/>
    </row>
    <row r="25989" spans="21:21" x14ac:dyDescent="0.2">
      <c r="U25989" s="59"/>
    </row>
    <row r="25990" spans="21:21" x14ac:dyDescent="0.2">
      <c r="U25990" s="59"/>
    </row>
    <row r="25991" spans="21:21" x14ac:dyDescent="0.2">
      <c r="U25991" s="59"/>
    </row>
    <row r="25992" spans="21:21" x14ac:dyDescent="0.2">
      <c r="U25992" s="59"/>
    </row>
    <row r="25993" spans="21:21" x14ac:dyDescent="0.2">
      <c r="U25993" s="59"/>
    </row>
    <row r="25994" spans="21:21" x14ac:dyDescent="0.2">
      <c r="U25994" s="59"/>
    </row>
    <row r="25995" spans="21:21" x14ac:dyDescent="0.2">
      <c r="U25995" s="59"/>
    </row>
    <row r="25996" spans="21:21" x14ac:dyDescent="0.2">
      <c r="U25996" s="59"/>
    </row>
    <row r="25997" spans="21:21" x14ac:dyDescent="0.2">
      <c r="U25997" s="59"/>
    </row>
    <row r="25998" spans="21:21" x14ac:dyDescent="0.2">
      <c r="U25998" s="59"/>
    </row>
    <row r="25999" spans="21:21" x14ac:dyDescent="0.2">
      <c r="U25999" s="59"/>
    </row>
    <row r="26000" spans="21:21" x14ac:dyDescent="0.2">
      <c r="U26000" s="59"/>
    </row>
    <row r="26001" spans="21:21" x14ac:dyDescent="0.2">
      <c r="U26001" s="59"/>
    </row>
    <row r="26002" spans="21:21" x14ac:dyDescent="0.2">
      <c r="U26002" s="59"/>
    </row>
    <row r="26003" spans="21:21" x14ac:dyDescent="0.2">
      <c r="U26003" s="59"/>
    </row>
    <row r="26004" spans="21:21" x14ac:dyDescent="0.2">
      <c r="U26004" s="59"/>
    </row>
    <row r="26005" spans="21:21" x14ac:dyDescent="0.2">
      <c r="U26005" s="59"/>
    </row>
    <row r="26006" spans="21:21" x14ac:dyDescent="0.2">
      <c r="U26006" s="59"/>
    </row>
    <row r="26007" spans="21:21" x14ac:dyDescent="0.2">
      <c r="U26007" s="59"/>
    </row>
    <row r="26008" spans="21:21" x14ac:dyDescent="0.2">
      <c r="U26008" s="59"/>
    </row>
    <row r="26009" spans="21:21" x14ac:dyDescent="0.2">
      <c r="U26009" s="59"/>
    </row>
    <row r="26010" spans="21:21" x14ac:dyDescent="0.2">
      <c r="U26010" s="59"/>
    </row>
    <row r="26011" spans="21:21" x14ac:dyDescent="0.2">
      <c r="U26011" s="59"/>
    </row>
    <row r="26012" spans="21:21" x14ac:dyDescent="0.2">
      <c r="U26012" s="59"/>
    </row>
    <row r="26013" spans="21:21" x14ac:dyDescent="0.2">
      <c r="U26013" s="59"/>
    </row>
    <row r="26014" spans="21:21" x14ac:dyDescent="0.2">
      <c r="U26014" s="59"/>
    </row>
    <row r="26015" spans="21:21" x14ac:dyDescent="0.2">
      <c r="U26015" s="59"/>
    </row>
    <row r="26016" spans="21:21" x14ac:dyDescent="0.2">
      <c r="U26016" s="59"/>
    </row>
    <row r="26017" spans="21:21" x14ac:dyDescent="0.2">
      <c r="U26017" s="59"/>
    </row>
    <row r="26018" spans="21:21" x14ac:dyDescent="0.2">
      <c r="U26018" s="59"/>
    </row>
    <row r="26019" spans="21:21" x14ac:dyDescent="0.2">
      <c r="U26019" s="59"/>
    </row>
    <row r="26020" spans="21:21" x14ac:dyDescent="0.2">
      <c r="U26020" s="59"/>
    </row>
    <row r="26021" spans="21:21" x14ac:dyDescent="0.2">
      <c r="U26021" s="59"/>
    </row>
    <row r="26022" spans="21:21" x14ac:dyDescent="0.2">
      <c r="U26022" s="59"/>
    </row>
    <row r="26023" spans="21:21" x14ac:dyDescent="0.2">
      <c r="U26023" s="59"/>
    </row>
    <row r="26024" spans="21:21" x14ac:dyDescent="0.2">
      <c r="U26024" s="59"/>
    </row>
    <row r="26025" spans="21:21" x14ac:dyDescent="0.2">
      <c r="U26025" s="59"/>
    </row>
    <row r="26026" spans="21:21" x14ac:dyDescent="0.2">
      <c r="U26026" s="59"/>
    </row>
    <row r="26027" spans="21:21" x14ac:dyDescent="0.2">
      <c r="U26027" s="59"/>
    </row>
    <row r="26028" spans="21:21" x14ac:dyDescent="0.2">
      <c r="U26028" s="59"/>
    </row>
    <row r="26029" spans="21:21" x14ac:dyDescent="0.2">
      <c r="U26029" s="59"/>
    </row>
    <row r="26030" spans="21:21" x14ac:dyDescent="0.2">
      <c r="U26030" s="59"/>
    </row>
    <row r="26031" spans="21:21" x14ac:dyDescent="0.2">
      <c r="U26031" s="59"/>
    </row>
    <row r="26032" spans="21:21" x14ac:dyDescent="0.2">
      <c r="U26032" s="59"/>
    </row>
    <row r="26033" spans="21:21" x14ac:dyDescent="0.2">
      <c r="U26033" s="59"/>
    </row>
    <row r="26034" spans="21:21" x14ac:dyDescent="0.2">
      <c r="U26034" s="59"/>
    </row>
    <row r="26035" spans="21:21" x14ac:dyDescent="0.2">
      <c r="U26035" s="59"/>
    </row>
    <row r="26036" spans="21:21" x14ac:dyDescent="0.2">
      <c r="U26036" s="59"/>
    </row>
    <row r="26037" spans="21:21" x14ac:dyDescent="0.2">
      <c r="U26037" s="59"/>
    </row>
    <row r="26038" spans="21:21" x14ac:dyDescent="0.2">
      <c r="U26038" s="59"/>
    </row>
    <row r="26039" spans="21:21" x14ac:dyDescent="0.2">
      <c r="U26039" s="59"/>
    </row>
    <row r="26040" spans="21:21" x14ac:dyDescent="0.2">
      <c r="U26040" s="59"/>
    </row>
    <row r="26041" spans="21:21" x14ac:dyDescent="0.2">
      <c r="U26041" s="59"/>
    </row>
    <row r="26042" spans="21:21" x14ac:dyDescent="0.2">
      <c r="U26042" s="59"/>
    </row>
    <row r="26043" spans="21:21" x14ac:dyDescent="0.2">
      <c r="U26043" s="59"/>
    </row>
    <row r="26044" spans="21:21" x14ac:dyDescent="0.2">
      <c r="U26044" s="59"/>
    </row>
    <row r="26045" spans="21:21" x14ac:dyDescent="0.2">
      <c r="U26045" s="59"/>
    </row>
    <row r="26046" spans="21:21" x14ac:dyDescent="0.2">
      <c r="U26046" s="59"/>
    </row>
    <row r="26047" spans="21:21" x14ac:dyDescent="0.2">
      <c r="U26047" s="59"/>
    </row>
    <row r="26048" spans="21:21" x14ac:dyDescent="0.2">
      <c r="U26048" s="59"/>
    </row>
    <row r="26049" spans="21:21" x14ac:dyDescent="0.2">
      <c r="U26049" s="59"/>
    </row>
    <row r="26050" spans="21:21" x14ac:dyDescent="0.2">
      <c r="U26050" s="59"/>
    </row>
    <row r="26051" spans="21:21" x14ac:dyDescent="0.2">
      <c r="U26051" s="59"/>
    </row>
    <row r="26052" spans="21:21" x14ac:dyDescent="0.2">
      <c r="U26052" s="59"/>
    </row>
    <row r="26053" spans="21:21" x14ac:dyDescent="0.2">
      <c r="U26053" s="59"/>
    </row>
    <row r="26054" spans="21:21" x14ac:dyDescent="0.2">
      <c r="U26054" s="59"/>
    </row>
    <row r="26055" spans="21:21" x14ac:dyDescent="0.2">
      <c r="U26055" s="59"/>
    </row>
    <row r="26056" spans="21:21" x14ac:dyDescent="0.2">
      <c r="U26056" s="59"/>
    </row>
    <row r="26057" spans="21:21" x14ac:dyDescent="0.2">
      <c r="U26057" s="59"/>
    </row>
    <row r="26058" spans="21:21" x14ac:dyDescent="0.2">
      <c r="U26058" s="59"/>
    </row>
    <row r="26059" spans="21:21" x14ac:dyDescent="0.2">
      <c r="U26059" s="59"/>
    </row>
    <row r="26060" spans="21:21" x14ac:dyDescent="0.2">
      <c r="U26060" s="59"/>
    </row>
    <row r="26061" spans="21:21" x14ac:dyDescent="0.2">
      <c r="U26061" s="59"/>
    </row>
    <row r="26062" spans="21:21" x14ac:dyDescent="0.2">
      <c r="U26062" s="59"/>
    </row>
    <row r="26063" spans="21:21" x14ac:dyDescent="0.2">
      <c r="U26063" s="59"/>
    </row>
    <row r="26064" spans="21:21" x14ac:dyDescent="0.2">
      <c r="U26064" s="59"/>
    </row>
    <row r="26065" spans="21:21" x14ac:dyDescent="0.2">
      <c r="U26065" s="59"/>
    </row>
    <row r="26066" spans="21:21" x14ac:dyDescent="0.2">
      <c r="U26066" s="59"/>
    </row>
    <row r="26067" spans="21:21" x14ac:dyDescent="0.2">
      <c r="U26067" s="59"/>
    </row>
    <row r="26068" spans="21:21" x14ac:dyDescent="0.2">
      <c r="U26068" s="59"/>
    </row>
    <row r="26069" spans="21:21" x14ac:dyDescent="0.2">
      <c r="U26069" s="59"/>
    </row>
    <row r="26070" spans="21:21" x14ac:dyDescent="0.2">
      <c r="U26070" s="59"/>
    </row>
    <row r="26071" spans="21:21" x14ac:dyDescent="0.2">
      <c r="U26071" s="59"/>
    </row>
    <row r="26072" spans="21:21" x14ac:dyDescent="0.2">
      <c r="U26072" s="59"/>
    </row>
    <row r="26073" spans="21:21" x14ac:dyDescent="0.2">
      <c r="U26073" s="59"/>
    </row>
    <row r="26074" spans="21:21" x14ac:dyDescent="0.2">
      <c r="U26074" s="59"/>
    </row>
    <row r="26075" spans="21:21" x14ac:dyDescent="0.2">
      <c r="U26075" s="59"/>
    </row>
    <row r="26076" spans="21:21" x14ac:dyDescent="0.2">
      <c r="U26076" s="59"/>
    </row>
    <row r="26077" spans="21:21" x14ac:dyDescent="0.2">
      <c r="U26077" s="59"/>
    </row>
    <row r="26078" spans="21:21" x14ac:dyDescent="0.2">
      <c r="U26078" s="59"/>
    </row>
    <row r="26079" spans="21:21" x14ac:dyDescent="0.2">
      <c r="U26079" s="59"/>
    </row>
    <row r="26080" spans="21:21" x14ac:dyDescent="0.2">
      <c r="U26080" s="59"/>
    </row>
    <row r="26081" spans="21:21" x14ac:dyDescent="0.2">
      <c r="U26081" s="59"/>
    </row>
    <row r="26082" spans="21:21" x14ac:dyDescent="0.2">
      <c r="U26082" s="59"/>
    </row>
    <row r="26083" spans="21:21" x14ac:dyDescent="0.2">
      <c r="U26083" s="59"/>
    </row>
    <row r="26084" spans="21:21" x14ac:dyDescent="0.2">
      <c r="U26084" s="59"/>
    </row>
    <row r="26085" spans="21:21" x14ac:dyDescent="0.2">
      <c r="U26085" s="59"/>
    </row>
    <row r="26086" spans="21:21" x14ac:dyDescent="0.2">
      <c r="U26086" s="59"/>
    </row>
    <row r="26087" spans="21:21" x14ac:dyDescent="0.2">
      <c r="U26087" s="59"/>
    </row>
    <row r="26088" spans="21:21" x14ac:dyDescent="0.2">
      <c r="U26088" s="59"/>
    </row>
    <row r="26089" spans="21:21" x14ac:dyDescent="0.2">
      <c r="U26089" s="59"/>
    </row>
    <row r="26090" spans="21:21" x14ac:dyDescent="0.2">
      <c r="U26090" s="59"/>
    </row>
    <row r="26091" spans="21:21" x14ac:dyDescent="0.2">
      <c r="U26091" s="59"/>
    </row>
    <row r="26092" spans="21:21" x14ac:dyDescent="0.2">
      <c r="U26092" s="59"/>
    </row>
    <row r="26093" spans="21:21" x14ac:dyDescent="0.2">
      <c r="U26093" s="59"/>
    </row>
    <row r="26094" spans="21:21" x14ac:dyDescent="0.2">
      <c r="U26094" s="59"/>
    </row>
    <row r="26095" spans="21:21" x14ac:dyDescent="0.2">
      <c r="U26095" s="59"/>
    </row>
    <row r="26096" spans="21:21" x14ac:dyDescent="0.2">
      <c r="U26096" s="59"/>
    </row>
    <row r="26097" spans="21:21" x14ac:dyDescent="0.2">
      <c r="U26097" s="59"/>
    </row>
    <row r="26098" spans="21:21" x14ac:dyDescent="0.2">
      <c r="U26098" s="59"/>
    </row>
    <row r="26099" spans="21:21" x14ac:dyDescent="0.2">
      <c r="U26099" s="59"/>
    </row>
    <row r="26100" spans="21:21" x14ac:dyDescent="0.2">
      <c r="U26100" s="59"/>
    </row>
    <row r="26101" spans="21:21" x14ac:dyDescent="0.2">
      <c r="U26101" s="59"/>
    </row>
    <row r="26102" spans="21:21" x14ac:dyDescent="0.2">
      <c r="U26102" s="59"/>
    </row>
    <row r="26103" spans="21:21" x14ac:dyDescent="0.2">
      <c r="U26103" s="59"/>
    </row>
    <row r="26104" spans="21:21" x14ac:dyDescent="0.2">
      <c r="U26104" s="59"/>
    </row>
    <row r="26105" spans="21:21" x14ac:dyDescent="0.2">
      <c r="U26105" s="59"/>
    </row>
    <row r="26106" spans="21:21" x14ac:dyDescent="0.2">
      <c r="U26106" s="59"/>
    </row>
    <row r="26107" spans="21:21" x14ac:dyDescent="0.2">
      <c r="U26107" s="59"/>
    </row>
    <row r="26108" spans="21:21" x14ac:dyDescent="0.2">
      <c r="U26108" s="59"/>
    </row>
    <row r="26109" spans="21:21" x14ac:dyDescent="0.2">
      <c r="U26109" s="59"/>
    </row>
    <row r="26110" spans="21:21" x14ac:dyDescent="0.2">
      <c r="U26110" s="59"/>
    </row>
    <row r="26111" spans="21:21" x14ac:dyDescent="0.2">
      <c r="U26111" s="59"/>
    </row>
    <row r="26112" spans="21:21" x14ac:dyDescent="0.2">
      <c r="U26112" s="59"/>
    </row>
    <row r="26113" spans="21:21" x14ac:dyDescent="0.2">
      <c r="U26113" s="59"/>
    </row>
    <row r="26114" spans="21:21" x14ac:dyDescent="0.2">
      <c r="U26114" s="59"/>
    </row>
    <row r="26115" spans="21:21" x14ac:dyDescent="0.2">
      <c r="U26115" s="59"/>
    </row>
    <row r="26116" spans="21:21" x14ac:dyDescent="0.2">
      <c r="U26116" s="59"/>
    </row>
    <row r="26117" spans="21:21" x14ac:dyDescent="0.2">
      <c r="U26117" s="59"/>
    </row>
    <row r="26118" spans="21:21" x14ac:dyDescent="0.2">
      <c r="U26118" s="59"/>
    </row>
    <row r="26119" spans="21:21" x14ac:dyDescent="0.2">
      <c r="U26119" s="59"/>
    </row>
    <row r="26120" spans="21:21" x14ac:dyDescent="0.2">
      <c r="U26120" s="59"/>
    </row>
    <row r="26121" spans="21:21" x14ac:dyDescent="0.2">
      <c r="U26121" s="59"/>
    </row>
    <row r="26122" spans="21:21" x14ac:dyDescent="0.2">
      <c r="U26122" s="59"/>
    </row>
    <row r="26123" spans="21:21" x14ac:dyDescent="0.2">
      <c r="U26123" s="59"/>
    </row>
    <row r="26124" spans="21:21" x14ac:dyDescent="0.2">
      <c r="U26124" s="59"/>
    </row>
    <row r="26125" spans="21:21" x14ac:dyDescent="0.2">
      <c r="U26125" s="59"/>
    </row>
    <row r="26126" spans="21:21" x14ac:dyDescent="0.2">
      <c r="U26126" s="59"/>
    </row>
    <row r="26127" spans="21:21" x14ac:dyDescent="0.2">
      <c r="U26127" s="59"/>
    </row>
    <row r="26128" spans="21:21" x14ac:dyDescent="0.2">
      <c r="U26128" s="59"/>
    </row>
    <row r="26129" spans="21:21" x14ac:dyDescent="0.2">
      <c r="U26129" s="59"/>
    </row>
    <row r="26130" spans="21:21" x14ac:dyDescent="0.2">
      <c r="U26130" s="59"/>
    </row>
    <row r="26131" spans="21:21" x14ac:dyDescent="0.2">
      <c r="U26131" s="59"/>
    </row>
    <row r="26132" spans="21:21" x14ac:dyDescent="0.2">
      <c r="U26132" s="59"/>
    </row>
    <row r="26133" spans="21:21" x14ac:dyDescent="0.2">
      <c r="U26133" s="59"/>
    </row>
    <row r="26134" spans="21:21" x14ac:dyDescent="0.2">
      <c r="U26134" s="59"/>
    </row>
    <row r="26135" spans="21:21" x14ac:dyDescent="0.2">
      <c r="U26135" s="59"/>
    </row>
    <row r="26136" spans="21:21" x14ac:dyDescent="0.2">
      <c r="U26136" s="59"/>
    </row>
    <row r="26137" spans="21:21" x14ac:dyDescent="0.2">
      <c r="U26137" s="59"/>
    </row>
    <row r="26138" spans="21:21" x14ac:dyDescent="0.2">
      <c r="U26138" s="59"/>
    </row>
    <row r="26139" spans="21:21" x14ac:dyDescent="0.2">
      <c r="U26139" s="59"/>
    </row>
    <row r="26140" spans="21:21" x14ac:dyDescent="0.2">
      <c r="U26140" s="59"/>
    </row>
    <row r="26141" spans="21:21" x14ac:dyDescent="0.2">
      <c r="U26141" s="59"/>
    </row>
    <row r="26142" spans="21:21" x14ac:dyDescent="0.2">
      <c r="U26142" s="59"/>
    </row>
    <row r="26143" spans="21:21" x14ac:dyDescent="0.2">
      <c r="U26143" s="59"/>
    </row>
    <row r="26144" spans="21:21" x14ac:dyDescent="0.2">
      <c r="U26144" s="59"/>
    </row>
    <row r="26145" spans="21:21" x14ac:dyDescent="0.2">
      <c r="U26145" s="59"/>
    </row>
    <row r="26146" spans="21:21" x14ac:dyDescent="0.2">
      <c r="U26146" s="59"/>
    </row>
    <row r="26147" spans="21:21" x14ac:dyDescent="0.2">
      <c r="U26147" s="59"/>
    </row>
    <row r="26148" spans="21:21" x14ac:dyDescent="0.2">
      <c r="U26148" s="59"/>
    </row>
    <row r="26149" spans="21:21" x14ac:dyDescent="0.2">
      <c r="U26149" s="59"/>
    </row>
    <row r="26150" spans="21:21" x14ac:dyDescent="0.2">
      <c r="U26150" s="59"/>
    </row>
    <row r="26151" spans="21:21" x14ac:dyDescent="0.2">
      <c r="U26151" s="59"/>
    </row>
    <row r="26152" spans="21:21" x14ac:dyDescent="0.2">
      <c r="U26152" s="59"/>
    </row>
    <row r="26153" spans="21:21" x14ac:dyDescent="0.2">
      <c r="U26153" s="59"/>
    </row>
    <row r="26154" spans="21:21" x14ac:dyDescent="0.2">
      <c r="U26154" s="59"/>
    </row>
    <row r="26155" spans="21:21" x14ac:dyDescent="0.2">
      <c r="U26155" s="59"/>
    </row>
    <row r="26156" spans="21:21" x14ac:dyDescent="0.2">
      <c r="U26156" s="59"/>
    </row>
    <row r="26157" spans="21:21" x14ac:dyDescent="0.2">
      <c r="U26157" s="59"/>
    </row>
    <row r="26158" spans="21:21" x14ac:dyDescent="0.2">
      <c r="U26158" s="59"/>
    </row>
    <row r="26159" spans="21:21" x14ac:dyDescent="0.2">
      <c r="U26159" s="59"/>
    </row>
    <row r="26160" spans="21:21" x14ac:dyDescent="0.2">
      <c r="U26160" s="59"/>
    </row>
    <row r="26161" spans="21:21" x14ac:dyDescent="0.2">
      <c r="U26161" s="59"/>
    </row>
    <row r="26162" spans="21:21" x14ac:dyDescent="0.2">
      <c r="U26162" s="59"/>
    </row>
    <row r="26163" spans="21:21" x14ac:dyDescent="0.2">
      <c r="U26163" s="59"/>
    </row>
    <row r="26164" spans="21:21" x14ac:dyDescent="0.2">
      <c r="U26164" s="59"/>
    </row>
    <row r="26165" spans="21:21" x14ac:dyDescent="0.2">
      <c r="U26165" s="59"/>
    </row>
    <row r="26166" spans="21:21" x14ac:dyDescent="0.2">
      <c r="U26166" s="59"/>
    </row>
    <row r="26167" spans="21:21" x14ac:dyDescent="0.2">
      <c r="U26167" s="59"/>
    </row>
    <row r="26168" spans="21:21" x14ac:dyDescent="0.2">
      <c r="U26168" s="59"/>
    </row>
    <row r="26169" spans="21:21" x14ac:dyDescent="0.2">
      <c r="U26169" s="59"/>
    </row>
    <row r="26170" spans="21:21" x14ac:dyDescent="0.2">
      <c r="U26170" s="59"/>
    </row>
    <row r="26171" spans="21:21" x14ac:dyDescent="0.2">
      <c r="U26171" s="59"/>
    </row>
    <row r="26172" spans="21:21" x14ac:dyDescent="0.2">
      <c r="U26172" s="59"/>
    </row>
    <row r="26173" spans="21:21" x14ac:dyDescent="0.2">
      <c r="U26173" s="59"/>
    </row>
    <row r="26174" spans="21:21" x14ac:dyDescent="0.2">
      <c r="U26174" s="59"/>
    </row>
    <row r="26175" spans="21:21" x14ac:dyDescent="0.2">
      <c r="U26175" s="59"/>
    </row>
    <row r="26176" spans="21:21" x14ac:dyDescent="0.2">
      <c r="U26176" s="59"/>
    </row>
    <row r="26177" spans="21:21" x14ac:dyDescent="0.2">
      <c r="U26177" s="59"/>
    </row>
    <row r="26178" spans="21:21" x14ac:dyDescent="0.2">
      <c r="U26178" s="59"/>
    </row>
    <row r="26179" spans="21:21" x14ac:dyDescent="0.2">
      <c r="U26179" s="59"/>
    </row>
    <row r="26180" spans="21:21" x14ac:dyDescent="0.2">
      <c r="U26180" s="59"/>
    </row>
    <row r="26181" spans="21:21" x14ac:dyDescent="0.2">
      <c r="U26181" s="59"/>
    </row>
    <row r="26182" spans="21:21" x14ac:dyDescent="0.2">
      <c r="U26182" s="59"/>
    </row>
    <row r="26183" spans="21:21" x14ac:dyDescent="0.2">
      <c r="U26183" s="59"/>
    </row>
    <row r="26184" spans="21:21" x14ac:dyDescent="0.2">
      <c r="U26184" s="59"/>
    </row>
    <row r="26185" spans="21:21" x14ac:dyDescent="0.2">
      <c r="U26185" s="59"/>
    </row>
    <row r="26186" spans="21:21" x14ac:dyDescent="0.2">
      <c r="U26186" s="59"/>
    </row>
    <row r="26187" spans="21:21" x14ac:dyDescent="0.2">
      <c r="U26187" s="59"/>
    </row>
    <row r="26188" spans="21:21" x14ac:dyDescent="0.2">
      <c r="U26188" s="59"/>
    </row>
    <row r="26189" spans="21:21" x14ac:dyDescent="0.2">
      <c r="U26189" s="59"/>
    </row>
    <row r="26190" spans="21:21" x14ac:dyDescent="0.2">
      <c r="U26190" s="59"/>
    </row>
    <row r="26191" spans="21:21" x14ac:dyDescent="0.2">
      <c r="U26191" s="59"/>
    </row>
    <row r="26192" spans="21:21" x14ac:dyDescent="0.2">
      <c r="U26192" s="59"/>
    </row>
    <row r="26193" spans="21:21" x14ac:dyDescent="0.2">
      <c r="U26193" s="59"/>
    </row>
    <row r="26194" spans="21:21" x14ac:dyDescent="0.2">
      <c r="U26194" s="59"/>
    </row>
    <row r="26195" spans="21:21" x14ac:dyDescent="0.2">
      <c r="U26195" s="59"/>
    </row>
    <row r="26196" spans="21:21" x14ac:dyDescent="0.2">
      <c r="U26196" s="59"/>
    </row>
    <row r="26197" spans="21:21" x14ac:dyDescent="0.2">
      <c r="U26197" s="59"/>
    </row>
    <row r="26198" spans="21:21" x14ac:dyDescent="0.2">
      <c r="U26198" s="59"/>
    </row>
    <row r="26199" spans="21:21" x14ac:dyDescent="0.2">
      <c r="U26199" s="59"/>
    </row>
    <row r="26200" spans="21:21" x14ac:dyDescent="0.2">
      <c r="U26200" s="59"/>
    </row>
    <row r="26201" spans="21:21" x14ac:dyDescent="0.2">
      <c r="U26201" s="59"/>
    </row>
    <row r="26202" spans="21:21" x14ac:dyDescent="0.2">
      <c r="U26202" s="59"/>
    </row>
    <row r="26203" spans="21:21" x14ac:dyDescent="0.2">
      <c r="U26203" s="59"/>
    </row>
    <row r="26204" spans="21:21" x14ac:dyDescent="0.2">
      <c r="U26204" s="59"/>
    </row>
    <row r="26205" spans="21:21" x14ac:dyDescent="0.2">
      <c r="U26205" s="59"/>
    </row>
    <row r="26206" spans="21:21" x14ac:dyDescent="0.2">
      <c r="U26206" s="59"/>
    </row>
    <row r="26207" spans="21:21" x14ac:dyDescent="0.2">
      <c r="U26207" s="59"/>
    </row>
    <row r="26208" spans="21:21" x14ac:dyDescent="0.2">
      <c r="U26208" s="59"/>
    </row>
    <row r="26209" spans="21:21" x14ac:dyDescent="0.2">
      <c r="U26209" s="59"/>
    </row>
    <row r="26210" spans="21:21" x14ac:dyDescent="0.2">
      <c r="U26210" s="59"/>
    </row>
    <row r="26211" spans="21:21" x14ac:dyDescent="0.2">
      <c r="U26211" s="59"/>
    </row>
    <row r="26212" spans="21:21" x14ac:dyDescent="0.2">
      <c r="U26212" s="59"/>
    </row>
    <row r="26213" spans="21:21" x14ac:dyDescent="0.2">
      <c r="U26213" s="59"/>
    </row>
    <row r="26214" spans="21:21" x14ac:dyDescent="0.2">
      <c r="U26214" s="59"/>
    </row>
    <row r="26215" spans="21:21" x14ac:dyDescent="0.2">
      <c r="U26215" s="59"/>
    </row>
    <row r="26216" spans="21:21" x14ac:dyDescent="0.2">
      <c r="U26216" s="59"/>
    </row>
    <row r="26217" spans="21:21" x14ac:dyDescent="0.2">
      <c r="U26217" s="59"/>
    </row>
    <row r="26218" spans="21:21" x14ac:dyDescent="0.2">
      <c r="U26218" s="59"/>
    </row>
    <row r="26219" spans="21:21" x14ac:dyDescent="0.2">
      <c r="U26219" s="59"/>
    </row>
    <row r="26220" spans="21:21" x14ac:dyDescent="0.2">
      <c r="U26220" s="59"/>
    </row>
    <row r="26221" spans="21:21" x14ac:dyDescent="0.2">
      <c r="U26221" s="59"/>
    </row>
    <row r="26222" spans="21:21" x14ac:dyDescent="0.2">
      <c r="U26222" s="59"/>
    </row>
    <row r="26223" spans="21:21" x14ac:dyDescent="0.2">
      <c r="U26223" s="59"/>
    </row>
    <row r="26224" spans="21:21" x14ac:dyDescent="0.2">
      <c r="U26224" s="59"/>
    </row>
    <row r="26225" spans="21:21" x14ac:dyDescent="0.2">
      <c r="U26225" s="59"/>
    </row>
    <row r="26226" spans="21:21" x14ac:dyDescent="0.2">
      <c r="U26226" s="59"/>
    </row>
    <row r="26227" spans="21:21" x14ac:dyDescent="0.2">
      <c r="U26227" s="59"/>
    </row>
    <row r="26228" spans="21:21" x14ac:dyDescent="0.2">
      <c r="U26228" s="59"/>
    </row>
    <row r="26229" spans="21:21" x14ac:dyDescent="0.2">
      <c r="U26229" s="59"/>
    </row>
    <row r="26230" spans="21:21" x14ac:dyDescent="0.2">
      <c r="U26230" s="59"/>
    </row>
    <row r="26231" spans="21:21" x14ac:dyDescent="0.2">
      <c r="U26231" s="59"/>
    </row>
    <row r="26232" spans="21:21" x14ac:dyDescent="0.2">
      <c r="U26232" s="59"/>
    </row>
    <row r="26233" spans="21:21" x14ac:dyDescent="0.2">
      <c r="U26233" s="59"/>
    </row>
    <row r="26234" spans="21:21" x14ac:dyDescent="0.2">
      <c r="U26234" s="59"/>
    </row>
    <row r="26235" spans="21:21" x14ac:dyDescent="0.2">
      <c r="U26235" s="59"/>
    </row>
    <row r="26236" spans="21:21" x14ac:dyDescent="0.2">
      <c r="U26236" s="59"/>
    </row>
    <row r="26237" spans="21:21" x14ac:dyDescent="0.2">
      <c r="U26237" s="59"/>
    </row>
    <row r="26238" spans="21:21" x14ac:dyDescent="0.2">
      <c r="U26238" s="59"/>
    </row>
    <row r="26239" spans="21:21" x14ac:dyDescent="0.2">
      <c r="U26239" s="59"/>
    </row>
    <row r="26240" spans="21:21" x14ac:dyDescent="0.2">
      <c r="U26240" s="59"/>
    </row>
    <row r="26241" spans="21:21" x14ac:dyDescent="0.2">
      <c r="U26241" s="59"/>
    </row>
    <row r="26242" spans="21:21" x14ac:dyDescent="0.2">
      <c r="U26242" s="59"/>
    </row>
    <row r="26243" spans="21:21" x14ac:dyDescent="0.2">
      <c r="U26243" s="59"/>
    </row>
    <row r="26244" spans="21:21" x14ac:dyDescent="0.2">
      <c r="U26244" s="59"/>
    </row>
    <row r="26245" spans="21:21" x14ac:dyDescent="0.2">
      <c r="U26245" s="59"/>
    </row>
    <row r="26246" spans="21:21" x14ac:dyDescent="0.2">
      <c r="U26246" s="59"/>
    </row>
    <row r="26247" spans="21:21" x14ac:dyDescent="0.2">
      <c r="U26247" s="59"/>
    </row>
    <row r="26248" spans="21:21" x14ac:dyDescent="0.2">
      <c r="U26248" s="59"/>
    </row>
    <row r="26249" spans="21:21" x14ac:dyDescent="0.2">
      <c r="U26249" s="59"/>
    </row>
    <row r="26250" spans="21:21" x14ac:dyDescent="0.2">
      <c r="U26250" s="59"/>
    </row>
    <row r="26251" spans="21:21" x14ac:dyDescent="0.2">
      <c r="U26251" s="59"/>
    </row>
    <row r="26252" spans="21:21" x14ac:dyDescent="0.2">
      <c r="U26252" s="59"/>
    </row>
    <row r="26253" spans="21:21" x14ac:dyDescent="0.2">
      <c r="U26253" s="59"/>
    </row>
    <row r="26254" spans="21:21" x14ac:dyDescent="0.2">
      <c r="U26254" s="59"/>
    </row>
    <row r="26255" spans="21:21" x14ac:dyDescent="0.2">
      <c r="U26255" s="59"/>
    </row>
    <row r="26256" spans="21:21" x14ac:dyDescent="0.2">
      <c r="U26256" s="59"/>
    </row>
    <row r="26257" spans="21:21" x14ac:dyDescent="0.2">
      <c r="U26257" s="59"/>
    </row>
    <row r="26258" spans="21:21" x14ac:dyDescent="0.2">
      <c r="U26258" s="59"/>
    </row>
    <row r="26259" spans="21:21" x14ac:dyDescent="0.2">
      <c r="U26259" s="59"/>
    </row>
    <row r="26260" spans="21:21" x14ac:dyDescent="0.2">
      <c r="U26260" s="59"/>
    </row>
    <row r="26261" spans="21:21" x14ac:dyDescent="0.2">
      <c r="U26261" s="59"/>
    </row>
    <row r="26262" spans="21:21" x14ac:dyDescent="0.2">
      <c r="U26262" s="59"/>
    </row>
    <row r="26263" spans="21:21" x14ac:dyDescent="0.2">
      <c r="U26263" s="59"/>
    </row>
    <row r="26264" spans="21:21" x14ac:dyDescent="0.2">
      <c r="U26264" s="59"/>
    </row>
    <row r="26265" spans="21:21" x14ac:dyDescent="0.2">
      <c r="U26265" s="59"/>
    </row>
    <row r="26266" spans="21:21" x14ac:dyDescent="0.2">
      <c r="U26266" s="59"/>
    </row>
    <row r="26267" spans="21:21" x14ac:dyDescent="0.2">
      <c r="U26267" s="59"/>
    </row>
    <row r="26268" spans="21:21" x14ac:dyDescent="0.2">
      <c r="U26268" s="59"/>
    </row>
    <row r="26269" spans="21:21" x14ac:dyDescent="0.2">
      <c r="U26269" s="59"/>
    </row>
    <row r="26270" spans="21:21" x14ac:dyDescent="0.2">
      <c r="U26270" s="59"/>
    </row>
    <row r="26271" spans="21:21" x14ac:dyDescent="0.2">
      <c r="U26271" s="59"/>
    </row>
    <row r="26272" spans="21:21" x14ac:dyDescent="0.2">
      <c r="U26272" s="59"/>
    </row>
    <row r="26273" spans="21:21" x14ac:dyDescent="0.2">
      <c r="U26273" s="59"/>
    </row>
    <row r="26274" spans="21:21" x14ac:dyDescent="0.2">
      <c r="U26274" s="59"/>
    </row>
    <row r="26275" spans="21:21" x14ac:dyDescent="0.2">
      <c r="U26275" s="59"/>
    </row>
    <row r="26276" spans="21:21" x14ac:dyDescent="0.2">
      <c r="U26276" s="59"/>
    </row>
    <row r="26277" spans="21:21" x14ac:dyDescent="0.2">
      <c r="U26277" s="59"/>
    </row>
    <row r="26278" spans="21:21" x14ac:dyDescent="0.2">
      <c r="U26278" s="59"/>
    </row>
    <row r="26279" spans="21:21" x14ac:dyDescent="0.2">
      <c r="U26279" s="59"/>
    </row>
    <row r="26280" spans="21:21" x14ac:dyDescent="0.2">
      <c r="U26280" s="59"/>
    </row>
    <row r="26281" spans="21:21" x14ac:dyDescent="0.2">
      <c r="U26281" s="59"/>
    </row>
    <row r="26282" spans="21:21" x14ac:dyDescent="0.2">
      <c r="U26282" s="59"/>
    </row>
    <row r="26283" spans="21:21" x14ac:dyDescent="0.2">
      <c r="U26283" s="59"/>
    </row>
    <row r="26284" spans="21:21" x14ac:dyDescent="0.2">
      <c r="U26284" s="59"/>
    </row>
    <row r="26285" spans="21:21" x14ac:dyDescent="0.2">
      <c r="U26285" s="59"/>
    </row>
    <row r="26286" spans="21:21" x14ac:dyDescent="0.2">
      <c r="U26286" s="59"/>
    </row>
    <row r="26287" spans="21:21" x14ac:dyDescent="0.2">
      <c r="U26287" s="59"/>
    </row>
    <row r="26288" spans="21:21" x14ac:dyDescent="0.2">
      <c r="U26288" s="59"/>
    </row>
    <row r="26289" spans="21:21" x14ac:dyDescent="0.2">
      <c r="U26289" s="59"/>
    </row>
    <row r="26290" spans="21:21" x14ac:dyDescent="0.2">
      <c r="U26290" s="59"/>
    </row>
    <row r="26291" spans="21:21" x14ac:dyDescent="0.2">
      <c r="U26291" s="59"/>
    </row>
    <row r="26292" spans="21:21" x14ac:dyDescent="0.2">
      <c r="U26292" s="59"/>
    </row>
    <row r="26293" spans="21:21" x14ac:dyDescent="0.2">
      <c r="U26293" s="59"/>
    </row>
    <row r="26294" spans="21:21" x14ac:dyDescent="0.2">
      <c r="U26294" s="59"/>
    </row>
    <row r="26295" spans="21:21" x14ac:dyDescent="0.2">
      <c r="U26295" s="59"/>
    </row>
    <row r="26296" spans="21:21" x14ac:dyDescent="0.2">
      <c r="U26296" s="59"/>
    </row>
    <row r="26297" spans="21:21" x14ac:dyDescent="0.2">
      <c r="U26297" s="59"/>
    </row>
    <row r="26298" spans="21:21" x14ac:dyDescent="0.2">
      <c r="U26298" s="59"/>
    </row>
    <row r="26299" spans="21:21" x14ac:dyDescent="0.2">
      <c r="U26299" s="59"/>
    </row>
    <row r="26300" spans="21:21" x14ac:dyDescent="0.2">
      <c r="U26300" s="59"/>
    </row>
    <row r="26301" spans="21:21" x14ac:dyDescent="0.2">
      <c r="U26301" s="59"/>
    </row>
    <row r="26302" spans="21:21" x14ac:dyDescent="0.2">
      <c r="U26302" s="59"/>
    </row>
    <row r="26303" spans="21:21" x14ac:dyDescent="0.2">
      <c r="U26303" s="59"/>
    </row>
    <row r="26304" spans="21:21" x14ac:dyDescent="0.2">
      <c r="U26304" s="59"/>
    </row>
    <row r="26305" spans="21:21" x14ac:dyDescent="0.2">
      <c r="U26305" s="59"/>
    </row>
    <row r="26306" spans="21:21" x14ac:dyDescent="0.2">
      <c r="U26306" s="59"/>
    </row>
    <row r="26307" spans="21:21" x14ac:dyDescent="0.2">
      <c r="U26307" s="59"/>
    </row>
    <row r="26308" spans="21:21" x14ac:dyDescent="0.2">
      <c r="U26308" s="59"/>
    </row>
    <row r="26309" spans="21:21" x14ac:dyDescent="0.2">
      <c r="U26309" s="59"/>
    </row>
    <row r="26310" spans="21:21" x14ac:dyDescent="0.2">
      <c r="U26310" s="59"/>
    </row>
    <row r="26311" spans="21:21" x14ac:dyDescent="0.2">
      <c r="U26311" s="59"/>
    </row>
    <row r="26312" spans="21:21" x14ac:dyDescent="0.2">
      <c r="U26312" s="59"/>
    </row>
    <row r="26313" spans="21:21" x14ac:dyDescent="0.2">
      <c r="U26313" s="59"/>
    </row>
    <row r="26314" spans="21:21" x14ac:dyDescent="0.2">
      <c r="U26314" s="59"/>
    </row>
    <row r="26315" spans="21:21" x14ac:dyDescent="0.2">
      <c r="U26315" s="59"/>
    </row>
    <row r="26316" spans="21:21" x14ac:dyDescent="0.2">
      <c r="U26316" s="59"/>
    </row>
    <row r="26317" spans="21:21" x14ac:dyDescent="0.2">
      <c r="U26317" s="59"/>
    </row>
    <row r="26318" spans="21:21" x14ac:dyDescent="0.2">
      <c r="U26318" s="59"/>
    </row>
    <row r="26319" spans="21:21" x14ac:dyDescent="0.2">
      <c r="U26319" s="59"/>
    </row>
    <row r="26320" spans="21:21" x14ac:dyDescent="0.2">
      <c r="U26320" s="59"/>
    </row>
    <row r="26321" spans="21:21" x14ac:dyDescent="0.2">
      <c r="U26321" s="59"/>
    </row>
    <row r="26322" spans="21:21" x14ac:dyDescent="0.2">
      <c r="U26322" s="59"/>
    </row>
    <row r="26323" spans="21:21" x14ac:dyDescent="0.2">
      <c r="U26323" s="59"/>
    </row>
    <row r="26324" spans="21:21" x14ac:dyDescent="0.2">
      <c r="U26324" s="59"/>
    </row>
    <row r="26325" spans="21:21" x14ac:dyDescent="0.2">
      <c r="U26325" s="59"/>
    </row>
    <row r="26326" spans="21:21" x14ac:dyDescent="0.2">
      <c r="U26326" s="59"/>
    </row>
    <row r="26327" spans="21:21" x14ac:dyDescent="0.2">
      <c r="U26327" s="59"/>
    </row>
    <row r="26328" spans="21:21" x14ac:dyDescent="0.2">
      <c r="U26328" s="59"/>
    </row>
    <row r="26329" spans="21:21" x14ac:dyDescent="0.2">
      <c r="U26329" s="59"/>
    </row>
    <row r="26330" spans="21:21" x14ac:dyDescent="0.2">
      <c r="U26330" s="59"/>
    </row>
    <row r="26331" spans="21:21" x14ac:dyDescent="0.2">
      <c r="U26331" s="59"/>
    </row>
    <row r="26332" spans="21:21" x14ac:dyDescent="0.2">
      <c r="U26332" s="59"/>
    </row>
    <row r="26333" spans="21:21" x14ac:dyDescent="0.2">
      <c r="U26333" s="59"/>
    </row>
    <row r="26334" spans="21:21" x14ac:dyDescent="0.2">
      <c r="U26334" s="59"/>
    </row>
    <row r="26335" spans="21:21" x14ac:dyDescent="0.2">
      <c r="U26335" s="59"/>
    </row>
    <row r="26336" spans="21:21" x14ac:dyDescent="0.2">
      <c r="U26336" s="59"/>
    </row>
    <row r="26337" spans="21:21" x14ac:dyDescent="0.2">
      <c r="U26337" s="59"/>
    </row>
    <row r="26338" spans="21:21" x14ac:dyDescent="0.2">
      <c r="U26338" s="59"/>
    </row>
    <row r="26339" spans="21:21" x14ac:dyDescent="0.2">
      <c r="U26339" s="59"/>
    </row>
    <row r="26340" spans="21:21" x14ac:dyDescent="0.2">
      <c r="U26340" s="59"/>
    </row>
    <row r="26341" spans="21:21" x14ac:dyDescent="0.2">
      <c r="U26341" s="59"/>
    </row>
    <row r="26342" spans="21:21" x14ac:dyDescent="0.2">
      <c r="U26342" s="59"/>
    </row>
    <row r="26343" spans="21:21" x14ac:dyDescent="0.2">
      <c r="U26343" s="59"/>
    </row>
    <row r="26344" spans="21:21" x14ac:dyDescent="0.2">
      <c r="U26344" s="59"/>
    </row>
    <row r="26345" spans="21:21" x14ac:dyDescent="0.2">
      <c r="U26345" s="59"/>
    </row>
    <row r="26346" spans="21:21" x14ac:dyDescent="0.2">
      <c r="U26346" s="59"/>
    </row>
    <row r="26347" spans="21:21" x14ac:dyDescent="0.2">
      <c r="U26347" s="59"/>
    </row>
    <row r="26348" spans="21:21" x14ac:dyDescent="0.2">
      <c r="U26348" s="59"/>
    </row>
    <row r="26349" spans="21:21" x14ac:dyDescent="0.2">
      <c r="U26349" s="59"/>
    </row>
    <row r="26350" spans="21:21" x14ac:dyDescent="0.2">
      <c r="U26350" s="59"/>
    </row>
    <row r="26351" spans="21:21" x14ac:dyDescent="0.2">
      <c r="U26351" s="59"/>
    </row>
    <row r="26352" spans="21:21" x14ac:dyDescent="0.2">
      <c r="U26352" s="59"/>
    </row>
    <row r="26353" spans="21:21" x14ac:dyDescent="0.2">
      <c r="U26353" s="59"/>
    </row>
    <row r="26354" spans="21:21" x14ac:dyDescent="0.2">
      <c r="U26354" s="59"/>
    </row>
    <row r="26355" spans="21:21" x14ac:dyDescent="0.2">
      <c r="U26355" s="59"/>
    </row>
    <row r="26356" spans="21:21" x14ac:dyDescent="0.2">
      <c r="U26356" s="59"/>
    </row>
    <row r="26357" spans="21:21" x14ac:dyDescent="0.2">
      <c r="U26357" s="59"/>
    </row>
    <row r="26358" spans="21:21" x14ac:dyDescent="0.2">
      <c r="U26358" s="59"/>
    </row>
    <row r="26359" spans="21:21" x14ac:dyDescent="0.2">
      <c r="U26359" s="59"/>
    </row>
    <row r="26360" spans="21:21" x14ac:dyDescent="0.2">
      <c r="U26360" s="59"/>
    </row>
    <row r="26361" spans="21:21" x14ac:dyDescent="0.2">
      <c r="U26361" s="59"/>
    </row>
    <row r="26362" spans="21:21" x14ac:dyDescent="0.2">
      <c r="U26362" s="59"/>
    </row>
    <row r="26363" spans="21:21" x14ac:dyDescent="0.2">
      <c r="U26363" s="59"/>
    </row>
    <row r="26364" spans="21:21" x14ac:dyDescent="0.2">
      <c r="U26364" s="59"/>
    </row>
    <row r="26365" spans="21:21" x14ac:dyDescent="0.2">
      <c r="U26365" s="59"/>
    </row>
    <row r="26366" spans="21:21" x14ac:dyDescent="0.2">
      <c r="U26366" s="59"/>
    </row>
    <row r="26367" spans="21:21" x14ac:dyDescent="0.2">
      <c r="U26367" s="59"/>
    </row>
    <row r="26368" spans="21:21" x14ac:dyDescent="0.2">
      <c r="U26368" s="59"/>
    </row>
    <row r="26369" spans="21:21" x14ac:dyDescent="0.2">
      <c r="U26369" s="59"/>
    </row>
    <row r="26370" spans="21:21" x14ac:dyDescent="0.2">
      <c r="U26370" s="59"/>
    </row>
    <row r="26371" spans="21:21" x14ac:dyDescent="0.2">
      <c r="U26371" s="59"/>
    </row>
    <row r="26372" spans="21:21" x14ac:dyDescent="0.2">
      <c r="U26372" s="59"/>
    </row>
    <row r="26373" spans="21:21" x14ac:dyDescent="0.2">
      <c r="U26373" s="59"/>
    </row>
    <row r="26374" spans="21:21" x14ac:dyDescent="0.2">
      <c r="U26374" s="59"/>
    </row>
    <row r="26375" spans="21:21" x14ac:dyDescent="0.2">
      <c r="U26375" s="59"/>
    </row>
    <row r="26376" spans="21:21" x14ac:dyDescent="0.2">
      <c r="U26376" s="59"/>
    </row>
    <row r="26377" spans="21:21" x14ac:dyDescent="0.2">
      <c r="U26377" s="59"/>
    </row>
    <row r="26378" spans="21:21" x14ac:dyDescent="0.2">
      <c r="U26378" s="59"/>
    </row>
    <row r="26379" spans="21:21" x14ac:dyDescent="0.2">
      <c r="U26379" s="59"/>
    </row>
    <row r="26380" spans="21:21" x14ac:dyDescent="0.2">
      <c r="U26380" s="59"/>
    </row>
    <row r="26381" spans="21:21" x14ac:dyDescent="0.2">
      <c r="U26381" s="59"/>
    </row>
    <row r="26382" spans="21:21" x14ac:dyDescent="0.2">
      <c r="U26382" s="59"/>
    </row>
    <row r="26383" spans="21:21" x14ac:dyDescent="0.2">
      <c r="U26383" s="59"/>
    </row>
    <row r="26384" spans="21:21" x14ac:dyDescent="0.2">
      <c r="U26384" s="59"/>
    </row>
    <row r="26385" spans="21:21" x14ac:dyDescent="0.2">
      <c r="U26385" s="59"/>
    </row>
    <row r="26386" spans="21:21" x14ac:dyDescent="0.2">
      <c r="U26386" s="59"/>
    </row>
    <row r="26387" spans="21:21" x14ac:dyDescent="0.2">
      <c r="U26387" s="59"/>
    </row>
    <row r="26388" spans="21:21" x14ac:dyDescent="0.2">
      <c r="U26388" s="59"/>
    </row>
    <row r="26389" spans="21:21" x14ac:dyDescent="0.2">
      <c r="U26389" s="59"/>
    </row>
    <row r="26390" spans="21:21" x14ac:dyDescent="0.2">
      <c r="U26390" s="59"/>
    </row>
    <row r="26391" spans="21:21" x14ac:dyDescent="0.2">
      <c r="U26391" s="59"/>
    </row>
    <row r="26392" spans="21:21" x14ac:dyDescent="0.2">
      <c r="U26392" s="59"/>
    </row>
    <row r="26393" spans="21:21" x14ac:dyDescent="0.2">
      <c r="U26393" s="59"/>
    </row>
    <row r="26394" spans="21:21" x14ac:dyDescent="0.2">
      <c r="U26394" s="59"/>
    </row>
    <row r="26395" spans="21:21" x14ac:dyDescent="0.2">
      <c r="U26395" s="59"/>
    </row>
    <row r="26396" spans="21:21" x14ac:dyDescent="0.2">
      <c r="U26396" s="59"/>
    </row>
    <row r="26397" spans="21:21" x14ac:dyDescent="0.2">
      <c r="U26397" s="59"/>
    </row>
    <row r="26398" spans="21:21" x14ac:dyDescent="0.2">
      <c r="U26398" s="59"/>
    </row>
    <row r="26399" spans="21:21" x14ac:dyDescent="0.2">
      <c r="U26399" s="59"/>
    </row>
    <row r="26400" spans="21:21" x14ac:dyDescent="0.2">
      <c r="U26400" s="59"/>
    </row>
    <row r="26401" spans="21:21" x14ac:dyDescent="0.2">
      <c r="U26401" s="59"/>
    </row>
    <row r="26402" spans="21:21" x14ac:dyDescent="0.2">
      <c r="U26402" s="59"/>
    </row>
    <row r="26403" spans="21:21" x14ac:dyDescent="0.2">
      <c r="U26403" s="59"/>
    </row>
    <row r="26404" spans="21:21" x14ac:dyDescent="0.2">
      <c r="U26404" s="59"/>
    </row>
    <row r="26405" spans="21:21" x14ac:dyDescent="0.2">
      <c r="U26405" s="59"/>
    </row>
    <row r="26406" spans="21:21" x14ac:dyDescent="0.2">
      <c r="U26406" s="59"/>
    </row>
    <row r="26407" spans="21:21" x14ac:dyDescent="0.2">
      <c r="U26407" s="59"/>
    </row>
    <row r="26408" spans="21:21" x14ac:dyDescent="0.2">
      <c r="U26408" s="59"/>
    </row>
    <row r="26409" spans="21:21" x14ac:dyDescent="0.2">
      <c r="U26409" s="59"/>
    </row>
    <row r="26410" spans="21:21" x14ac:dyDescent="0.2">
      <c r="U26410" s="59"/>
    </row>
    <row r="26411" spans="21:21" x14ac:dyDescent="0.2">
      <c r="U26411" s="59"/>
    </row>
    <row r="26412" spans="21:21" x14ac:dyDescent="0.2">
      <c r="U26412" s="59"/>
    </row>
    <row r="26413" spans="21:21" x14ac:dyDescent="0.2">
      <c r="U26413" s="59"/>
    </row>
    <row r="26414" spans="21:21" x14ac:dyDescent="0.2">
      <c r="U26414" s="59"/>
    </row>
    <row r="26415" spans="21:21" x14ac:dyDescent="0.2">
      <c r="U26415" s="59"/>
    </row>
    <row r="26416" spans="21:21" x14ac:dyDescent="0.2">
      <c r="U26416" s="59"/>
    </row>
    <row r="26417" spans="21:21" x14ac:dyDescent="0.2">
      <c r="U26417" s="59"/>
    </row>
    <row r="26418" spans="21:21" x14ac:dyDescent="0.2">
      <c r="U26418" s="59"/>
    </row>
    <row r="26419" spans="21:21" x14ac:dyDescent="0.2">
      <c r="U26419" s="59"/>
    </row>
    <row r="26420" spans="21:21" x14ac:dyDescent="0.2">
      <c r="U26420" s="59"/>
    </row>
    <row r="26421" spans="21:21" x14ac:dyDescent="0.2">
      <c r="U26421" s="59"/>
    </row>
    <row r="26422" spans="21:21" x14ac:dyDescent="0.2">
      <c r="U26422" s="59"/>
    </row>
    <row r="26423" spans="21:21" x14ac:dyDescent="0.2">
      <c r="U26423" s="59"/>
    </row>
    <row r="26424" spans="21:21" x14ac:dyDescent="0.2">
      <c r="U26424" s="59"/>
    </row>
    <row r="26425" spans="21:21" x14ac:dyDescent="0.2">
      <c r="U26425" s="59"/>
    </row>
    <row r="26426" spans="21:21" x14ac:dyDescent="0.2">
      <c r="U26426" s="59"/>
    </row>
    <row r="26427" spans="21:21" x14ac:dyDescent="0.2">
      <c r="U26427" s="59"/>
    </row>
    <row r="26428" spans="21:21" x14ac:dyDescent="0.2">
      <c r="U26428" s="59"/>
    </row>
    <row r="26429" spans="21:21" x14ac:dyDescent="0.2">
      <c r="U26429" s="59"/>
    </row>
    <row r="26430" spans="21:21" x14ac:dyDescent="0.2">
      <c r="U26430" s="59"/>
    </row>
    <row r="26431" spans="21:21" x14ac:dyDescent="0.2">
      <c r="U26431" s="59"/>
    </row>
    <row r="26432" spans="21:21" x14ac:dyDescent="0.2">
      <c r="U26432" s="59"/>
    </row>
    <row r="26433" spans="21:21" x14ac:dyDescent="0.2">
      <c r="U26433" s="59"/>
    </row>
    <row r="26434" spans="21:21" x14ac:dyDescent="0.2">
      <c r="U26434" s="59"/>
    </row>
    <row r="26435" spans="21:21" x14ac:dyDescent="0.2">
      <c r="U26435" s="59"/>
    </row>
    <row r="26436" spans="21:21" x14ac:dyDescent="0.2">
      <c r="U26436" s="59"/>
    </row>
    <row r="26437" spans="21:21" x14ac:dyDescent="0.2">
      <c r="U26437" s="59"/>
    </row>
    <row r="26438" spans="21:21" x14ac:dyDescent="0.2">
      <c r="U26438" s="59"/>
    </row>
    <row r="26439" spans="21:21" x14ac:dyDescent="0.2">
      <c r="U26439" s="59"/>
    </row>
    <row r="26440" spans="21:21" x14ac:dyDescent="0.2">
      <c r="U26440" s="59"/>
    </row>
    <row r="26441" spans="21:21" x14ac:dyDescent="0.2">
      <c r="U26441" s="59"/>
    </row>
    <row r="26442" spans="21:21" x14ac:dyDescent="0.2">
      <c r="U26442" s="59"/>
    </row>
    <row r="26443" spans="21:21" x14ac:dyDescent="0.2">
      <c r="U26443" s="59"/>
    </row>
    <row r="26444" spans="21:21" x14ac:dyDescent="0.2">
      <c r="U26444" s="59"/>
    </row>
    <row r="26445" spans="21:21" x14ac:dyDescent="0.2">
      <c r="U26445" s="59"/>
    </row>
    <row r="26446" spans="21:21" x14ac:dyDescent="0.2">
      <c r="U26446" s="59"/>
    </row>
    <row r="26447" spans="21:21" x14ac:dyDescent="0.2">
      <c r="U26447" s="59"/>
    </row>
    <row r="26448" spans="21:21" x14ac:dyDescent="0.2">
      <c r="U26448" s="59"/>
    </row>
    <row r="26449" spans="21:21" x14ac:dyDescent="0.2">
      <c r="U26449" s="59"/>
    </row>
    <row r="26450" spans="21:21" x14ac:dyDescent="0.2">
      <c r="U26450" s="59"/>
    </row>
    <row r="26451" spans="21:21" x14ac:dyDescent="0.2">
      <c r="U26451" s="59"/>
    </row>
    <row r="26452" spans="21:21" x14ac:dyDescent="0.2">
      <c r="U26452" s="59"/>
    </row>
    <row r="26453" spans="21:21" x14ac:dyDescent="0.2">
      <c r="U26453" s="59"/>
    </row>
    <row r="26454" spans="21:21" x14ac:dyDescent="0.2">
      <c r="U26454" s="59"/>
    </row>
    <row r="26455" spans="21:21" x14ac:dyDescent="0.2">
      <c r="U26455" s="59"/>
    </row>
    <row r="26456" spans="21:21" x14ac:dyDescent="0.2">
      <c r="U26456" s="59"/>
    </row>
    <row r="26457" spans="21:21" x14ac:dyDescent="0.2">
      <c r="U26457" s="59"/>
    </row>
    <row r="26458" spans="21:21" x14ac:dyDescent="0.2">
      <c r="U26458" s="59"/>
    </row>
    <row r="26459" spans="21:21" x14ac:dyDescent="0.2">
      <c r="U26459" s="59"/>
    </row>
    <row r="26460" spans="21:21" x14ac:dyDescent="0.2">
      <c r="U26460" s="59"/>
    </row>
    <row r="26461" spans="21:21" x14ac:dyDescent="0.2">
      <c r="U26461" s="59"/>
    </row>
    <row r="26462" spans="21:21" x14ac:dyDescent="0.2">
      <c r="U26462" s="59"/>
    </row>
    <row r="26463" spans="21:21" x14ac:dyDescent="0.2">
      <c r="U26463" s="59"/>
    </row>
    <row r="26464" spans="21:21" x14ac:dyDescent="0.2">
      <c r="U26464" s="59"/>
    </row>
    <row r="26465" spans="21:21" x14ac:dyDescent="0.2">
      <c r="U26465" s="59"/>
    </row>
    <row r="26466" spans="21:21" x14ac:dyDescent="0.2">
      <c r="U26466" s="59"/>
    </row>
    <row r="26467" spans="21:21" x14ac:dyDescent="0.2">
      <c r="U26467" s="59"/>
    </row>
    <row r="26468" spans="21:21" x14ac:dyDescent="0.2">
      <c r="U26468" s="59"/>
    </row>
    <row r="26469" spans="21:21" x14ac:dyDescent="0.2">
      <c r="U26469" s="59"/>
    </row>
    <row r="26470" spans="21:21" x14ac:dyDescent="0.2">
      <c r="U26470" s="59"/>
    </row>
    <row r="26471" spans="21:21" x14ac:dyDescent="0.2">
      <c r="U26471" s="59"/>
    </row>
    <row r="26472" spans="21:21" x14ac:dyDescent="0.2">
      <c r="U26472" s="59"/>
    </row>
    <row r="26473" spans="21:21" x14ac:dyDescent="0.2">
      <c r="U26473" s="59"/>
    </row>
    <row r="26474" spans="21:21" x14ac:dyDescent="0.2">
      <c r="U26474" s="59"/>
    </row>
    <row r="26475" spans="21:21" x14ac:dyDescent="0.2">
      <c r="U26475" s="59"/>
    </row>
    <row r="26476" spans="21:21" x14ac:dyDescent="0.2">
      <c r="U26476" s="59"/>
    </row>
    <row r="26477" spans="21:21" x14ac:dyDescent="0.2">
      <c r="U26477" s="59"/>
    </row>
    <row r="26478" spans="21:21" x14ac:dyDescent="0.2">
      <c r="U26478" s="59"/>
    </row>
    <row r="26479" spans="21:21" x14ac:dyDescent="0.2">
      <c r="U26479" s="59"/>
    </row>
    <row r="26480" spans="21:21" x14ac:dyDescent="0.2">
      <c r="U26480" s="59"/>
    </row>
    <row r="26481" spans="21:21" x14ac:dyDescent="0.2">
      <c r="U26481" s="59"/>
    </row>
    <row r="26482" spans="21:21" x14ac:dyDescent="0.2">
      <c r="U26482" s="59"/>
    </row>
    <row r="26483" spans="21:21" x14ac:dyDescent="0.2">
      <c r="U26483" s="59"/>
    </row>
    <row r="26484" spans="21:21" x14ac:dyDescent="0.2">
      <c r="U26484" s="59"/>
    </row>
    <row r="26485" spans="21:21" x14ac:dyDescent="0.2">
      <c r="U26485" s="59"/>
    </row>
    <row r="26486" spans="21:21" x14ac:dyDescent="0.2">
      <c r="U26486" s="59"/>
    </row>
    <row r="26487" spans="21:21" x14ac:dyDescent="0.2">
      <c r="U26487" s="59"/>
    </row>
    <row r="26488" spans="21:21" x14ac:dyDescent="0.2">
      <c r="U26488" s="59"/>
    </row>
    <row r="26489" spans="21:21" x14ac:dyDescent="0.2">
      <c r="U26489" s="59"/>
    </row>
    <row r="26490" spans="21:21" x14ac:dyDescent="0.2">
      <c r="U26490" s="59"/>
    </row>
    <row r="26491" spans="21:21" x14ac:dyDescent="0.2">
      <c r="U26491" s="59"/>
    </row>
    <row r="26492" spans="21:21" x14ac:dyDescent="0.2">
      <c r="U26492" s="59"/>
    </row>
    <row r="26493" spans="21:21" x14ac:dyDescent="0.2">
      <c r="U26493" s="59"/>
    </row>
    <row r="26494" spans="21:21" x14ac:dyDescent="0.2">
      <c r="U26494" s="59"/>
    </row>
    <row r="26495" spans="21:21" x14ac:dyDescent="0.2">
      <c r="U26495" s="59"/>
    </row>
    <row r="26496" spans="21:21" x14ac:dyDescent="0.2">
      <c r="U26496" s="59"/>
    </row>
    <row r="26497" spans="21:21" x14ac:dyDescent="0.2">
      <c r="U26497" s="59"/>
    </row>
    <row r="26498" spans="21:21" x14ac:dyDescent="0.2">
      <c r="U26498" s="59"/>
    </row>
    <row r="26499" spans="21:21" x14ac:dyDescent="0.2">
      <c r="U26499" s="59"/>
    </row>
    <row r="26500" spans="21:21" x14ac:dyDescent="0.2">
      <c r="U26500" s="59"/>
    </row>
    <row r="26501" spans="21:21" x14ac:dyDescent="0.2">
      <c r="U26501" s="59"/>
    </row>
    <row r="26502" spans="21:21" x14ac:dyDescent="0.2">
      <c r="U26502" s="59"/>
    </row>
    <row r="26503" spans="21:21" x14ac:dyDescent="0.2">
      <c r="U26503" s="59"/>
    </row>
    <row r="26504" spans="21:21" x14ac:dyDescent="0.2">
      <c r="U26504" s="59"/>
    </row>
    <row r="26505" spans="21:21" x14ac:dyDescent="0.2">
      <c r="U26505" s="59"/>
    </row>
    <row r="26506" spans="21:21" x14ac:dyDescent="0.2">
      <c r="U26506" s="59"/>
    </row>
    <row r="26507" spans="21:21" x14ac:dyDescent="0.2">
      <c r="U26507" s="59"/>
    </row>
    <row r="26508" spans="21:21" x14ac:dyDescent="0.2">
      <c r="U26508" s="59"/>
    </row>
    <row r="26509" spans="21:21" x14ac:dyDescent="0.2">
      <c r="U26509" s="59"/>
    </row>
    <row r="26510" spans="21:21" x14ac:dyDescent="0.2">
      <c r="U26510" s="59"/>
    </row>
    <row r="26511" spans="21:21" x14ac:dyDescent="0.2">
      <c r="U26511" s="59"/>
    </row>
    <row r="26512" spans="21:21" x14ac:dyDescent="0.2">
      <c r="U26512" s="59"/>
    </row>
    <row r="26513" spans="21:21" x14ac:dyDescent="0.2">
      <c r="U26513" s="59"/>
    </row>
    <row r="26514" spans="21:21" x14ac:dyDescent="0.2">
      <c r="U26514" s="59"/>
    </row>
    <row r="26515" spans="21:21" x14ac:dyDescent="0.2">
      <c r="U26515" s="59"/>
    </row>
    <row r="26516" spans="21:21" x14ac:dyDescent="0.2">
      <c r="U26516" s="59"/>
    </row>
    <row r="26517" spans="21:21" x14ac:dyDescent="0.2">
      <c r="U26517" s="59"/>
    </row>
    <row r="26518" spans="21:21" x14ac:dyDescent="0.2">
      <c r="U26518" s="59"/>
    </row>
    <row r="26519" spans="21:21" x14ac:dyDescent="0.2">
      <c r="U26519" s="59"/>
    </row>
    <row r="26520" spans="21:21" x14ac:dyDescent="0.2">
      <c r="U26520" s="59"/>
    </row>
    <row r="26521" spans="21:21" x14ac:dyDescent="0.2">
      <c r="U26521" s="59"/>
    </row>
    <row r="26522" spans="21:21" x14ac:dyDescent="0.2">
      <c r="U26522" s="59"/>
    </row>
    <row r="26523" spans="21:21" x14ac:dyDescent="0.2">
      <c r="U26523" s="59"/>
    </row>
    <row r="26524" spans="21:21" x14ac:dyDescent="0.2">
      <c r="U26524" s="59"/>
    </row>
    <row r="26525" spans="21:21" x14ac:dyDescent="0.2">
      <c r="U26525" s="59"/>
    </row>
    <row r="26526" spans="21:21" x14ac:dyDescent="0.2">
      <c r="U26526" s="59"/>
    </row>
    <row r="26527" spans="21:21" x14ac:dyDescent="0.2">
      <c r="U26527" s="59"/>
    </row>
    <row r="26528" spans="21:21" x14ac:dyDescent="0.2">
      <c r="U26528" s="59"/>
    </row>
    <row r="26529" spans="21:21" x14ac:dyDescent="0.2">
      <c r="U26529" s="59"/>
    </row>
    <row r="26530" spans="21:21" x14ac:dyDescent="0.2">
      <c r="U26530" s="59"/>
    </row>
    <row r="26531" spans="21:21" x14ac:dyDescent="0.2">
      <c r="U26531" s="59"/>
    </row>
    <row r="26532" spans="21:21" x14ac:dyDescent="0.2">
      <c r="U26532" s="59"/>
    </row>
    <row r="26533" spans="21:21" x14ac:dyDescent="0.2">
      <c r="U26533" s="59"/>
    </row>
    <row r="26534" spans="21:21" x14ac:dyDescent="0.2">
      <c r="U26534" s="59"/>
    </row>
    <row r="26535" spans="21:21" x14ac:dyDescent="0.2">
      <c r="U26535" s="59"/>
    </row>
    <row r="26536" spans="21:21" x14ac:dyDescent="0.2">
      <c r="U26536" s="59"/>
    </row>
    <row r="26537" spans="21:21" x14ac:dyDescent="0.2">
      <c r="U26537" s="59"/>
    </row>
    <row r="26538" spans="21:21" x14ac:dyDescent="0.2">
      <c r="U26538" s="59"/>
    </row>
    <row r="26539" spans="21:21" x14ac:dyDescent="0.2">
      <c r="U26539" s="59"/>
    </row>
    <row r="26540" spans="21:21" x14ac:dyDescent="0.2">
      <c r="U26540" s="59"/>
    </row>
    <row r="26541" spans="21:21" x14ac:dyDescent="0.2">
      <c r="U26541" s="59"/>
    </row>
    <row r="26542" spans="21:21" x14ac:dyDescent="0.2">
      <c r="U26542" s="59"/>
    </row>
    <row r="26543" spans="21:21" x14ac:dyDescent="0.2">
      <c r="U26543" s="59"/>
    </row>
    <row r="26544" spans="21:21" x14ac:dyDescent="0.2">
      <c r="U26544" s="59"/>
    </row>
    <row r="26545" spans="21:21" x14ac:dyDescent="0.2">
      <c r="U26545" s="59"/>
    </row>
    <row r="26546" spans="21:21" x14ac:dyDescent="0.2">
      <c r="U26546" s="59"/>
    </row>
    <row r="26547" spans="21:21" x14ac:dyDescent="0.2">
      <c r="U26547" s="59"/>
    </row>
    <row r="26548" spans="21:21" x14ac:dyDescent="0.2">
      <c r="U26548" s="59"/>
    </row>
    <row r="26549" spans="21:21" x14ac:dyDescent="0.2">
      <c r="U26549" s="59"/>
    </row>
    <row r="26550" spans="21:21" x14ac:dyDescent="0.2">
      <c r="U26550" s="59"/>
    </row>
    <row r="26551" spans="21:21" x14ac:dyDescent="0.2">
      <c r="U26551" s="59"/>
    </row>
    <row r="26552" spans="21:21" x14ac:dyDescent="0.2">
      <c r="U26552" s="59"/>
    </row>
    <row r="26553" spans="21:21" x14ac:dyDescent="0.2">
      <c r="U26553" s="59"/>
    </row>
    <row r="26554" spans="21:21" x14ac:dyDescent="0.2">
      <c r="U26554" s="59"/>
    </row>
    <row r="26555" spans="21:21" x14ac:dyDescent="0.2">
      <c r="U26555" s="59"/>
    </row>
    <row r="26556" spans="21:21" x14ac:dyDescent="0.2">
      <c r="U26556" s="59"/>
    </row>
    <row r="26557" spans="21:21" x14ac:dyDescent="0.2">
      <c r="U26557" s="59"/>
    </row>
    <row r="26558" spans="21:21" x14ac:dyDescent="0.2">
      <c r="U26558" s="59"/>
    </row>
    <row r="26559" spans="21:21" x14ac:dyDescent="0.2">
      <c r="U26559" s="59"/>
    </row>
    <row r="26560" spans="21:21" x14ac:dyDescent="0.2">
      <c r="U26560" s="59"/>
    </row>
    <row r="26561" spans="21:21" x14ac:dyDescent="0.2">
      <c r="U26561" s="59"/>
    </row>
    <row r="26562" spans="21:21" x14ac:dyDescent="0.2">
      <c r="U26562" s="59"/>
    </row>
    <row r="26563" spans="21:21" x14ac:dyDescent="0.2">
      <c r="U26563" s="59"/>
    </row>
    <row r="26564" spans="21:21" x14ac:dyDescent="0.2">
      <c r="U26564" s="59"/>
    </row>
    <row r="26565" spans="21:21" x14ac:dyDescent="0.2">
      <c r="U26565" s="59"/>
    </row>
    <row r="26566" spans="21:21" x14ac:dyDescent="0.2">
      <c r="U26566" s="59"/>
    </row>
    <row r="26567" spans="21:21" x14ac:dyDescent="0.2">
      <c r="U26567" s="59"/>
    </row>
    <row r="26568" spans="21:21" x14ac:dyDescent="0.2">
      <c r="U26568" s="59"/>
    </row>
    <row r="26569" spans="21:21" x14ac:dyDescent="0.2">
      <c r="U26569" s="59"/>
    </row>
    <row r="26570" spans="21:21" x14ac:dyDescent="0.2">
      <c r="U26570" s="59"/>
    </row>
    <row r="26571" spans="21:21" x14ac:dyDescent="0.2">
      <c r="U26571" s="59"/>
    </row>
    <row r="26572" spans="21:21" x14ac:dyDescent="0.2">
      <c r="U26572" s="59"/>
    </row>
    <row r="26573" spans="21:21" x14ac:dyDescent="0.2">
      <c r="U26573" s="59"/>
    </row>
    <row r="26574" spans="21:21" x14ac:dyDescent="0.2">
      <c r="U26574" s="59"/>
    </row>
    <row r="26575" spans="21:21" x14ac:dyDescent="0.2">
      <c r="U26575" s="59"/>
    </row>
    <row r="26576" spans="21:21" x14ac:dyDescent="0.2">
      <c r="U26576" s="59"/>
    </row>
    <row r="26577" spans="21:21" x14ac:dyDescent="0.2">
      <c r="U26577" s="59"/>
    </row>
    <row r="26578" spans="21:21" x14ac:dyDescent="0.2">
      <c r="U26578" s="59"/>
    </row>
    <row r="26579" spans="21:21" x14ac:dyDescent="0.2">
      <c r="U26579" s="59"/>
    </row>
    <row r="26580" spans="21:21" x14ac:dyDescent="0.2">
      <c r="U26580" s="59"/>
    </row>
    <row r="26581" spans="21:21" x14ac:dyDescent="0.2">
      <c r="U26581" s="59"/>
    </row>
    <row r="26582" spans="21:21" x14ac:dyDescent="0.2">
      <c r="U26582" s="59"/>
    </row>
    <row r="26583" spans="21:21" x14ac:dyDescent="0.2">
      <c r="U26583" s="59"/>
    </row>
    <row r="26584" spans="21:21" x14ac:dyDescent="0.2">
      <c r="U26584" s="59"/>
    </row>
    <row r="26585" spans="21:21" x14ac:dyDescent="0.2">
      <c r="U26585" s="59"/>
    </row>
    <row r="26586" spans="21:21" x14ac:dyDescent="0.2">
      <c r="U26586" s="59"/>
    </row>
    <row r="26587" spans="21:21" x14ac:dyDescent="0.2">
      <c r="U26587" s="59"/>
    </row>
    <row r="26588" spans="21:21" x14ac:dyDescent="0.2">
      <c r="U26588" s="59"/>
    </row>
    <row r="26589" spans="21:21" x14ac:dyDescent="0.2">
      <c r="U26589" s="59"/>
    </row>
    <row r="26590" spans="21:21" x14ac:dyDescent="0.2">
      <c r="U26590" s="59"/>
    </row>
    <row r="26591" spans="21:21" x14ac:dyDescent="0.2">
      <c r="U26591" s="59"/>
    </row>
    <row r="26592" spans="21:21" x14ac:dyDescent="0.2">
      <c r="U26592" s="59"/>
    </row>
    <row r="26593" spans="21:21" x14ac:dyDescent="0.2">
      <c r="U26593" s="59"/>
    </row>
    <row r="26594" spans="21:21" x14ac:dyDescent="0.2">
      <c r="U26594" s="59"/>
    </row>
    <row r="26595" spans="21:21" x14ac:dyDescent="0.2">
      <c r="U26595" s="59"/>
    </row>
    <row r="26596" spans="21:21" x14ac:dyDescent="0.2">
      <c r="U26596" s="59"/>
    </row>
    <row r="26597" spans="21:21" x14ac:dyDescent="0.2">
      <c r="U26597" s="59"/>
    </row>
    <row r="26598" spans="21:21" x14ac:dyDescent="0.2">
      <c r="U26598" s="59"/>
    </row>
    <row r="26599" spans="21:21" x14ac:dyDescent="0.2">
      <c r="U26599" s="59"/>
    </row>
    <row r="26600" spans="21:21" x14ac:dyDescent="0.2">
      <c r="U26600" s="59"/>
    </row>
    <row r="26601" spans="21:21" x14ac:dyDescent="0.2">
      <c r="U26601" s="59"/>
    </row>
    <row r="26602" spans="21:21" x14ac:dyDescent="0.2">
      <c r="U26602" s="59"/>
    </row>
    <row r="26603" spans="21:21" x14ac:dyDescent="0.2">
      <c r="U26603" s="59"/>
    </row>
    <row r="26604" spans="21:21" x14ac:dyDescent="0.2">
      <c r="U26604" s="59"/>
    </row>
    <row r="26605" spans="21:21" x14ac:dyDescent="0.2">
      <c r="U26605" s="59"/>
    </row>
    <row r="26606" spans="21:21" x14ac:dyDescent="0.2">
      <c r="U26606" s="59"/>
    </row>
    <row r="26607" spans="21:21" x14ac:dyDescent="0.2">
      <c r="U26607" s="59"/>
    </row>
    <row r="26608" spans="21:21" x14ac:dyDescent="0.2">
      <c r="U26608" s="59"/>
    </row>
    <row r="26609" spans="21:21" x14ac:dyDescent="0.2">
      <c r="U26609" s="59"/>
    </row>
    <row r="26610" spans="21:21" x14ac:dyDescent="0.2">
      <c r="U26610" s="59"/>
    </row>
    <row r="26611" spans="21:21" x14ac:dyDescent="0.2">
      <c r="U26611" s="59"/>
    </row>
    <row r="26612" spans="21:21" x14ac:dyDescent="0.2">
      <c r="U26612" s="59"/>
    </row>
    <row r="26613" spans="21:21" x14ac:dyDescent="0.2">
      <c r="U26613" s="59"/>
    </row>
    <row r="26614" spans="21:21" x14ac:dyDescent="0.2">
      <c r="U26614" s="59"/>
    </row>
    <row r="26615" spans="21:21" x14ac:dyDescent="0.2">
      <c r="U26615" s="59"/>
    </row>
    <row r="26616" spans="21:21" x14ac:dyDescent="0.2">
      <c r="U26616" s="59"/>
    </row>
    <row r="26617" spans="21:21" x14ac:dyDescent="0.2">
      <c r="U26617" s="59"/>
    </row>
    <row r="26618" spans="21:21" x14ac:dyDescent="0.2">
      <c r="U26618" s="59"/>
    </row>
    <row r="26619" spans="21:21" x14ac:dyDescent="0.2">
      <c r="U26619" s="59"/>
    </row>
    <row r="26620" spans="21:21" x14ac:dyDescent="0.2">
      <c r="U26620" s="59"/>
    </row>
    <row r="26621" spans="21:21" x14ac:dyDescent="0.2">
      <c r="U26621" s="59"/>
    </row>
    <row r="26622" spans="21:21" x14ac:dyDescent="0.2">
      <c r="U26622" s="59"/>
    </row>
    <row r="26623" spans="21:21" x14ac:dyDescent="0.2">
      <c r="U26623" s="59"/>
    </row>
    <row r="26624" spans="21:21" x14ac:dyDescent="0.2">
      <c r="U26624" s="59"/>
    </row>
    <row r="26625" spans="21:21" x14ac:dyDescent="0.2">
      <c r="U26625" s="59"/>
    </row>
    <row r="26626" spans="21:21" x14ac:dyDescent="0.2">
      <c r="U26626" s="59"/>
    </row>
    <row r="26627" spans="21:21" x14ac:dyDescent="0.2">
      <c r="U26627" s="59"/>
    </row>
    <row r="26628" spans="21:21" x14ac:dyDescent="0.2">
      <c r="U26628" s="59"/>
    </row>
    <row r="26629" spans="21:21" x14ac:dyDescent="0.2">
      <c r="U26629" s="59"/>
    </row>
    <row r="26630" spans="21:21" x14ac:dyDescent="0.2">
      <c r="U26630" s="59"/>
    </row>
    <row r="26631" spans="21:21" x14ac:dyDescent="0.2">
      <c r="U26631" s="59"/>
    </row>
    <row r="26632" spans="21:21" x14ac:dyDescent="0.2">
      <c r="U26632" s="59"/>
    </row>
    <row r="26633" spans="21:21" x14ac:dyDescent="0.2">
      <c r="U26633" s="59"/>
    </row>
    <row r="26634" spans="21:21" x14ac:dyDescent="0.2">
      <c r="U26634" s="59"/>
    </row>
    <row r="26635" spans="21:21" x14ac:dyDescent="0.2">
      <c r="U26635" s="59"/>
    </row>
    <row r="26636" spans="21:21" x14ac:dyDescent="0.2">
      <c r="U26636" s="59"/>
    </row>
    <row r="26637" spans="21:21" x14ac:dyDescent="0.2">
      <c r="U26637" s="59"/>
    </row>
    <row r="26638" spans="21:21" x14ac:dyDescent="0.2">
      <c r="U26638" s="59"/>
    </row>
    <row r="26639" spans="21:21" x14ac:dyDescent="0.2">
      <c r="U26639" s="59"/>
    </row>
    <row r="26640" spans="21:21" x14ac:dyDescent="0.2">
      <c r="U26640" s="59"/>
    </row>
    <row r="26641" spans="21:21" x14ac:dyDescent="0.2">
      <c r="U26641" s="59"/>
    </row>
    <row r="26642" spans="21:21" x14ac:dyDescent="0.2">
      <c r="U26642" s="59"/>
    </row>
    <row r="26643" spans="21:21" x14ac:dyDescent="0.2">
      <c r="U26643" s="59"/>
    </row>
    <row r="26644" spans="21:21" x14ac:dyDescent="0.2">
      <c r="U26644" s="59"/>
    </row>
    <row r="26645" spans="21:21" x14ac:dyDescent="0.2">
      <c r="U26645" s="59"/>
    </row>
    <row r="26646" spans="21:21" x14ac:dyDescent="0.2">
      <c r="U26646" s="59"/>
    </row>
    <row r="26647" spans="21:21" x14ac:dyDescent="0.2">
      <c r="U26647" s="59"/>
    </row>
    <row r="26648" spans="21:21" x14ac:dyDescent="0.2">
      <c r="U26648" s="59"/>
    </row>
    <row r="26649" spans="21:21" x14ac:dyDescent="0.2">
      <c r="U26649" s="59"/>
    </row>
    <row r="26650" spans="21:21" x14ac:dyDescent="0.2">
      <c r="U26650" s="59"/>
    </row>
    <row r="26651" spans="21:21" x14ac:dyDescent="0.2">
      <c r="U26651" s="59"/>
    </row>
    <row r="26652" spans="21:21" x14ac:dyDescent="0.2">
      <c r="U26652" s="59"/>
    </row>
    <row r="26653" spans="21:21" x14ac:dyDescent="0.2">
      <c r="U26653" s="59"/>
    </row>
    <row r="26654" spans="21:21" x14ac:dyDescent="0.2">
      <c r="U26654" s="59"/>
    </row>
    <row r="26655" spans="21:21" x14ac:dyDescent="0.2">
      <c r="U26655" s="59"/>
    </row>
    <row r="26656" spans="21:21" x14ac:dyDescent="0.2">
      <c r="U26656" s="59"/>
    </row>
    <row r="26657" spans="21:21" x14ac:dyDescent="0.2">
      <c r="U26657" s="59"/>
    </row>
    <row r="26658" spans="21:21" x14ac:dyDescent="0.2">
      <c r="U26658" s="59"/>
    </row>
    <row r="26659" spans="21:21" x14ac:dyDescent="0.2">
      <c r="U26659" s="59"/>
    </row>
    <row r="26660" spans="21:21" x14ac:dyDescent="0.2">
      <c r="U26660" s="59"/>
    </row>
    <row r="26661" spans="21:21" x14ac:dyDescent="0.2">
      <c r="U26661" s="59"/>
    </row>
    <row r="26662" spans="21:21" x14ac:dyDescent="0.2">
      <c r="U26662" s="59"/>
    </row>
    <row r="26663" spans="21:21" x14ac:dyDescent="0.2">
      <c r="U26663" s="59"/>
    </row>
    <row r="26664" spans="21:21" x14ac:dyDescent="0.2">
      <c r="U26664" s="59"/>
    </row>
    <row r="26665" spans="21:21" x14ac:dyDescent="0.2">
      <c r="U26665" s="59"/>
    </row>
    <row r="26666" spans="21:21" x14ac:dyDescent="0.2">
      <c r="U26666" s="59"/>
    </row>
    <row r="26667" spans="21:21" x14ac:dyDescent="0.2">
      <c r="U26667" s="59"/>
    </row>
    <row r="26668" spans="21:21" x14ac:dyDescent="0.2">
      <c r="U26668" s="59"/>
    </row>
    <row r="26669" spans="21:21" x14ac:dyDescent="0.2">
      <c r="U26669" s="59"/>
    </row>
    <row r="26670" spans="21:21" x14ac:dyDescent="0.2">
      <c r="U26670" s="59"/>
    </row>
    <row r="26671" spans="21:21" x14ac:dyDescent="0.2">
      <c r="U26671" s="59"/>
    </row>
    <row r="26672" spans="21:21" x14ac:dyDescent="0.2">
      <c r="U26672" s="59"/>
    </row>
    <row r="26673" spans="21:21" x14ac:dyDescent="0.2">
      <c r="U26673" s="59"/>
    </row>
    <row r="26674" spans="21:21" x14ac:dyDescent="0.2">
      <c r="U26674" s="59"/>
    </row>
    <row r="26675" spans="21:21" x14ac:dyDescent="0.2">
      <c r="U26675" s="59"/>
    </row>
    <row r="26676" spans="21:21" x14ac:dyDescent="0.2">
      <c r="U26676" s="59"/>
    </row>
    <row r="26677" spans="21:21" x14ac:dyDescent="0.2">
      <c r="U26677" s="59"/>
    </row>
    <row r="26678" spans="21:21" x14ac:dyDescent="0.2">
      <c r="U26678" s="59"/>
    </row>
    <row r="26679" spans="21:21" x14ac:dyDescent="0.2">
      <c r="U26679" s="59"/>
    </row>
    <row r="26680" spans="21:21" x14ac:dyDescent="0.2">
      <c r="U26680" s="59"/>
    </row>
    <row r="26681" spans="21:21" x14ac:dyDescent="0.2">
      <c r="U26681" s="59"/>
    </row>
    <row r="26682" spans="21:21" x14ac:dyDescent="0.2">
      <c r="U26682" s="59"/>
    </row>
    <row r="26683" spans="21:21" x14ac:dyDescent="0.2">
      <c r="U26683" s="59"/>
    </row>
    <row r="26684" spans="21:21" x14ac:dyDescent="0.2">
      <c r="U26684" s="59"/>
    </row>
    <row r="26685" spans="21:21" x14ac:dyDescent="0.2">
      <c r="U26685" s="59"/>
    </row>
    <row r="26686" spans="21:21" x14ac:dyDescent="0.2">
      <c r="U26686" s="59"/>
    </row>
    <row r="26687" spans="21:21" x14ac:dyDescent="0.2">
      <c r="U26687" s="59"/>
    </row>
    <row r="26688" spans="21:21" x14ac:dyDescent="0.2">
      <c r="U26688" s="59"/>
    </row>
    <row r="26689" spans="21:21" x14ac:dyDescent="0.2">
      <c r="U26689" s="59"/>
    </row>
    <row r="26690" spans="21:21" x14ac:dyDescent="0.2">
      <c r="U26690" s="59"/>
    </row>
    <row r="26691" spans="21:21" x14ac:dyDescent="0.2">
      <c r="U26691" s="59"/>
    </row>
    <row r="26692" spans="21:21" x14ac:dyDescent="0.2">
      <c r="U26692" s="59"/>
    </row>
    <row r="26693" spans="21:21" x14ac:dyDescent="0.2">
      <c r="U26693" s="59"/>
    </row>
    <row r="26694" spans="21:21" x14ac:dyDescent="0.2">
      <c r="U26694" s="59"/>
    </row>
    <row r="26695" spans="21:21" x14ac:dyDescent="0.2">
      <c r="U26695" s="59"/>
    </row>
    <row r="26696" spans="21:21" x14ac:dyDescent="0.2">
      <c r="U26696" s="59"/>
    </row>
    <row r="26697" spans="21:21" x14ac:dyDescent="0.2">
      <c r="U26697" s="59"/>
    </row>
    <row r="26698" spans="21:21" x14ac:dyDescent="0.2">
      <c r="U26698" s="59"/>
    </row>
    <row r="26699" spans="21:21" x14ac:dyDescent="0.2">
      <c r="U26699" s="59"/>
    </row>
    <row r="26700" spans="21:21" x14ac:dyDescent="0.2">
      <c r="U26700" s="59"/>
    </row>
    <row r="26701" spans="21:21" x14ac:dyDescent="0.2">
      <c r="U26701" s="59"/>
    </row>
    <row r="26702" spans="21:21" x14ac:dyDescent="0.2">
      <c r="U26702" s="59"/>
    </row>
    <row r="26703" spans="21:21" x14ac:dyDescent="0.2">
      <c r="U26703" s="59"/>
    </row>
    <row r="26704" spans="21:21" x14ac:dyDescent="0.2">
      <c r="U26704" s="59"/>
    </row>
    <row r="26705" spans="21:21" x14ac:dyDescent="0.2">
      <c r="U26705" s="59"/>
    </row>
    <row r="26706" spans="21:21" x14ac:dyDescent="0.2">
      <c r="U26706" s="59"/>
    </row>
    <row r="26707" spans="21:21" x14ac:dyDescent="0.2">
      <c r="U26707" s="59"/>
    </row>
    <row r="26708" spans="21:21" x14ac:dyDescent="0.2">
      <c r="U26708" s="59"/>
    </row>
    <row r="26709" spans="21:21" x14ac:dyDescent="0.2">
      <c r="U26709" s="59"/>
    </row>
    <row r="26710" spans="21:21" x14ac:dyDescent="0.2">
      <c r="U26710" s="59"/>
    </row>
    <row r="26711" spans="21:21" x14ac:dyDescent="0.2">
      <c r="U26711" s="59"/>
    </row>
    <row r="26712" spans="21:21" x14ac:dyDescent="0.2">
      <c r="U26712" s="59"/>
    </row>
    <row r="26713" spans="21:21" x14ac:dyDescent="0.2">
      <c r="U26713" s="59"/>
    </row>
    <row r="26714" spans="21:21" x14ac:dyDescent="0.2">
      <c r="U26714" s="59"/>
    </row>
    <row r="26715" spans="21:21" x14ac:dyDescent="0.2">
      <c r="U26715" s="59"/>
    </row>
    <row r="26716" spans="21:21" x14ac:dyDescent="0.2">
      <c r="U26716" s="59"/>
    </row>
    <row r="26717" spans="21:21" x14ac:dyDescent="0.2">
      <c r="U26717" s="59"/>
    </row>
    <row r="26718" spans="21:21" x14ac:dyDescent="0.2">
      <c r="U26718" s="59"/>
    </row>
    <row r="26719" spans="21:21" x14ac:dyDescent="0.2">
      <c r="U26719" s="59"/>
    </row>
    <row r="26720" spans="21:21" x14ac:dyDescent="0.2">
      <c r="U26720" s="59"/>
    </row>
    <row r="26721" spans="21:21" x14ac:dyDescent="0.2">
      <c r="U26721" s="59"/>
    </row>
    <row r="26722" spans="21:21" x14ac:dyDescent="0.2">
      <c r="U26722" s="59"/>
    </row>
    <row r="26723" spans="21:21" x14ac:dyDescent="0.2">
      <c r="U26723" s="59"/>
    </row>
    <row r="26724" spans="21:21" x14ac:dyDescent="0.2">
      <c r="U26724" s="59"/>
    </row>
    <row r="26725" spans="21:21" x14ac:dyDescent="0.2">
      <c r="U26725" s="59"/>
    </row>
    <row r="26726" spans="21:21" x14ac:dyDescent="0.2">
      <c r="U26726" s="59"/>
    </row>
    <row r="26727" spans="21:21" x14ac:dyDescent="0.2">
      <c r="U26727" s="59"/>
    </row>
    <row r="26728" spans="21:21" x14ac:dyDescent="0.2">
      <c r="U26728" s="59"/>
    </row>
    <row r="26729" spans="21:21" x14ac:dyDescent="0.2">
      <c r="U26729" s="59"/>
    </row>
    <row r="26730" spans="21:21" x14ac:dyDescent="0.2">
      <c r="U26730" s="59"/>
    </row>
    <row r="26731" spans="21:21" x14ac:dyDescent="0.2">
      <c r="U26731" s="59"/>
    </row>
    <row r="26732" spans="21:21" x14ac:dyDescent="0.2">
      <c r="U26732" s="59"/>
    </row>
    <row r="26733" spans="21:21" x14ac:dyDescent="0.2">
      <c r="U26733" s="59"/>
    </row>
    <row r="26734" spans="21:21" x14ac:dyDescent="0.2">
      <c r="U26734" s="59"/>
    </row>
    <row r="26735" spans="21:21" x14ac:dyDescent="0.2">
      <c r="U26735" s="59"/>
    </row>
    <row r="26736" spans="21:21" x14ac:dyDescent="0.2">
      <c r="U26736" s="59"/>
    </row>
    <row r="26737" spans="21:21" x14ac:dyDescent="0.2">
      <c r="U26737" s="59"/>
    </row>
    <row r="26738" spans="21:21" x14ac:dyDescent="0.2">
      <c r="U26738" s="59"/>
    </row>
    <row r="26739" spans="21:21" x14ac:dyDescent="0.2">
      <c r="U26739" s="59"/>
    </row>
    <row r="26740" spans="21:21" x14ac:dyDescent="0.2">
      <c r="U26740" s="59"/>
    </row>
    <row r="26741" spans="21:21" x14ac:dyDescent="0.2">
      <c r="U26741" s="59"/>
    </row>
    <row r="26742" spans="21:21" x14ac:dyDescent="0.2">
      <c r="U26742" s="59"/>
    </row>
    <row r="26743" spans="21:21" x14ac:dyDescent="0.2">
      <c r="U26743" s="59"/>
    </row>
    <row r="26744" spans="21:21" x14ac:dyDescent="0.2">
      <c r="U26744" s="59"/>
    </row>
    <row r="26745" spans="21:21" x14ac:dyDescent="0.2">
      <c r="U26745" s="59"/>
    </row>
    <row r="26746" spans="21:21" x14ac:dyDescent="0.2">
      <c r="U26746" s="59"/>
    </row>
    <row r="26747" spans="21:21" x14ac:dyDescent="0.2">
      <c r="U26747" s="59"/>
    </row>
    <row r="26748" spans="21:21" x14ac:dyDescent="0.2">
      <c r="U26748" s="59"/>
    </row>
    <row r="26749" spans="21:21" x14ac:dyDescent="0.2">
      <c r="U26749" s="59"/>
    </row>
    <row r="26750" spans="21:21" x14ac:dyDescent="0.2">
      <c r="U26750" s="59"/>
    </row>
    <row r="26751" spans="21:21" x14ac:dyDescent="0.2">
      <c r="U26751" s="59"/>
    </row>
    <row r="26752" spans="21:21" x14ac:dyDescent="0.2">
      <c r="U26752" s="59"/>
    </row>
    <row r="26753" spans="21:21" x14ac:dyDescent="0.2">
      <c r="U26753" s="59"/>
    </row>
    <row r="26754" spans="21:21" x14ac:dyDescent="0.2">
      <c r="U26754" s="59"/>
    </row>
    <row r="26755" spans="21:21" x14ac:dyDescent="0.2">
      <c r="U26755" s="59"/>
    </row>
    <row r="26756" spans="21:21" x14ac:dyDescent="0.2">
      <c r="U26756" s="59"/>
    </row>
    <row r="26757" spans="21:21" x14ac:dyDescent="0.2">
      <c r="U26757" s="59"/>
    </row>
    <row r="26758" spans="21:21" x14ac:dyDescent="0.2">
      <c r="U26758" s="59"/>
    </row>
    <row r="26759" spans="21:21" x14ac:dyDescent="0.2">
      <c r="U26759" s="59"/>
    </row>
    <row r="26760" spans="21:21" x14ac:dyDescent="0.2">
      <c r="U26760" s="59"/>
    </row>
    <row r="26761" spans="21:21" x14ac:dyDescent="0.2">
      <c r="U26761" s="59"/>
    </row>
    <row r="26762" spans="21:21" x14ac:dyDescent="0.2">
      <c r="U26762" s="59"/>
    </row>
    <row r="26763" spans="21:21" x14ac:dyDescent="0.2">
      <c r="U26763" s="59"/>
    </row>
    <row r="26764" spans="21:21" x14ac:dyDescent="0.2">
      <c r="U26764" s="59"/>
    </row>
    <row r="26765" spans="21:21" x14ac:dyDescent="0.2">
      <c r="U26765" s="59"/>
    </row>
    <row r="26766" spans="21:21" x14ac:dyDescent="0.2">
      <c r="U26766" s="59"/>
    </row>
    <row r="26767" spans="21:21" x14ac:dyDescent="0.2">
      <c r="U26767" s="59"/>
    </row>
    <row r="26768" spans="21:21" x14ac:dyDescent="0.2">
      <c r="U26768" s="59"/>
    </row>
    <row r="26769" spans="21:21" x14ac:dyDescent="0.2">
      <c r="U26769" s="59"/>
    </row>
    <row r="26770" spans="21:21" x14ac:dyDescent="0.2">
      <c r="U26770" s="59"/>
    </row>
    <row r="26771" spans="21:21" x14ac:dyDescent="0.2">
      <c r="U26771" s="59"/>
    </row>
    <row r="26772" spans="21:21" x14ac:dyDescent="0.2">
      <c r="U26772" s="59"/>
    </row>
    <row r="26773" spans="21:21" x14ac:dyDescent="0.2">
      <c r="U26773" s="59"/>
    </row>
    <row r="26774" spans="21:21" x14ac:dyDescent="0.2">
      <c r="U26774" s="59"/>
    </row>
    <row r="26775" spans="21:21" x14ac:dyDescent="0.2">
      <c r="U26775" s="59"/>
    </row>
    <row r="26776" spans="21:21" x14ac:dyDescent="0.2">
      <c r="U26776" s="59"/>
    </row>
    <row r="26777" spans="21:21" x14ac:dyDescent="0.2">
      <c r="U26777" s="59"/>
    </row>
    <row r="26778" spans="21:21" x14ac:dyDescent="0.2">
      <c r="U26778" s="59"/>
    </row>
    <row r="26779" spans="21:21" x14ac:dyDescent="0.2">
      <c r="U26779" s="59"/>
    </row>
    <row r="26780" spans="21:21" x14ac:dyDescent="0.2">
      <c r="U26780" s="59"/>
    </row>
    <row r="26781" spans="21:21" x14ac:dyDescent="0.2">
      <c r="U26781" s="59"/>
    </row>
    <row r="26782" spans="21:21" x14ac:dyDescent="0.2">
      <c r="U26782" s="59"/>
    </row>
    <row r="26783" spans="21:21" x14ac:dyDescent="0.2">
      <c r="U26783" s="59"/>
    </row>
    <row r="26784" spans="21:21" x14ac:dyDescent="0.2">
      <c r="U26784" s="59"/>
    </row>
    <row r="26785" spans="21:21" x14ac:dyDescent="0.2">
      <c r="U26785" s="59"/>
    </row>
    <row r="26786" spans="21:21" x14ac:dyDescent="0.2">
      <c r="U26786" s="59"/>
    </row>
    <row r="26787" spans="21:21" x14ac:dyDescent="0.2">
      <c r="U26787" s="59"/>
    </row>
    <row r="26788" spans="21:21" x14ac:dyDescent="0.2">
      <c r="U26788" s="59"/>
    </row>
    <row r="26789" spans="21:21" x14ac:dyDescent="0.2">
      <c r="U26789" s="59"/>
    </row>
    <row r="26790" spans="21:21" x14ac:dyDescent="0.2">
      <c r="U26790" s="59"/>
    </row>
    <row r="26791" spans="21:21" x14ac:dyDescent="0.2">
      <c r="U26791" s="59"/>
    </row>
    <row r="26792" spans="21:21" x14ac:dyDescent="0.2">
      <c r="U26792" s="59"/>
    </row>
    <row r="26793" spans="21:21" x14ac:dyDescent="0.2">
      <c r="U26793" s="59"/>
    </row>
    <row r="26794" spans="21:21" x14ac:dyDescent="0.2">
      <c r="U26794" s="59"/>
    </row>
    <row r="26795" spans="21:21" x14ac:dyDescent="0.2">
      <c r="U26795" s="59"/>
    </row>
    <row r="26796" spans="21:21" x14ac:dyDescent="0.2">
      <c r="U26796" s="59"/>
    </row>
    <row r="26797" spans="21:21" x14ac:dyDescent="0.2">
      <c r="U26797" s="59"/>
    </row>
    <row r="26798" spans="21:21" x14ac:dyDescent="0.2">
      <c r="U26798" s="59"/>
    </row>
    <row r="26799" spans="21:21" x14ac:dyDescent="0.2">
      <c r="U26799" s="59"/>
    </row>
    <row r="26800" spans="21:21" x14ac:dyDescent="0.2">
      <c r="U26800" s="59"/>
    </row>
    <row r="26801" spans="21:21" x14ac:dyDescent="0.2">
      <c r="U26801" s="59"/>
    </row>
    <row r="26802" spans="21:21" x14ac:dyDescent="0.2">
      <c r="U26802" s="59"/>
    </row>
    <row r="26803" spans="21:21" x14ac:dyDescent="0.2">
      <c r="U26803" s="59"/>
    </row>
    <row r="26804" spans="21:21" x14ac:dyDescent="0.2">
      <c r="U26804" s="59"/>
    </row>
    <row r="26805" spans="21:21" x14ac:dyDescent="0.2">
      <c r="U26805" s="59"/>
    </row>
    <row r="26806" spans="21:21" x14ac:dyDescent="0.2">
      <c r="U26806" s="59"/>
    </row>
    <row r="26807" spans="21:21" x14ac:dyDescent="0.2">
      <c r="U26807" s="59"/>
    </row>
    <row r="26808" spans="21:21" x14ac:dyDescent="0.2">
      <c r="U26808" s="59"/>
    </row>
    <row r="26809" spans="21:21" x14ac:dyDescent="0.2">
      <c r="U26809" s="59"/>
    </row>
    <row r="26810" spans="21:21" x14ac:dyDescent="0.2">
      <c r="U26810" s="59"/>
    </row>
    <row r="26811" spans="21:21" x14ac:dyDescent="0.2">
      <c r="U26811" s="59"/>
    </row>
    <row r="26812" spans="21:21" x14ac:dyDescent="0.2">
      <c r="U26812" s="59"/>
    </row>
    <row r="26813" spans="21:21" x14ac:dyDescent="0.2">
      <c r="U26813" s="59"/>
    </row>
    <row r="26814" spans="21:21" x14ac:dyDescent="0.2">
      <c r="U26814" s="59"/>
    </row>
    <row r="26815" spans="21:21" x14ac:dyDescent="0.2">
      <c r="U26815" s="59"/>
    </row>
    <row r="26816" spans="21:21" x14ac:dyDescent="0.2">
      <c r="U26816" s="59"/>
    </row>
    <row r="26817" spans="21:21" x14ac:dyDescent="0.2">
      <c r="U26817" s="59"/>
    </row>
    <row r="26818" spans="21:21" x14ac:dyDescent="0.2">
      <c r="U26818" s="59"/>
    </row>
    <row r="26819" spans="21:21" x14ac:dyDescent="0.2">
      <c r="U26819" s="59"/>
    </row>
    <row r="26820" spans="21:21" x14ac:dyDescent="0.2">
      <c r="U26820" s="59"/>
    </row>
    <row r="26821" spans="21:21" x14ac:dyDescent="0.2">
      <c r="U26821" s="59"/>
    </row>
    <row r="26822" spans="21:21" x14ac:dyDescent="0.2">
      <c r="U26822" s="59"/>
    </row>
    <row r="26823" spans="21:21" x14ac:dyDescent="0.2">
      <c r="U26823" s="59"/>
    </row>
    <row r="26824" spans="21:21" x14ac:dyDescent="0.2">
      <c r="U26824" s="59"/>
    </row>
    <row r="26825" spans="21:21" x14ac:dyDescent="0.2">
      <c r="U26825" s="59"/>
    </row>
    <row r="26826" spans="21:21" x14ac:dyDescent="0.2">
      <c r="U26826" s="59"/>
    </row>
    <row r="26827" spans="21:21" x14ac:dyDescent="0.2">
      <c r="U26827" s="59"/>
    </row>
    <row r="26828" spans="21:21" x14ac:dyDescent="0.2">
      <c r="U26828" s="59"/>
    </row>
    <row r="26829" spans="21:21" x14ac:dyDescent="0.2">
      <c r="U26829" s="59"/>
    </row>
    <row r="26830" spans="21:21" x14ac:dyDescent="0.2">
      <c r="U26830" s="59"/>
    </row>
    <row r="26831" spans="21:21" x14ac:dyDescent="0.2">
      <c r="U26831" s="59"/>
    </row>
    <row r="26832" spans="21:21" x14ac:dyDescent="0.2">
      <c r="U26832" s="59"/>
    </row>
    <row r="26833" spans="21:21" x14ac:dyDescent="0.2">
      <c r="U26833" s="59"/>
    </row>
    <row r="26834" spans="21:21" x14ac:dyDescent="0.2">
      <c r="U26834" s="59"/>
    </row>
    <row r="26835" spans="21:21" x14ac:dyDescent="0.2">
      <c r="U26835" s="59"/>
    </row>
    <row r="26836" spans="21:21" x14ac:dyDescent="0.2">
      <c r="U26836" s="59"/>
    </row>
    <row r="26837" spans="21:21" x14ac:dyDescent="0.2">
      <c r="U26837" s="59"/>
    </row>
    <row r="26838" spans="21:21" x14ac:dyDescent="0.2">
      <c r="U26838" s="59"/>
    </row>
    <row r="26839" spans="21:21" x14ac:dyDescent="0.2">
      <c r="U26839" s="59"/>
    </row>
    <row r="26840" spans="21:21" x14ac:dyDescent="0.2">
      <c r="U26840" s="59"/>
    </row>
    <row r="26841" spans="21:21" x14ac:dyDescent="0.2">
      <c r="U26841" s="59"/>
    </row>
    <row r="26842" spans="21:21" x14ac:dyDescent="0.2">
      <c r="U26842" s="59"/>
    </row>
    <row r="26843" spans="21:21" x14ac:dyDescent="0.2">
      <c r="U26843" s="59"/>
    </row>
    <row r="26844" spans="21:21" x14ac:dyDescent="0.2">
      <c r="U26844" s="59"/>
    </row>
    <row r="26845" spans="21:21" x14ac:dyDescent="0.2">
      <c r="U26845" s="59"/>
    </row>
    <row r="26846" spans="21:21" x14ac:dyDescent="0.2">
      <c r="U26846" s="59"/>
    </row>
    <row r="26847" spans="21:21" x14ac:dyDescent="0.2">
      <c r="U26847" s="59"/>
    </row>
    <row r="26848" spans="21:21" x14ac:dyDescent="0.2">
      <c r="U26848" s="59"/>
    </row>
    <row r="26849" spans="21:21" x14ac:dyDescent="0.2">
      <c r="U26849" s="59"/>
    </row>
    <row r="26850" spans="21:21" x14ac:dyDescent="0.2">
      <c r="U26850" s="59"/>
    </row>
    <row r="26851" spans="21:21" x14ac:dyDescent="0.2">
      <c r="U26851" s="59"/>
    </row>
    <row r="26852" spans="21:21" x14ac:dyDescent="0.2">
      <c r="U26852" s="59"/>
    </row>
    <row r="26853" spans="21:21" x14ac:dyDescent="0.2">
      <c r="U26853" s="59"/>
    </row>
    <row r="26854" spans="21:21" x14ac:dyDescent="0.2">
      <c r="U26854" s="59"/>
    </row>
    <row r="26855" spans="21:21" x14ac:dyDescent="0.2">
      <c r="U26855" s="59"/>
    </row>
    <row r="26856" spans="21:21" x14ac:dyDescent="0.2">
      <c r="U26856" s="59"/>
    </row>
    <row r="26857" spans="21:21" x14ac:dyDescent="0.2">
      <c r="U26857" s="59"/>
    </row>
    <row r="26858" spans="21:21" x14ac:dyDescent="0.2">
      <c r="U26858" s="59"/>
    </row>
    <row r="26859" spans="21:21" x14ac:dyDescent="0.2">
      <c r="U26859" s="59"/>
    </row>
    <row r="26860" spans="21:21" x14ac:dyDescent="0.2">
      <c r="U26860" s="59"/>
    </row>
    <row r="26861" spans="21:21" x14ac:dyDescent="0.2">
      <c r="U26861" s="59"/>
    </row>
    <row r="26862" spans="21:21" x14ac:dyDescent="0.2">
      <c r="U26862" s="59"/>
    </row>
    <row r="26863" spans="21:21" x14ac:dyDescent="0.2">
      <c r="U26863" s="59"/>
    </row>
    <row r="26864" spans="21:21" x14ac:dyDescent="0.2">
      <c r="U26864" s="59"/>
    </row>
    <row r="26865" spans="21:21" x14ac:dyDescent="0.2">
      <c r="U26865" s="59"/>
    </row>
    <row r="26866" spans="21:21" x14ac:dyDescent="0.2">
      <c r="U26866" s="59"/>
    </row>
    <row r="26867" spans="21:21" x14ac:dyDescent="0.2">
      <c r="U26867" s="59"/>
    </row>
    <row r="26868" spans="21:21" x14ac:dyDescent="0.2">
      <c r="U26868" s="59"/>
    </row>
    <row r="26869" spans="21:21" x14ac:dyDescent="0.2">
      <c r="U26869" s="59"/>
    </row>
    <row r="26870" spans="21:21" x14ac:dyDescent="0.2">
      <c r="U26870" s="59"/>
    </row>
    <row r="26871" spans="21:21" x14ac:dyDescent="0.2">
      <c r="U26871" s="59"/>
    </row>
    <row r="26872" spans="21:21" x14ac:dyDescent="0.2">
      <c r="U26872" s="59"/>
    </row>
    <row r="26873" spans="21:21" x14ac:dyDescent="0.2">
      <c r="U26873" s="59"/>
    </row>
    <row r="26874" spans="21:21" x14ac:dyDescent="0.2">
      <c r="U26874" s="59"/>
    </row>
    <row r="26875" spans="21:21" x14ac:dyDescent="0.2">
      <c r="U26875" s="59"/>
    </row>
    <row r="26876" spans="21:21" x14ac:dyDescent="0.2">
      <c r="U26876" s="59"/>
    </row>
    <row r="26877" spans="21:21" x14ac:dyDescent="0.2">
      <c r="U26877" s="59"/>
    </row>
    <row r="26878" spans="21:21" x14ac:dyDescent="0.2">
      <c r="U26878" s="59"/>
    </row>
    <row r="26879" spans="21:21" x14ac:dyDescent="0.2">
      <c r="U26879" s="59"/>
    </row>
    <row r="26880" spans="21:21" x14ac:dyDescent="0.2">
      <c r="U26880" s="59"/>
    </row>
    <row r="26881" spans="21:21" x14ac:dyDescent="0.2">
      <c r="U26881" s="59"/>
    </row>
    <row r="26882" spans="21:21" x14ac:dyDescent="0.2">
      <c r="U26882" s="59"/>
    </row>
    <row r="26883" spans="21:21" x14ac:dyDescent="0.2">
      <c r="U26883" s="59"/>
    </row>
    <row r="26884" spans="21:21" x14ac:dyDescent="0.2">
      <c r="U26884" s="59"/>
    </row>
    <row r="26885" spans="21:21" x14ac:dyDescent="0.2">
      <c r="U26885" s="59"/>
    </row>
    <row r="26886" spans="21:21" x14ac:dyDescent="0.2">
      <c r="U26886" s="59"/>
    </row>
    <row r="26887" spans="21:21" x14ac:dyDescent="0.2">
      <c r="U26887" s="59"/>
    </row>
    <row r="26888" spans="21:21" x14ac:dyDescent="0.2">
      <c r="U26888" s="59"/>
    </row>
    <row r="26889" spans="21:21" x14ac:dyDescent="0.2">
      <c r="U26889" s="59"/>
    </row>
    <row r="26890" spans="21:21" x14ac:dyDescent="0.2">
      <c r="U26890" s="59"/>
    </row>
    <row r="26891" spans="21:21" x14ac:dyDescent="0.2">
      <c r="U26891" s="59"/>
    </row>
    <row r="26892" spans="21:21" x14ac:dyDescent="0.2">
      <c r="U26892" s="59"/>
    </row>
    <row r="26893" spans="21:21" x14ac:dyDescent="0.2">
      <c r="U26893" s="59"/>
    </row>
    <row r="26894" spans="21:21" x14ac:dyDescent="0.2">
      <c r="U26894" s="59"/>
    </row>
    <row r="26895" spans="21:21" x14ac:dyDescent="0.2">
      <c r="U26895" s="59"/>
    </row>
    <row r="26896" spans="21:21" x14ac:dyDescent="0.2">
      <c r="U26896" s="59"/>
    </row>
    <row r="26897" spans="21:21" x14ac:dyDescent="0.2">
      <c r="U26897" s="59"/>
    </row>
    <row r="26898" spans="21:21" x14ac:dyDescent="0.2">
      <c r="U26898" s="59"/>
    </row>
    <row r="26899" spans="21:21" x14ac:dyDescent="0.2">
      <c r="U26899" s="59"/>
    </row>
    <row r="26900" spans="21:21" x14ac:dyDescent="0.2">
      <c r="U26900" s="59"/>
    </row>
    <row r="26901" spans="21:21" x14ac:dyDescent="0.2">
      <c r="U26901" s="59"/>
    </row>
    <row r="26902" spans="21:21" x14ac:dyDescent="0.2">
      <c r="U26902" s="59"/>
    </row>
    <row r="26903" spans="21:21" x14ac:dyDescent="0.2">
      <c r="U26903" s="59"/>
    </row>
    <row r="26904" spans="21:21" x14ac:dyDescent="0.2">
      <c r="U26904" s="59"/>
    </row>
    <row r="26905" spans="21:21" x14ac:dyDescent="0.2">
      <c r="U26905" s="59"/>
    </row>
    <row r="26906" spans="21:21" x14ac:dyDescent="0.2">
      <c r="U26906" s="59"/>
    </row>
    <row r="26907" spans="21:21" x14ac:dyDescent="0.2">
      <c r="U26907" s="59"/>
    </row>
    <row r="26908" spans="21:21" x14ac:dyDescent="0.2">
      <c r="U26908" s="59"/>
    </row>
    <row r="26909" spans="21:21" x14ac:dyDescent="0.2">
      <c r="U26909" s="59"/>
    </row>
    <row r="26910" spans="21:21" x14ac:dyDescent="0.2">
      <c r="U26910" s="59"/>
    </row>
    <row r="26911" spans="21:21" x14ac:dyDescent="0.2">
      <c r="U26911" s="59"/>
    </row>
    <row r="26912" spans="21:21" x14ac:dyDescent="0.2">
      <c r="U26912" s="59"/>
    </row>
    <row r="26913" spans="21:21" x14ac:dyDescent="0.2">
      <c r="U26913" s="59"/>
    </row>
    <row r="26914" spans="21:21" x14ac:dyDescent="0.2">
      <c r="U26914" s="59"/>
    </row>
    <row r="26915" spans="21:21" x14ac:dyDescent="0.2">
      <c r="U26915" s="59"/>
    </row>
    <row r="26916" spans="21:21" x14ac:dyDescent="0.2">
      <c r="U26916" s="59"/>
    </row>
    <row r="26917" spans="21:21" x14ac:dyDescent="0.2">
      <c r="U26917" s="59"/>
    </row>
    <row r="26918" spans="21:21" x14ac:dyDescent="0.2">
      <c r="U26918" s="59"/>
    </row>
    <row r="26919" spans="21:21" x14ac:dyDescent="0.2">
      <c r="U26919" s="59"/>
    </row>
    <row r="26920" spans="21:21" x14ac:dyDescent="0.2">
      <c r="U26920" s="59"/>
    </row>
    <row r="26921" spans="21:21" x14ac:dyDescent="0.2">
      <c r="U26921" s="59"/>
    </row>
    <row r="26922" spans="21:21" x14ac:dyDescent="0.2">
      <c r="U26922" s="59"/>
    </row>
    <row r="26923" spans="21:21" x14ac:dyDescent="0.2">
      <c r="U26923" s="59"/>
    </row>
    <row r="26924" spans="21:21" x14ac:dyDescent="0.2">
      <c r="U26924" s="59"/>
    </row>
    <row r="26925" spans="21:21" x14ac:dyDescent="0.2">
      <c r="U26925" s="59"/>
    </row>
    <row r="26926" spans="21:21" x14ac:dyDescent="0.2">
      <c r="U26926" s="59"/>
    </row>
    <row r="26927" spans="21:21" x14ac:dyDescent="0.2">
      <c r="U26927" s="59"/>
    </row>
    <row r="26928" spans="21:21" x14ac:dyDescent="0.2">
      <c r="U26928" s="59"/>
    </row>
    <row r="26929" spans="21:21" x14ac:dyDescent="0.2">
      <c r="U26929" s="59"/>
    </row>
    <row r="26930" spans="21:21" x14ac:dyDescent="0.2">
      <c r="U26930" s="59"/>
    </row>
    <row r="26931" spans="21:21" x14ac:dyDescent="0.2">
      <c r="U26931" s="59"/>
    </row>
    <row r="26932" spans="21:21" x14ac:dyDescent="0.2">
      <c r="U26932" s="59"/>
    </row>
    <row r="26933" spans="21:21" x14ac:dyDescent="0.2">
      <c r="U26933" s="59"/>
    </row>
    <row r="26934" spans="21:21" x14ac:dyDescent="0.2">
      <c r="U26934" s="59"/>
    </row>
    <row r="26935" spans="21:21" x14ac:dyDescent="0.2">
      <c r="U26935" s="59"/>
    </row>
    <row r="26936" spans="21:21" x14ac:dyDescent="0.2">
      <c r="U26936" s="59"/>
    </row>
    <row r="26937" spans="21:21" x14ac:dyDescent="0.2">
      <c r="U26937" s="59"/>
    </row>
    <row r="26938" spans="21:21" x14ac:dyDescent="0.2">
      <c r="U26938" s="59"/>
    </row>
    <row r="26939" spans="21:21" x14ac:dyDescent="0.2">
      <c r="U26939" s="59"/>
    </row>
    <row r="26940" spans="21:21" x14ac:dyDescent="0.2">
      <c r="U26940" s="59"/>
    </row>
    <row r="26941" spans="21:21" x14ac:dyDescent="0.2">
      <c r="U26941" s="59"/>
    </row>
    <row r="26942" spans="21:21" x14ac:dyDescent="0.2">
      <c r="U26942" s="59"/>
    </row>
    <row r="26943" spans="21:21" x14ac:dyDescent="0.2">
      <c r="U26943" s="59"/>
    </row>
    <row r="26944" spans="21:21" x14ac:dyDescent="0.2">
      <c r="U26944" s="59"/>
    </row>
    <row r="26945" spans="21:21" x14ac:dyDescent="0.2">
      <c r="U26945" s="59"/>
    </row>
    <row r="26946" spans="21:21" x14ac:dyDescent="0.2">
      <c r="U26946" s="59"/>
    </row>
    <row r="26947" spans="21:21" x14ac:dyDescent="0.2">
      <c r="U26947" s="59"/>
    </row>
    <row r="26948" spans="21:21" x14ac:dyDescent="0.2">
      <c r="U26948" s="59"/>
    </row>
    <row r="26949" spans="21:21" x14ac:dyDescent="0.2">
      <c r="U26949" s="59"/>
    </row>
    <row r="26950" spans="21:21" x14ac:dyDescent="0.2">
      <c r="U26950" s="59"/>
    </row>
    <row r="26951" spans="21:21" x14ac:dyDescent="0.2">
      <c r="U26951" s="59"/>
    </row>
    <row r="26952" spans="21:21" x14ac:dyDescent="0.2">
      <c r="U26952" s="59"/>
    </row>
    <row r="26953" spans="21:21" x14ac:dyDescent="0.2">
      <c r="U26953" s="59"/>
    </row>
    <row r="26954" spans="21:21" x14ac:dyDescent="0.2">
      <c r="U26954" s="59"/>
    </row>
    <row r="26955" spans="21:21" x14ac:dyDescent="0.2">
      <c r="U26955" s="59"/>
    </row>
    <row r="26956" spans="21:21" x14ac:dyDescent="0.2">
      <c r="U26956" s="59"/>
    </row>
    <row r="26957" spans="21:21" x14ac:dyDescent="0.2">
      <c r="U26957" s="59"/>
    </row>
    <row r="26958" spans="21:21" x14ac:dyDescent="0.2">
      <c r="U26958" s="59"/>
    </row>
    <row r="26959" spans="21:21" x14ac:dyDescent="0.2">
      <c r="U26959" s="59"/>
    </row>
    <row r="26960" spans="21:21" x14ac:dyDescent="0.2">
      <c r="U26960" s="59"/>
    </row>
    <row r="26961" spans="21:21" x14ac:dyDescent="0.2">
      <c r="U26961" s="59"/>
    </row>
    <row r="26962" spans="21:21" x14ac:dyDescent="0.2">
      <c r="U26962" s="59"/>
    </row>
    <row r="26963" spans="21:21" x14ac:dyDescent="0.2">
      <c r="U26963" s="59"/>
    </row>
    <row r="26964" spans="21:21" x14ac:dyDescent="0.2">
      <c r="U26964" s="59"/>
    </row>
    <row r="26965" spans="21:21" x14ac:dyDescent="0.2">
      <c r="U26965" s="59"/>
    </row>
    <row r="26966" spans="21:21" x14ac:dyDescent="0.2">
      <c r="U26966" s="59"/>
    </row>
    <row r="26967" spans="21:21" x14ac:dyDescent="0.2">
      <c r="U26967" s="59"/>
    </row>
    <row r="26968" spans="21:21" x14ac:dyDescent="0.2">
      <c r="U26968" s="59"/>
    </row>
    <row r="26969" spans="21:21" x14ac:dyDescent="0.2">
      <c r="U26969" s="59"/>
    </row>
    <row r="26970" spans="21:21" x14ac:dyDescent="0.2">
      <c r="U26970" s="59"/>
    </row>
    <row r="26971" spans="21:21" x14ac:dyDescent="0.2">
      <c r="U26971" s="59"/>
    </row>
    <row r="26972" spans="21:21" x14ac:dyDescent="0.2">
      <c r="U26972" s="59"/>
    </row>
    <row r="26973" spans="21:21" x14ac:dyDescent="0.2">
      <c r="U26973" s="59"/>
    </row>
    <row r="26974" spans="21:21" x14ac:dyDescent="0.2">
      <c r="U26974" s="59"/>
    </row>
    <row r="26975" spans="21:21" x14ac:dyDescent="0.2">
      <c r="U26975" s="59"/>
    </row>
    <row r="26976" spans="21:21" x14ac:dyDescent="0.2">
      <c r="U26976" s="59"/>
    </row>
    <row r="26977" spans="21:21" x14ac:dyDescent="0.2">
      <c r="U26977" s="59"/>
    </row>
    <row r="26978" spans="21:21" x14ac:dyDescent="0.2">
      <c r="U26978" s="59"/>
    </row>
    <row r="26979" spans="21:21" x14ac:dyDescent="0.2">
      <c r="U26979" s="59"/>
    </row>
    <row r="26980" spans="21:21" x14ac:dyDescent="0.2">
      <c r="U26980" s="59"/>
    </row>
    <row r="26981" spans="21:21" x14ac:dyDescent="0.2">
      <c r="U26981" s="59"/>
    </row>
    <row r="26982" spans="21:21" x14ac:dyDescent="0.2">
      <c r="U26982" s="59"/>
    </row>
    <row r="26983" spans="21:21" x14ac:dyDescent="0.2">
      <c r="U26983" s="59"/>
    </row>
    <row r="26984" spans="21:21" x14ac:dyDescent="0.2">
      <c r="U26984" s="59"/>
    </row>
    <row r="26985" spans="21:21" x14ac:dyDescent="0.2">
      <c r="U26985" s="59"/>
    </row>
    <row r="26986" spans="21:21" x14ac:dyDescent="0.2">
      <c r="U26986" s="59"/>
    </row>
    <row r="26987" spans="21:21" x14ac:dyDescent="0.2">
      <c r="U26987" s="59"/>
    </row>
    <row r="26988" spans="21:21" x14ac:dyDescent="0.2">
      <c r="U26988" s="59"/>
    </row>
    <row r="26989" spans="21:21" x14ac:dyDescent="0.2">
      <c r="U26989" s="59"/>
    </row>
    <row r="26990" spans="21:21" x14ac:dyDescent="0.2">
      <c r="U26990" s="59"/>
    </row>
    <row r="26991" spans="21:21" x14ac:dyDescent="0.2">
      <c r="U26991" s="59"/>
    </row>
    <row r="26992" spans="21:21" x14ac:dyDescent="0.2">
      <c r="U26992" s="59"/>
    </row>
    <row r="26993" spans="21:21" x14ac:dyDescent="0.2">
      <c r="U26993" s="59"/>
    </row>
    <row r="26994" spans="21:21" x14ac:dyDescent="0.2">
      <c r="U26994" s="59"/>
    </row>
    <row r="26995" spans="21:21" x14ac:dyDescent="0.2">
      <c r="U26995" s="59"/>
    </row>
    <row r="26996" spans="21:21" x14ac:dyDescent="0.2">
      <c r="U26996" s="59"/>
    </row>
    <row r="26997" spans="21:21" x14ac:dyDescent="0.2">
      <c r="U26997" s="59"/>
    </row>
    <row r="26998" spans="21:21" x14ac:dyDescent="0.2">
      <c r="U26998" s="59"/>
    </row>
    <row r="26999" spans="21:21" x14ac:dyDescent="0.2">
      <c r="U26999" s="59"/>
    </row>
    <row r="27000" spans="21:21" x14ac:dyDescent="0.2">
      <c r="U27000" s="59"/>
    </row>
    <row r="27001" spans="21:21" x14ac:dyDescent="0.2">
      <c r="U27001" s="59"/>
    </row>
    <row r="27002" spans="21:21" x14ac:dyDescent="0.2">
      <c r="U27002" s="59"/>
    </row>
    <row r="27003" spans="21:21" x14ac:dyDescent="0.2">
      <c r="U27003" s="59"/>
    </row>
    <row r="27004" spans="21:21" x14ac:dyDescent="0.2">
      <c r="U27004" s="59"/>
    </row>
    <row r="27005" spans="21:21" x14ac:dyDescent="0.2">
      <c r="U27005" s="59"/>
    </row>
    <row r="27006" spans="21:21" x14ac:dyDescent="0.2">
      <c r="U27006" s="59"/>
    </row>
    <row r="27007" spans="21:21" x14ac:dyDescent="0.2">
      <c r="U27007" s="59"/>
    </row>
    <row r="27008" spans="21:21" x14ac:dyDescent="0.2">
      <c r="U27008" s="59"/>
    </row>
    <row r="27009" spans="21:21" x14ac:dyDescent="0.2">
      <c r="U27009" s="59"/>
    </row>
    <row r="27010" spans="21:21" x14ac:dyDescent="0.2">
      <c r="U27010" s="59"/>
    </row>
    <row r="27011" spans="21:21" x14ac:dyDescent="0.2">
      <c r="U27011" s="59"/>
    </row>
    <row r="27012" spans="21:21" x14ac:dyDescent="0.2">
      <c r="U27012" s="59"/>
    </row>
    <row r="27013" spans="21:21" x14ac:dyDescent="0.2">
      <c r="U27013" s="59"/>
    </row>
    <row r="27014" spans="21:21" x14ac:dyDescent="0.2">
      <c r="U27014" s="59"/>
    </row>
    <row r="27015" spans="21:21" x14ac:dyDescent="0.2">
      <c r="U27015" s="59"/>
    </row>
    <row r="27016" spans="21:21" x14ac:dyDescent="0.2">
      <c r="U27016" s="59"/>
    </row>
    <row r="27017" spans="21:21" x14ac:dyDescent="0.2">
      <c r="U27017" s="59"/>
    </row>
    <row r="27018" spans="21:21" x14ac:dyDescent="0.2">
      <c r="U27018" s="59"/>
    </row>
    <row r="27019" spans="21:21" x14ac:dyDescent="0.2">
      <c r="U27019" s="59"/>
    </row>
    <row r="27020" spans="21:21" x14ac:dyDescent="0.2">
      <c r="U27020" s="59"/>
    </row>
    <row r="27021" spans="21:21" x14ac:dyDescent="0.2">
      <c r="U27021" s="59"/>
    </row>
    <row r="27022" spans="21:21" x14ac:dyDescent="0.2">
      <c r="U27022" s="59"/>
    </row>
    <row r="27023" spans="21:21" x14ac:dyDescent="0.2">
      <c r="U27023" s="59"/>
    </row>
    <row r="27024" spans="21:21" x14ac:dyDescent="0.2">
      <c r="U27024" s="59"/>
    </row>
    <row r="27025" spans="21:21" x14ac:dyDescent="0.2">
      <c r="U27025" s="59"/>
    </row>
    <row r="27026" spans="21:21" x14ac:dyDescent="0.2">
      <c r="U27026" s="59"/>
    </row>
    <row r="27027" spans="21:21" x14ac:dyDescent="0.2">
      <c r="U27027" s="59"/>
    </row>
    <row r="27028" spans="21:21" x14ac:dyDescent="0.2">
      <c r="U27028" s="59"/>
    </row>
    <row r="27029" spans="21:21" x14ac:dyDescent="0.2">
      <c r="U27029" s="59"/>
    </row>
    <row r="27030" spans="21:21" x14ac:dyDescent="0.2">
      <c r="U27030" s="59"/>
    </row>
    <row r="27031" spans="21:21" x14ac:dyDescent="0.2">
      <c r="U27031" s="59"/>
    </row>
    <row r="27032" spans="21:21" x14ac:dyDescent="0.2">
      <c r="U27032" s="59"/>
    </row>
    <row r="27033" spans="21:21" x14ac:dyDescent="0.2">
      <c r="U27033" s="59"/>
    </row>
    <row r="27034" spans="21:21" x14ac:dyDescent="0.2">
      <c r="U27034" s="59"/>
    </row>
    <row r="27035" spans="21:21" x14ac:dyDescent="0.2">
      <c r="U27035" s="59"/>
    </row>
    <row r="27036" spans="21:21" x14ac:dyDescent="0.2">
      <c r="U27036" s="59"/>
    </row>
    <row r="27037" spans="21:21" x14ac:dyDescent="0.2">
      <c r="U27037" s="59"/>
    </row>
    <row r="27038" spans="21:21" x14ac:dyDescent="0.2">
      <c r="U27038" s="59"/>
    </row>
    <row r="27039" spans="21:21" x14ac:dyDescent="0.2">
      <c r="U27039" s="59"/>
    </row>
    <row r="27040" spans="21:21" x14ac:dyDescent="0.2">
      <c r="U27040" s="59"/>
    </row>
    <row r="27041" spans="21:21" x14ac:dyDescent="0.2">
      <c r="U27041" s="59"/>
    </row>
    <row r="27042" spans="21:21" x14ac:dyDescent="0.2">
      <c r="U27042" s="59"/>
    </row>
    <row r="27043" spans="21:21" x14ac:dyDescent="0.2">
      <c r="U27043" s="59"/>
    </row>
    <row r="27044" spans="21:21" x14ac:dyDescent="0.2">
      <c r="U27044" s="59"/>
    </row>
    <row r="27045" spans="21:21" x14ac:dyDescent="0.2">
      <c r="U27045" s="59"/>
    </row>
    <row r="27046" spans="21:21" x14ac:dyDescent="0.2">
      <c r="U27046" s="59"/>
    </row>
    <row r="27047" spans="21:21" x14ac:dyDescent="0.2">
      <c r="U27047" s="59"/>
    </row>
    <row r="27048" spans="21:21" x14ac:dyDescent="0.2">
      <c r="U27048" s="59"/>
    </row>
    <row r="27049" spans="21:21" x14ac:dyDescent="0.2">
      <c r="U27049" s="59"/>
    </row>
    <row r="27050" spans="21:21" x14ac:dyDescent="0.2">
      <c r="U27050" s="59"/>
    </row>
    <row r="27051" spans="21:21" x14ac:dyDescent="0.2">
      <c r="U27051" s="59"/>
    </row>
    <row r="27052" spans="21:21" x14ac:dyDescent="0.2">
      <c r="U27052" s="59"/>
    </row>
    <row r="27053" spans="21:21" x14ac:dyDescent="0.2">
      <c r="U27053" s="59"/>
    </row>
    <row r="27054" spans="21:21" x14ac:dyDescent="0.2">
      <c r="U27054" s="59"/>
    </row>
    <row r="27055" spans="21:21" x14ac:dyDescent="0.2">
      <c r="U27055" s="59"/>
    </row>
    <row r="27056" spans="21:21" x14ac:dyDescent="0.2">
      <c r="U27056" s="59"/>
    </row>
    <row r="27057" spans="21:21" x14ac:dyDescent="0.2">
      <c r="U27057" s="59"/>
    </row>
    <row r="27058" spans="21:21" x14ac:dyDescent="0.2">
      <c r="U27058" s="59"/>
    </row>
    <row r="27059" spans="21:21" x14ac:dyDescent="0.2">
      <c r="U27059" s="59"/>
    </row>
    <row r="27060" spans="21:21" x14ac:dyDescent="0.2">
      <c r="U27060" s="59"/>
    </row>
    <row r="27061" spans="21:21" x14ac:dyDescent="0.2">
      <c r="U27061" s="59"/>
    </row>
    <row r="27062" spans="21:21" x14ac:dyDescent="0.2">
      <c r="U27062" s="59"/>
    </row>
    <row r="27063" spans="21:21" x14ac:dyDescent="0.2">
      <c r="U27063" s="59"/>
    </row>
    <row r="27064" spans="21:21" x14ac:dyDescent="0.2">
      <c r="U27064" s="59"/>
    </row>
    <row r="27065" spans="21:21" x14ac:dyDescent="0.2">
      <c r="U27065" s="59"/>
    </row>
    <row r="27066" spans="21:21" x14ac:dyDescent="0.2">
      <c r="U27066" s="59"/>
    </row>
    <row r="27067" spans="21:21" x14ac:dyDescent="0.2">
      <c r="U27067" s="59"/>
    </row>
    <row r="27068" spans="21:21" x14ac:dyDescent="0.2">
      <c r="U27068" s="59"/>
    </row>
    <row r="27069" spans="21:21" x14ac:dyDescent="0.2">
      <c r="U27069" s="59"/>
    </row>
    <row r="27070" spans="21:21" x14ac:dyDescent="0.2">
      <c r="U27070" s="59"/>
    </row>
    <row r="27071" spans="21:21" x14ac:dyDescent="0.2">
      <c r="U27071" s="59"/>
    </row>
    <row r="27072" spans="21:21" x14ac:dyDescent="0.2">
      <c r="U27072" s="59"/>
    </row>
    <row r="27073" spans="21:21" x14ac:dyDescent="0.2">
      <c r="U27073" s="59"/>
    </row>
    <row r="27074" spans="21:21" x14ac:dyDescent="0.2">
      <c r="U27074" s="59"/>
    </row>
    <row r="27075" spans="21:21" x14ac:dyDescent="0.2">
      <c r="U27075" s="59"/>
    </row>
    <row r="27076" spans="21:21" x14ac:dyDescent="0.2">
      <c r="U27076" s="59"/>
    </row>
    <row r="27077" spans="21:21" x14ac:dyDescent="0.2">
      <c r="U27077" s="59"/>
    </row>
    <row r="27078" spans="21:21" x14ac:dyDescent="0.2">
      <c r="U27078" s="59"/>
    </row>
    <row r="27079" spans="21:21" x14ac:dyDescent="0.2">
      <c r="U27079" s="59"/>
    </row>
    <row r="27080" spans="21:21" x14ac:dyDescent="0.2">
      <c r="U27080" s="59"/>
    </row>
    <row r="27081" spans="21:21" x14ac:dyDescent="0.2">
      <c r="U27081" s="59"/>
    </row>
    <row r="27082" spans="21:21" x14ac:dyDescent="0.2">
      <c r="U27082" s="59"/>
    </row>
    <row r="27083" spans="21:21" x14ac:dyDescent="0.2">
      <c r="U27083" s="59"/>
    </row>
    <row r="27084" spans="21:21" x14ac:dyDescent="0.2">
      <c r="U27084" s="59"/>
    </row>
    <row r="27085" spans="21:21" x14ac:dyDescent="0.2">
      <c r="U27085" s="59"/>
    </row>
    <row r="27086" spans="21:21" x14ac:dyDescent="0.2">
      <c r="U27086" s="59"/>
    </row>
    <row r="27087" spans="21:21" x14ac:dyDescent="0.2">
      <c r="U27087" s="59"/>
    </row>
    <row r="27088" spans="21:21" x14ac:dyDescent="0.2">
      <c r="U27088" s="59"/>
    </row>
    <row r="27089" spans="21:21" x14ac:dyDescent="0.2">
      <c r="U27089" s="59"/>
    </row>
    <row r="27090" spans="21:21" x14ac:dyDescent="0.2">
      <c r="U27090" s="59"/>
    </row>
    <row r="27091" spans="21:21" x14ac:dyDescent="0.2">
      <c r="U27091" s="59"/>
    </row>
    <row r="27092" spans="21:21" x14ac:dyDescent="0.2">
      <c r="U27092" s="59"/>
    </row>
    <row r="27093" spans="21:21" x14ac:dyDescent="0.2">
      <c r="U27093" s="59"/>
    </row>
    <row r="27094" spans="21:21" x14ac:dyDescent="0.2">
      <c r="U27094" s="59"/>
    </row>
    <row r="27095" spans="21:21" x14ac:dyDescent="0.2">
      <c r="U27095" s="59"/>
    </row>
    <row r="27096" spans="21:21" x14ac:dyDescent="0.2">
      <c r="U27096" s="59"/>
    </row>
    <row r="27097" spans="21:21" x14ac:dyDescent="0.2">
      <c r="U27097" s="59"/>
    </row>
    <row r="27098" spans="21:21" x14ac:dyDescent="0.2">
      <c r="U27098" s="59"/>
    </row>
    <row r="27099" spans="21:21" x14ac:dyDescent="0.2">
      <c r="U27099" s="59"/>
    </row>
    <row r="27100" spans="21:21" x14ac:dyDescent="0.2">
      <c r="U27100" s="59"/>
    </row>
    <row r="27101" spans="21:21" x14ac:dyDescent="0.2">
      <c r="U27101" s="59"/>
    </row>
    <row r="27102" spans="21:21" x14ac:dyDescent="0.2">
      <c r="U27102" s="59"/>
    </row>
    <row r="27103" spans="21:21" x14ac:dyDescent="0.2">
      <c r="U27103" s="59"/>
    </row>
    <row r="27104" spans="21:21" x14ac:dyDescent="0.2">
      <c r="U27104" s="59"/>
    </row>
    <row r="27105" spans="21:21" x14ac:dyDescent="0.2">
      <c r="U27105" s="59"/>
    </row>
    <row r="27106" spans="21:21" x14ac:dyDescent="0.2">
      <c r="U27106" s="59"/>
    </row>
    <row r="27107" spans="21:21" x14ac:dyDescent="0.2">
      <c r="U27107" s="59"/>
    </row>
    <row r="27108" spans="21:21" x14ac:dyDescent="0.2">
      <c r="U27108" s="59"/>
    </row>
    <row r="27109" spans="21:21" x14ac:dyDescent="0.2">
      <c r="U27109" s="59"/>
    </row>
    <row r="27110" spans="21:21" x14ac:dyDescent="0.2">
      <c r="U27110" s="59"/>
    </row>
    <row r="27111" spans="21:21" x14ac:dyDescent="0.2">
      <c r="U27111" s="59"/>
    </row>
    <row r="27112" spans="21:21" x14ac:dyDescent="0.2">
      <c r="U27112" s="59"/>
    </row>
    <row r="27113" spans="21:21" x14ac:dyDescent="0.2">
      <c r="U27113" s="59"/>
    </row>
    <row r="27114" spans="21:21" x14ac:dyDescent="0.2">
      <c r="U27114" s="59"/>
    </row>
    <row r="27115" spans="21:21" x14ac:dyDescent="0.2">
      <c r="U27115" s="59"/>
    </row>
    <row r="27116" spans="21:21" x14ac:dyDescent="0.2">
      <c r="U27116" s="59"/>
    </row>
    <row r="27117" spans="21:21" x14ac:dyDescent="0.2">
      <c r="U27117" s="59"/>
    </row>
    <row r="27118" spans="21:21" x14ac:dyDescent="0.2">
      <c r="U27118" s="59"/>
    </row>
    <row r="27119" spans="21:21" x14ac:dyDescent="0.2">
      <c r="U27119" s="59"/>
    </row>
    <row r="27120" spans="21:21" x14ac:dyDescent="0.2">
      <c r="U27120" s="59"/>
    </row>
    <row r="27121" spans="21:21" x14ac:dyDescent="0.2">
      <c r="U27121" s="59"/>
    </row>
    <row r="27122" spans="21:21" x14ac:dyDescent="0.2">
      <c r="U27122" s="59"/>
    </row>
    <row r="27123" spans="21:21" x14ac:dyDescent="0.2">
      <c r="U27123" s="59"/>
    </row>
    <row r="27124" spans="21:21" x14ac:dyDescent="0.2">
      <c r="U27124" s="59"/>
    </row>
    <row r="27125" spans="21:21" x14ac:dyDescent="0.2">
      <c r="U27125" s="59"/>
    </row>
    <row r="27126" spans="21:21" x14ac:dyDescent="0.2">
      <c r="U27126" s="59"/>
    </row>
    <row r="27127" spans="21:21" x14ac:dyDescent="0.2">
      <c r="U27127" s="59"/>
    </row>
    <row r="27128" spans="21:21" x14ac:dyDescent="0.2">
      <c r="U27128" s="59"/>
    </row>
    <row r="27129" spans="21:21" x14ac:dyDescent="0.2">
      <c r="U27129" s="59"/>
    </row>
    <row r="27130" spans="21:21" x14ac:dyDescent="0.2">
      <c r="U27130" s="59"/>
    </row>
    <row r="27131" spans="21:21" x14ac:dyDescent="0.2">
      <c r="U27131" s="59"/>
    </row>
    <row r="27132" spans="21:21" x14ac:dyDescent="0.2">
      <c r="U27132" s="59"/>
    </row>
    <row r="27133" spans="21:21" x14ac:dyDescent="0.2">
      <c r="U27133" s="59"/>
    </row>
    <row r="27134" spans="21:21" x14ac:dyDescent="0.2">
      <c r="U27134" s="59"/>
    </row>
    <row r="27135" spans="21:21" x14ac:dyDescent="0.2">
      <c r="U27135" s="59"/>
    </row>
    <row r="27136" spans="21:21" x14ac:dyDescent="0.2">
      <c r="U27136" s="59"/>
    </row>
    <row r="27137" spans="21:21" x14ac:dyDescent="0.2">
      <c r="U27137" s="59"/>
    </row>
    <row r="27138" spans="21:21" x14ac:dyDescent="0.2">
      <c r="U27138" s="59"/>
    </row>
    <row r="27139" spans="21:21" x14ac:dyDescent="0.2">
      <c r="U27139" s="59"/>
    </row>
    <row r="27140" spans="21:21" x14ac:dyDescent="0.2">
      <c r="U27140" s="59"/>
    </row>
    <row r="27141" spans="21:21" x14ac:dyDescent="0.2">
      <c r="U27141" s="59"/>
    </row>
    <row r="27142" spans="21:21" x14ac:dyDescent="0.2">
      <c r="U27142" s="59"/>
    </row>
    <row r="27143" spans="21:21" x14ac:dyDescent="0.2">
      <c r="U27143" s="59"/>
    </row>
    <row r="27144" spans="21:21" x14ac:dyDescent="0.2">
      <c r="U27144" s="59"/>
    </row>
    <row r="27145" spans="21:21" x14ac:dyDescent="0.2">
      <c r="U27145" s="59"/>
    </row>
    <row r="27146" spans="21:21" x14ac:dyDescent="0.2">
      <c r="U27146" s="59"/>
    </row>
    <row r="27147" spans="21:21" x14ac:dyDescent="0.2">
      <c r="U27147" s="59"/>
    </row>
    <row r="27148" spans="21:21" x14ac:dyDescent="0.2">
      <c r="U27148" s="59"/>
    </row>
    <row r="27149" spans="21:21" x14ac:dyDescent="0.2">
      <c r="U27149" s="59"/>
    </row>
    <row r="27150" spans="21:21" x14ac:dyDescent="0.2">
      <c r="U27150" s="59"/>
    </row>
    <row r="27151" spans="21:21" x14ac:dyDescent="0.2">
      <c r="U27151" s="59"/>
    </row>
    <row r="27152" spans="21:21" x14ac:dyDescent="0.2">
      <c r="U27152" s="59"/>
    </row>
    <row r="27153" spans="21:21" x14ac:dyDescent="0.2">
      <c r="U27153" s="59"/>
    </row>
    <row r="27154" spans="21:21" x14ac:dyDescent="0.2">
      <c r="U27154" s="59"/>
    </row>
    <row r="27155" spans="21:21" x14ac:dyDescent="0.2">
      <c r="U27155" s="59"/>
    </row>
    <row r="27156" spans="21:21" x14ac:dyDescent="0.2">
      <c r="U27156" s="59"/>
    </row>
    <row r="27157" spans="21:21" x14ac:dyDescent="0.2">
      <c r="U27157" s="59"/>
    </row>
    <row r="27158" spans="21:21" x14ac:dyDescent="0.2">
      <c r="U27158" s="59"/>
    </row>
    <row r="27159" spans="21:21" x14ac:dyDescent="0.2">
      <c r="U27159" s="59"/>
    </row>
    <row r="27160" spans="21:21" x14ac:dyDescent="0.2">
      <c r="U27160" s="59"/>
    </row>
    <row r="27161" spans="21:21" x14ac:dyDescent="0.2">
      <c r="U27161" s="59"/>
    </row>
    <row r="27162" spans="21:21" x14ac:dyDescent="0.2">
      <c r="U27162" s="59"/>
    </row>
    <row r="27163" spans="21:21" x14ac:dyDescent="0.2">
      <c r="U27163" s="59"/>
    </row>
    <row r="27164" spans="21:21" x14ac:dyDescent="0.2">
      <c r="U27164" s="59"/>
    </row>
    <row r="27165" spans="21:21" x14ac:dyDescent="0.2">
      <c r="U27165" s="59"/>
    </row>
    <row r="27166" spans="21:21" x14ac:dyDescent="0.2">
      <c r="U27166" s="59"/>
    </row>
    <row r="27167" spans="21:21" x14ac:dyDescent="0.2">
      <c r="U27167" s="59"/>
    </row>
    <row r="27168" spans="21:21" x14ac:dyDescent="0.2">
      <c r="U27168" s="59"/>
    </row>
    <row r="27169" spans="21:21" x14ac:dyDescent="0.2">
      <c r="U27169" s="59"/>
    </row>
    <row r="27170" spans="21:21" x14ac:dyDescent="0.2">
      <c r="U27170" s="59"/>
    </row>
    <row r="27171" spans="21:21" x14ac:dyDescent="0.2">
      <c r="U27171" s="59"/>
    </row>
    <row r="27172" spans="21:21" x14ac:dyDescent="0.2">
      <c r="U27172" s="59"/>
    </row>
    <row r="27173" spans="21:21" x14ac:dyDescent="0.2">
      <c r="U27173" s="59"/>
    </row>
    <row r="27174" spans="21:21" x14ac:dyDescent="0.2">
      <c r="U27174" s="59"/>
    </row>
    <row r="27175" spans="21:21" x14ac:dyDescent="0.2">
      <c r="U27175" s="59"/>
    </row>
    <row r="27176" spans="21:21" x14ac:dyDescent="0.2">
      <c r="U27176" s="59"/>
    </row>
    <row r="27177" spans="21:21" x14ac:dyDescent="0.2">
      <c r="U27177" s="59"/>
    </row>
    <row r="27178" spans="21:21" x14ac:dyDescent="0.2">
      <c r="U27178" s="59"/>
    </row>
    <row r="27179" spans="21:21" x14ac:dyDescent="0.2">
      <c r="U27179" s="59"/>
    </row>
    <row r="27180" spans="21:21" x14ac:dyDescent="0.2">
      <c r="U27180" s="59"/>
    </row>
    <row r="27181" spans="21:21" x14ac:dyDescent="0.2">
      <c r="U27181" s="59"/>
    </row>
    <row r="27182" spans="21:21" x14ac:dyDescent="0.2">
      <c r="U27182" s="59"/>
    </row>
    <row r="27183" spans="21:21" x14ac:dyDescent="0.2">
      <c r="U27183" s="59"/>
    </row>
    <row r="27184" spans="21:21" x14ac:dyDescent="0.2">
      <c r="U27184" s="59"/>
    </row>
    <row r="27185" spans="21:21" x14ac:dyDescent="0.2">
      <c r="U27185" s="59"/>
    </row>
    <row r="27186" spans="21:21" x14ac:dyDescent="0.2">
      <c r="U27186" s="59"/>
    </row>
    <row r="27187" spans="21:21" x14ac:dyDescent="0.2">
      <c r="U27187" s="59"/>
    </row>
    <row r="27188" spans="21:21" x14ac:dyDescent="0.2">
      <c r="U27188" s="59"/>
    </row>
    <row r="27189" spans="21:21" x14ac:dyDescent="0.2">
      <c r="U27189" s="59"/>
    </row>
    <row r="27190" spans="21:21" x14ac:dyDescent="0.2">
      <c r="U27190" s="59"/>
    </row>
    <row r="27191" spans="21:21" x14ac:dyDescent="0.2">
      <c r="U27191" s="59"/>
    </row>
    <row r="27192" spans="21:21" x14ac:dyDescent="0.2">
      <c r="U27192" s="59"/>
    </row>
    <row r="27193" spans="21:21" x14ac:dyDescent="0.2">
      <c r="U27193" s="59"/>
    </row>
    <row r="27194" spans="21:21" x14ac:dyDescent="0.2">
      <c r="U27194" s="59"/>
    </row>
    <row r="27195" spans="21:21" x14ac:dyDescent="0.2">
      <c r="U27195" s="59"/>
    </row>
    <row r="27196" spans="21:21" x14ac:dyDescent="0.2">
      <c r="U27196" s="59"/>
    </row>
    <row r="27197" spans="21:21" x14ac:dyDescent="0.2">
      <c r="U27197" s="59"/>
    </row>
    <row r="27198" spans="21:21" x14ac:dyDescent="0.2">
      <c r="U27198" s="59"/>
    </row>
    <row r="27199" spans="21:21" x14ac:dyDescent="0.2">
      <c r="U27199" s="59"/>
    </row>
    <row r="27200" spans="21:21" x14ac:dyDescent="0.2">
      <c r="U27200" s="59"/>
    </row>
    <row r="27201" spans="21:21" x14ac:dyDescent="0.2">
      <c r="U27201" s="59"/>
    </row>
    <row r="27202" spans="21:21" x14ac:dyDescent="0.2">
      <c r="U27202" s="59"/>
    </row>
    <row r="27203" spans="21:21" x14ac:dyDescent="0.2">
      <c r="U27203" s="59"/>
    </row>
    <row r="27204" spans="21:21" x14ac:dyDescent="0.2">
      <c r="U27204" s="59"/>
    </row>
    <row r="27205" spans="21:21" x14ac:dyDescent="0.2">
      <c r="U27205" s="59"/>
    </row>
    <row r="27206" spans="21:21" x14ac:dyDescent="0.2">
      <c r="U27206" s="59"/>
    </row>
    <row r="27207" spans="21:21" x14ac:dyDescent="0.2">
      <c r="U27207" s="59"/>
    </row>
    <row r="27208" spans="21:21" x14ac:dyDescent="0.2">
      <c r="U27208" s="59"/>
    </row>
    <row r="27209" spans="21:21" x14ac:dyDescent="0.2">
      <c r="U27209" s="59"/>
    </row>
    <row r="27210" spans="21:21" x14ac:dyDescent="0.2">
      <c r="U27210" s="59"/>
    </row>
    <row r="27211" spans="21:21" x14ac:dyDescent="0.2">
      <c r="U27211" s="59"/>
    </row>
    <row r="27212" spans="21:21" x14ac:dyDescent="0.2">
      <c r="U27212" s="59"/>
    </row>
    <row r="27213" spans="21:21" x14ac:dyDescent="0.2">
      <c r="U27213" s="59"/>
    </row>
    <row r="27214" spans="21:21" x14ac:dyDescent="0.2">
      <c r="U27214" s="59"/>
    </row>
    <row r="27215" spans="21:21" x14ac:dyDescent="0.2">
      <c r="U27215" s="59"/>
    </row>
    <row r="27216" spans="21:21" x14ac:dyDescent="0.2">
      <c r="U27216" s="59"/>
    </row>
    <row r="27217" spans="21:21" x14ac:dyDescent="0.2">
      <c r="U27217" s="59"/>
    </row>
    <row r="27218" spans="21:21" x14ac:dyDescent="0.2">
      <c r="U27218" s="59"/>
    </row>
    <row r="27219" spans="21:21" x14ac:dyDescent="0.2">
      <c r="U27219" s="59"/>
    </row>
    <row r="27220" spans="21:21" x14ac:dyDescent="0.2">
      <c r="U27220" s="59"/>
    </row>
    <row r="27221" spans="21:21" x14ac:dyDescent="0.2">
      <c r="U27221" s="59"/>
    </row>
    <row r="27222" spans="21:21" x14ac:dyDescent="0.2">
      <c r="U27222" s="59"/>
    </row>
    <row r="27223" spans="21:21" x14ac:dyDescent="0.2">
      <c r="U27223" s="59"/>
    </row>
    <row r="27224" spans="21:21" x14ac:dyDescent="0.2">
      <c r="U27224" s="59"/>
    </row>
    <row r="27225" spans="21:21" x14ac:dyDescent="0.2">
      <c r="U27225" s="59"/>
    </row>
    <row r="27226" spans="21:21" x14ac:dyDescent="0.2">
      <c r="U27226" s="59"/>
    </row>
    <row r="27227" spans="21:21" x14ac:dyDescent="0.2">
      <c r="U27227" s="59"/>
    </row>
    <row r="27228" spans="21:21" x14ac:dyDescent="0.2">
      <c r="U27228" s="59"/>
    </row>
    <row r="27229" spans="21:21" x14ac:dyDescent="0.2">
      <c r="U27229" s="59"/>
    </row>
    <row r="27230" spans="21:21" x14ac:dyDescent="0.2">
      <c r="U27230" s="59"/>
    </row>
    <row r="27231" spans="21:21" x14ac:dyDescent="0.2">
      <c r="U27231" s="59"/>
    </row>
    <row r="27232" spans="21:21" x14ac:dyDescent="0.2">
      <c r="U27232" s="59"/>
    </row>
    <row r="27233" spans="21:21" x14ac:dyDescent="0.2">
      <c r="U27233" s="59"/>
    </row>
    <row r="27234" spans="21:21" x14ac:dyDescent="0.2">
      <c r="U27234" s="59"/>
    </row>
    <row r="27235" spans="21:21" x14ac:dyDescent="0.2">
      <c r="U27235" s="59"/>
    </row>
    <row r="27236" spans="21:21" x14ac:dyDescent="0.2">
      <c r="U27236" s="59"/>
    </row>
    <row r="27237" spans="21:21" x14ac:dyDescent="0.2">
      <c r="U27237" s="59"/>
    </row>
    <row r="27238" spans="21:21" x14ac:dyDescent="0.2">
      <c r="U27238" s="59"/>
    </row>
    <row r="27239" spans="21:21" x14ac:dyDescent="0.2">
      <c r="U27239" s="59"/>
    </row>
    <row r="27240" spans="21:21" x14ac:dyDescent="0.2">
      <c r="U27240" s="59"/>
    </row>
    <row r="27241" spans="21:21" x14ac:dyDescent="0.2">
      <c r="U27241" s="59"/>
    </row>
    <row r="27242" spans="21:21" x14ac:dyDescent="0.2">
      <c r="U27242" s="59"/>
    </row>
    <row r="27243" spans="21:21" x14ac:dyDescent="0.2">
      <c r="U27243" s="59"/>
    </row>
    <row r="27244" spans="21:21" x14ac:dyDescent="0.2">
      <c r="U27244" s="59"/>
    </row>
    <row r="27245" spans="21:21" x14ac:dyDescent="0.2">
      <c r="U27245" s="59"/>
    </row>
    <row r="27246" spans="21:21" x14ac:dyDescent="0.2">
      <c r="U27246" s="59"/>
    </row>
    <row r="27247" spans="21:21" x14ac:dyDescent="0.2">
      <c r="U27247" s="59"/>
    </row>
    <row r="27248" spans="21:21" x14ac:dyDescent="0.2">
      <c r="U27248" s="59"/>
    </row>
    <row r="27249" spans="21:21" x14ac:dyDescent="0.2">
      <c r="U27249" s="59"/>
    </row>
    <row r="27250" spans="21:21" x14ac:dyDescent="0.2">
      <c r="U27250" s="59"/>
    </row>
    <row r="27251" spans="21:21" x14ac:dyDescent="0.2">
      <c r="U27251" s="59"/>
    </row>
    <row r="27252" spans="21:21" x14ac:dyDescent="0.2">
      <c r="U27252" s="59"/>
    </row>
    <row r="27253" spans="21:21" x14ac:dyDescent="0.2">
      <c r="U27253" s="59"/>
    </row>
    <row r="27254" spans="21:21" x14ac:dyDescent="0.2">
      <c r="U27254" s="59"/>
    </row>
    <row r="27255" spans="21:21" x14ac:dyDescent="0.2">
      <c r="U27255" s="59"/>
    </row>
    <row r="27256" spans="21:21" x14ac:dyDescent="0.2">
      <c r="U27256" s="59"/>
    </row>
    <row r="27257" spans="21:21" x14ac:dyDescent="0.2">
      <c r="U27257" s="59"/>
    </row>
    <row r="27258" spans="21:21" x14ac:dyDescent="0.2">
      <c r="U27258" s="59"/>
    </row>
    <row r="27259" spans="21:21" x14ac:dyDescent="0.2">
      <c r="U27259" s="59"/>
    </row>
    <row r="27260" spans="21:21" x14ac:dyDescent="0.2">
      <c r="U27260" s="59"/>
    </row>
    <row r="27261" spans="21:21" x14ac:dyDescent="0.2">
      <c r="U27261" s="59"/>
    </row>
    <row r="27262" spans="21:21" x14ac:dyDescent="0.2">
      <c r="U27262" s="59"/>
    </row>
    <row r="27263" spans="21:21" x14ac:dyDescent="0.2">
      <c r="U27263" s="59"/>
    </row>
    <row r="27264" spans="21:21" x14ac:dyDescent="0.2">
      <c r="U27264" s="59"/>
    </row>
    <row r="27265" spans="21:21" x14ac:dyDescent="0.2">
      <c r="U27265" s="59"/>
    </row>
    <row r="27266" spans="21:21" x14ac:dyDescent="0.2">
      <c r="U27266" s="59"/>
    </row>
    <row r="27267" spans="21:21" x14ac:dyDescent="0.2">
      <c r="U27267" s="59"/>
    </row>
    <row r="27268" spans="21:21" x14ac:dyDescent="0.2">
      <c r="U27268" s="59"/>
    </row>
    <row r="27269" spans="21:21" x14ac:dyDescent="0.2">
      <c r="U27269" s="59"/>
    </row>
    <row r="27270" spans="21:21" x14ac:dyDescent="0.2">
      <c r="U27270" s="59"/>
    </row>
    <row r="27271" spans="21:21" x14ac:dyDescent="0.2">
      <c r="U27271" s="59"/>
    </row>
    <row r="27272" spans="21:21" x14ac:dyDescent="0.2">
      <c r="U27272" s="59"/>
    </row>
    <row r="27273" spans="21:21" x14ac:dyDescent="0.2">
      <c r="U27273" s="59"/>
    </row>
    <row r="27274" spans="21:21" x14ac:dyDescent="0.2">
      <c r="U27274" s="59"/>
    </row>
    <row r="27275" spans="21:21" x14ac:dyDescent="0.2">
      <c r="U27275" s="59"/>
    </row>
    <row r="27276" spans="21:21" x14ac:dyDescent="0.2">
      <c r="U27276" s="59"/>
    </row>
    <row r="27277" spans="21:21" x14ac:dyDescent="0.2">
      <c r="U27277" s="59"/>
    </row>
    <row r="27278" spans="21:21" x14ac:dyDescent="0.2">
      <c r="U27278" s="59"/>
    </row>
    <row r="27279" spans="21:21" x14ac:dyDescent="0.2">
      <c r="U27279" s="59"/>
    </row>
    <row r="27280" spans="21:21" x14ac:dyDescent="0.2">
      <c r="U27280" s="59"/>
    </row>
    <row r="27281" spans="21:21" x14ac:dyDescent="0.2">
      <c r="U27281" s="59"/>
    </row>
    <row r="27282" spans="21:21" x14ac:dyDescent="0.2">
      <c r="U27282" s="59"/>
    </row>
    <row r="27283" spans="21:21" x14ac:dyDescent="0.2">
      <c r="U27283" s="59"/>
    </row>
    <row r="27284" spans="21:21" x14ac:dyDescent="0.2">
      <c r="U27284" s="59"/>
    </row>
    <row r="27285" spans="21:21" x14ac:dyDescent="0.2">
      <c r="U27285" s="59"/>
    </row>
    <row r="27286" spans="21:21" x14ac:dyDescent="0.2">
      <c r="U27286" s="59"/>
    </row>
    <row r="27287" spans="21:21" x14ac:dyDescent="0.2">
      <c r="U27287" s="59"/>
    </row>
    <row r="27288" spans="21:21" x14ac:dyDescent="0.2">
      <c r="U27288" s="59"/>
    </row>
    <row r="27289" spans="21:21" x14ac:dyDescent="0.2">
      <c r="U27289" s="59"/>
    </row>
    <row r="27290" spans="21:21" x14ac:dyDescent="0.2">
      <c r="U27290" s="59"/>
    </row>
    <row r="27291" spans="21:21" x14ac:dyDescent="0.2">
      <c r="U27291" s="59"/>
    </row>
    <row r="27292" spans="21:21" x14ac:dyDescent="0.2">
      <c r="U27292" s="59"/>
    </row>
    <row r="27293" spans="21:21" x14ac:dyDescent="0.2">
      <c r="U27293" s="59"/>
    </row>
    <row r="27294" spans="21:21" x14ac:dyDescent="0.2">
      <c r="U27294" s="59"/>
    </row>
    <row r="27295" spans="21:21" x14ac:dyDescent="0.2">
      <c r="U27295" s="59"/>
    </row>
    <row r="27296" spans="21:21" x14ac:dyDescent="0.2">
      <c r="U27296" s="59"/>
    </row>
    <row r="27297" spans="21:21" x14ac:dyDescent="0.2">
      <c r="U27297" s="59"/>
    </row>
    <row r="27298" spans="21:21" x14ac:dyDescent="0.2">
      <c r="U27298" s="59"/>
    </row>
    <row r="27299" spans="21:21" x14ac:dyDescent="0.2">
      <c r="U27299" s="59"/>
    </row>
    <row r="27300" spans="21:21" x14ac:dyDescent="0.2">
      <c r="U27300" s="59"/>
    </row>
    <row r="27301" spans="21:21" x14ac:dyDescent="0.2">
      <c r="U27301" s="59"/>
    </row>
    <row r="27302" spans="21:21" x14ac:dyDescent="0.2">
      <c r="U27302" s="59"/>
    </row>
    <row r="27303" spans="21:21" x14ac:dyDescent="0.2">
      <c r="U27303" s="59"/>
    </row>
    <row r="27304" spans="21:21" x14ac:dyDescent="0.2">
      <c r="U27304" s="59"/>
    </row>
    <row r="27305" spans="21:21" x14ac:dyDescent="0.2">
      <c r="U27305" s="59"/>
    </row>
    <row r="27306" spans="21:21" x14ac:dyDescent="0.2">
      <c r="U27306" s="59"/>
    </row>
    <row r="27307" spans="21:21" x14ac:dyDescent="0.2">
      <c r="U27307" s="59"/>
    </row>
    <row r="27308" spans="21:21" x14ac:dyDescent="0.2">
      <c r="U27308" s="59"/>
    </row>
    <row r="27309" spans="21:21" x14ac:dyDescent="0.2">
      <c r="U27309" s="59"/>
    </row>
    <row r="27310" spans="21:21" x14ac:dyDescent="0.2">
      <c r="U27310" s="59"/>
    </row>
    <row r="27311" spans="21:21" x14ac:dyDescent="0.2">
      <c r="U27311" s="59"/>
    </row>
    <row r="27312" spans="21:21" x14ac:dyDescent="0.2">
      <c r="U27312" s="59"/>
    </row>
    <row r="27313" spans="21:21" x14ac:dyDescent="0.2">
      <c r="U27313" s="59"/>
    </row>
    <row r="27314" spans="21:21" x14ac:dyDescent="0.2">
      <c r="U27314" s="59"/>
    </row>
    <row r="27315" spans="21:21" x14ac:dyDescent="0.2">
      <c r="U27315" s="59"/>
    </row>
    <row r="27316" spans="21:21" x14ac:dyDescent="0.2">
      <c r="U27316" s="59"/>
    </row>
    <row r="27317" spans="21:21" x14ac:dyDescent="0.2">
      <c r="U27317" s="59"/>
    </row>
    <row r="27318" spans="21:21" x14ac:dyDescent="0.2">
      <c r="U27318" s="59"/>
    </row>
    <row r="27319" spans="21:21" x14ac:dyDescent="0.2">
      <c r="U27319" s="59"/>
    </row>
    <row r="27320" spans="21:21" x14ac:dyDescent="0.2">
      <c r="U27320" s="59"/>
    </row>
    <row r="27321" spans="21:21" x14ac:dyDescent="0.2">
      <c r="U27321" s="59"/>
    </row>
    <row r="27322" spans="21:21" x14ac:dyDescent="0.2">
      <c r="U27322" s="59"/>
    </row>
    <row r="27323" spans="21:21" x14ac:dyDescent="0.2">
      <c r="U27323" s="59"/>
    </row>
    <row r="27324" spans="21:21" x14ac:dyDescent="0.2">
      <c r="U27324" s="59"/>
    </row>
    <row r="27325" spans="21:21" x14ac:dyDescent="0.2">
      <c r="U27325" s="59"/>
    </row>
    <row r="27326" spans="21:21" x14ac:dyDescent="0.2">
      <c r="U27326" s="59"/>
    </row>
    <row r="27327" spans="21:21" x14ac:dyDescent="0.2">
      <c r="U27327" s="59"/>
    </row>
    <row r="27328" spans="21:21" x14ac:dyDescent="0.2">
      <c r="U27328" s="59"/>
    </row>
    <row r="27329" spans="21:21" x14ac:dyDescent="0.2">
      <c r="U27329" s="59"/>
    </row>
    <row r="27330" spans="21:21" x14ac:dyDescent="0.2">
      <c r="U27330" s="59"/>
    </row>
    <row r="27331" spans="21:21" x14ac:dyDescent="0.2">
      <c r="U27331" s="59"/>
    </row>
    <row r="27332" spans="21:21" x14ac:dyDescent="0.2">
      <c r="U27332" s="59"/>
    </row>
    <row r="27333" spans="21:21" x14ac:dyDescent="0.2">
      <c r="U27333" s="59"/>
    </row>
    <row r="27334" spans="21:21" x14ac:dyDescent="0.2">
      <c r="U27334" s="59"/>
    </row>
    <row r="27335" spans="21:21" x14ac:dyDescent="0.2">
      <c r="U27335" s="59"/>
    </row>
    <row r="27336" spans="21:21" x14ac:dyDescent="0.2">
      <c r="U27336" s="59"/>
    </row>
    <row r="27337" spans="21:21" x14ac:dyDescent="0.2">
      <c r="U27337" s="59"/>
    </row>
    <row r="27338" spans="21:21" x14ac:dyDescent="0.2">
      <c r="U27338" s="59"/>
    </row>
    <row r="27339" spans="21:21" x14ac:dyDescent="0.2">
      <c r="U27339" s="59"/>
    </row>
    <row r="27340" spans="21:21" x14ac:dyDescent="0.2">
      <c r="U27340" s="59"/>
    </row>
    <row r="27341" spans="21:21" x14ac:dyDescent="0.2">
      <c r="U27341" s="59"/>
    </row>
    <row r="27342" spans="21:21" x14ac:dyDescent="0.2">
      <c r="U27342" s="59"/>
    </row>
    <row r="27343" spans="21:21" x14ac:dyDescent="0.2">
      <c r="U27343" s="59"/>
    </row>
    <row r="27344" spans="21:21" x14ac:dyDescent="0.2">
      <c r="U27344" s="59"/>
    </row>
    <row r="27345" spans="21:21" x14ac:dyDescent="0.2">
      <c r="U27345" s="59"/>
    </row>
    <row r="27346" spans="21:21" x14ac:dyDescent="0.2">
      <c r="U27346" s="59"/>
    </row>
    <row r="27347" spans="21:21" x14ac:dyDescent="0.2">
      <c r="U27347" s="59"/>
    </row>
    <row r="27348" spans="21:21" x14ac:dyDescent="0.2">
      <c r="U27348" s="59"/>
    </row>
    <row r="27349" spans="21:21" x14ac:dyDescent="0.2">
      <c r="U27349" s="59"/>
    </row>
    <row r="27350" spans="21:21" x14ac:dyDescent="0.2">
      <c r="U27350" s="59"/>
    </row>
    <row r="27351" spans="21:21" x14ac:dyDescent="0.2">
      <c r="U27351" s="59"/>
    </row>
    <row r="27352" spans="21:21" x14ac:dyDescent="0.2">
      <c r="U27352" s="59"/>
    </row>
    <row r="27353" spans="21:21" x14ac:dyDescent="0.2">
      <c r="U27353" s="59"/>
    </row>
    <row r="27354" spans="21:21" x14ac:dyDescent="0.2">
      <c r="U27354" s="59"/>
    </row>
    <row r="27355" spans="21:21" x14ac:dyDescent="0.2">
      <c r="U27355" s="59"/>
    </row>
    <row r="27356" spans="21:21" x14ac:dyDescent="0.2">
      <c r="U27356" s="59"/>
    </row>
    <row r="27357" spans="21:21" x14ac:dyDescent="0.2">
      <c r="U27357" s="59"/>
    </row>
    <row r="27358" spans="21:21" x14ac:dyDescent="0.2">
      <c r="U27358" s="59"/>
    </row>
    <row r="27359" spans="21:21" x14ac:dyDescent="0.2">
      <c r="U27359" s="59"/>
    </row>
    <row r="27360" spans="21:21" x14ac:dyDescent="0.2">
      <c r="U27360" s="59"/>
    </row>
    <row r="27361" spans="21:21" x14ac:dyDescent="0.2">
      <c r="U27361" s="59"/>
    </row>
    <row r="27362" spans="21:21" x14ac:dyDescent="0.2">
      <c r="U27362" s="59"/>
    </row>
    <row r="27363" spans="21:21" x14ac:dyDescent="0.2">
      <c r="U27363" s="59"/>
    </row>
    <row r="27364" spans="21:21" x14ac:dyDescent="0.2">
      <c r="U27364" s="59"/>
    </row>
    <row r="27365" spans="21:21" x14ac:dyDescent="0.2">
      <c r="U27365" s="59"/>
    </row>
    <row r="27366" spans="21:21" x14ac:dyDescent="0.2">
      <c r="U27366" s="59"/>
    </row>
    <row r="27367" spans="21:21" x14ac:dyDescent="0.2">
      <c r="U27367" s="59"/>
    </row>
    <row r="27368" spans="21:21" x14ac:dyDescent="0.2">
      <c r="U27368" s="59"/>
    </row>
    <row r="27369" spans="21:21" x14ac:dyDescent="0.2">
      <c r="U27369" s="59"/>
    </row>
    <row r="27370" spans="21:21" x14ac:dyDescent="0.2">
      <c r="U27370" s="59"/>
    </row>
    <row r="27371" spans="21:21" x14ac:dyDescent="0.2">
      <c r="U27371" s="59"/>
    </row>
    <row r="27372" spans="21:21" x14ac:dyDescent="0.2">
      <c r="U27372" s="59"/>
    </row>
    <row r="27373" spans="21:21" x14ac:dyDescent="0.2">
      <c r="U27373" s="59"/>
    </row>
    <row r="27374" spans="21:21" x14ac:dyDescent="0.2">
      <c r="U27374" s="59"/>
    </row>
    <row r="27375" spans="21:21" x14ac:dyDescent="0.2">
      <c r="U27375" s="59"/>
    </row>
    <row r="27376" spans="21:21" x14ac:dyDescent="0.2">
      <c r="U27376" s="59"/>
    </row>
    <row r="27377" spans="21:21" x14ac:dyDescent="0.2">
      <c r="U27377" s="59"/>
    </row>
    <row r="27378" spans="21:21" x14ac:dyDescent="0.2">
      <c r="U27378" s="59"/>
    </row>
    <row r="27379" spans="21:21" x14ac:dyDescent="0.2">
      <c r="U27379" s="59"/>
    </row>
    <row r="27380" spans="21:21" x14ac:dyDescent="0.2">
      <c r="U27380" s="59"/>
    </row>
    <row r="27381" spans="21:21" x14ac:dyDescent="0.2">
      <c r="U27381" s="59"/>
    </row>
    <row r="27382" spans="21:21" x14ac:dyDescent="0.2">
      <c r="U27382" s="59"/>
    </row>
    <row r="27383" spans="21:21" x14ac:dyDescent="0.2">
      <c r="U27383" s="59"/>
    </row>
    <row r="27384" spans="21:21" x14ac:dyDescent="0.2">
      <c r="U27384" s="59"/>
    </row>
    <row r="27385" spans="21:21" x14ac:dyDescent="0.2">
      <c r="U27385" s="59"/>
    </row>
    <row r="27386" spans="21:21" x14ac:dyDescent="0.2">
      <c r="U27386" s="59"/>
    </row>
    <row r="27387" spans="21:21" x14ac:dyDescent="0.2">
      <c r="U27387" s="59"/>
    </row>
    <row r="27388" spans="21:21" x14ac:dyDescent="0.2">
      <c r="U27388" s="59"/>
    </row>
    <row r="27389" spans="21:21" x14ac:dyDescent="0.2">
      <c r="U27389" s="59"/>
    </row>
    <row r="27390" spans="21:21" x14ac:dyDescent="0.2">
      <c r="U27390" s="59"/>
    </row>
    <row r="27391" spans="21:21" x14ac:dyDescent="0.2">
      <c r="U27391" s="59"/>
    </row>
    <row r="27392" spans="21:21" x14ac:dyDescent="0.2">
      <c r="U27392" s="59"/>
    </row>
    <row r="27393" spans="21:21" x14ac:dyDescent="0.2">
      <c r="U27393" s="59"/>
    </row>
    <row r="27394" spans="21:21" x14ac:dyDescent="0.2">
      <c r="U27394" s="59"/>
    </row>
    <row r="27395" spans="21:21" x14ac:dyDescent="0.2">
      <c r="U27395" s="59"/>
    </row>
    <row r="27396" spans="21:21" x14ac:dyDescent="0.2">
      <c r="U27396" s="59"/>
    </row>
    <row r="27397" spans="21:21" x14ac:dyDescent="0.2">
      <c r="U27397" s="59"/>
    </row>
    <row r="27398" spans="21:21" x14ac:dyDescent="0.2">
      <c r="U27398" s="59"/>
    </row>
    <row r="27399" spans="21:21" x14ac:dyDescent="0.2">
      <c r="U27399" s="59"/>
    </row>
    <row r="27400" spans="21:21" x14ac:dyDescent="0.2">
      <c r="U27400" s="59"/>
    </row>
    <row r="27401" spans="21:21" x14ac:dyDescent="0.2">
      <c r="U27401" s="59"/>
    </row>
    <row r="27402" spans="21:21" x14ac:dyDescent="0.2">
      <c r="U27402" s="59"/>
    </row>
    <row r="27403" spans="21:21" x14ac:dyDescent="0.2">
      <c r="U27403" s="59"/>
    </row>
    <row r="27404" spans="21:21" x14ac:dyDescent="0.2">
      <c r="U27404" s="59"/>
    </row>
    <row r="27405" spans="21:21" x14ac:dyDescent="0.2">
      <c r="U27405" s="59"/>
    </row>
    <row r="27406" spans="21:21" x14ac:dyDescent="0.2">
      <c r="U27406" s="59"/>
    </row>
    <row r="27407" spans="21:21" x14ac:dyDescent="0.2">
      <c r="U27407" s="59"/>
    </row>
    <row r="27408" spans="21:21" x14ac:dyDescent="0.2">
      <c r="U27408" s="59"/>
    </row>
    <row r="27409" spans="21:21" x14ac:dyDescent="0.2">
      <c r="U27409" s="59"/>
    </row>
    <row r="27410" spans="21:21" x14ac:dyDescent="0.2">
      <c r="U27410" s="59"/>
    </row>
    <row r="27411" spans="21:21" x14ac:dyDescent="0.2">
      <c r="U27411" s="59"/>
    </row>
    <row r="27412" spans="21:21" x14ac:dyDescent="0.2">
      <c r="U27412" s="59"/>
    </row>
    <row r="27413" spans="21:21" x14ac:dyDescent="0.2">
      <c r="U27413" s="59"/>
    </row>
    <row r="27414" spans="21:21" x14ac:dyDescent="0.2">
      <c r="U27414" s="59"/>
    </row>
    <row r="27415" spans="21:21" x14ac:dyDescent="0.2">
      <c r="U27415" s="59"/>
    </row>
    <row r="27416" spans="21:21" x14ac:dyDescent="0.2">
      <c r="U27416" s="59"/>
    </row>
    <row r="27417" spans="21:21" x14ac:dyDescent="0.2">
      <c r="U27417" s="59"/>
    </row>
    <row r="27418" spans="21:21" x14ac:dyDescent="0.2">
      <c r="U27418" s="59"/>
    </row>
    <row r="27419" spans="21:21" x14ac:dyDescent="0.2">
      <c r="U27419" s="59"/>
    </row>
    <row r="27420" spans="21:21" x14ac:dyDescent="0.2">
      <c r="U27420" s="59"/>
    </row>
    <row r="27421" spans="21:21" x14ac:dyDescent="0.2">
      <c r="U27421" s="59"/>
    </row>
    <row r="27422" spans="21:21" x14ac:dyDescent="0.2">
      <c r="U27422" s="59"/>
    </row>
    <row r="27423" spans="21:21" x14ac:dyDescent="0.2">
      <c r="U27423" s="59"/>
    </row>
    <row r="27424" spans="21:21" x14ac:dyDescent="0.2">
      <c r="U27424" s="59"/>
    </row>
    <row r="27425" spans="21:21" x14ac:dyDescent="0.2">
      <c r="U27425" s="59"/>
    </row>
    <row r="27426" spans="21:21" x14ac:dyDescent="0.2">
      <c r="U27426" s="59"/>
    </row>
    <row r="27427" spans="21:21" x14ac:dyDescent="0.2">
      <c r="U27427" s="59"/>
    </row>
    <row r="27428" spans="21:21" x14ac:dyDescent="0.2">
      <c r="U27428" s="59"/>
    </row>
    <row r="27429" spans="21:21" x14ac:dyDescent="0.2">
      <c r="U27429" s="59"/>
    </row>
    <row r="27430" spans="21:21" x14ac:dyDescent="0.2">
      <c r="U27430" s="59"/>
    </row>
    <row r="27431" spans="21:21" x14ac:dyDescent="0.2">
      <c r="U27431" s="59"/>
    </row>
    <row r="27432" spans="21:21" x14ac:dyDescent="0.2">
      <c r="U27432" s="59"/>
    </row>
    <row r="27433" spans="21:21" x14ac:dyDescent="0.2">
      <c r="U27433" s="59"/>
    </row>
    <row r="27434" spans="21:21" x14ac:dyDescent="0.2">
      <c r="U27434" s="59"/>
    </row>
    <row r="27435" spans="21:21" x14ac:dyDescent="0.2">
      <c r="U27435" s="59"/>
    </row>
    <row r="27436" spans="21:21" x14ac:dyDescent="0.2">
      <c r="U27436" s="59"/>
    </row>
    <row r="27437" spans="21:21" x14ac:dyDescent="0.2">
      <c r="U27437" s="59"/>
    </row>
    <row r="27438" spans="21:21" x14ac:dyDescent="0.2">
      <c r="U27438" s="59"/>
    </row>
    <row r="27439" spans="21:21" x14ac:dyDescent="0.2">
      <c r="U27439" s="59"/>
    </row>
    <row r="27440" spans="21:21" x14ac:dyDescent="0.2">
      <c r="U27440" s="59"/>
    </row>
    <row r="27441" spans="21:21" x14ac:dyDescent="0.2">
      <c r="U27441" s="59"/>
    </row>
    <row r="27442" spans="21:21" x14ac:dyDescent="0.2">
      <c r="U27442" s="59"/>
    </row>
    <row r="27443" spans="21:21" x14ac:dyDescent="0.2">
      <c r="U27443" s="59"/>
    </row>
    <row r="27444" spans="21:21" x14ac:dyDescent="0.2">
      <c r="U27444" s="59"/>
    </row>
    <row r="27445" spans="21:21" x14ac:dyDescent="0.2">
      <c r="U27445" s="59"/>
    </row>
    <row r="27446" spans="21:21" x14ac:dyDescent="0.2">
      <c r="U27446" s="59"/>
    </row>
    <row r="27447" spans="21:21" x14ac:dyDescent="0.2">
      <c r="U27447" s="59"/>
    </row>
    <row r="27448" spans="21:21" x14ac:dyDescent="0.2">
      <c r="U27448" s="59"/>
    </row>
    <row r="27449" spans="21:21" x14ac:dyDescent="0.2">
      <c r="U27449" s="59"/>
    </row>
    <row r="27450" spans="21:21" x14ac:dyDescent="0.2">
      <c r="U27450" s="59"/>
    </row>
    <row r="27451" spans="21:21" x14ac:dyDescent="0.2">
      <c r="U27451" s="59"/>
    </row>
    <row r="27452" spans="21:21" x14ac:dyDescent="0.2">
      <c r="U27452" s="59"/>
    </row>
    <row r="27453" spans="21:21" x14ac:dyDescent="0.2">
      <c r="U27453" s="59"/>
    </row>
    <row r="27454" spans="21:21" x14ac:dyDescent="0.2">
      <c r="U27454" s="59"/>
    </row>
    <row r="27455" spans="21:21" x14ac:dyDescent="0.2">
      <c r="U27455" s="59"/>
    </row>
    <row r="27456" spans="21:21" x14ac:dyDescent="0.2">
      <c r="U27456" s="59"/>
    </row>
    <row r="27457" spans="21:21" x14ac:dyDescent="0.2">
      <c r="U27457" s="59"/>
    </row>
    <row r="27458" spans="21:21" x14ac:dyDescent="0.2">
      <c r="U27458" s="59"/>
    </row>
    <row r="27459" spans="21:21" x14ac:dyDescent="0.2">
      <c r="U27459" s="59"/>
    </row>
    <row r="27460" spans="21:21" x14ac:dyDescent="0.2">
      <c r="U27460" s="59"/>
    </row>
    <row r="27461" spans="21:21" x14ac:dyDescent="0.2">
      <c r="U27461" s="59"/>
    </row>
    <row r="27462" spans="21:21" x14ac:dyDescent="0.2">
      <c r="U27462" s="59"/>
    </row>
    <row r="27463" spans="21:21" x14ac:dyDescent="0.2">
      <c r="U27463" s="59"/>
    </row>
    <row r="27464" spans="21:21" x14ac:dyDescent="0.2">
      <c r="U27464" s="59"/>
    </row>
    <row r="27465" spans="21:21" x14ac:dyDescent="0.2">
      <c r="U27465" s="59"/>
    </row>
    <row r="27466" spans="21:21" x14ac:dyDescent="0.2">
      <c r="U27466" s="59"/>
    </row>
    <row r="27467" spans="21:21" x14ac:dyDescent="0.2">
      <c r="U27467" s="59"/>
    </row>
    <row r="27468" spans="21:21" x14ac:dyDescent="0.2">
      <c r="U27468" s="59"/>
    </row>
    <row r="27469" spans="21:21" x14ac:dyDescent="0.2">
      <c r="U27469" s="59"/>
    </row>
    <row r="27470" spans="21:21" x14ac:dyDescent="0.2">
      <c r="U27470" s="59"/>
    </row>
    <row r="27471" spans="21:21" x14ac:dyDescent="0.2">
      <c r="U27471" s="59"/>
    </row>
    <row r="27472" spans="21:21" x14ac:dyDescent="0.2">
      <c r="U27472" s="59"/>
    </row>
    <row r="27473" spans="21:21" x14ac:dyDescent="0.2">
      <c r="U27473" s="59"/>
    </row>
    <row r="27474" spans="21:21" x14ac:dyDescent="0.2">
      <c r="U27474" s="59"/>
    </row>
    <row r="27475" spans="21:21" x14ac:dyDescent="0.2">
      <c r="U27475" s="59"/>
    </row>
    <row r="27476" spans="21:21" x14ac:dyDescent="0.2">
      <c r="U27476" s="59"/>
    </row>
    <row r="27477" spans="21:21" x14ac:dyDescent="0.2">
      <c r="U27477" s="59"/>
    </row>
    <row r="27478" spans="21:21" x14ac:dyDescent="0.2">
      <c r="U27478" s="59"/>
    </row>
    <row r="27479" spans="21:21" x14ac:dyDescent="0.2">
      <c r="U27479" s="59"/>
    </row>
    <row r="27480" spans="21:21" x14ac:dyDescent="0.2">
      <c r="U27480" s="59"/>
    </row>
    <row r="27481" spans="21:21" x14ac:dyDescent="0.2">
      <c r="U27481" s="59"/>
    </row>
    <row r="27482" spans="21:21" x14ac:dyDescent="0.2">
      <c r="U27482" s="59"/>
    </row>
    <row r="27483" spans="21:21" x14ac:dyDescent="0.2">
      <c r="U27483" s="59"/>
    </row>
    <row r="27484" spans="21:21" x14ac:dyDescent="0.2">
      <c r="U27484" s="59"/>
    </row>
    <row r="27485" spans="21:21" x14ac:dyDescent="0.2">
      <c r="U27485" s="59"/>
    </row>
    <row r="27486" spans="21:21" x14ac:dyDescent="0.2">
      <c r="U27486" s="59"/>
    </row>
    <row r="27487" spans="21:21" x14ac:dyDescent="0.2">
      <c r="U27487" s="59"/>
    </row>
    <row r="27488" spans="21:21" x14ac:dyDescent="0.2">
      <c r="U27488" s="59"/>
    </row>
    <row r="27489" spans="21:21" x14ac:dyDescent="0.2">
      <c r="U27489" s="59"/>
    </row>
    <row r="27490" spans="21:21" x14ac:dyDescent="0.2">
      <c r="U27490" s="59"/>
    </row>
    <row r="27491" spans="21:21" x14ac:dyDescent="0.2">
      <c r="U27491" s="59"/>
    </row>
    <row r="27492" spans="21:21" x14ac:dyDescent="0.2">
      <c r="U27492" s="59"/>
    </row>
    <row r="27493" spans="21:21" x14ac:dyDescent="0.2">
      <c r="U27493" s="59"/>
    </row>
    <row r="27494" spans="21:21" x14ac:dyDescent="0.2">
      <c r="U27494" s="59"/>
    </row>
    <row r="27495" spans="21:21" x14ac:dyDescent="0.2">
      <c r="U27495" s="59"/>
    </row>
    <row r="27496" spans="21:21" x14ac:dyDescent="0.2">
      <c r="U27496" s="59"/>
    </row>
    <row r="27497" spans="21:21" x14ac:dyDescent="0.2">
      <c r="U27497" s="59"/>
    </row>
    <row r="27498" spans="21:21" x14ac:dyDescent="0.2">
      <c r="U27498" s="59"/>
    </row>
    <row r="27499" spans="21:21" x14ac:dyDescent="0.2">
      <c r="U27499" s="59"/>
    </row>
    <row r="27500" spans="21:21" x14ac:dyDescent="0.2">
      <c r="U27500" s="59"/>
    </row>
    <row r="27501" spans="21:21" x14ac:dyDescent="0.2">
      <c r="U27501" s="59"/>
    </row>
    <row r="27502" spans="21:21" x14ac:dyDescent="0.2">
      <c r="U27502" s="59"/>
    </row>
    <row r="27503" spans="21:21" x14ac:dyDescent="0.2">
      <c r="U27503" s="59"/>
    </row>
    <row r="27504" spans="21:21" x14ac:dyDescent="0.2">
      <c r="U27504" s="59"/>
    </row>
    <row r="27505" spans="21:21" x14ac:dyDescent="0.2">
      <c r="U27505" s="59"/>
    </row>
    <row r="27506" spans="21:21" x14ac:dyDescent="0.2">
      <c r="U27506" s="59"/>
    </row>
    <row r="27507" spans="21:21" x14ac:dyDescent="0.2">
      <c r="U27507" s="59"/>
    </row>
    <row r="27508" spans="21:21" x14ac:dyDescent="0.2">
      <c r="U27508" s="59"/>
    </row>
    <row r="27509" spans="21:21" x14ac:dyDescent="0.2">
      <c r="U27509" s="59"/>
    </row>
    <row r="27510" spans="21:21" x14ac:dyDescent="0.2">
      <c r="U27510" s="59"/>
    </row>
    <row r="27511" spans="21:21" x14ac:dyDescent="0.2">
      <c r="U27511" s="59"/>
    </row>
    <row r="27512" spans="21:21" x14ac:dyDescent="0.2">
      <c r="U27512" s="59"/>
    </row>
    <row r="27513" spans="21:21" x14ac:dyDescent="0.2">
      <c r="U27513" s="59"/>
    </row>
    <row r="27514" spans="21:21" x14ac:dyDescent="0.2">
      <c r="U27514" s="59"/>
    </row>
    <row r="27515" spans="21:21" x14ac:dyDescent="0.2">
      <c r="U27515" s="59"/>
    </row>
    <row r="27516" spans="21:21" x14ac:dyDescent="0.2">
      <c r="U27516" s="59"/>
    </row>
    <row r="27517" spans="21:21" x14ac:dyDescent="0.2">
      <c r="U27517" s="59"/>
    </row>
    <row r="27518" spans="21:21" x14ac:dyDescent="0.2">
      <c r="U27518" s="59"/>
    </row>
    <row r="27519" spans="21:21" x14ac:dyDescent="0.2">
      <c r="U27519" s="59"/>
    </row>
    <row r="27520" spans="21:21" x14ac:dyDescent="0.2">
      <c r="U27520" s="59"/>
    </row>
    <row r="27521" spans="21:21" x14ac:dyDescent="0.2">
      <c r="U27521" s="59"/>
    </row>
    <row r="27522" spans="21:21" x14ac:dyDescent="0.2">
      <c r="U27522" s="59"/>
    </row>
    <row r="27523" spans="21:21" x14ac:dyDescent="0.2">
      <c r="U27523" s="59"/>
    </row>
    <row r="27524" spans="21:21" x14ac:dyDescent="0.2">
      <c r="U27524" s="59"/>
    </row>
    <row r="27525" spans="21:21" x14ac:dyDescent="0.2">
      <c r="U27525" s="59"/>
    </row>
    <row r="27526" spans="21:21" x14ac:dyDescent="0.2">
      <c r="U27526" s="59"/>
    </row>
    <row r="27527" spans="21:21" x14ac:dyDescent="0.2">
      <c r="U27527" s="59"/>
    </row>
    <row r="27528" spans="21:21" x14ac:dyDescent="0.2">
      <c r="U27528" s="59"/>
    </row>
    <row r="27529" spans="21:21" x14ac:dyDescent="0.2">
      <c r="U27529" s="59"/>
    </row>
    <row r="27530" spans="21:21" x14ac:dyDescent="0.2">
      <c r="U27530" s="59"/>
    </row>
    <row r="27531" spans="21:21" x14ac:dyDescent="0.2">
      <c r="U27531" s="59"/>
    </row>
    <row r="27532" spans="21:21" x14ac:dyDescent="0.2">
      <c r="U27532" s="59"/>
    </row>
    <row r="27533" spans="21:21" x14ac:dyDescent="0.2">
      <c r="U27533" s="59"/>
    </row>
    <row r="27534" spans="21:21" x14ac:dyDescent="0.2">
      <c r="U27534" s="59"/>
    </row>
    <row r="27535" spans="21:21" x14ac:dyDescent="0.2">
      <c r="U27535" s="59"/>
    </row>
    <row r="27536" spans="21:21" x14ac:dyDescent="0.2">
      <c r="U27536" s="59"/>
    </row>
    <row r="27537" spans="21:21" x14ac:dyDescent="0.2">
      <c r="U27537" s="59"/>
    </row>
    <row r="27538" spans="21:21" x14ac:dyDescent="0.2">
      <c r="U27538" s="59"/>
    </row>
    <row r="27539" spans="21:21" x14ac:dyDescent="0.2">
      <c r="U27539" s="59"/>
    </row>
    <row r="27540" spans="21:21" x14ac:dyDescent="0.2">
      <c r="U27540" s="59"/>
    </row>
    <row r="27541" spans="21:21" x14ac:dyDescent="0.2">
      <c r="U27541" s="59"/>
    </row>
    <row r="27542" spans="21:21" x14ac:dyDescent="0.2">
      <c r="U27542" s="59"/>
    </row>
    <row r="27543" spans="21:21" x14ac:dyDescent="0.2">
      <c r="U27543" s="59"/>
    </row>
    <row r="27544" spans="21:21" x14ac:dyDescent="0.2">
      <c r="U27544" s="59"/>
    </row>
    <row r="27545" spans="21:21" x14ac:dyDescent="0.2">
      <c r="U27545" s="59"/>
    </row>
    <row r="27546" spans="21:21" x14ac:dyDescent="0.2">
      <c r="U27546" s="59"/>
    </row>
    <row r="27547" spans="21:21" x14ac:dyDescent="0.2">
      <c r="U27547" s="59"/>
    </row>
    <row r="27548" spans="21:21" x14ac:dyDescent="0.2">
      <c r="U27548" s="59"/>
    </row>
    <row r="27549" spans="21:21" x14ac:dyDescent="0.2">
      <c r="U27549" s="59"/>
    </row>
    <row r="27550" spans="21:21" x14ac:dyDescent="0.2">
      <c r="U27550" s="59"/>
    </row>
    <row r="27551" spans="21:21" x14ac:dyDescent="0.2">
      <c r="U27551" s="59"/>
    </row>
    <row r="27552" spans="21:21" x14ac:dyDescent="0.2">
      <c r="U27552" s="59"/>
    </row>
    <row r="27553" spans="21:21" x14ac:dyDescent="0.2">
      <c r="U27553" s="59"/>
    </row>
    <row r="27554" spans="21:21" x14ac:dyDescent="0.2">
      <c r="U27554" s="59"/>
    </row>
    <row r="27555" spans="21:21" x14ac:dyDescent="0.2">
      <c r="U27555" s="59"/>
    </row>
    <row r="27556" spans="21:21" x14ac:dyDescent="0.2">
      <c r="U27556" s="59"/>
    </row>
    <row r="27557" spans="21:21" x14ac:dyDescent="0.2">
      <c r="U27557" s="59"/>
    </row>
    <row r="27558" spans="21:21" x14ac:dyDescent="0.2">
      <c r="U27558" s="59"/>
    </row>
    <row r="27559" spans="21:21" x14ac:dyDescent="0.2">
      <c r="U27559" s="59"/>
    </row>
    <row r="27560" spans="21:21" x14ac:dyDescent="0.2">
      <c r="U27560" s="59"/>
    </row>
    <row r="27561" spans="21:21" x14ac:dyDescent="0.2">
      <c r="U27561" s="59"/>
    </row>
    <row r="27562" spans="21:21" x14ac:dyDescent="0.2">
      <c r="U27562" s="59"/>
    </row>
    <row r="27563" spans="21:21" x14ac:dyDescent="0.2">
      <c r="U27563" s="59"/>
    </row>
    <row r="27564" spans="21:21" x14ac:dyDescent="0.2">
      <c r="U27564" s="59"/>
    </row>
    <row r="27565" spans="21:21" x14ac:dyDescent="0.2">
      <c r="U27565" s="59"/>
    </row>
    <row r="27566" spans="21:21" x14ac:dyDescent="0.2">
      <c r="U27566" s="59"/>
    </row>
    <row r="27567" spans="21:21" x14ac:dyDescent="0.2">
      <c r="U27567" s="59"/>
    </row>
    <row r="27568" spans="21:21" x14ac:dyDescent="0.2">
      <c r="U27568" s="59"/>
    </row>
    <row r="27569" spans="21:21" x14ac:dyDescent="0.2">
      <c r="U27569" s="59"/>
    </row>
    <row r="27570" spans="21:21" x14ac:dyDescent="0.2">
      <c r="U27570" s="59"/>
    </row>
    <row r="27571" spans="21:21" x14ac:dyDescent="0.2">
      <c r="U27571" s="59"/>
    </row>
    <row r="27572" spans="21:21" x14ac:dyDescent="0.2">
      <c r="U27572" s="59"/>
    </row>
    <row r="27573" spans="21:21" x14ac:dyDescent="0.2">
      <c r="U27573" s="59"/>
    </row>
    <row r="27574" spans="21:21" x14ac:dyDescent="0.2">
      <c r="U27574" s="59"/>
    </row>
    <row r="27575" spans="21:21" x14ac:dyDescent="0.2">
      <c r="U27575" s="59"/>
    </row>
    <row r="27576" spans="21:21" x14ac:dyDescent="0.2">
      <c r="U27576" s="59"/>
    </row>
    <row r="27577" spans="21:21" x14ac:dyDescent="0.2">
      <c r="U27577" s="59"/>
    </row>
    <row r="27578" spans="21:21" x14ac:dyDescent="0.2">
      <c r="U27578" s="59"/>
    </row>
    <row r="27579" spans="21:21" x14ac:dyDescent="0.2">
      <c r="U27579" s="59"/>
    </row>
    <row r="27580" spans="21:21" x14ac:dyDescent="0.2">
      <c r="U27580" s="59"/>
    </row>
    <row r="27581" spans="21:21" x14ac:dyDescent="0.2">
      <c r="U27581" s="59"/>
    </row>
    <row r="27582" spans="21:21" x14ac:dyDescent="0.2">
      <c r="U27582" s="59"/>
    </row>
    <row r="27583" spans="21:21" x14ac:dyDescent="0.2">
      <c r="U27583" s="59"/>
    </row>
    <row r="27584" spans="21:21" x14ac:dyDescent="0.2">
      <c r="U27584" s="59"/>
    </row>
    <row r="27585" spans="21:21" x14ac:dyDescent="0.2">
      <c r="U27585" s="59"/>
    </row>
    <row r="27586" spans="21:21" x14ac:dyDescent="0.2">
      <c r="U27586" s="59"/>
    </row>
    <row r="27587" spans="21:21" x14ac:dyDescent="0.2">
      <c r="U27587" s="59"/>
    </row>
    <row r="27588" spans="21:21" x14ac:dyDescent="0.2">
      <c r="U27588" s="59"/>
    </row>
    <row r="27589" spans="21:21" x14ac:dyDescent="0.2">
      <c r="U27589" s="59"/>
    </row>
    <row r="27590" spans="21:21" x14ac:dyDescent="0.2">
      <c r="U27590" s="59"/>
    </row>
    <row r="27591" spans="21:21" x14ac:dyDescent="0.2">
      <c r="U27591" s="59"/>
    </row>
    <row r="27592" spans="21:21" x14ac:dyDescent="0.2">
      <c r="U27592" s="59"/>
    </row>
    <row r="27593" spans="21:21" x14ac:dyDescent="0.2">
      <c r="U27593" s="59"/>
    </row>
    <row r="27594" spans="21:21" x14ac:dyDescent="0.2">
      <c r="U27594" s="59"/>
    </row>
    <row r="27595" spans="21:21" x14ac:dyDescent="0.2">
      <c r="U27595" s="59"/>
    </row>
    <row r="27596" spans="21:21" x14ac:dyDescent="0.2">
      <c r="U27596" s="59"/>
    </row>
    <row r="27597" spans="21:21" x14ac:dyDescent="0.2">
      <c r="U27597" s="59"/>
    </row>
    <row r="27598" spans="21:21" x14ac:dyDescent="0.2">
      <c r="U27598" s="59"/>
    </row>
    <row r="27599" spans="21:21" x14ac:dyDescent="0.2">
      <c r="U27599" s="59"/>
    </row>
    <row r="27600" spans="21:21" x14ac:dyDescent="0.2">
      <c r="U27600" s="59"/>
    </row>
    <row r="27601" spans="21:21" x14ac:dyDescent="0.2">
      <c r="U27601" s="59"/>
    </row>
    <row r="27602" spans="21:21" x14ac:dyDescent="0.2">
      <c r="U27602" s="59"/>
    </row>
    <row r="27603" spans="21:21" x14ac:dyDescent="0.2">
      <c r="U27603" s="59"/>
    </row>
    <row r="27604" spans="21:21" x14ac:dyDescent="0.2">
      <c r="U27604" s="59"/>
    </row>
    <row r="27605" spans="21:21" x14ac:dyDescent="0.2">
      <c r="U27605" s="59"/>
    </row>
    <row r="27606" spans="21:21" x14ac:dyDescent="0.2">
      <c r="U27606" s="59"/>
    </row>
    <row r="27607" spans="21:21" x14ac:dyDescent="0.2">
      <c r="U27607" s="59"/>
    </row>
    <row r="27608" spans="21:21" x14ac:dyDescent="0.2">
      <c r="U27608" s="59"/>
    </row>
    <row r="27609" spans="21:21" x14ac:dyDescent="0.2">
      <c r="U27609" s="59"/>
    </row>
    <row r="27610" spans="21:21" x14ac:dyDescent="0.2">
      <c r="U27610" s="59"/>
    </row>
    <row r="27611" spans="21:21" x14ac:dyDescent="0.2">
      <c r="U27611" s="59"/>
    </row>
    <row r="27612" spans="21:21" x14ac:dyDescent="0.2">
      <c r="U27612" s="59"/>
    </row>
    <row r="27613" spans="21:21" x14ac:dyDescent="0.2">
      <c r="U27613" s="59"/>
    </row>
    <row r="27614" spans="21:21" x14ac:dyDescent="0.2">
      <c r="U27614" s="59"/>
    </row>
    <row r="27615" spans="21:21" x14ac:dyDescent="0.2">
      <c r="U27615" s="59"/>
    </row>
    <row r="27616" spans="21:21" x14ac:dyDescent="0.2">
      <c r="U27616" s="59"/>
    </row>
    <row r="27617" spans="21:21" x14ac:dyDescent="0.2">
      <c r="U27617" s="59"/>
    </row>
    <row r="27618" spans="21:21" x14ac:dyDescent="0.2">
      <c r="U27618" s="59"/>
    </row>
    <row r="27619" spans="21:21" x14ac:dyDescent="0.2">
      <c r="U27619" s="59"/>
    </row>
    <row r="27620" spans="21:21" x14ac:dyDescent="0.2">
      <c r="U27620" s="59"/>
    </row>
    <row r="27621" spans="21:21" x14ac:dyDescent="0.2">
      <c r="U27621" s="59"/>
    </row>
    <row r="27622" spans="21:21" x14ac:dyDescent="0.2">
      <c r="U27622" s="59"/>
    </row>
    <row r="27623" spans="21:21" x14ac:dyDescent="0.2">
      <c r="U27623" s="59"/>
    </row>
    <row r="27624" spans="21:21" x14ac:dyDescent="0.2">
      <c r="U27624" s="59"/>
    </row>
    <row r="27625" spans="21:21" x14ac:dyDescent="0.2">
      <c r="U27625" s="59"/>
    </row>
    <row r="27626" spans="21:21" x14ac:dyDescent="0.2">
      <c r="U27626" s="59"/>
    </row>
    <row r="27627" spans="21:21" x14ac:dyDescent="0.2">
      <c r="U27627" s="59"/>
    </row>
    <row r="27628" spans="21:21" x14ac:dyDescent="0.2">
      <c r="U27628" s="59"/>
    </row>
    <row r="27629" spans="21:21" x14ac:dyDescent="0.2">
      <c r="U27629" s="59"/>
    </row>
    <row r="27630" spans="21:21" x14ac:dyDescent="0.2">
      <c r="U27630" s="59"/>
    </row>
    <row r="27631" spans="21:21" x14ac:dyDescent="0.2">
      <c r="U27631" s="59"/>
    </row>
    <row r="27632" spans="21:21" x14ac:dyDescent="0.2">
      <c r="U27632" s="59"/>
    </row>
    <row r="27633" spans="21:21" x14ac:dyDescent="0.2">
      <c r="U27633" s="59"/>
    </row>
    <row r="27634" spans="21:21" x14ac:dyDescent="0.2">
      <c r="U27634" s="59"/>
    </row>
    <row r="27635" spans="21:21" x14ac:dyDescent="0.2">
      <c r="U27635" s="59"/>
    </row>
    <row r="27636" spans="21:21" x14ac:dyDescent="0.2">
      <c r="U27636" s="59"/>
    </row>
    <row r="27637" spans="21:21" x14ac:dyDescent="0.2">
      <c r="U27637" s="59"/>
    </row>
    <row r="27638" spans="21:21" x14ac:dyDescent="0.2">
      <c r="U27638" s="59"/>
    </row>
    <row r="27639" spans="21:21" x14ac:dyDescent="0.2">
      <c r="U27639" s="59"/>
    </row>
    <row r="27640" spans="21:21" x14ac:dyDescent="0.2">
      <c r="U27640" s="59"/>
    </row>
    <row r="27641" spans="21:21" x14ac:dyDescent="0.2">
      <c r="U27641" s="59"/>
    </row>
    <row r="27642" spans="21:21" x14ac:dyDescent="0.2">
      <c r="U27642" s="59"/>
    </row>
    <row r="27643" spans="21:21" x14ac:dyDescent="0.2">
      <c r="U27643" s="59"/>
    </row>
    <row r="27644" spans="21:21" x14ac:dyDescent="0.2">
      <c r="U27644" s="59"/>
    </row>
    <row r="27645" spans="21:21" x14ac:dyDescent="0.2">
      <c r="U27645" s="59"/>
    </row>
    <row r="27646" spans="21:21" x14ac:dyDescent="0.2">
      <c r="U27646" s="59"/>
    </row>
    <row r="27647" spans="21:21" x14ac:dyDescent="0.2">
      <c r="U27647" s="59"/>
    </row>
    <row r="27648" spans="21:21" x14ac:dyDescent="0.2">
      <c r="U27648" s="59"/>
    </row>
    <row r="27649" spans="21:21" x14ac:dyDescent="0.2">
      <c r="U27649" s="59"/>
    </row>
    <row r="27650" spans="21:21" x14ac:dyDescent="0.2">
      <c r="U27650" s="59"/>
    </row>
    <row r="27651" spans="21:21" x14ac:dyDescent="0.2">
      <c r="U27651" s="59"/>
    </row>
    <row r="27652" spans="21:21" x14ac:dyDescent="0.2">
      <c r="U27652" s="59"/>
    </row>
    <row r="27653" spans="21:21" x14ac:dyDescent="0.2">
      <c r="U27653" s="59"/>
    </row>
    <row r="27654" spans="21:21" x14ac:dyDescent="0.2">
      <c r="U27654" s="59"/>
    </row>
    <row r="27655" spans="21:21" x14ac:dyDescent="0.2">
      <c r="U27655" s="59"/>
    </row>
    <row r="27656" spans="21:21" x14ac:dyDescent="0.2">
      <c r="U27656" s="59"/>
    </row>
    <row r="27657" spans="21:21" x14ac:dyDescent="0.2">
      <c r="U27657" s="59"/>
    </row>
    <row r="27658" spans="21:21" x14ac:dyDescent="0.2">
      <c r="U27658" s="59"/>
    </row>
    <row r="27659" spans="21:21" x14ac:dyDescent="0.2">
      <c r="U27659" s="59"/>
    </row>
    <row r="27660" spans="21:21" x14ac:dyDescent="0.2">
      <c r="U27660" s="59"/>
    </row>
    <row r="27661" spans="21:21" x14ac:dyDescent="0.2">
      <c r="U27661" s="59"/>
    </row>
    <row r="27662" spans="21:21" x14ac:dyDescent="0.2">
      <c r="U27662" s="59"/>
    </row>
    <row r="27663" spans="21:21" x14ac:dyDescent="0.2">
      <c r="U27663" s="59"/>
    </row>
    <row r="27664" spans="21:21" x14ac:dyDescent="0.2">
      <c r="U27664" s="59"/>
    </row>
    <row r="27665" spans="21:21" x14ac:dyDescent="0.2">
      <c r="U27665" s="59"/>
    </row>
    <row r="27666" spans="21:21" x14ac:dyDescent="0.2">
      <c r="U27666" s="59"/>
    </row>
    <row r="27667" spans="21:21" x14ac:dyDescent="0.2">
      <c r="U27667" s="59"/>
    </row>
    <row r="27668" spans="21:21" x14ac:dyDescent="0.2">
      <c r="U27668" s="59"/>
    </row>
    <row r="27669" spans="21:21" x14ac:dyDescent="0.2">
      <c r="U27669" s="59"/>
    </row>
    <row r="27670" spans="21:21" x14ac:dyDescent="0.2">
      <c r="U27670" s="59"/>
    </row>
    <row r="27671" spans="21:21" x14ac:dyDescent="0.2">
      <c r="U27671" s="59"/>
    </row>
    <row r="27672" spans="21:21" x14ac:dyDescent="0.2">
      <c r="U27672" s="59"/>
    </row>
    <row r="27673" spans="21:21" x14ac:dyDescent="0.2">
      <c r="U27673" s="59"/>
    </row>
    <row r="27674" spans="21:21" x14ac:dyDescent="0.2">
      <c r="U27674" s="59"/>
    </row>
    <row r="27675" spans="21:21" x14ac:dyDescent="0.2">
      <c r="U27675" s="59"/>
    </row>
    <row r="27676" spans="21:21" x14ac:dyDescent="0.2">
      <c r="U27676" s="59"/>
    </row>
    <row r="27677" spans="21:21" x14ac:dyDescent="0.2">
      <c r="U27677" s="59"/>
    </row>
    <row r="27678" spans="21:21" x14ac:dyDescent="0.2">
      <c r="U27678" s="59"/>
    </row>
    <row r="27679" spans="21:21" x14ac:dyDescent="0.2">
      <c r="U27679" s="59"/>
    </row>
    <row r="27680" spans="21:21" x14ac:dyDescent="0.2">
      <c r="U27680" s="59"/>
    </row>
    <row r="27681" spans="21:21" x14ac:dyDescent="0.2">
      <c r="U27681" s="59"/>
    </row>
    <row r="27682" spans="21:21" x14ac:dyDescent="0.2">
      <c r="U27682" s="59"/>
    </row>
    <row r="27683" spans="21:21" x14ac:dyDescent="0.2">
      <c r="U27683" s="59"/>
    </row>
    <row r="27684" spans="21:21" x14ac:dyDescent="0.2">
      <c r="U27684" s="59"/>
    </row>
    <row r="27685" spans="21:21" x14ac:dyDescent="0.2">
      <c r="U27685" s="59"/>
    </row>
    <row r="27686" spans="21:21" x14ac:dyDescent="0.2">
      <c r="U27686" s="59"/>
    </row>
    <row r="27687" spans="21:21" x14ac:dyDescent="0.2">
      <c r="U27687" s="59"/>
    </row>
    <row r="27688" spans="21:21" x14ac:dyDescent="0.2">
      <c r="U27688" s="59"/>
    </row>
    <row r="27689" spans="21:21" x14ac:dyDescent="0.2">
      <c r="U27689" s="59"/>
    </row>
    <row r="27690" spans="21:21" x14ac:dyDescent="0.2">
      <c r="U27690" s="59"/>
    </row>
    <row r="27691" spans="21:21" x14ac:dyDescent="0.2">
      <c r="U27691" s="59"/>
    </row>
    <row r="27692" spans="21:21" x14ac:dyDescent="0.2">
      <c r="U27692" s="59"/>
    </row>
    <row r="27693" spans="21:21" x14ac:dyDescent="0.2">
      <c r="U27693" s="59"/>
    </row>
    <row r="27694" spans="21:21" x14ac:dyDescent="0.2">
      <c r="U27694" s="59"/>
    </row>
    <row r="27695" spans="21:21" x14ac:dyDescent="0.2">
      <c r="U27695" s="59"/>
    </row>
    <row r="27696" spans="21:21" x14ac:dyDescent="0.2">
      <c r="U27696" s="59"/>
    </row>
    <row r="27697" spans="21:21" x14ac:dyDescent="0.2">
      <c r="U27697" s="59"/>
    </row>
    <row r="27698" spans="21:21" x14ac:dyDescent="0.2">
      <c r="U27698" s="59"/>
    </row>
    <row r="27699" spans="21:21" x14ac:dyDescent="0.2">
      <c r="U27699" s="59"/>
    </row>
    <row r="27700" spans="21:21" x14ac:dyDescent="0.2">
      <c r="U27700" s="59"/>
    </row>
    <row r="27701" spans="21:21" x14ac:dyDescent="0.2">
      <c r="U27701" s="59"/>
    </row>
    <row r="27702" spans="21:21" x14ac:dyDescent="0.2">
      <c r="U27702" s="59"/>
    </row>
    <row r="27703" spans="21:21" x14ac:dyDescent="0.2">
      <c r="U27703" s="59"/>
    </row>
    <row r="27704" spans="21:21" x14ac:dyDescent="0.2">
      <c r="U27704" s="59"/>
    </row>
    <row r="27705" spans="21:21" x14ac:dyDescent="0.2">
      <c r="U27705" s="59"/>
    </row>
    <row r="27706" spans="21:21" x14ac:dyDescent="0.2">
      <c r="U27706" s="59"/>
    </row>
    <row r="27707" spans="21:21" x14ac:dyDescent="0.2">
      <c r="U27707" s="59"/>
    </row>
    <row r="27708" spans="21:21" x14ac:dyDescent="0.2">
      <c r="U27708" s="59"/>
    </row>
    <row r="27709" spans="21:21" x14ac:dyDescent="0.2">
      <c r="U27709" s="59"/>
    </row>
    <row r="27710" spans="21:21" x14ac:dyDescent="0.2">
      <c r="U27710" s="59"/>
    </row>
    <row r="27711" spans="21:21" x14ac:dyDescent="0.2">
      <c r="U27711" s="59"/>
    </row>
    <row r="27712" spans="21:21" x14ac:dyDescent="0.2">
      <c r="U27712" s="59"/>
    </row>
    <row r="27713" spans="21:21" x14ac:dyDescent="0.2">
      <c r="U27713" s="59"/>
    </row>
    <row r="27714" spans="21:21" x14ac:dyDescent="0.2">
      <c r="U27714" s="59"/>
    </row>
    <row r="27715" spans="21:21" x14ac:dyDescent="0.2">
      <c r="U27715" s="59"/>
    </row>
    <row r="27716" spans="21:21" x14ac:dyDescent="0.2">
      <c r="U27716" s="59"/>
    </row>
    <row r="27717" spans="21:21" x14ac:dyDescent="0.2">
      <c r="U27717" s="59"/>
    </row>
    <row r="27718" spans="21:21" x14ac:dyDescent="0.2">
      <c r="U27718" s="59"/>
    </row>
    <row r="27719" spans="21:21" x14ac:dyDescent="0.2">
      <c r="U27719" s="59"/>
    </row>
    <row r="27720" spans="21:21" x14ac:dyDescent="0.2">
      <c r="U27720" s="59"/>
    </row>
    <row r="27721" spans="21:21" x14ac:dyDescent="0.2">
      <c r="U27721" s="59"/>
    </row>
    <row r="27722" spans="21:21" x14ac:dyDescent="0.2">
      <c r="U27722" s="59"/>
    </row>
    <row r="27723" spans="21:21" x14ac:dyDescent="0.2">
      <c r="U27723" s="59"/>
    </row>
    <row r="27724" spans="21:21" x14ac:dyDescent="0.2">
      <c r="U27724" s="59"/>
    </row>
    <row r="27725" spans="21:21" x14ac:dyDescent="0.2">
      <c r="U27725" s="59"/>
    </row>
    <row r="27726" spans="21:21" x14ac:dyDescent="0.2">
      <c r="U27726" s="59"/>
    </row>
    <row r="27727" spans="21:21" x14ac:dyDescent="0.2">
      <c r="U27727" s="59"/>
    </row>
    <row r="27728" spans="21:21" x14ac:dyDescent="0.2">
      <c r="U27728" s="59"/>
    </row>
    <row r="27729" spans="21:21" x14ac:dyDescent="0.2">
      <c r="U27729" s="59"/>
    </row>
    <row r="27730" spans="21:21" x14ac:dyDescent="0.2">
      <c r="U27730" s="59"/>
    </row>
    <row r="27731" spans="21:21" x14ac:dyDescent="0.2">
      <c r="U27731" s="59"/>
    </row>
    <row r="27732" spans="21:21" x14ac:dyDescent="0.2">
      <c r="U27732" s="59"/>
    </row>
    <row r="27733" spans="21:21" x14ac:dyDescent="0.2">
      <c r="U27733" s="59"/>
    </row>
    <row r="27734" spans="21:21" x14ac:dyDescent="0.2">
      <c r="U27734" s="59"/>
    </row>
    <row r="27735" spans="21:21" x14ac:dyDescent="0.2">
      <c r="U27735" s="59"/>
    </row>
    <row r="27736" spans="21:21" x14ac:dyDescent="0.2">
      <c r="U27736" s="59"/>
    </row>
    <row r="27737" spans="21:21" x14ac:dyDescent="0.2">
      <c r="U27737" s="59"/>
    </row>
    <row r="27738" spans="21:21" x14ac:dyDescent="0.2">
      <c r="U27738" s="59"/>
    </row>
    <row r="27739" spans="21:21" x14ac:dyDescent="0.2">
      <c r="U27739" s="59"/>
    </row>
    <row r="27740" spans="21:21" x14ac:dyDescent="0.2">
      <c r="U27740" s="59"/>
    </row>
    <row r="27741" spans="21:21" x14ac:dyDescent="0.2">
      <c r="U27741" s="59"/>
    </row>
    <row r="27742" spans="21:21" x14ac:dyDescent="0.2">
      <c r="U27742" s="59"/>
    </row>
    <row r="27743" spans="21:21" x14ac:dyDescent="0.2">
      <c r="U27743" s="59"/>
    </row>
    <row r="27744" spans="21:21" x14ac:dyDescent="0.2">
      <c r="U27744" s="59"/>
    </row>
    <row r="27745" spans="21:21" x14ac:dyDescent="0.2">
      <c r="U27745" s="59"/>
    </row>
    <row r="27746" spans="21:21" x14ac:dyDescent="0.2">
      <c r="U27746" s="59"/>
    </row>
    <row r="27747" spans="21:21" x14ac:dyDescent="0.2">
      <c r="U27747" s="59"/>
    </row>
    <row r="27748" spans="21:21" x14ac:dyDescent="0.2">
      <c r="U27748" s="59"/>
    </row>
    <row r="27749" spans="21:21" x14ac:dyDescent="0.2">
      <c r="U27749" s="59"/>
    </row>
    <row r="27750" spans="21:21" x14ac:dyDescent="0.2">
      <c r="U27750" s="59"/>
    </row>
    <row r="27751" spans="21:21" x14ac:dyDescent="0.2">
      <c r="U27751" s="59"/>
    </row>
    <row r="27752" spans="21:21" x14ac:dyDescent="0.2">
      <c r="U27752" s="59"/>
    </row>
    <row r="27753" spans="21:21" x14ac:dyDescent="0.2">
      <c r="U27753" s="59"/>
    </row>
    <row r="27754" spans="21:21" x14ac:dyDescent="0.2">
      <c r="U27754" s="59"/>
    </row>
    <row r="27755" spans="21:21" x14ac:dyDescent="0.2">
      <c r="U27755" s="59"/>
    </row>
    <row r="27756" spans="21:21" x14ac:dyDescent="0.2">
      <c r="U27756" s="59"/>
    </row>
    <row r="27757" spans="21:21" x14ac:dyDescent="0.2">
      <c r="U27757" s="59"/>
    </row>
    <row r="27758" spans="21:21" x14ac:dyDescent="0.2">
      <c r="U27758" s="59"/>
    </row>
    <row r="27759" spans="21:21" x14ac:dyDescent="0.2">
      <c r="U27759" s="59"/>
    </row>
    <row r="27760" spans="21:21" x14ac:dyDescent="0.2">
      <c r="U27760" s="59"/>
    </row>
    <row r="27761" spans="21:21" x14ac:dyDescent="0.2">
      <c r="U27761" s="59"/>
    </row>
    <row r="27762" spans="21:21" x14ac:dyDescent="0.2">
      <c r="U27762" s="59"/>
    </row>
    <row r="27763" spans="21:21" x14ac:dyDescent="0.2">
      <c r="U27763" s="59"/>
    </row>
    <row r="27764" spans="21:21" x14ac:dyDescent="0.2">
      <c r="U27764" s="59"/>
    </row>
    <row r="27765" spans="21:21" x14ac:dyDescent="0.2">
      <c r="U27765" s="59"/>
    </row>
    <row r="27766" spans="21:21" x14ac:dyDescent="0.2">
      <c r="U27766" s="59"/>
    </row>
    <row r="27767" spans="21:21" x14ac:dyDescent="0.2">
      <c r="U27767" s="59"/>
    </row>
    <row r="27768" spans="21:21" x14ac:dyDescent="0.2">
      <c r="U27768" s="59"/>
    </row>
    <row r="27769" spans="21:21" x14ac:dyDescent="0.2">
      <c r="U27769" s="59"/>
    </row>
    <row r="27770" spans="21:21" x14ac:dyDescent="0.2">
      <c r="U27770" s="59"/>
    </row>
    <row r="27771" spans="21:21" x14ac:dyDescent="0.2">
      <c r="U27771" s="59"/>
    </row>
    <row r="27772" spans="21:21" x14ac:dyDescent="0.2">
      <c r="U27772" s="59"/>
    </row>
    <row r="27773" spans="21:21" x14ac:dyDescent="0.2">
      <c r="U27773" s="59"/>
    </row>
    <row r="27774" spans="21:21" x14ac:dyDescent="0.2">
      <c r="U27774" s="59"/>
    </row>
    <row r="27775" spans="21:21" x14ac:dyDescent="0.2">
      <c r="U27775" s="59"/>
    </row>
    <row r="27776" spans="21:21" x14ac:dyDescent="0.2">
      <c r="U27776" s="59"/>
    </row>
    <row r="27777" spans="21:21" x14ac:dyDescent="0.2">
      <c r="U27777" s="59"/>
    </row>
    <row r="27778" spans="21:21" x14ac:dyDescent="0.2">
      <c r="U27778" s="59"/>
    </row>
    <row r="27779" spans="21:21" x14ac:dyDescent="0.2">
      <c r="U27779" s="59"/>
    </row>
    <row r="27780" spans="21:21" x14ac:dyDescent="0.2">
      <c r="U27780" s="59"/>
    </row>
    <row r="27781" spans="21:21" x14ac:dyDescent="0.2">
      <c r="U27781" s="59"/>
    </row>
    <row r="27782" spans="21:21" x14ac:dyDescent="0.2">
      <c r="U27782" s="59"/>
    </row>
    <row r="27783" spans="21:21" x14ac:dyDescent="0.2">
      <c r="U27783" s="59"/>
    </row>
    <row r="27784" spans="21:21" x14ac:dyDescent="0.2">
      <c r="U27784" s="59"/>
    </row>
    <row r="27785" spans="21:21" x14ac:dyDescent="0.2">
      <c r="U27785" s="59"/>
    </row>
    <row r="27786" spans="21:21" x14ac:dyDescent="0.2">
      <c r="U27786" s="59"/>
    </row>
    <row r="27787" spans="21:21" x14ac:dyDescent="0.2">
      <c r="U27787" s="59"/>
    </row>
    <row r="27788" spans="21:21" x14ac:dyDescent="0.2">
      <c r="U27788" s="59"/>
    </row>
    <row r="27789" spans="21:21" x14ac:dyDescent="0.2">
      <c r="U27789" s="59"/>
    </row>
    <row r="27790" spans="21:21" x14ac:dyDescent="0.2">
      <c r="U27790" s="59"/>
    </row>
    <row r="27791" spans="21:21" x14ac:dyDescent="0.2">
      <c r="U27791" s="59"/>
    </row>
    <row r="27792" spans="21:21" x14ac:dyDescent="0.2">
      <c r="U27792" s="59"/>
    </row>
    <row r="27793" spans="21:21" x14ac:dyDescent="0.2">
      <c r="U27793" s="59"/>
    </row>
    <row r="27794" spans="21:21" x14ac:dyDescent="0.2">
      <c r="U27794" s="59"/>
    </row>
    <row r="27795" spans="21:21" x14ac:dyDescent="0.2">
      <c r="U27795" s="59"/>
    </row>
    <row r="27796" spans="21:21" x14ac:dyDescent="0.2">
      <c r="U27796" s="59"/>
    </row>
    <row r="27797" spans="21:21" x14ac:dyDescent="0.2">
      <c r="U27797" s="59"/>
    </row>
    <row r="27798" spans="21:21" x14ac:dyDescent="0.2">
      <c r="U27798" s="59"/>
    </row>
    <row r="27799" spans="21:21" x14ac:dyDescent="0.2">
      <c r="U27799" s="59"/>
    </row>
    <row r="27800" spans="21:21" x14ac:dyDescent="0.2">
      <c r="U27800" s="59"/>
    </row>
    <row r="27801" spans="21:21" x14ac:dyDescent="0.2">
      <c r="U27801" s="59"/>
    </row>
    <row r="27802" spans="21:21" x14ac:dyDescent="0.2">
      <c r="U27802" s="59"/>
    </row>
    <row r="27803" spans="21:21" x14ac:dyDescent="0.2">
      <c r="U27803" s="59"/>
    </row>
    <row r="27804" spans="21:21" x14ac:dyDescent="0.2">
      <c r="U27804" s="59"/>
    </row>
    <row r="27805" spans="21:21" x14ac:dyDescent="0.2">
      <c r="U27805" s="59"/>
    </row>
    <row r="27806" spans="21:21" x14ac:dyDescent="0.2">
      <c r="U27806" s="59"/>
    </row>
    <row r="27807" spans="21:21" x14ac:dyDescent="0.2">
      <c r="U27807" s="59"/>
    </row>
    <row r="27808" spans="21:21" x14ac:dyDescent="0.2">
      <c r="U27808" s="59"/>
    </row>
    <row r="27809" spans="21:21" x14ac:dyDescent="0.2">
      <c r="U27809" s="59"/>
    </row>
    <row r="27810" spans="21:21" x14ac:dyDescent="0.2">
      <c r="U27810" s="59"/>
    </row>
    <row r="27811" spans="21:21" x14ac:dyDescent="0.2">
      <c r="U27811" s="59"/>
    </row>
    <row r="27812" spans="21:21" x14ac:dyDescent="0.2">
      <c r="U27812" s="59"/>
    </row>
    <row r="27813" spans="21:21" x14ac:dyDescent="0.2">
      <c r="U27813" s="59"/>
    </row>
    <row r="27814" spans="21:21" x14ac:dyDescent="0.2">
      <c r="U27814" s="59"/>
    </row>
    <row r="27815" spans="21:21" x14ac:dyDescent="0.2">
      <c r="U27815" s="59"/>
    </row>
    <row r="27816" spans="21:21" x14ac:dyDescent="0.2">
      <c r="U27816" s="59"/>
    </row>
    <row r="27817" spans="21:21" x14ac:dyDescent="0.2">
      <c r="U27817" s="59"/>
    </row>
    <row r="27818" spans="21:21" x14ac:dyDescent="0.2">
      <c r="U27818" s="59"/>
    </row>
    <row r="27819" spans="21:21" x14ac:dyDescent="0.2">
      <c r="U27819" s="59"/>
    </row>
    <row r="27820" spans="21:21" x14ac:dyDescent="0.2">
      <c r="U27820" s="59"/>
    </row>
    <row r="27821" spans="21:21" x14ac:dyDescent="0.2">
      <c r="U27821" s="59"/>
    </row>
    <row r="27822" spans="21:21" x14ac:dyDescent="0.2">
      <c r="U27822" s="59"/>
    </row>
    <row r="27823" spans="21:21" x14ac:dyDescent="0.2">
      <c r="U27823" s="59"/>
    </row>
    <row r="27824" spans="21:21" x14ac:dyDescent="0.2">
      <c r="U27824" s="59"/>
    </row>
    <row r="27825" spans="21:21" x14ac:dyDescent="0.2">
      <c r="U27825" s="59"/>
    </row>
    <row r="27826" spans="21:21" x14ac:dyDescent="0.2">
      <c r="U27826" s="59"/>
    </row>
    <row r="27827" spans="21:21" x14ac:dyDescent="0.2">
      <c r="U27827" s="59"/>
    </row>
    <row r="27828" spans="21:21" x14ac:dyDescent="0.2">
      <c r="U27828" s="59"/>
    </row>
    <row r="27829" spans="21:21" x14ac:dyDescent="0.2">
      <c r="U27829" s="59"/>
    </row>
    <row r="27830" spans="21:21" x14ac:dyDescent="0.2">
      <c r="U27830" s="59"/>
    </row>
    <row r="27831" spans="21:21" x14ac:dyDescent="0.2">
      <c r="U27831" s="59"/>
    </row>
    <row r="27832" spans="21:21" x14ac:dyDescent="0.2">
      <c r="U27832" s="59"/>
    </row>
    <row r="27833" spans="21:21" x14ac:dyDescent="0.2">
      <c r="U27833" s="59"/>
    </row>
    <row r="27834" spans="21:21" x14ac:dyDescent="0.2">
      <c r="U27834" s="59"/>
    </row>
    <row r="27835" spans="21:21" x14ac:dyDescent="0.2">
      <c r="U27835" s="59"/>
    </row>
    <row r="27836" spans="21:21" x14ac:dyDescent="0.2">
      <c r="U27836" s="59"/>
    </row>
    <row r="27837" spans="21:21" x14ac:dyDescent="0.2">
      <c r="U27837" s="59"/>
    </row>
    <row r="27838" spans="21:21" x14ac:dyDescent="0.2">
      <c r="U27838" s="59"/>
    </row>
    <row r="27839" spans="21:21" x14ac:dyDescent="0.2">
      <c r="U27839" s="59"/>
    </row>
    <row r="27840" spans="21:21" x14ac:dyDescent="0.2">
      <c r="U27840" s="59"/>
    </row>
    <row r="27841" spans="21:21" x14ac:dyDescent="0.2">
      <c r="U27841" s="59"/>
    </row>
    <row r="27842" spans="21:21" x14ac:dyDescent="0.2">
      <c r="U27842" s="59"/>
    </row>
    <row r="27843" spans="21:21" x14ac:dyDescent="0.2">
      <c r="U27843" s="59"/>
    </row>
    <row r="27844" spans="21:21" x14ac:dyDescent="0.2">
      <c r="U27844" s="59"/>
    </row>
    <row r="27845" spans="21:21" x14ac:dyDescent="0.2">
      <c r="U27845" s="59"/>
    </row>
    <row r="27846" spans="21:21" x14ac:dyDescent="0.2">
      <c r="U27846" s="59"/>
    </row>
    <row r="27847" spans="21:21" x14ac:dyDescent="0.2">
      <c r="U27847" s="59"/>
    </row>
    <row r="27848" spans="21:21" x14ac:dyDescent="0.2">
      <c r="U27848" s="59"/>
    </row>
    <row r="27849" spans="21:21" x14ac:dyDescent="0.2">
      <c r="U27849" s="59"/>
    </row>
    <row r="27850" spans="21:21" x14ac:dyDescent="0.2">
      <c r="U27850" s="59"/>
    </row>
    <row r="27851" spans="21:21" x14ac:dyDescent="0.2">
      <c r="U27851" s="59"/>
    </row>
    <row r="27852" spans="21:21" x14ac:dyDescent="0.2">
      <c r="U27852" s="59"/>
    </row>
    <row r="27853" spans="21:21" x14ac:dyDescent="0.2">
      <c r="U27853" s="59"/>
    </row>
    <row r="27854" spans="21:21" x14ac:dyDescent="0.2">
      <c r="U27854" s="59"/>
    </row>
    <row r="27855" spans="21:21" x14ac:dyDescent="0.2">
      <c r="U27855" s="59"/>
    </row>
    <row r="27856" spans="21:21" x14ac:dyDescent="0.2">
      <c r="U27856" s="59"/>
    </row>
    <row r="27857" spans="21:21" x14ac:dyDescent="0.2">
      <c r="U27857" s="59"/>
    </row>
    <row r="27858" spans="21:21" x14ac:dyDescent="0.2">
      <c r="U27858" s="59"/>
    </row>
    <row r="27859" spans="21:21" x14ac:dyDescent="0.2">
      <c r="U27859" s="59"/>
    </row>
    <row r="27860" spans="21:21" x14ac:dyDescent="0.2">
      <c r="U27860" s="59"/>
    </row>
    <row r="27861" spans="21:21" x14ac:dyDescent="0.2">
      <c r="U27861" s="59"/>
    </row>
    <row r="27862" spans="21:21" x14ac:dyDescent="0.2">
      <c r="U27862" s="59"/>
    </row>
    <row r="27863" spans="21:21" x14ac:dyDescent="0.2">
      <c r="U27863" s="59"/>
    </row>
    <row r="27864" spans="21:21" x14ac:dyDescent="0.2">
      <c r="U27864" s="59"/>
    </row>
    <row r="27865" spans="21:21" x14ac:dyDescent="0.2">
      <c r="U27865" s="59"/>
    </row>
    <row r="27866" spans="21:21" x14ac:dyDescent="0.2">
      <c r="U27866" s="59"/>
    </row>
    <row r="27867" spans="21:21" x14ac:dyDescent="0.2">
      <c r="U27867" s="59"/>
    </row>
    <row r="27868" spans="21:21" x14ac:dyDescent="0.2">
      <c r="U27868" s="59"/>
    </row>
    <row r="27869" spans="21:21" x14ac:dyDescent="0.2">
      <c r="U27869" s="59"/>
    </row>
    <row r="27870" spans="21:21" x14ac:dyDescent="0.2">
      <c r="U27870" s="59"/>
    </row>
    <row r="27871" spans="21:21" x14ac:dyDescent="0.2">
      <c r="U27871" s="59"/>
    </row>
    <row r="27872" spans="21:21" x14ac:dyDescent="0.2">
      <c r="U27872" s="59"/>
    </row>
    <row r="27873" spans="21:21" x14ac:dyDescent="0.2">
      <c r="U27873" s="59"/>
    </row>
    <row r="27874" spans="21:21" x14ac:dyDescent="0.2">
      <c r="U27874" s="59"/>
    </row>
    <row r="27875" spans="21:21" x14ac:dyDescent="0.2">
      <c r="U27875" s="59"/>
    </row>
    <row r="27876" spans="21:21" x14ac:dyDescent="0.2">
      <c r="U27876" s="59"/>
    </row>
    <row r="27877" spans="21:21" x14ac:dyDescent="0.2">
      <c r="U27877" s="59"/>
    </row>
    <row r="27878" spans="21:21" x14ac:dyDescent="0.2">
      <c r="U27878" s="59"/>
    </row>
    <row r="27879" spans="21:21" x14ac:dyDescent="0.2">
      <c r="U27879" s="59"/>
    </row>
    <row r="27880" spans="21:21" x14ac:dyDescent="0.2">
      <c r="U27880" s="59"/>
    </row>
    <row r="27881" spans="21:21" x14ac:dyDescent="0.2">
      <c r="U27881" s="59"/>
    </row>
    <row r="27882" spans="21:21" x14ac:dyDescent="0.2">
      <c r="U27882" s="59"/>
    </row>
    <row r="27883" spans="21:21" x14ac:dyDescent="0.2">
      <c r="U27883" s="59"/>
    </row>
    <row r="27884" spans="21:21" x14ac:dyDescent="0.2">
      <c r="U27884" s="59"/>
    </row>
    <row r="27885" spans="21:21" x14ac:dyDescent="0.2">
      <c r="U27885" s="59"/>
    </row>
    <row r="27886" spans="21:21" x14ac:dyDescent="0.2">
      <c r="U27886" s="59"/>
    </row>
    <row r="27887" spans="21:21" x14ac:dyDescent="0.2">
      <c r="U27887" s="59"/>
    </row>
    <row r="27888" spans="21:21" x14ac:dyDescent="0.2">
      <c r="U27888" s="59"/>
    </row>
    <row r="27889" spans="21:21" x14ac:dyDescent="0.2">
      <c r="U27889" s="59"/>
    </row>
    <row r="27890" spans="21:21" x14ac:dyDescent="0.2">
      <c r="U27890" s="59"/>
    </row>
    <row r="27891" spans="21:21" x14ac:dyDescent="0.2">
      <c r="U27891" s="59"/>
    </row>
    <row r="27892" spans="21:21" x14ac:dyDescent="0.2">
      <c r="U27892" s="59"/>
    </row>
    <row r="27893" spans="21:21" x14ac:dyDescent="0.2">
      <c r="U27893" s="59"/>
    </row>
    <row r="27894" spans="21:21" x14ac:dyDescent="0.2">
      <c r="U27894" s="59"/>
    </row>
    <row r="27895" spans="21:21" x14ac:dyDescent="0.2">
      <c r="U27895" s="59"/>
    </row>
    <row r="27896" spans="21:21" x14ac:dyDescent="0.2">
      <c r="U27896" s="59"/>
    </row>
    <row r="27897" spans="21:21" x14ac:dyDescent="0.2">
      <c r="U27897" s="59"/>
    </row>
    <row r="27898" spans="21:21" x14ac:dyDescent="0.2">
      <c r="U27898" s="59"/>
    </row>
    <row r="27899" spans="21:21" x14ac:dyDescent="0.2">
      <c r="U27899" s="59"/>
    </row>
    <row r="27900" spans="21:21" x14ac:dyDescent="0.2">
      <c r="U27900" s="59"/>
    </row>
    <row r="27901" spans="21:21" x14ac:dyDescent="0.2">
      <c r="U27901" s="59"/>
    </row>
    <row r="27902" spans="21:21" x14ac:dyDescent="0.2">
      <c r="U27902" s="59"/>
    </row>
    <row r="27903" spans="21:21" x14ac:dyDescent="0.2">
      <c r="U27903" s="59"/>
    </row>
    <row r="27904" spans="21:21" x14ac:dyDescent="0.2">
      <c r="U27904" s="59"/>
    </row>
    <row r="27905" spans="21:21" x14ac:dyDescent="0.2">
      <c r="U27905" s="59"/>
    </row>
    <row r="27906" spans="21:21" x14ac:dyDescent="0.2">
      <c r="U27906" s="59"/>
    </row>
    <row r="27907" spans="21:21" x14ac:dyDescent="0.2">
      <c r="U27907" s="59"/>
    </row>
    <row r="27908" spans="21:21" x14ac:dyDescent="0.2">
      <c r="U27908" s="59"/>
    </row>
    <row r="27909" spans="21:21" x14ac:dyDescent="0.2">
      <c r="U27909" s="59"/>
    </row>
    <row r="27910" spans="21:21" x14ac:dyDescent="0.2">
      <c r="U27910" s="59"/>
    </row>
    <row r="27911" spans="21:21" x14ac:dyDescent="0.2">
      <c r="U27911" s="59"/>
    </row>
    <row r="27912" spans="21:21" x14ac:dyDescent="0.2">
      <c r="U27912" s="59"/>
    </row>
    <row r="27913" spans="21:21" x14ac:dyDescent="0.2">
      <c r="U27913" s="59"/>
    </row>
    <row r="27914" spans="21:21" x14ac:dyDescent="0.2">
      <c r="U27914" s="59"/>
    </row>
    <row r="27915" spans="21:21" x14ac:dyDescent="0.2">
      <c r="U27915" s="59"/>
    </row>
    <row r="27916" spans="21:21" x14ac:dyDescent="0.2">
      <c r="U27916" s="59"/>
    </row>
    <row r="27917" spans="21:21" x14ac:dyDescent="0.2">
      <c r="U27917" s="59"/>
    </row>
    <row r="27918" spans="21:21" x14ac:dyDescent="0.2">
      <c r="U27918" s="59"/>
    </row>
    <row r="27919" spans="21:21" x14ac:dyDescent="0.2">
      <c r="U27919" s="59"/>
    </row>
    <row r="27920" spans="21:21" x14ac:dyDescent="0.2">
      <c r="U27920" s="59"/>
    </row>
    <row r="27921" spans="21:21" x14ac:dyDescent="0.2">
      <c r="U27921" s="59"/>
    </row>
    <row r="27922" spans="21:21" x14ac:dyDescent="0.2">
      <c r="U27922" s="59"/>
    </row>
    <row r="27923" spans="21:21" x14ac:dyDescent="0.2">
      <c r="U27923" s="59"/>
    </row>
    <row r="27924" spans="21:21" x14ac:dyDescent="0.2">
      <c r="U27924" s="59"/>
    </row>
    <row r="27925" spans="21:21" x14ac:dyDescent="0.2">
      <c r="U27925" s="59"/>
    </row>
    <row r="27926" spans="21:21" x14ac:dyDescent="0.2">
      <c r="U27926" s="59"/>
    </row>
    <row r="27927" spans="21:21" x14ac:dyDescent="0.2">
      <c r="U27927" s="59"/>
    </row>
    <row r="27928" spans="21:21" x14ac:dyDescent="0.2">
      <c r="U27928" s="59"/>
    </row>
    <row r="27929" spans="21:21" x14ac:dyDescent="0.2">
      <c r="U27929" s="59"/>
    </row>
    <row r="27930" spans="21:21" x14ac:dyDescent="0.2">
      <c r="U27930" s="59"/>
    </row>
    <row r="27931" spans="21:21" x14ac:dyDescent="0.2">
      <c r="U27931" s="59"/>
    </row>
    <row r="27932" spans="21:21" x14ac:dyDescent="0.2">
      <c r="U27932" s="59"/>
    </row>
    <row r="27933" spans="21:21" x14ac:dyDescent="0.2">
      <c r="U27933" s="59"/>
    </row>
    <row r="27934" spans="21:21" x14ac:dyDescent="0.2">
      <c r="U27934" s="59"/>
    </row>
    <row r="27935" spans="21:21" x14ac:dyDescent="0.2">
      <c r="U27935" s="59"/>
    </row>
    <row r="27936" spans="21:21" x14ac:dyDescent="0.2">
      <c r="U27936" s="59"/>
    </row>
    <row r="27937" spans="21:21" x14ac:dyDescent="0.2">
      <c r="U27937" s="59"/>
    </row>
    <row r="27938" spans="21:21" x14ac:dyDescent="0.2">
      <c r="U27938" s="59"/>
    </row>
    <row r="27939" spans="21:21" x14ac:dyDescent="0.2">
      <c r="U27939" s="59"/>
    </row>
    <row r="27940" spans="21:21" x14ac:dyDescent="0.2">
      <c r="U27940" s="59"/>
    </row>
    <row r="27941" spans="21:21" x14ac:dyDescent="0.2">
      <c r="U27941" s="59"/>
    </row>
    <row r="27942" spans="21:21" x14ac:dyDescent="0.2">
      <c r="U27942" s="59"/>
    </row>
    <row r="27943" spans="21:21" x14ac:dyDescent="0.2">
      <c r="U27943" s="59"/>
    </row>
    <row r="27944" spans="21:21" x14ac:dyDescent="0.2">
      <c r="U27944" s="59"/>
    </row>
    <row r="27945" spans="21:21" x14ac:dyDescent="0.2">
      <c r="U27945" s="59"/>
    </row>
    <row r="27946" spans="21:21" x14ac:dyDescent="0.2">
      <c r="U27946" s="59"/>
    </row>
    <row r="27947" spans="21:21" x14ac:dyDescent="0.2">
      <c r="U27947" s="59"/>
    </row>
    <row r="27948" spans="21:21" x14ac:dyDescent="0.2">
      <c r="U27948" s="59"/>
    </row>
    <row r="27949" spans="21:21" x14ac:dyDescent="0.2">
      <c r="U27949" s="59"/>
    </row>
    <row r="27950" spans="21:21" x14ac:dyDescent="0.2">
      <c r="U27950" s="59"/>
    </row>
    <row r="27951" spans="21:21" x14ac:dyDescent="0.2">
      <c r="U27951" s="59"/>
    </row>
    <row r="27952" spans="21:21" x14ac:dyDescent="0.2">
      <c r="U27952" s="59"/>
    </row>
    <row r="27953" spans="21:21" x14ac:dyDescent="0.2">
      <c r="U27953" s="59"/>
    </row>
    <row r="27954" spans="21:21" x14ac:dyDescent="0.2">
      <c r="U27954" s="59"/>
    </row>
    <row r="27955" spans="21:21" x14ac:dyDescent="0.2">
      <c r="U27955" s="59"/>
    </row>
    <row r="27956" spans="21:21" x14ac:dyDescent="0.2">
      <c r="U27956" s="59"/>
    </row>
    <row r="27957" spans="21:21" x14ac:dyDescent="0.2">
      <c r="U27957" s="59"/>
    </row>
    <row r="27958" spans="21:21" x14ac:dyDescent="0.2">
      <c r="U27958" s="59"/>
    </row>
    <row r="27959" spans="21:21" x14ac:dyDescent="0.2">
      <c r="U27959" s="59"/>
    </row>
    <row r="27960" spans="21:21" x14ac:dyDescent="0.2">
      <c r="U27960" s="59"/>
    </row>
    <row r="27961" spans="21:21" x14ac:dyDescent="0.2">
      <c r="U27961" s="59"/>
    </row>
    <row r="27962" spans="21:21" x14ac:dyDescent="0.2">
      <c r="U27962" s="59"/>
    </row>
    <row r="27963" spans="21:21" x14ac:dyDescent="0.2">
      <c r="U27963" s="59"/>
    </row>
    <row r="27964" spans="21:21" x14ac:dyDescent="0.2">
      <c r="U27964" s="59"/>
    </row>
    <row r="27965" spans="21:21" x14ac:dyDescent="0.2">
      <c r="U27965" s="59"/>
    </row>
    <row r="27966" spans="21:21" x14ac:dyDescent="0.2">
      <c r="U27966" s="59"/>
    </row>
    <row r="27967" spans="21:21" x14ac:dyDescent="0.2">
      <c r="U27967" s="59"/>
    </row>
    <row r="27968" spans="21:21" x14ac:dyDescent="0.2">
      <c r="U27968" s="59"/>
    </row>
    <row r="27969" spans="21:21" x14ac:dyDescent="0.2">
      <c r="U27969" s="59"/>
    </row>
    <row r="27970" spans="21:21" x14ac:dyDescent="0.2">
      <c r="U27970" s="59"/>
    </row>
    <row r="27971" spans="21:21" x14ac:dyDescent="0.2">
      <c r="U27971" s="59"/>
    </row>
    <row r="27972" spans="21:21" x14ac:dyDescent="0.2">
      <c r="U27972" s="59"/>
    </row>
    <row r="27973" spans="21:21" x14ac:dyDescent="0.2">
      <c r="U27973" s="59"/>
    </row>
    <row r="27974" spans="21:21" x14ac:dyDescent="0.2">
      <c r="U27974" s="59"/>
    </row>
    <row r="27975" spans="21:21" x14ac:dyDescent="0.2">
      <c r="U27975" s="59"/>
    </row>
    <row r="27976" spans="21:21" x14ac:dyDescent="0.2">
      <c r="U27976" s="59"/>
    </row>
    <row r="27977" spans="21:21" x14ac:dyDescent="0.2">
      <c r="U27977" s="59"/>
    </row>
    <row r="27978" spans="21:21" x14ac:dyDescent="0.2">
      <c r="U27978" s="59"/>
    </row>
    <row r="27979" spans="21:21" x14ac:dyDescent="0.2">
      <c r="U27979" s="59"/>
    </row>
    <row r="27980" spans="21:21" x14ac:dyDescent="0.2">
      <c r="U27980" s="59"/>
    </row>
    <row r="27981" spans="21:21" x14ac:dyDescent="0.2">
      <c r="U27981" s="59"/>
    </row>
    <row r="27982" spans="21:21" x14ac:dyDescent="0.2">
      <c r="U27982" s="59"/>
    </row>
    <row r="27983" spans="21:21" x14ac:dyDescent="0.2">
      <c r="U27983" s="59"/>
    </row>
    <row r="27984" spans="21:21" x14ac:dyDescent="0.2">
      <c r="U27984" s="59"/>
    </row>
    <row r="27985" spans="21:21" x14ac:dyDescent="0.2">
      <c r="U27985" s="59"/>
    </row>
    <row r="27986" spans="21:21" x14ac:dyDescent="0.2">
      <c r="U27986" s="59"/>
    </row>
    <row r="27987" spans="21:21" x14ac:dyDescent="0.2">
      <c r="U27987" s="59"/>
    </row>
    <row r="27988" spans="21:21" x14ac:dyDescent="0.2">
      <c r="U27988" s="59"/>
    </row>
    <row r="27989" spans="21:21" x14ac:dyDescent="0.2">
      <c r="U27989" s="59"/>
    </row>
    <row r="27990" spans="21:21" x14ac:dyDescent="0.2">
      <c r="U27990" s="59"/>
    </row>
    <row r="27991" spans="21:21" x14ac:dyDescent="0.2">
      <c r="U27991" s="59"/>
    </row>
    <row r="27992" spans="21:21" x14ac:dyDescent="0.2">
      <c r="U27992" s="59"/>
    </row>
    <row r="27993" spans="21:21" x14ac:dyDescent="0.2">
      <c r="U27993" s="59"/>
    </row>
    <row r="27994" spans="21:21" x14ac:dyDescent="0.2">
      <c r="U27994" s="59"/>
    </row>
    <row r="27995" spans="21:21" x14ac:dyDescent="0.2">
      <c r="U27995" s="59"/>
    </row>
    <row r="27996" spans="21:21" x14ac:dyDescent="0.2">
      <c r="U27996" s="59"/>
    </row>
    <row r="27997" spans="21:21" x14ac:dyDescent="0.2">
      <c r="U27997" s="59"/>
    </row>
    <row r="27998" spans="21:21" x14ac:dyDescent="0.2">
      <c r="U27998" s="59"/>
    </row>
    <row r="27999" spans="21:21" x14ac:dyDescent="0.2">
      <c r="U27999" s="59"/>
    </row>
    <row r="28000" spans="21:21" x14ac:dyDescent="0.2">
      <c r="U28000" s="59"/>
    </row>
    <row r="28001" spans="21:21" x14ac:dyDescent="0.2">
      <c r="U28001" s="59"/>
    </row>
    <row r="28002" spans="21:21" x14ac:dyDescent="0.2">
      <c r="U28002" s="59"/>
    </row>
    <row r="28003" spans="21:21" x14ac:dyDescent="0.2">
      <c r="U28003" s="59"/>
    </row>
    <row r="28004" spans="21:21" x14ac:dyDescent="0.2">
      <c r="U28004" s="59"/>
    </row>
    <row r="28005" spans="21:21" x14ac:dyDescent="0.2">
      <c r="U28005" s="59"/>
    </row>
    <row r="28006" spans="21:21" x14ac:dyDescent="0.2">
      <c r="U28006" s="59"/>
    </row>
    <row r="28007" spans="21:21" x14ac:dyDescent="0.2">
      <c r="U28007" s="59"/>
    </row>
    <row r="28008" spans="21:21" x14ac:dyDescent="0.2">
      <c r="U28008" s="59"/>
    </row>
    <row r="28009" spans="21:21" x14ac:dyDescent="0.2">
      <c r="U28009" s="59"/>
    </row>
    <row r="28010" spans="21:21" x14ac:dyDescent="0.2">
      <c r="U28010" s="59"/>
    </row>
    <row r="28011" spans="21:21" x14ac:dyDescent="0.2">
      <c r="U28011" s="59"/>
    </row>
    <row r="28012" spans="21:21" x14ac:dyDescent="0.2">
      <c r="U28012" s="59"/>
    </row>
    <row r="28013" spans="21:21" x14ac:dyDescent="0.2">
      <c r="U28013" s="59"/>
    </row>
    <row r="28014" spans="21:21" x14ac:dyDescent="0.2">
      <c r="U28014" s="59"/>
    </row>
    <row r="28015" spans="21:21" x14ac:dyDescent="0.2">
      <c r="U28015" s="59"/>
    </row>
    <row r="28016" spans="21:21" x14ac:dyDescent="0.2">
      <c r="U28016" s="59"/>
    </row>
    <row r="28017" spans="21:21" x14ac:dyDescent="0.2">
      <c r="U28017" s="59"/>
    </row>
    <row r="28018" spans="21:21" x14ac:dyDescent="0.2">
      <c r="U28018" s="59"/>
    </row>
    <row r="28019" spans="21:21" x14ac:dyDescent="0.2">
      <c r="U28019" s="59"/>
    </row>
    <row r="28020" spans="21:21" x14ac:dyDescent="0.2">
      <c r="U28020" s="59"/>
    </row>
    <row r="28021" spans="21:21" x14ac:dyDescent="0.2">
      <c r="U28021" s="59"/>
    </row>
    <row r="28022" spans="21:21" x14ac:dyDescent="0.2">
      <c r="U28022" s="59"/>
    </row>
    <row r="28023" spans="21:21" x14ac:dyDescent="0.2">
      <c r="U28023" s="59"/>
    </row>
    <row r="28024" spans="21:21" x14ac:dyDescent="0.2">
      <c r="U28024" s="59"/>
    </row>
    <row r="28025" spans="21:21" x14ac:dyDescent="0.2">
      <c r="U28025" s="59"/>
    </row>
    <row r="28026" spans="21:21" x14ac:dyDescent="0.2">
      <c r="U28026" s="59"/>
    </row>
    <row r="28027" spans="21:21" x14ac:dyDescent="0.2">
      <c r="U28027" s="59"/>
    </row>
    <row r="28028" spans="21:21" x14ac:dyDescent="0.2">
      <c r="U28028" s="59"/>
    </row>
    <row r="28029" spans="21:21" x14ac:dyDescent="0.2">
      <c r="U28029" s="59"/>
    </row>
    <row r="28030" spans="21:21" x14ac:dyDescent="0.2">
      <c r="U28030" s="59"/>
    </row>
    <row r="28031" spans="21:21" x14ac:dyDescent="0.2">
      <c r="U28031" s="59"/>
    </row>
    <row r="28032" spans="21:21" x14ac:dyDescent="0.2">
      <c r="U28032" s="59"/>
    </row>
    <row r="28033" spans="21:21" x14ac:dyDescent="0.2">
      <c r="U28033" s="59"/>
    </row>
    <row r="28034" spans="21:21" x14ac:dyDescent="0.2">
      <c r="U28034" s="59"/>
    </row>
    <row r="28035" spans="21:21" x14ac:dyDescent="0.2">
      <c r="U28035" s="59"/>
    </row>
    <row r="28036" spans="21:21" x14ac:dyDescent="0.2">
      <c r="U28036" s="59"/>
    </row>
    <row r="28037" spans="21:21" x14ac:dyDescent="0.2">
      <c r="U28037" s="59"/>
    </row>
    <row r="28038" spans="21:21" x14ac:dyDescent="0.2">
      <c r="U28038" s="59"/>
    </row>
    <row r="28039" spans="21:21" x14ac:dyDescent="0.2">
      <c r="U28039" s="59"/>
    </row>
    <row r="28040" spans="21:21" x14ac:dyDescent="0.2">
      <c r="U28040" s="59"/>
    </row>
    <row r="28041" spans="21:21" x14ac:dyDescent="0.2">
      <c r="U28041" s="59"/>
    </row>
    <row r="28042" spans="21:21" x14ac:dyDescent="0.2">
      <c r="U28042" s="59"/>
    </row>
    <row r="28043" spans="21:21" x14ac:dyDescent="0.2">
      <c r="U28043" s="59"/>
    </row>
    <row r="28044" spans="21:21" x14ac:dyDescent="0.2">
      <c r="U28044" s="59"/>
    </row>
    <row r="28045" spans="21:21" x14ac:dyDescent="0.2">
      <c r="U28045" s="59"/>
    </row>
    <row r="28046" spans="21:21" x14ac:dyDescent="0.2">
      <c r="U28046" s="59"/>
    </row>
    <row r="28047" spans="21:21" x14ac:dyDescent="0.2">
      <c r="U28047" s="59"/>
    </row>
    <row r="28048" spans="21:21" x14ac:dyDescent="0.2">
      <c r="U28048" s="59"/>
    </row>
    <row r="28049" spans="21:21" x14ac:dyDescent="0.2">
      <c r="U28049" s="59"/>
    </row>
    <row r="28050" spans="21:21" x14ac:dyDescent="0.2">
      <c r="U28050" s="59"/>
    </row>
    <row r="28051" spans="21:21" x14ac:dyDescent="0.2">
      <c r="U28051" s="59"/>
    </row>
    <row r="28052" spans="21:21" x14ac:dyDescent="0.2">
      <c r="U28052" s="59"/>
    </row>
    <row r="28053" spans="21:21" x14ac:dyDescent="0.2">
      <c r="U28053" s="59"/>
    </row>
    <row r="28054" spans="21:21" x14ac:dyDescent="0.2">
      <c r="U28054" s="59"/>
    </row>
    <row r="28055" spans="21:21" x14ac:dyDescent="0.2">
      <c r="U28055" s="59"/>
    </row>
    <row r="28056" spans="21:21" x14ac:dyDescent="0.2">
      <c r="U28056" s="59"/>
    </row>
    <row r="28057" spans="21:21" x14ac:dyDescent="0.2">
      <c r="U28057" s="59"/>
    </row>
    <row r="28058" spans="21:21" x14ac:dyDescent="0.2">
      <c r="U28058" s="59"/>
    </row>
    <row r="28059" spans="21:21" x14ac:dyDescent="0.2">
      <c r="U28059" s="59"/>
    </row>
    <row r="28060" spans="21:21" x14ac:dyDescent="0.2">
      <c r="U28060" s="59"/>
    </row>
    <row r="28061" spans="21:21" x14ac:dyDescent="0.2">
      <c r="U28061" s="59"/>
    </row>
    <row r="28062" spans="21:21" x14ac:dyDescent="0.2">
      <c r="U28062" s="59"/>
    </row>
    <row r="28063" spans="21:21" x14ac:dyDescent="0.2">
      <c r="U28063" s="59"/>
    </row>
    <row r="28064" spans="21:21" x14ac:dyDescent="0.2">
      <c r="U28064" s="59"/>
    </row>
    <row r="28065" spans="21:21" x14ac:dyDescent="0.2">
      <c r="U28065" s="59"/>
    </row>
    <row r="28066" spans="21:21" x14ac:dyDescent="0.2">
      <c r="U28066" s="59"/>
    </row>
    <row r="28067" spans="21:21" x14ac:dyDescent="0.2">
      <c r="U28067" s="59"/>
    </row>
    <row r="28068" spans="21:21" x14ac:dyDescent="0.2">
      <c r="U28068" s="59"/>
    </row>
    <row r="28069" spans="21:21" x14ac:dyDescent="0.2">
      <c r="U28069" s="59"/>
    </row>
    <row r="28070" spans="21:21" x14ac:dyDescent="0.2">
      <c r="U28070" s="59"/>
    </row>
    <row r="28071" spans="21:21" x14ac:dyDescent="0.2">
      <c r="U28071" s="59"/>
    </row>
    <row r="28072" spans="21:21" x14ac:dyDescent="0.2">
      <c r="U28072" s="59"/>
    </row>
    <row r="28073" spans="21:21" x14ac:dyDescent="0.2">
      <c r="U28073" s="59"/>
    </row>
    <row r="28074" spans="21:21" x14ac:dyDescent="0.2">
      <c r="U28074" s="59"/>
    </row>
    <row r="28075" spans="21:21" x14ac:dyDescent="0.2">
      <c r="U28075" s="59"/>
    </row>
    <row r="28076" spans="21:21" x14ac:dyDescent="0.2">
      <c r="U28076" s="59"/>
    </row>
    <row r="28077" spans="21:21" x14ac:dyDescent="0.2">
      <c r="U28077" s="59"/>
    </row>
    <row r="28078" spans="21:21" x14ac:dyDescent="0.2">
      <c r="U28078" s="59"/>
    </row>
    <row r="28079" spans="21:21" x14ac:dyDescent="0.2">
      <c r="U28079" s="59"/>
    </row>
    <row r="28080" spans="21:21" x14ac:dyDescent="0.2">
      <c r="U28080" s="59"/>
    </row>
    <row r="28081" spans="21:21" x14ac:dyDescent="0.2">
      <c r="U28081" s="59"/>
    </row>
    <row r="28082" spans="21:21" x14ac:dyDescent="0.2">
      <c r="U28082" s="59"/>
    </row>
    <row r="28083" spans="21:21" x14ac:dyDescent="0.2">
      <c r="U28083" s="59"/>
    </row>
    <row r="28084" spans="21:21" x14ac:dyDescent="0.2">
      <c r="U28084" s="59"/>
    </row>
    <row r="28085" spans="21:21" x14ac:dyDescent="0.2">
      <c r="U28085" s="59"/>
    </row>
    <row r="28086" spans="21:21" x14ac:dyDescent="0.2">
      <c r="U28086" s="59"/>
    </row>
    <row r="28087" spans="21:21" x14ac:dyDescent="0.2">
      <c r="U28087" s="59"/>
    </row>
    <row r="28088" spans="21:21" x14ac:dyDescent="0.2">
      <c r="U28088" s="59"/>
    </row>
    <row r="28089" spans="21:21" x14ac:dyDescent="0.2">
      <c r="U28089" s="59"/>
    </row>
    <row r="28090" spans="21:21" x14ac:dyDescent="0.2">
      <c r="U28090" s="59"/>
    </row>
    <row r="28091" spans="21:21" x14ac:dyDescent="0.2">
      <c r="U28091" s="59"/>
    </row>
    <row r="28092" spans="21:21" x14ac:dyDescent="0.2">
      <c r="U28092" s="59"/>
    </row>
    <row r="28093" spans="21:21" x14ac:dyDescent="0.2">
      <c r="U28093" s="59"/>
    </row>
    <row r="28094" spans="21:21" x14ac:dyDescent="0.2">
      <c r="U28094" s="59"/>
    </row>
    <row r="28095" spans="21:21" x14ac:dyDescent="0.2">
      <c r="U28095" s="59"/>
    </row>
    <row r="28096" spans="21:21" x14ac:dyDescent="0.2">
      <c r="U28096" s="59"/>
    </row>
    <row r="28097" spans="21:21" x14ac:dyDescent="0.2">
      <c r="U28097" s="59"/>
    </row>
    <row r="28098" spans="21:21" x14ac:dyDescent="0.2">
      <c r="U28098" s="59"/>
    </row>
    <row r="28099" spans="21:21" x14ac:dyDescent="0.2">
      <c r="U28099" s="59"/>
    </row>
    <row r="28100" spans="21:21" x14ac:dyDescent="0.2">
      <c r="U28100" s="59"/>
    </row>
    <row r="28101" spans="21:21" x14ac:dyDescent="0.2">
      <c r="U28101" s="59"/>
    </row>
    <row r="28102" spans="21:21" x14ac:dyDescent="0.2">
      <c r="U28102" s="59"/>
    </row>
    <row r="28103" spans="21:21" x14ac:dyDescent="0.2">
      <c r="U28103" s="59"/>
    </row>
    <row r="28104" spans="21:21" x14ac:dyDescent="0.2">
      <c r="U28104" s="59"/>
    </row>
    <row r="28105" spans="21:21" x14ac:dyDescent="0.2">
      <c r="U28105" s="59"/>
    </row>
    <row r="28106" spans="21:21" x14ac:dyDescent="0.2">
      <c r="U28106" s="59"/>
    </row>
    <row r="28107" spans="21:21" x14ac:dyDescent="0.2">
      <c r="U28107" s="59"/>
    </row>
    <row r="28108" spans="21:21" x14ac:dyDescent="0.2">
      <c r="U28108" s="59"/>
    </row>
    <row r="28109" spans="21:21" x14ac:dyDescent="0.2">
      <c r="U28109" s="59"/>
    </row>
    <row r="28110" spans="21:21" x14ac:dyDescent="0.2">
      <c r="U28110" s="59"/>
    </row>
    <row r="28111" spans="21:21" x14ac:dyDescent="0.2">
      <c r="U28111" s="59"/>
    </row>
    <row r="28112" spans="21:21" x14ac:dyDescent="0.2">
      <c r="U28112" s="59"/>
    </row>
    <row r="28113" spans="21:21" x14ac:dyDescent="0.2">
      <c r="U28113" s="59"/>
    </row>
    <row r="28114" spans="21:21" x14ac:dyDescent="0.2">
      <c r="U28114" s="59"/>
    </row>
    <row r="28115" spans="21:21" x14ac:dyDescent="0.2">
      <c r="U28115" s="59"/>
    </row>
    <row r="28116" spans="21:21" x14ac:dyDescent="0.2">
      <c r="U28116" s="59"/>
    </row>
    <row r="28117" spans="21:21" x14ac:dyDescent="0.2">
      <c r="U28117" s="59"/>
    </row>
    <row r="28118" spans="21:21" x14ac:dyDescent="0.2">
      <c r="U28118" s="59"/>
    </row>
    <row r="28119" spans="21:21" x14ac:dyDescent="0.2">
      <c r="U28119" s="59"/>
    </row>
    <row r="28120" spans="21:21" x14ac:dyDescent="0.2">
      <c r="U28120" s="59"/>
    </row>
    <row r="28121" spans="21:21" x14ac:dyDescent="0.2">
      <c r="U28121" s="59"/>
    </row>
    <row r="28122" spans="21:21" x14ac:dyDescent="0.2">
      <c r="U28122" s="59"/>
    </row>
    <row r="28123" spans="21:21" x14ac:dyDescent="0.2">
      <c r="U28123" s="59"/>
    </row>
    <row r="28124" spans="21:21" x14ac:dyDescent="0.2">
      <c r="U28124" s="59"/>
    </row>
    <row r="28125" spans="21:21" x14ac:dyDescent="0.2">
      <c r="U28125" s="59"/>
    </row>
    <row r="28126" spans="21:21" x14ac:dyDescent="0.2">
      <c r="U28126" s="59"/>
    </row>
    <row r="28127" spans="21:21" x14ac:dyDescent="0.2">
      <c r="U28127" s="59"/>
    </row>
    <row r="28128" spans="21:21" x14ac:dyDescent="0.2">
      <c r="U28128" s="59"/>
    </row>
    <row r="28129" spans="21:21" x14ac:dyDescent="0.2">
      <c r="U28129" s="59"/>
    </row>
    <row r="28130" spans="21:21" x14ac:dyDescent="0.2">
      <c r="U28130" s="59"/>
    </row>
    <row r="28131" spans="21:21" x14ac:dyDescent="0.2">
      <c r="U28131" s="59"/>
    </row>
    <row r="28132" spans="21:21" x14ac:dyDescent="0.2">
      <c r="U28132" s="59"/>
    </row>
    <row r="28133" spans="21:21" x14ac:dyDescent="0.2">
      <c r="U28133" s="59"/>
    </row>
    <row r="28134" spans="21:21" x14ac:dyDescent="0.2">
      <c r="U28134" s="59"/>
    </row>
    <row r="28135" spans="21:21" x14ac:dyDescent="0.2">
      <c r="U28135" s="59"/>
    </row>
    <row r="28136" spans="21:21" x14ac:dyDescent="0.2">
      <c r="U28136" s="59"/>
    </row>
    <row r="28137" spans="21:21" x14ac:dyDescent="0.2">
      <c r="U28137" s="59"/>
    </row>
    <row r="28138" spans="21:21" x14ac:dyDescent="0.2">
      <c r="U28138" s="59"/>
    </row>
    <row r="28139" spans="21:21" x14ac:dyDescent="0.2">
      <c r="U28139" s="59"/>
    </row>
    <row r="28140" spans="21:21" x14ac:dyDescent="0.2">
      <c r="U28140" s="59"/>
    </row>
    <row r="28141" spans="21:21" x14ac:dyDescent="0.2">
      <c r="U28141" s="59"/>
    </row>
    <row r="28142" spans="21:21" x14ac:dyDescent="0.2">
      <c r="U28142" s="59"/>
    </row>
    <row r="28143" spans="21:21" x14ac:dyDescent="0.2">
      <c r="U28143" s="59"/>
    </row>
    <row r="28144" spans="21:21" x14ac:dyDescent="0.2">
      <c r="U28144" s="59"/>
    </row>
    <row r="28145" spans="21:21" x14ac:dyDescent="0.2">
      <c r="U28145" s="59"/>
    </row>
    <row r="28146" spans="21:21" x14ac:dyDescent="0.2">
      <c r="U28146" s="59"/>
    </row>
    <row r="28147" spans="21:21" x14ac:dyDescent="0.2">
      <c r="U28147" s="59"/>
    </row>
    <row r="28148" spans="21:21" x14ac:dyDescent="0.2">
      <c r="U28148" s="59"/>
    </row>
    <row r="28149" spans="21:21" x14ac:dyDescent="0.2">
      <c r="U28149" s="59"/>
    </row>
    <row r="28150" spans="21:21" x14ac:dyDescent="0.2">
      <c r="U28150" s="59"/>
    </row>
    <row r="28151" spans="21:21" x14ac:dyDescent="0.2">
      <c r="U28151" s="59"/>
    </row>
    <row r="28152" spans="21:21" x14ac:dyDescent="0.2">
      <c r="U28152" s="59"/>
    </row>
    <row r="28153" spans="21:21" x14ac:dyDescent="0.2">
      <c r="U28153" s="59"/>
    </row>
    <row r="28154" spans="21:21" x14ac:dyDescent="0.2">
      <c r="U28154" s="59"/>
    </row>
    <row r="28155" spans="21:21" x14ac:dyDescent="0.2">
      <c r="U28155" s="59"/>
    </row>
    <row r="28156" spans="21:21" x14ac:dyDescent="0.2">
      <c r="U28156" s="59"/>
    </row>
    <row r="28157" spans="21:21" x14ac:dyDescent="0.2">
      <c r="U28157" s="59"/>
    </row>
    <row r="28158" spans="21:21" x14ac:dyDescent="0.2">
      <c r="U28158" s="59"/>
    </row>
    <row r="28159" spans="21:21" x14ac:dyDescent="0.2">
      <c r="U28159" s="59"/>
    </row>
    <row r="28160" spans="21:21" x14ac:dyDescent="0.2">
      <c r="U28160" s="59"/>
    </row>
    <row r="28161" spans="21:21" x14ac:dyDescent="0.2">
      <c r="U28161" s="59"/>
    </row>
    <row r="28162" spans="21:21" x14ac:dyDescent="0.2">
      <c r="U28162" s="59"/>
    </row>
    <row r="28163" spans="21:21" x14ac:dyDescent="0.2">
      <c r="U28163" s="59"/>
    </row>
    <row r="28164" spans="21:21" x14ac:dyDescent="0.2">
      <c r="U28164" s="59"/>
    </row>
    <row r="28165" spans="21:21" x14ac:dyDescent="0.2">
      <c r="U28165" s="59"/>
    </row>
    <row r="28166" spans="21:21" x14ac:dyDescent="0.2">
      <c r="U28166" s="59"/>
    </row>
    <row r="28167" spans="21:21" x14ac:dyDescent="0.2">
      <c r="U28167" s="59"/>
    </row>
    <row r="28168" spans="21:21" x14ac:dyDescent="0.2">
      <c r="U28168" s="59"/>
    </row>
    <row r="28169" spans="21:21" x14ac:dyDescent="0.2">
      <c r="U28169" s="59"/>
    </row>
    <row r="28170" spans="21:21" x14ac:dyDescent="0.2">
      <c r="U28170" s="59"/>
    </row>
    <row r="28171" spans="21:21" x14ac:dyDescent="0.2">
      <c r="U28171" s="59"/>
    </row>
    <row r="28172" spans="21:21" x14ac:dyDescent="0.2">
      <c r="U28172" s="59"/>
    </row>
    <row r="28173" spans="21:21" x14ac:dyDescent="0.2">
      <c r="U28173" s="59"/>
    </row>
    <row r="28174" spans="21:21" x14ac:dyDescent="0.2">
      <c r="U28174" s="59"/>
    </row>
    <row r="28175" spans="21:21" x14ac:dyDescent="0.2">
      <c r="U28175" s="59"/>
    </row>
    <row r="28176" spans="21:21" x14ac:dyDescent="0.2">
      <c r="U28176" s="59"/>
    </row>
    <row r="28177" spans="21:21" x14ac:dyDescent="0.2">
      <c r="U28177" s="59"/>
    </row>
    <row r="28178" spans="21:21" x14ac:dyDescent="0.2">
      <c r="U28178" s="59"/>
    </row>
    <row r="28179" spans="21:21" x14ac:dyDescent="0.2">
      <c r="U28179" s="59"/>
    </row>
    <row r="28180" spans="21:21" x14ac:dyDescent="0.2">
      <c r="U28180" s="59"/>
    </row>
    <row r="28181" spans="21:21" x14ac:dyDescent="0.2">
      <c r="U28181" s="59"/>
    </row>
    <row r="28182" spans="21:21" x14ac:dyDescent="0.2">
      <c r="U28182" s="59"/>
    </row>
    <row r="28183" spans="21:21" x14ac:dyDescent="0.2">
      <c r="U28183" s="59"/>
    </row>
    <row r="28184" spans="21:21" x14ac:dyDescent="0.2">
      <c r="U28184" s="59"/>
    </row>
    <row r="28185" spans="21:21" x14ac:dyDescent="0.2">
      <c r="U28185" s="59"/>
    </row>
    <row r="28186" spans="21:21" x14ac:dyDescent="0.2">
      <c r="U28186" s="59"/>
    </row>
    <row r="28187" spans="21:21" x14ac:dyDescent="0.2">
      <c r="U28187" s="59"/>
    </row>
    <row r="28188" spans="21:21" x14ac:dyDescent="0.2">
      <c r="U28188" s="59"/>
    </row>
    <row r="28189" spans="21:21" x14ac:dyDescent="0.2">
      <c r="U28189" s="59"/>
    </row>
    <row r="28190" spans="21:21" x14ac:dyDescent="0.2">
      <c r="U28190" s="59"/>
    </row>
    <row r="28191" spans="21:21" x14ac:dyDescent="0.2">
      <c r="U28191" s="59"/>
    </row>
    <row r="28192" spans="21:21" x14ac:dyDescent="0.2">
      <c r="U28192" s="59"/>
    </row>
    <row r="28193" spans="21:21" x14ac:dyDescent="0.2">
      <c r="U28193" s="59"/>
    </row>
    <row r="28194" spans="21:21" x14ac:dyDescent="0.2">
      <c r="U28194" s="59"/>
    </row>
    <row r="28195" spans="21:21" x14ac:dyDescent="0.2">
      <c r="U28195" s="59"/>
    </row>
    <row r="28196" spans="21:21" x14ac:dyDescent="0.2">
      <c r="U28196" s="59"/>
    </row>
    <row r="28197" spans="21:21" x14ac:dyDescent="0.2">
      <c r="U28197" s="59"/>
    </row>
    <row r="28198" spans="21:21" x14ac:dyDescent="0.2">
      <c r="U28198" s="59"/>
    </row>
    <row r="28199" spans="21:21" x14ac:dyDescent="0.2">
      <c r="U28199" s="59"/>
    </row>
    <row r="28200" spans="21:21" x14ac:dyDescent="0.2">
      <c r="U28200" s="59"/>
    </row>
    <row r="28201" spans="21:21" x14ac:dyDescent="0.2">
      <c r="U28201" s="59"/>
    </row>
    <row r="28202" spans="21:21" x14ac:dyDescent="0.2">
      <c r="U28202" s="59"/>
    </row>
    <row r="28203" spans="21:21" x14ac:dyDescent="0.2">
      <c r="U28203" s="59"/>
    </row>
    <row r="28204" spans="21:21" x14ac:dyDescent="0.2">
      <c r="U28204" s="59"/>
    </row>
    <row r="28205" spans="21:21" x14ac:dyDescent="0.2">
      <c r="U28205" s="59"/>
    </row>
    <row r="28206" spans="21:21" x14ac:dyDescent="0.2">
      <c r="U28206" s="59"/>
    </row>
    <row r="28207" spans="21:21" x14ac:dyDescent="0.2">
      <c r="U28207" s="59"/>
    </row>
    <row r="28208" spans="21:21" x14ac:dyDescent="0.2">
      <c r="U28208" s="59"/>
    </row>
    <row r="28209" spans="21:21" x14ac:dyDescent="0.2">
      <c r="U28209" s="59"/>
    </row>
    <row r="28210" spans="21:21" x14ac:dyDescent="0.2">
      <c r="U28210" s="59"/>
    </row>
    <row r="28211" spans="21:21" x14ac:dyDescent="0.2">
      <c r="U28211" s="59"/>
    </row>
    <row r="28212" spans="21:21" x14ac:dyDescent="0.2">
      <c r="U28212" s="59"/>
    </row>
    <row r="28213" spans="21:21" x14ac:dyDescent="0.2">
      <c r="U28213" s="59"/>
    </row>
    <row r="28214" spans="21:21" x14ac:dyDescent="0.2">
      <c r="U28214" s="59"/>
    </row>
    <row r="28215" spans="21:21" x14ac:dyDescent="0.2">
      <c r="U28215" s="59"/>
    </row>
    <row r="28216" spans="21:21" x14ac:dyDescent="0.2">
      <c r="U28216" s="59"/>
    </row>
    <row r="28217" spans="21:21" x14ac:dyDescent="0.2">
      <c r="U28217" s="59"/>
    </row>
    <row r="28218" spans="21:21" x14ac:dyDescent="0.2">
      <c r="U28218" s="59"/>
    </row>
    <row r="28219" spans="21:21" x14ac:dyDescent="0.2">
      <c r="U28219" s="59"/>
    </row>
    <row r="28220" spans="21:21" x14ac:dyDescent="0.2">
      <c r="U28220" s="59"/>
    </row>
    <row r="28221" spans="21:21" x14ac:dyDescent="0.2">
      <c r="U28221" s="59"/>
    </row>
    <row r="28222" spans="21:21" x14ac:dyDescent="0.2">
      <c r="U28222" s="59"/>
    </row>
    <row r="28223" spans="21:21" x14ac:dyDescent="0.2">
      <c r="U28223" s="59"/>
    </row>
    <row r="28224" spans="21:21" x14ac:dyDescent="0.2">
      <c r="U28224" s="59"/>
    </row>
    <row r="28225" spans="21:21" x14ac:dyDescent="0.2">
      <c r="U28225" s="59"/>
    </row>
    <row r="28226" spans="21:21" x14ac:dyDescent="0.2">
      <c r="U28226" s="59"/>
    </row>
    <row r="28227" spans="21:21" x14ac:dyDescent="0.2">
      <c r="U28227" s="59"/>
    </row>
    <row r="28228" spans="21:21" x14ac:dyDescent="0.2">
      <c r="U28228" s="59"/>
    </row>
    <row r="28229" spans="21:21" x14ac:dyDescent="0.2">
      <c r="U28229" s="59"/>
    </row>
    <row r="28230" spans="21:21" x14ac:dyDescent="0.2">
      <c r="U28230" s="59"/>
    </row>
    <row r="28231" spans="21:21" x14ac:dyDescent="0.2">
      <c r="U28231" s="59"/>
    </row>
    <row r="28232" spans="21:21" x14ac:dyDescent="0.2">
      <c r="U28232" s="59"/>
    </row>
    <row r="28233" spans="21:21" x14ac:dyDescent="0.2">
      <c r="U28233" s="59"/>
    </row>
    <row r="28234" spans="21:21" x14ac:dyDescent="0.2">
      <c r="U28234" s="59"/>
    </row>
    <row r="28235" spans="21:21" x14ac:dyDescent="0.2">
      <c r="U28235" s="59"/>
    </row>
    <row r="28236" spans="21:21" x14ac:dyDescent="0.2">
      <c r="U28236" s="59"/>
    </row>
    <row r="28237" spans="21:21" x14ac:dyDescent="0.2">
      <c r="U28237" s="59"/>
    </row>
    <row r="28238" spans="21:21" x14ac:dyDescent="0.2">
      <c r="U28238" s="59"/>
    </row>
    <row r="28239" spans="21:21" x14ac:dyDescent="0.2">
      <c r="U28239" s="59"/>
    </row>
    <row r="28240" spans="21:21" x14ac:dyDescent="0.2">
      <c r="U28240" s="59"/>
    </row>
    <row r="28241" spans="21:21" x14ac:dyDescent="0.2">
      <c r="U28241" s="59"/>
    </row>
    <row r="28242" spans="21:21" x14ac:dyDescent="0.2">
      <c r="U28242" s="59"/>
    </row>
    <row r="28243" spans="21:21" x14ac:dyDescent="0.2">
      <c r="U28243" s="59"/>
    </row>
    <row r="28244" spans="21:21" x14ac:dyDescent="0.2">
      <c r="U28244" s="59"/>
    </row>
    <row r="28245" spans="21:21" x14ac:dyDescent="0.2">
      <c r="U28245" s="59"/>
    </row>
    <row r="28246" spans="21:21" x14ac:dyDescent="0.2">
      <c r="U28246" s="59"/>
    </row>
    <row r="28247" spans="21:21" x14ac:dyDescent="0.2">
      <c r="U28247" s="59"/>
    </row>
    <row r="28248" spans="21:21" x14ac:dyDescent="0.2">
      <c r="U28248" s="59"/>
    </row>
    <row r="28249" spans="21:21" x14ac:dyDescent="0.2">
      <c r="U28249" s="59"/>
    </row>
    <row r="28250" spans="21:21" x14ac:dyDescent="0.2">
      <c r="U28250" s="59"/>
    </row>
    <row r="28251" spans="21:21" x14ac:dyDescent="0.2">
      <c r="U28251" s="59"/>
    </row>
    <row r="28252" spans="21:21" x14ac:dyDescent="0.2">
      <c r="U28252" s="59"/>
    </row>
    <row r="28253" spans="21:21" x14ac:dyDescent="0.2">
      <c r="U28253" s="59"/>
    </row>
    <row r="28254" spans="21:21" x14ac:dyDescent="0.2">
      <c r="U28254" s="59"/>
    </row>
    <row r="28255" spans="21:21" x14ac:dyDescent="0.2">
      <c r="U28255" s="59"/>
    </row>
    <row r="28256" spans="21:21" x14ac:dyDescent="0.2">
      <c r="U28256" s="59"/>
    </row>
    <row r="28257" spans="21:21" x14ac:dyDescent="0.2">
      <c r="U28257" s="59"/>
    </row>
    <row r="28258" spans="21:21" x14ac:dyDescent="0.2">
      <c r="U28258" s="59"/>
    </row>
    <row r="28259" spans="21:21" x14ac:dyDescent="0.2">
      <c r="U28259" s="59"/>
    </row>
    <row r="28260" spans="21:21" x14ac:dyDescent="0.2">
      <c r="U28260" s="59"/>
    </row>
    <row r="28261" spans="21:21" x14ac:dyDescent="0.2">
      <c r="U28261" s="59"/>
    </row>
    <row r="28262" spans="21:21" x14ac:dyDescent="0.2">
      <c r="U28262" s="59"/>
    </row>
    <row r="28263" spans="21:21" x14ac:dyDescent="0.2">
      <c r="U28263" s="59"/>
    </row>
    <row r="28264" spans="21:21" x14ac:dyDescent="0.2">
      <c r="U28264" s="59"/>
    </row>
    <row r="28265" spans="21:21" x14ac:dyDescent="0.2">
      <c r="U28265" s="59"/>
    </row>
    <row r="28266" spans="21:21" x14ac:dyDescent="0.2">
      <c r="U28266" s="59"/>
    </row>
    <row r="28267" spans="21:21" x14ac:dyDescent="0.2">
      <c r="U28267" s="59"/>
    </row>
    <row r="28268" spans="21:21" x14ac:dyDescent="0.2">
      <c r="U28268" s="59"/>
    </row>
    <row r="28269" spans="21:21" x14ac:dyDescent="0.2">
      <c r="U28269" s="59"/>
    </row>
    <row r="28270" spans="21:21" x14ac:dyDescent="0.2">
      <c r="U28270" s="59"/>
    </row>
    <row r="28271" spans="21:21" x14ac:dyDescent="0.2">
      <c r="U28271" s="59"/>
    </row>
    <row r="28272" spans="21:21" x14ac:dyDescent="0.2">
      <c r="U28272" s="59"/>
    </row>
    <row r="28273" spans="21:21" x14ac:dyDescent="0.2">
      <c r="U28273" s="59"/>
    </row>
    <row r="28274" spans="21:21" x14ac:dyDescent="0.2">
      <c r="U28274" s="59"/>
    </row>
    <row r="28275" spans="21:21" x14ac:dyDescent="0.2">
      <c r="U28275" s="59"/>
    </row>
    <row r="28276" spans="21:21" x14ac:dyDescent="0.2">
      <c r="U28276" s="59"/>
    </row>
    <row r="28277" spans="21:21" x14ac:dyDescent="0.2">
      <c r="U28277" s="59"/>
    </row>
    <row r="28278" spans="21:21" x14ac:dyDescent="0.2">
      <c r="U28278" s="59"/>
    </row>
    <row r="28279" spans="21:21" x14ac:dyDescent="0.2">
      <c r="U28279" s="59"/>
    </row>
    <row r="28280" spans="21:21" x14ac:dyDescent="0.2">
      <c r="U28280" s="59"/>
    </row>
    <row r="28281" spans="21:21" x14ac:dyDescent="0.2">
      <c r="U28281" s="59"/>
    </row>
    <row r="28282" spans="21:21" x14ac:dyDescent="0.2">
      <c r="U28282" s="59"/>
    </row>
    <row r="28283" spans="21:21" x14ac:dyDescent="0.2">
      <c r="U28283" s="59"/>
    </row>
    <row r="28284" spans="21:21" x14ac:dyDescent="0.2">
      <c r="U28284" s="59"/>
    </row>
    <row r="28285" spans="21:21" x14ac:dyDescent="0.2">
      <c r="U28285" s="59"/>
    </row>
    <row r="28286" spans="21:21" x14ac:dyDescent="0.2">
      <c r="U28286" s="59"/>
    </row>
    <row r="28287" spans="21:21" x14ac:dyDescent="0.2">
      <c r="U28287" s="59"/>
    </row>
    <row r="28288" spans="21:21" x14ac:dyDescent="0.2">
      <c r="U28288" s="59"/>
    </row>
    <row r="28289" spans="21:21" x14ac:dyDescent="0.2">
      <c r="U28289" s="59"/>
    </row>
    <row r="28290" spans="21:21" x14ac:dyDescent="0.2">
      <c r="U28290" s="59"/>
    </row>
    <row r="28291" spans="21:21" x14ac:dyDescent="0.2">
      <c r="U28291" s="59"/>
    </row>
    <row r="28292" spans="21:21" x14ac:dyDescent="0.2">
      <c r="U28292" s="59"/>
    </row>
    <row r="28293" spans="21:21" x14ac:dyDescent="0.2">
      <c r="U28293" s="59"/>
    </row>
    <row r="28294" spans="21:21" x14ac:dyDescent="0.2">
      <c r="U28294" s="59"/>
    </row>
    <row r="28295" spans="21:21" x14ac:dyDescent="0.2">
      <c r="U28295" s="59"/>
    </row>
    <row r="28296" spans="21:21" x14ac:dyDescent="0.2">
      <c r="U28296" s="59"/>
    </row>
    <row r="28297" spans="21:21" x14ac:dyDescent="0.2">
      <c r="U28297" s="59"/>
    </row>
    <row r="28298" spans="21:21" x14ac:dyDescent="0.2">
      <c r="U28298" s="59"/>
    </row>
    <row r="28299" spans="21:21" x14ac:dyDescent="0.2">
      <c r="U28299" s="59"/>
    </row>
    <row r="28300" spans="21:21" x14ac:dyDescent="0.2">
      <c r="U28300" s="59"/>
    </row>
    <row r="28301" spans="21:21" x14ac:dyDescent="0.2">
      <c r="U28301" s="59"/>
    </row>
    <row r="28302" spans="21:21" x14ac:dyDescent="0.2">
      <c r="U28302" s="59"/>
    </row>
    <row r="28303" spans="21:21" x14ac:dyDescent="0.2">
      <c r="U28303" s="59"/>
    </row>
    <row r="28304" spans="21:21" x14ac:dyDescent="0.2">
      <c r="U28304" s="59"/>
    </row>
    <row r="28305" spans="21:21" x14ac:dyDescent="0.2">
      <c r="U28305" s="59"/>
    </row>
    <row r="28306" spans="21:21" x14ac:dyDescent="0.2">
      <c r="U28306" s="59"/>
    </row>
    <row r="28307" spans="21:21" x14ac:dyDescent="0.2">
      <c r="U28307" s="59"/>
    </row>
    <row r="28308" spans="21:21" x14ac:dyDescent="0.2">
      <c r="U28308" s="59"/>
    </row>
    <row r="28309" spans="21:21" x14ac:dyDescent="0.2">
      <c r="U28309" s="59"/>
    </row>
    <row r="28310" spans="21:21" x14ac:dyDescent="0.2">
      <c r="U28310" s="59"/>
    </row>
    <row r="28311" spans="21:21" x14ac:dyDescent="0.2">
      <c r="U28311" s="59"/>
    </row>
    <row r="28312" spans="21:21" x14ac:dyDescent="0.2">
      <c r="U28312" s="59"/>
    </row>
    <row r="28313" spans="21:21" x14ac:dyDescent="0.2">
      <c r="U28313" s="59"/>
    </row>
    <row r="28314" spans="21:21" x14ac:dyDescent="0.2">
      <c r="U28314" s="59"/>
    </row>
    <row r="28315" spans="21:21" x14ac:dyDescent="0.2">
      <c r="U28315" s="59"/>
    </row>
    <row r="28316" spans="21:21" x14ac:dyDescent="0.2">
      <c r="U28316" s="59"/>
    </row>
    <row r="28317" spans="21:21" x14ac:dyDescent="0.2">
      <c r="U28317" s="59"/>
    </row>
    <row r="28318" spans="21:21" x14ac:dyDescent="0.2">
      <c r="U28318" s="59"/>
    </row>
    <row r="28319" spans="21:21" x14ac:dyDescent="0.2">
      <c r="U28319" s="59"/>
    </row>
    <row r="28320" spans="21:21" x14ac:dyDescent="0.2">
      <c r="U28320" s="59"/>
    </row>
    <row r="28321" spans="21:21" x14ac:dyDescent="0.2">
      <c r="U28321" s="59"/>
    </row>
    <row r="28322" spans="21:21" x14ac:dyDescent="0.2">
      <c r="U28322" s="59"/>
    </row>
    <row r="28323" spans="21:21" x14ac:dyDescent="0.2">
      <c r="U28323" s="59"/>
    </row>
    <row r="28324" spans="21:21" x14ac:dyDescent="0.2">
      <c r="U28324" s="59"/>
    </row>
    <row r="28325" spans="21:21" x14ac:dyDescent="0.2">
      <c r="U28325" s="59"/>
    </row>
    <row r="28326" spans="21:21" x14ac:dyDescent="0.2">
      <c r="U28326" s="59"/>
    </row>
    <row r="28327" spans="21:21" x14ac:dyDescent="0.2">
      <c r="U28327" s="59"/>
    </row>
    <row r="28328" spans="21:21" x14ac:dyDescent="0.2">
      <c r="U28328" s="59"/>
    </row>
    <row r="28329" spans="21:21" x14ac:dyDescent="0.2">
      <c r="U28329" s="59"/>
    </row>
    <row r="28330" spans="21:21" x14ac:dyDescent="0.2">
      <c r="U28330" s="59"/>
    </row>
    <row r="28331" spans="21:21" x14ac:dyDescent="0.2">
      <c r="U28331" s="59"/>
    </row>
    <row r="28332" spans="21:21" x14ac:dyDescent="0.2">
      <c r="U28332" s="59"/>
    </row>
    <row r="28333" spans="21:21" x14ac:dyDescent="0.2">
      <c r="U28333" s="59"/>
    </row>
    <row r="28334" spans="21:21" x14ac:dyDescent="0.2">
      <c r="U28334" s="59"/>
    </row>
    <row r="28335" spans="21:21" x14ac:dyDescent="0.2">
      <c r="U28335" s="59"/>
    </row>
    <row r="28336" spans="21:21" x14ac:dyDescent="0.2">
      <c r="U28336" s="59"/>
    </row>
    <row r="28337" spans="21:21" x14ac:dyDescent="0.2">
      <c r="U28337" s="59"/>
    </row>
    <row r="28338" spans="21:21" x14ac:dyDescent="0.2">
      <c r="U28338" s="59"/>
    </row>
    <row r="28339" spans="21:21" x14ac:dyDescent="0.2">
      <c r="U28339" s="59"/>
    </row>
    <row r="28340" spans="21:21" x14ac:dyDescent="0.2">
      <c r="U28340" s="59"/>
    </row>
    <row r="28341" spans="21:21" x14ac:dyDescent="0.2">
      <c r="U28341" s="59"/>
    </row>
    <row r="28342" spans="21:21" x14ac:dyDescent="0.2">
      <c r="U28342" s="59"/>
    </row>
    <row r="28343" spans="21:21" x14ac:dyDescent="0.2">
      <c r="U28343" s="59"/>
    </row>
    <row r="28344" spans="21:21" x14ac:dyDescent="0.2">
      <c r="U28344" s="59"/>
    </row>
    <row r="28345" spans="21:21" x14ac:dyDescent="0.2">
      <c r="U28345" s="59"/>
    </row>
    <row r="28346" spans="21:21" x14ac:dyDescent="0.2">
      <c r="U28346" s="59"/>
    </row>
    <row r="28347" spans="21:21" x14ac:dyDescent="0.2">
      <c r="U28347" s="59"/>
    </row>
    <row r="28348" spans="21:21" x14ac:dyDescent="0.2">
      <c r="U28348" s="59"/>
    </row>
    <row r="28349" spans="21:21" x14ac:dyDescent="0.2">
      <c r="U28349" s="59"/>
    </row>
    <row r="28350" spans="21:21" x14ac:dyDescent="0.2">
      <c r="U28350" s="59"/>
    </row>
    <row r="28351" spans="21:21" x14ac:dyDescent="0.2">
      <c r="U28351" s="59"/>
    </row>
    <row r="28352" spans="21:21" x14ac:dyDescent="0.2">
      <c r="U28352" s="59"/>
    </row>
    <row r="28353" spans="21:21" x14ac:dyDescent="0.2">
      <c r="U28353" s="59"/>
    </row>
    <row r="28354" spans="21:21" x14ac:dyDescent="0.2">
      <c r="U28354" s="59"/>
    </row>
    <row r="28355" spans="21:21" x14ac:dyDescent="0.2">
      <c r="U28355" s="59"/>
    </row>
    <row r="28356" spans="21:21" x14ac:dyDescent="0.2">
      <c r="U28356" s="59"/>
    </row>
    <row r="28357" spans="21:21" x14ac:dyDescent="0.2">
      <c r="U28357" s="59"/>
    </row>
    <row r="28358" spans="21:21" x14ac:dyDescent="0.2">
      <c r="U28358" s="59"/>
    </row>
    <row r="28359" spans="21:21" x14ac:dyDescent="0.2">
      <c r="U28359" s="59"/>
    </row>
    <row r="28360" spans="21:21" x14ac:dyDescent="0.2">
      <c r="U28360" s="59"/>
    </row>
    <row r="28361" spans="21:21" x14ac:dyDescent="0.2">
      <c r="U28361" s="59"/>
    </row>
    <row r="28362" spans="21:21" x14ac:dyDescent="0.2">
      <c r="U28362" s="59"/>
    </row>
    <row r="28363" spans="21:21" x14ac:dyDescent="0.2">
      <c r="U28363" s="59"/>
    </row>
    <row r="28364" spans="21:21" x14ac:dyDescent="0.2">
      <c r="U28364" s="59"/>
    </row>
    <row r="28365" spans="21:21" x14ac:dyDescent="0.2">
      <c r="U28365" s="59"/>
    </row>
    <row r="28366" spans="21:21" x14ac:dyDescent="0.2">
      <c r="U28366" s="59"/>
    </row>
    <row r="28367" spans="21:21" x14ac:dyDescent="0.2">
      <c r="U28367" s="59"/>
    </row>
    <row r="28368" spans="21:21" x14ac:dyDescent="0.2">
      <c r="U28368" s="59"/>
    </row>
    <row r="28369" spans="21:21" x14ac:dyDescent="0.2">
      <c r="U28369" s="59"/>
    </row>
    <row r="28370" spans="21:21" x14ac:dyDescent="0.2">
      <c r="U28370" s="59"/>
    </row>
    <row r="28371" spans="21:21" x14ac:dyDescent="0.2">
      <c r="U28371" s="59"/>
    </row>
    <row r="28372" spans="21:21" x14ac:dyDescent="0.2">
      <c r="U28372" s="59"/>
    </row>
    <row r="28373" spans="21:21" x14ac:dyDescent="0.2">
      <c r="U28373" s="59"/>
    </row>
    <row r="28374" spans="21:21" x14ac:dyDescent="0.2">
      <c r="U28374" s="59"/>
    </row>
    <row r="28375" spans="21:21" x14ac:dyDescent="0.2">
      <c r="U28375" s="59"/>
    </row>
    <row r="28376" spans="21:21" x14ac:dyDescent="0.2">
      <c r="U28376" s="59"/>
    </row>
    <row r="28377" spans="21:21" x14ac:dyDescent="0.2">
      <c r="U28377" s="59"/>
    </row>
    <row r="28378" spans="21:21" x14ac:dyDescent="0.2">
      <c r="U28378" s="59"/>
    </row>
    <row r="28379" spans="21:21" x14ac:dyDescent="0.2">
      <c r="U28379" s="59"/>
    </row>
    <row r="28380" spans="21:21" x14ac:dyDescent="0.2">
      <c r="U28380" s="59"/>
    </row>
    <row r="28381" spans="21:21" x14ac:dyDescent="0.2">
      <c r="U28381" s="59"/>
    </row>
    <row r="28382" spans="21:21" x14ac:dyDescent="0.2">
      <c r="U28382" s="59"/>
    </row>
    <row r="28383" spans="21:21" x14ac:dyDescent="0.2">
      <c r="U28383" s="59"/>
    </row>
    <row r="28384" spans="21:21" x14ac:dyDescent="0.2">
      <c r="U28384" s="59"/>
    </row>
    <row r="28385" spans="21:21" x14ac:dyDescent="0.2">
      <c r="U28385" s="59"/>
    </row>
    <row r="28386" spans="21:21" x14ac:dyDescent="0.2">
      <c r="U28386" s="59"/>
    </row>
    <row r="28387" spans="21:21" x14ac:dyDescent="0.2">
      <c r="U28387" s="59"/>
    </row>
    <row r="28388" spans="21:21" x14ac:dyDescent="0.2">
      <c r="U28388" s="59"/>
    </row>
    <row r="28389" spans="21:21" x14ac:dyDescent="0.2">
      <c r="U28389" s="59"/>
    </row>
    <row r="28390" spans="21:21" x14ac:dyDescent="0.2">
      <c r="U28390" s="59"/>
    </row>
    <row r="28391" spans="21:21" x14ac:dyDescent="0.2">
      <c r="U28391" s="59"/>
    </row>
    <row r="28392" spans="21:21" x14ac:dyDescent="0.2">
      <c r="U28392" s="59"/>
    </row>
    <row r="28393" spans="21:21" x14ac:dyDescent="0.2">
      <c r="U28393" s="59"/>
    </row>
    <row r="28394" spans="21:21" x14ac:dyDescent="0.2">
      <c r="U28394" s="59"/>
    </row>
    <row r="28395" spans="21:21" x14ac:dyDescent="0.2">
      <c r="U28395" s="59"/>
    </row>
    <row r="28396" spans="21:21" x14ac:dyDescent="0.2">
      <c r="U28396" s="59"/>
    </row>
    <row r="28397" spans="21:21" x14ac:dyDescent="0.2">
      <c r="U28397" s="59"/>
    </row>
    <row r="28398" spans="21:21" x14ac:dyDescent="0.2">
      <c r="U28398" s="59"/>
    </row>
    <row r="28399" spans="21:21" x14ac:dyDescent="0.2">
      <c r="U28399" s="59"/>
    </row>
    <row r="28400" spans="21:21" x14ac:dyDescent="0.2">
      <c r="U28400" s="59"/>
    </row>
    <row r="28401" spans="21:21" x14ac:dyDescent="0.2">
      <c r="U28401" s="59"/>
    </row>
    <row r="28402" spans="21:21" x14ac:dyDescent="0.2">
      <c r="U28402" s="59"/>
    </row>
    <row r="28403" spans="21:21" x14ac:dyDescent="0.2">
      <c r="U28403" s="59"/>
    </row>
    <row r="28404" spans="21:21" x14ac:dyDescent="0.2">
      <c r="U28404" s="59"/>
    </row>
    <row r="28405" spans="21:21" x14ac:dyDescent="0.2">
      <c r="U28405" s="59"/>
    </row>
    <row r="28406" spans="21:21" x14ac:dyDescent="0.2">
      <c r="U28406" s="59"/>
    </row>
    <row r="28407" spans="21:21" x14ac:dyDescent="0.2">
      <c r="U28407" s="59"/>
    </row>
    <row r="28408" spans="21:21" x14ac:dyDescent="0.2">
      <c r="U28408" s="59"/>
    </row>
    <row r="28409" spans="21:21" x14ac:dyDescent="0.2">
      <c r="U28409" s="59"/>
    </row>
    <row r="28410" spans="21:21" x14ac:dyDescent="0.2">
      <c r="U28410" s="59"/>
    </row>
    <row r="28411" spans="21:21" x14ac:dyDescent="0.2">
      <c r="U28411" s="59"/>
    </row>
    <row r="28412" spans="21:21" x14ac:dyDescent="0.2">
      <c r="U28412" s="59"/>
    </row>
    <row r="28413" spans="21:21" x14ac:dyDescent="0.2">
      <c r="U28413" s="59"/>
    </row>
    <row r="28414" spans="21:21" x14ac:dyDescent="0.2">
      <c r="U28414" s="59"/>
    </row>
    <row r="28415" spans="21:21" x14ac:dyDescent="0.2">
      <c r="U28415" s="59"/>
    </row>
    <row r="28416" spans="21:21" x14ac:dyDescent="0.2">
      <c r="U28416" s="59"/>
    </row>
    <row r="28417" spans="21:21" x14ac:dyDescent="0.2">
      <c r="U28417" s="59"/>
    </row>
    <row r="28418" spans="21:21" x14ac:dyDescent="0.2">
      <c r="U28418" s="59"/>
    </row>
    <row r="28419" spans="21:21" x14ac:dyDescent="0.2">
      <c r="U28419" s="59"/>
    </row>
    <row r="28420" spans="21:21" x14ac:dyDescent="0.2">
      <c r="U28420" s="59"/>
    </row>
    <row r="28421" spans="21:21" x14ac:dyDescent="0.2">
      <c r="U28421" s="59"/>
    </row>
    <row r="28422" spans="21:21" x14ac:dyDescent="0.2">
      <c r="U28422" s="59"/>
    </row>
    <row r="28423" spans="21:21" x14ac:dyDescent="0.2">
      <c r="U28423" s="59"/>
    </row>
    <row r="28424" spans="21:21" x14ac:dyDescent="0.2">
      <c r="U28424" s="59"/>
    </row>
    <row r="28425" spans="21:21" x14ac:dyDescent="0.2">
      <c r="U28425" s="59"/>
    </row>
    <row r="28426" spans="21:21" x14ac:dyDescent="0.2">
      <c r="U28426" s="59"/>
    </row>
    <row r="28427" spans="21:21" x14ac:dyDescent="0.2">
      <c r="U28427" s="59"/>
    </row>
    <row r="28428" spans="21:21" x14ac:dyDescent="0.2">
      <c r="U28428" s="59"/>
    </row>
    <row r="28429" spans="21:21" x14ac:dyDescent="0.2">
      <c r="U28429" s="59"/>
    </row>
    <row r="28430" spans="21:21" x14ac:dyDescent="0.2">
      <c r="U28430" s="59"/>
    </row>
    <row r="28431" spans="21:21" x14ac:dyDescent="0.2">
      <c r="U28431" s="59"/>
    </row>
    <row r="28432" spans="21:21" x14ac:dyDescent="0.2">
      <c r="U28432" s="59"/>
    </row>
    <row r="28433" spans="21:21" x14ac:dyDescent="0.2">
      <c r="U28433" s="59"/>
    </row>
    <row r="28434" spans="21:21" x14ac:dyDescent="0.2">
      <c r="U28434" s="59"/>
    </row>
    <row r="28435" spans="21:21" x14ac:dyDescent="0.2">
      <c r="U28435" s="59"/>
    </row>
    <row r="28436" spans="21:21" x14ac:dyDescent="0.2">
      <c r="U28436" s="59"/>
    </row>
    <row r="28437" spans="21:21" x14ac:dyDescent="0.2">
      <c r="U28437" s="59"/>
    </row>
    <row r="28438" spans="21:21" x14ac:dyDescent="0.2">
      <c r="U28438" s="59"/>
    </row>
    <row r="28439" spans="21:21" x14ac:dyDescent="0.2">
      <c r="U28439" s="59"/>
    </row>
    <row r="28440" spans="21:21" x14ac:dyDescent="0.2">
      <c r="U28440" s="59"/>
    </row>
    <row r="28441" spans="21:21" x14ac:dyDescent="0.2">
      <c r="U28441" s="59"/>
    </row>
    <row r="28442" spans="21:21" x14ac:dyDescent="0.2">
      <c r="U28442" s="59"/>
    </row>
    <row r="28443" spans="21:21" x14ac:dyDescent="0.2">
      <c r="U28443" s="59"/>
    </row>
    <row r="28444" spans="21:21" x14ac:dyDescent="0.2">
      <c r="U28444" s="59"/>
    </row>
    <row r="28445" spans="21:21" x14ac:dyDescent="0.2">
      <c r="U28445" s="59"/>
    </row>
    <row r="28446" spans="21:21" x14ac:dyDescent="0.2">
      <c r="U28446" s="59"/>
    </row>
    <row r="28447" spans="21:21" x14ac:dyDescent="0.2">
      <c r="U28447" s="59"/>
    </row>
    <row r="28448" spans="21:21" x14ac:dyDescent="0.2">
      <c r="U28448" s="59"/>
    </row>
    <row r="28449" spans="21:21" x14ac:dyDescent="0.2">
      <c r="U28449" s="59"/>
    </row>
    <row r="28450" spans="21:21" x14ac:dyDescent="0.2">
      <c r="U28450" s="59"/>
    </row>
    <row r="28451" spans="21:21" x14ac:dyDescent="0.2">
      <c r="U28451" s="59"/>
    </row>
    <row r="28452" spans="21:21" x14ac:dyDescent="0.2">
      <c r="U28452" s="59"/>
    </row>
    <row r="28453" spans="21:21" x14ac:dyDescent="0.2">
      <c r="U28453" s="59"/>
    </row>
    <row r="28454" spans="21:21" x14ac:dyDescent="0.2">
      <c r="U28454" s="59"/>
    </row>
    <row r="28455" spans="21:21" x14ac:dyDescent="0.2">
      <c r="U28455" s="59"/>
    </row>
    <row r="28456" spans="21:21" x14ac:dyDescent="0.2">
      <c r="U28456" s="59"/>
    </row>
    <row r="28457" spans="21:21" x14ac:dyDescent="0.2">
      <c r="U28457" s="59"/>
    </row>
    <row r="28458" spans="21:21" x14ac:dyDescent="0.2">
      <c r="U28458" s="59"/>
    </row>
    <row r="28459" spans="21:21" x14ac:dyDescent="0.2">
      <c r="U28459" s="59"/>
    </row>
    <row r="28460" spans="21:21" x14ac:dyDescent="0.2">
      <c r="U28460" s="59"/>
    </row>
    <row r="28461" spans="21:21" x14ac:dyDescent="0.2">
      <c r="U28461" s="59"/>
    </row>
    <row r="28462" spans="21:21" x14ac:dyDescent="0.2">
      <c r="U28462" s="59"/>
    </row>
    <row r="28463" spans="21:21" x14ac:dyDescent="0.2">
      <c r="U28463" s="59"/>
    </row>
    <row r="28464" spans="21:21" x14ac:dyDescent="0.2">
      <c r="U28464" s="59"/>
    </row>
    <row r="28465" spans="21:21" x14ac:dyDescent="0.2">
      <c r="U28465" s="59"/>
    </row>
    <row r="28466" spans="21:21" x14ac:dyDescent="0.2">
      <c r="U28466" s="59"/>
    </row>
    <row r="28467" spans="21:21" x14ac:dyDescent="0.2">
      <c r="U28467" s="59"/>
    </row>
    <row r="28468" spans="21:21" x14ac:dyDescent="0.2">
      <c r="U28468" s="59"/>
    </row>
    <row r="28469" spans="21:21" x14ac:dyDescent="0.2">
      <c r="U28469" s="59"/>
    </row>
    <row r="28470" spans="21:21" x14ac:dyDescent="0.2">
      <c r="U28470" s="59"/>
    </row>
    <row r="28471" spans="21:21" x14ac:dyDescent="0.2">
      <c r="U28471" s="59"/>
    </row>
    <row r="28472" spans="21:21" x14ac:dyDescent="0.2">
      <c r="U28472" s="59"/>
    </row>
    <row r="28473" spans="21:21" x14ac:dyDescent="0.2">
      <c r="U28473" s="59"/>
    </row>
    <row r="28474" spans="21:21" x14ac:dyDescent="0.2">
      <c r="U28474" s="59"/>
    </row>
    <row r="28475" spans="21:21" x14ac:dyDescent="0.2">
      <c r="U28475" s="59"/>
    </row>
    <row r="28476" spans="21:21" x14ac:dyDescent="0.2">
      <c r="U28476" s="59"/>
    </row>
    <row r="28477" spans="21:21" x14ac:dyDescent="0.2">
      <c r="U28477" s="59"/>
    </row>
    <row r="28478" spans="21:21" x14ac:dyDescent="0.2">
      <c r="U28478" s="59"/>
    </row>
    <row r="28479" spans="21:21" x14ac:dyDescent="0.2">
      <c r="U28479" s="59"/>
    </row>
    <row r="28480" spans="21:21" x14ac:dyDescent="0.2">
      <c r="U28480" s="59"/>
    </row>
    <row r="28481" spans="21:21" x14ac:dyDescent="0.2">
      <c r="U28481" s="59"/>
    </row>
    <row r="28482" spans="21:21" x14ac:dyDescent="0.2">
      <c r="U28482" s="59"/>
    </row>
    <row r="28483" spans="21:21" x14ac:dyDescent="0.2">
      <c r="U28483" s="59"/>
    </row>
    <row r="28484" spans="21:21" x14ac:dyDescent="0.2">
      <c r="U28484" s="59"/>
    </row>
    <row r="28485" spans="21:21" x14ac:dyDescent="0.2">
      <c r="U28485" s="59"/>
    </row>
    <row r="28486" spans="21:21" x14ac:dyDescent="0.2">
      <c r="U28486" s="59"/>
    </row>
    <row r="28487" spans="21:21" x14ac:dyDescent="0.2">
      <c r="U28487" s="59"/>
    </row>
    <row r="28488" spans="21:21" x14ac:dyDescent="0.2">
      <c r="U28488" s="59"/>
    </row>
    <row r="28489" spans="21:21" x14ac:dyDescent="0.2">
      <c r="U28489" s="59"/>
    </row>
    <row r="28490" spans="21:21" x14ac:dyDescent="0.2">
      <c r="U28490" s="59"/>
    </row>
    <row r="28491" spans="21:21" x14ac:dyDescent="0.2">
      <c r="U28491" s="59"/>
    </row>
    <row r="28492" spans="21:21" x14ac:dyDescent="0.2">
      <c r="U28492" s="59"/>
    </row>
    <row r="28493" spans="21:21" x14ac:dyDescent="0.2">
      <c r="U28493" s="59"/>
    </row>
    <row r="28494" spans="21:21" x14ac:dyDescent="0.2">
      <c r="U28494" s="59"/>
    </row>
    <row r="28495" spans="21:21" x14ac:dyDescent="0.2">
      <c r="U28495" s="59"/>
    </row>
    <row r="28496" spans="21:21" x14ac:dyDescent="0.2">
      <c r="U28496" s="59"/>
    </row>
    <row r="28497" spans="21:21" x14ac:dyDescent="0.2">
      <c r="U28497" s="59"/>
    </row>
    <row r="28498" spans="21:21" x14ac:dyDescent="0.2">
      <c r="U28498" s="59"/>
    </row>
    <row r="28499" spans="21:21" x14ac:dyDescent="0.2">
      <c r="U28499" s="59"/>
    </row>
    <row r="28500" spans="21:21" x14ac:dyDescent="0.2">
      <c r="U28500" s="59"/>
    </row>
    <row r="28501" spans="21:21" x14ac:dyDescent="0.2">
      <c r="U28501" s="59"/>
    </row>
    <row r="28502" spans="21:21" x14ac:dyDescent="0.2">
      <c r="U28502" s="59"/>
    </row>
    <row r="28503" spans="21:21" x14ac:dyDescent="0.2">
      <c r="U28503" s="59"/>
    </row>
    <row r="28504" spans="21:21" x14ac:dyDescent="0.2">
      <c r="U28504" s="59"/>
    </row>
    <row r="28505" spans="21:21" x14ac:dyDescent="0.2">
      <c r="U28505" s="59"/>
    </row>
    <row r="28506" spans="21:21" x14ac:dyDescent="0.2">
      <c r="U28506" s="59"/>
    </row>
    <row r="28507" spans="21:21" x14ac:dyDescent="0.2">
      <c r="U28507" s="59"/>
    </row>
    <row r="28508" spans="21:21" x14ac:dyDescent="0.2">
      <c r="U28508" s="59"/>
    </row>
    <row r="28509" spans="21:21" x14ac:dyDescent="0.2">
      <c r="U28509" s="59"/>
    </row>
    <row r="28510" spans="21:21" x14ac:dyDescent="0.2">
      <c r="U28510" s="59"/>
    </row>
    <row r="28511" spans="21:21" x14ac:dyDescent="0.2">
      <c r="U28511" s="59"/>
    </row>
    <row r="28512" spans="21:21" x14ac:dyDescent="0.2">
      <c r="U28512" s="59"/>
    </row>
    <row r="28513" spans="21:21" x14ac:dyDescent="0.2">
      <c r="U28513" s="59"/>
    </row>
    <row r="28514" spans="21:21" x14ac:dyDescent="0.2">
      <c r="U28514" s="59"/>
    </row>
    <row r="28515" spans="21:21" x14ac:dyDescent="0.2">
      <c r="U28515" s="59"/>
    </row>
    <row r="28516" spans="21:21" x14ac:dyDescent="0.2">
      <c r="U28516" s="59"/>
    </row>
    <row r="28517" spans="21:21" x14ac:dyDescent="0.2">
      <c r="U28517" s="59"/>
    </row>
    <row r="28518" spans="21:21" x14ac:dyDescent="0.2">
      <c r="U28518" s="59"/>
    </row>
    <row r="28519" spans="21:21" x14ac:dyDescent="0.2">
      <c r="U28519" s="59"/>
    </row>
    <row r="28520" spans="21:21" x14ac:dyDescent="0.2">
      <c r="U28520" s="59"/>
    </row>
    <row r="28521" spans="21:21" x14ac:dyDescent="0.2">
      <c r="U28521" s="59"/>
    </row>
    <row r="28522" spans="21:21" x14ac:dyDescent="0.2">
      <c r="U28522" s="59"/>
    </row>
    <row r="28523" spans="21:21" x14ac:dyDescent="0.2">
      <c r="U28523" s="59"/>
    </row>
    <row r="28524" spans="21:21" x14ac:dyDescent="0.2">
      <c r="U28524" s="59"/>
    </row>
    <row r="28525" spans="21:21" x14ac:dyDescent="0.2">
      <c r="U28525" s="59"/>
    </row>
    <row r="28526" spans="21:21" x14ac:dyDescent="0.2">
      <c r="U28526" s="59"/>
    </row>
    <row r="28527" spans="21:21" x14ac:dyDescent="0.2">
      <c r="U28527" s="59"/>
    </row>
    <row r="28528" spans="21:21" x14ac:dyDescent="0.2">
      <c r="U28528" s="59"/>
    </row>
    <row r="28529" spans="21:21" x14ac:dyDescent="0.2">
      <c r="U28529" s="59"/>
    </row>
    <row r="28530" spans="21:21" x14ac:dyDescent="0.2">
      <c r="U28530" s="59"/>
    </row>
    <row r="28531" spans="21:21" x14ac:dyDescent="0.2">
      <c r="U28531" s="59"/>
    </row>
    <row r="28532" spans="21:21" x14ac:dyDescent="0.2">
      <c r="U28532" s="59"/>
    </row>
    <row r="28533" spans="21:21" x14ac:dyDescent="0.2">
      <c r="U28533" s="59"/>
    </row>
    <row r="28534" spans="21:21" x14ac:dyDescent="0.2">
      <c r="U28534" s="59"/>
    </row>
    <row r="28535" spans="21:21" x14ac:dyDescent="0.2">
      <c r="U28535" s="59"/>
    </row>
    <row r="28536" spans="21:21" x14ac:dyDescent="0.2">
      <c r="U28536" s="59"/>
    </row>
    <row r="28537" spans="21:21" x14ac:dyDescent="0.2">
      <c r="U28537" s="59"/>
    </row>
    <row r="28538" spans="21:21" x14ac:dyDescent="0.2">
      <c r="U28538" s="59"/>
    </row>
    <row r="28539" spans="21:21" x14ac:dyDescent="0.2">
      <c r="U28539" s="59"/>
    </row>
    <row r="28540" spans="21:21" x14ac:dyDescent="0.2">
      <c r="U28540" s="59"/>
    </row>
    <row r="28541" spans="21:21" x14ac:dyDescent="0.2">
      <c r="U28541" s="59"/>
    </row>
    <row r="28542" spans="21:21" x14ac:dyDescent="0.2">
      <c r="U28542" s="59"/>
    </row>
    <row r="28543" spans="21:21" x14ac:dyDescent="0.2">
      <c r="U28543" s="59"/>
    </row>
    <row r="28544" spans="21:21" x14ac:dyDescent="0.2">
      <c r="U28544" s="59"/>
    </row>
    <row r="28545" spans="21:21" x14ac:dyDescent="0.2">
      <c r="U28545" s="59"/>
    </row>
    <row r="28546" spans="21:21" x14ac:dyDescent="0.2">
      <c r="U28546" s="59"/>
    </row>
    <row r="28547" spans="21:21" x14ac:dyDescent="0.2">
      <c r="U28547" s="59"/>
    </row>
    <row r="28548" spans="21:21" x14ac:dyDescent="0.2">
      <c r="U28548" s="59"/>
    </row>
    <row r="28549" spans="21:21" x14ac:dyDescent="0.2">
      <c r="U28549" s="59"/>
    </row>
    <row r="28550" spans="21:21" x14ac:dyDescent="0.2">
      <c r="U28550" s="59"/>
    </row>
    <row r="28551" spans="21:21" x14ac:dyDescent="0.2">
      <c r="U28551" s="59"/>
    </row>
    <row r="28552" spans="21:21" x14ac:dyDescent="0.2">
      <c r="U28552" s="59"/>
    </row>
    <row r="28553" spans="21:21" x14ac:dyDescent="0.2">
      <c r="U28553" s="59"/>
    </row>
    <row r="28554" spans="21:21" x14ac:dyDescent="0.2">
      <c r="U28554" s="59"/>
    </row>
    <row r="28555" spans="21:21" x14ac:dyDescent="0.2">
      <c r="U28555" s="59"/>
    </row>
    <row r="28556" spans="21:21" x14ac:dyDescent="0.2">
      <c r="U28556" s="59"/>
    </row>
    <row r="28557" spans="21:21" x14ac:dyDescent="0.2">
      <c r="U28557" s="59"/>
    </row>
    <row r="28558" spans="21:21" x14ac:dyDescent="0.2">
      <c r="U28558" s="59"/>
    </row>
    <row r="28559" spans="21:21" x14ac:dyDescent="0.2">
      <c r="U28559" s="59"/>
    </row>
    <row r="28560" spans="21:21" x14ac:dyDescent="0.2">
      <c r="U28560" s="59"/>
    </row>
    <row r="28561" spans="21:21" x14ac:dyDescent="0.2">
      <c r="U28561" s="59"/>
    </row>
    <row r="28562" spans="21:21" x14ac:dyDescent="0.2">
      <c r="U28562" s="59"/>
    </row>
    <row r="28563" spans="21:21" x14ac:dyDescent="0.2">
      <c r="U28563" s="59"/>
    </row>
    <row r="28564" spans="21:21" x14ac:dyDescent="0.2">
      <c r="U28564" s="59"/>
    </row>
    <row r="28565" spans="21:21" x14ac:dyDescent="0.2">
      <c r="U28565" s="59"/>
    </row>
    <row r="28566" spans="21:21" x14ac:dyDescent="0.2">
      <c r="U28566" s="59"/>
    </row>
    <row r="28567" spans="21:21" x14ac:dyDescent="0.2">
      <c r="U28567" s="59"/>
    </row>
    <row r="28568" spans="21:21" x14ac:dyDescent="0.2">
      <c r="U28568" s="59"/>
    </row>
    <row r="28569" spans="21:21" x14ac:dyDescent="0.2">
      <c r="U28569" s="59"/>
    </row>
    <row r="28570" spans="21:21" x14ac:dyDescent="0.2">
      <c r="U28570" s="59"/>
    </row>
    <row r="28571" spans="21:21" x14ac:dyDescent="0.2">
      <c r="U28571" s="59"/>
    </row>
    <row r="28572" spans="21:21" x14ac:dyDescent="0.2">
      <c r="U28572" s="59"/>
    </row>
    <row r="28573" spans="21:21" x14ac:dyDescent="0.2">
      <c r="U28573" s="59"/>
    </row>
    <row r="28574" spans="21:21" x14ac:dyDescent="0.2">
      <c r="U28574" s="59"/>
    </row>
    <row r="28575" spans="21:21" x14ac:dyDescent="0.2">
      <c r="U28575" s="59"/>
    </row>
    <row r="28576" spans="21:21" x14ac:dyDescent="0.2">
      <c r="U28576" s="59"/>
    </row>
    <row r="28577" spans="21:21" x14ac:dyDescent="0.2">
      <c r="U28577" s="59"/>
    </row>
    <row r="28578" spans="21:21" x14ac:dyDescent="0.2">
      <c r="U28578" s="59"/>
    </row>
    <row r="28579" spans="21:21" x14ac:dyDescent="0.2">
      <c r="U28579" s="59"/>
    </row>
    <row r="28580" spans="21:21" x14ac:dyDescent="0.2">
      <c r="U28580" s="59"/>
    </row>
    <row r="28581" spans="21:21" x14ac:dyDescent="0.2">
      <c r="U28581" s="59"/>
    </row>
    <row r="28582" spans="21:21" x14ac:dyDescent="0.2">
      <c r="U28582" s="59"/>
    </row>
    <row r="28583" spans="21:21" x14ac:dyDescent="0.2">
      <c r="U28583" s="59"/>
    </row>
    <row r="28584" spans="21:21" x14ac:dyDescent="0.2">
      <c r="U28584" s="59"/>
    </row>
    <row r="28585" spans="21:21" x14ac:dyDescent="0.2">
      <c r="U28585" s="59"/>
    </row>
    <row r="28586" spans="21:21" x14ac:dyDescent="0.2">
      <c r="U28586" s="59"/>
    </row>
    <row r="28587" spans="21:21" x14ac:dyDescent="0.2">
      <c r="U28587" s="59"/>
    </row>
    <row r="28588" spans="21:21" x14ac:dyDescent="0.2">
      <c r="U28588" s="59"/>
    </row>
    <row r="28589" spans="21:21" x14ac:dyDescent="0.2">
      <c r="U28589" s="59"/>
    </row>
    <row r="28590" spans="21:21" x14ac:dyDescent="0.2">
      <c r="U28590" s="59"/>
    </row>
    <row r="28591" spans="21:21" x14ac:dyDescent="0.2">
      <c r="U28591" s="59"/>
    </row>
    <row r="28592" spans="21:21" x14ac:dyDescent="0.2">
      <c r="U28592" s="59"/>
    </row>
    <row r="28593" spans="21:21" x14ac:dyDescent="0.2">
      <c r="U28593" s="59"/>
    </row>
    <row r="28594" spans="21:21" x14ac:dyDescent="0.2">
      <c r="U28594" s="59"/>
    </row>
    <row r="28595" spans="21:21" x14ac:dyDescent="0.2">
      <c r="U28595" s="59"/>
    </row>
    <row r="28596" spans="21:21" x14ac:dyDescent="0.2">
      <c r="U28596" s="59"/>
    </row>
    <row r="28597" spans="21:21" x14ac:dyDescent="0.2">
      <c r="U28597" s="59"/>
    </row>
    <row r="28598" spans="21:21" x14ac:dyDescent="0.2">
      <c r="U28598" s="59"/>
    </row>
    <row r="28599" spans="21:21" x14ac:dyDescent="0.2">
      <c r="U28599" s="59"/>
    </row>
    <row r="28600" spans="21:21" x14ac:dyDescent="0.2">
      <c r="U28600" s="59"/>
    </row>
    <row r="28601" spans="21:21" x14ac:dyDescent="0.2">
      <c r="U28601" s="59"/>
    </row>
    <row r="28602" spans="21:21" x14ac:dyDescent="0.2">
      <c r="U28602" s="59"/>
    </row>
    <row r="28603" spans="21:21" x14ac:dyDescent="0.2">
      <c r="U28603" s="59"/>
    </row>
    <row r="28604" spans="21:21" x14ac:dyDescent="0.2">
      <c r="U28604" s="59"/>
    </row>
    <row r="28605" spans="21:21" x14ac:dyDescent="0.2">
      <c r="U28605" s="59"/>
    </row>
    <row r="28606" spans="21:21" x14ac:dyDescent="0.2">
      <c r="U28606" s="59"/>
    </row>
    <row r="28607" spans="21:21" x14ac:dyDescent="0.2">
      <c r="U28607" s="59"/>
    </row>
    <row r="28608" spans="21:21" x14ac:dyDescent="0.2">
      <c r="U28608" s="59"/>
    </row>
    <row r="28609" spans="21:21" x14ac:dyDescent="0.2">
      <c r="U28609" s="59"/>
    </row>
    <row r="28610" spans="21:21" x14ac:dyDescent="0.2">
      <c r="U28610" s="59"/>
    </row>
    <row r="28611" spans="21:21" x14ac:dyDescent="0.2">
      <c r="U28611" s="59"/>
    </row>
    <row r="28612" spans="21:21" x14ac:dyDescent="0.2">
      <c r="U28612" s="59"/>
    </row>
    <row r="28613" spans="21:21" x14ac:dyDescent="0.2">
      <c r="U28613" s="59"/>
    </row>
    <row r="28614" spans="21:21" x14ac:dyDescent="0.2">
      <c r="U28614" s="59"/>
    </row>
    <row r="28615" spans="21:21" x14ac:dyDescent="0.2">
      <c r="U28615" s="59"/>
    </row>
    <row r="28616" spans="21:21" x14ac:dyDescent="0.2">
      <c r="U28616" s="59"/>
    </row>
    <row r="28617" spans="21:21" x14ac:dyDescent="0.2">
      <c r="U28617" s="59"/>
    </row>
    <row r="28618" spans="21:21" x14ac:dyDescent="0.2">
      <c r="U28618" s="59"/>
    </row>
    <row r="28619" spans="21:21" x14ac:dyDescent="0.2">
      <c r="U28619" s="59"/>
    </row>
    <row r="28620" spans="21:21" x14ac:dyDescent="0.2">
      <c r="U28620" s="59"/>
    </row>
    <row r="28621" spans="21:21" x14ac:dyDescent="0.2">
      <c r="U28621" s="59"/>
    </row>
    <row r="28622" spans="21:21" x14ac:dyDescent="0.2">
      <c r="U28622" s="59"/>
    </row>
    <row r="28623" spans="21:21" x14ac:dyDescent="0.2">
      <c r="U28623" s="59"/>
    </row>
    <row r="28624" spans="21:21" x14ac:dyDescent="0.2">
      <c r="U28624" s="59"/>
    </row>
    <row r="28625" spans="21:21" x14ac:dyDescent="0.2">
      <c r="U28625" s="59"/>
    </row>
    <row r="28626" spans="21:21" x14ac:dyDescent="0.2">
      <c r="U28626" s="59"/>
    </row>
    <row r="28627" spans="21:21" x14ac:dyDescent="0.2">
      <c r="U28627" s="59"/>
    </row>
    <row r="28628" spans="21:21" x14ac:dyDescent="0.2">
      <c r="U28628" s="59"/>
    </row>
    <row r="28629" spans="21:21" x14ac:dyDescent="0.2">
      <c r="U28629" s="59"/>
    </row>
    <row r="28630" spans="21:21" x14ac:dyDescent="0.2">
      <c r="U28630" s="59"/>
    </row>
    <row r="28631" spans="21:21" x14ac:dyDescent="0.2">
      <c r="U28631" s="59"/>
    </row>
    <row r="28632" spans="21:21" x14ac:dyDescent="0.2">
      <c r="U28632" s="59"/>
    </row>
    <row r="28633" spans="21:21" x14ac:dyDescent="0.2">
      <c r="U28633" s="59"/>
    </row>
    <row r="28634" spans="21:21" x14ac:dyDescent="0.2">
      <c r="U28634" s="59"/>
    </row>
    <row r="28635" spans="21:21" x14ac:dyDescent="0.2">
      <c r="U28635" s="59"/>
    </row>
    <row r="28636" spans="21:21" x14ac:dyDescent="0.2">
      <c r="U28636" s="59"/>
    </row>
    <row r="28637" spans="21:21" x14ac:dyDescent="0.2">
      <c r="U28637" s="59"/>
    </row>
    <row r="28638" spans="21:21" x14ac:dyDescent="0.2">
      <c r="U28638" s="59"/>
    </row>
    <row r="28639" spans="21:21" x14ac:dyDescent="0.2">
      <c r="U28639" s="59"/>
    </row>
    <row r="28640" spans="21:21" x14ac:dyDescent="0.2">
      <c r="U28640" s="59"/>
    </row>
    <row r="28641" spans="21:21" x14ac:dyDescent="0.2">
      <c r="U28641" s="59"/>
    </row>
    <row r="28642" spans="21:21" x14ac:dyDescent="0.2">
      <c r="U28642" s="59"/>
    </row>
    <row r="28643" spans="21:21" x14ac:dyDescent="0.2">
      <c r="U28643" s="59"/>
    </row>
    <row r="28644" spans="21:21" x14ac:dyDescent="0.2">
      <c r="U28644" s="59"/>
    </row>
    <row r="28645" spans="21:21" x14ac:dyDescent="0.2">
      <c r="U28645" s="59"/>
    </row>
    <row r="28646" spans="21:21" x14ac:dyDescent="0.2">
      <c r="U28646" s="59"/>
    </row>
    <row r="28647" spans="21:21" x14ac:dyDescent="0.2">
      <c r="U28647" s="59"/>
    </row>
    <row r="28648" spans="21:21" x14ac:dyDescent="0.2">
      <c r="U28648" s="59"/>
    </row>
    <row r="28649" spans="21:21" x14ac:dyDescent="0.2">
      <c r="U28649" s="59"/>
    </row>
    <row r="28650" spans="21:21" x14ac:dyDescent="0.2">
      <c r="U28650" s="59"/>
    </row>
    <row r="28651" spans="21:21" x14ac:dyDescent="0.2">
      <c r="U28651" s="59"/>
    </row>
    <row r="28652" spans="21:21" x14ac:dyDescent="0.2">
      <c r="U28652" s="59"/>
    </row>
    <row r="28653" spans="21:21" x14ac:dyDescent="0.2">
      <c r="U28653" s="59"/>
    </row>
    <row r="28654" spans="21:21" x14ac:dyDescent="0.2">
      <c r="U28654" s="59"/>
    </row>
    <row r="28655" spans="21:21" x14ac:dyDescent="0.2">
      <c r="U28655" s="59"/>
    </row>
    <row r="28656" spans="21:21" x14ac:dyDescent="0.2">
      <c r="U28656" s="59"/>
    </row>
    <row r="28657" spans="21:21" x14ac:dyDescent="0.2">
      <c r="U28657" s="59"/>
    </row>
    <row r="28658" spans="21:21" x14ac:dyDescent="0.2">
      <c r="U28658" s="59"/>
    </row>
    <row r="28659" spans="21:21" x14ac:dyDescent="0.2">
      <c r="U28659" s="59"/>
    </row>
    <row r="28660" spans="21:21" x14ac:dyDescent="0.2">
      <c r="U28660" s="59"/>
    </row>
    <row r="28661" spans="21:21" x14ac:dyDescent="0.2">
      <c r="U28661" s="59"/>
    </row>
    <row r="28662" spans="21:21" x14ac:dyDescent="0.2">
      <c r="U28662" s="59"/>
    </row>
    <row r="28663" spans="21:21" x14ac:dyDescent="0.2">
      <c r="U28663" s="59"/>
    </row>
    <row r="28664" spans="21:21" x14ac:dyDescent="0.2">
      <c r="U28664" s="59"/>
    </row>
    <row r="28665" spans="21:21" x14ac:dyDescent="0.2">
      <c r="U28665" s="59"/>
    </row>
    <row r="28666" spans="21:21" x14ac:dyDescent="0.2">
      <c r="U28666" s="59"/>
    </row>
    <row r="28667" spans="21:21" x14ac:dyDescent="0.2">
      <c r="U28667" s="59"/>
    </row>
    <row r="28668" spans="21:21" x14ac:dyDescent="0.2">
      <c r="U28668" s="59"/>
    </row>
    <row r="28669" spans="21:21" x14ac:dyDescent="0.2">
      <c r="U28669" s="59"/>
    </row>
    <row r="28670" spans="21:21" x14ac:dyDescent="0.2">
      <c r="U28670" s="59"/>
    </row>
    <row r="28671" spans="21:21" x14ac:dyDescent="0.2">
      <c r="U28671" s="59"/>
    </row>
    <row r="28672" spans="21:21" x14ac:dyDescent="0.2">
      <c r="U28672" s="59"/>
    </row>
    <row r="28673" spans="21:21" x14ac:dyDescent="0.2">
      <c r="U28673" s="59"/>
    </row>
    <row r="28674" spans="21:21" x14ac:dyDescent="0.2">
      <c r="U28674" s="59"/>
    </row>
    <row r="28675" spans="21:21" x14ac:dyDescent="0.2">
      <c r="U28675" s="59"/>
    </row>
    <row r="28676" spans="21:21" x14ac:dyDescent="0.2">
      <c r="U28676" s="59"/>
    </row>
    <row r="28677" spans="21:21" x14ac:dyDescent="0.2">
      <c r="U28677" s="59"/>
    </row>
    <row r="28678" spans="21:21" x14ac:dyDescent="0.2">
      <c r="U28678" s="59"/>
    </row>
    <row r="28679" spans="21:21" x14ac:dyDescent="0.2">
      <c r="U28679" s="59"/>
    </row>
    <row r="28680" spans="21:21" x14ac:dyDescent="0.2">
      <c r="U28680" s="59"/>
    </row>
    <row r="28681" spans="21:21" x14ac:dyDescent="0.2">
      <c r="U28681" s="59"/>
    </row>
    <row r="28682" spans="21:21" x14ac:dyDescent="0.2">
      <c r="U28682" s="59"/>
    </row>
    <row r="28683" spans="21:21" x14ac:dyDescent="0.2">
      <c r="U28683" s="59"/>
    </row>
    <row r="28684" spans="21:21" x14ac:dyDescent="0.2">
      <c r="U28684" s="59"/>
    </row>
    <row r="28685" spans="21:21" x14ac:dyDescent="0.2">
      <c r="U28685" s="59"/>
    </row>
    <row r="28686" spans="21:21" x14ac:dyDescent="0.2">
      <c r="U28686" s="59"/>
    </row>
    <row r="28687" spans="21:21" x14ac:dyDescent="0.2">
      <c r="U28687" s="59"/>
    </row>
    <row r="28688" spans="21:21" x14ac:dyDescent="0.2">
      <c r="U28688" s="59"/>
    </row>
    <row r="28689" spans="21:21" x14ac:dyDescent="0.2">
      <c r="U28689" s="59"/>
    </row>
    <row r="28690" spans="21:21" x14ac:dyDescent="0.2">
      <c r="U28690" s="59"/>
    </row>
    <row r="28691" spans="21:21" x14ac:dyDescent="0.2">
      <c r="U28691" s="59"/>
    </row>
    <row r="28692" spans="21:21" x14ac:dyDescent="0.2">
      <c r="U28692" s="59"/>
    </row>
    <row r="28693" spans="21:21" x14ac:dyDescent="0.2">
      <c r="U28693" s="59"/>
    </row>
    <row r="28694" spans="21:21" x14ac:dyDescent="0.2">
      <c r="U28694" s="59"/>
    </row>
    <row r="28695" spans="21:21" x14ac:dyDescent="0.2">
      <c r="U28695" s="59"/>
    </row>
    <row r="28696" spans="21:21" x14ac:dyDescent="0.2">
      <c r="U28696" s="59"/>
    </row>
    <row r="28697" spans="21:21" x14ac:dyDescent="0.2">
      <c r="U28697" s="59"/>
    </row>
    <row r="28698" spans="21:21" x14ac:dyDescent="0.2">
      <c r="U28698" s="59"/>
    </row>
    <row r="28699" spans="21:21" x14ac:dyDescent="0.2">
      <c r="U28699" s="59"/>
    </row>
    <row r="28700" spans="21:21" x14ac:dyDescent="0.2">
      <c r="U28700" s="59"/>
    </row>
    <row r="28701" spans="21:21" x14ac:dyDescent="0.2">
      <c r="U28701" s="59"/>
    </row>
    <row r="28702" spans="21:21" x14ac:dyDescent="0.2">
      <c r="U28702" s="59"/>
    </row>
    <row r="28703" spans="21:21" x14ac:dyDescent="0.2">
      <c r="U28703" s="59"/>
    </row>
    <row r="28704" spans="21:21" x14ac:dyDescent="0.2">
      <c r="U28704" s="59"/>
    </row>
    <row r="28705" spans="21:21" x14ac:dyDescent="0.2">
      <c r="U28705" s="59"/>
    </row>
    <row r="28706" spans="21:21" x14ac:dyDescent="0.2">
      <c r="U28706" s="59"/>
    </row>
    <row r="28707" spans="21:21" x14ac:dyDescent="0.2">
      <c r="U28707" s="59"/>
    </row>
    <row r="28708" spans="21:21" x14ac:dyDescent="0.2">
      <c r="U28708" s="59"/>
    </row>
    <row r="28709" spans="21:21" x14ac:dyDescent="0.2">
      <c r="U28709" s="59"/>
    </row>
    <row r="28710" spans="21:21" x14ac:dyDescent="0.2">
      <c r="U28710" s="59"/>
    </row>
    <row r="28711" spans="21:21" x14ac:dyDescent="0.2">
      <c r="U28711" s="59"/>
    </row>
    <row r="28712" spans="21:21" x14ac:dyDescent="0.2">
      <c r="U28712" s="59"/>
    </row>
    <row r="28713" spans="21:21" x14ac:dyDescent="0.2">
      <c r="U28713" s="59"/>
    </row>
    <row r="28714" spans="21:21" x14ac:dyDescent="0.2">
      <c r="U28714" s="59"/>
    </row>
    <row r="28715" spans="21:21" x14ac:dyDescent="0.2">
      <c r="U28715" s="59"/>
    </row>
    <row r="28716" spans="21:21" x14ac:dyDescent="0.2">
      <c r="U28716" s="59"/>
    </row>
    <row r="28717" spans="21:21" x14ac:dyDescent="0.2">
      <c r="U28717" s="59"/>
    </row>
    <row r="28718" spans="21:21" x14ac:dyDescent="0.2">
      <c r="U28718" s="59"/>
    </row>
    <row r="28719" spans="21:21" x14ac:dyDescent="0.2">
      <c r="U28719" s="59"/>
    </row>
    <row r="28720" spans="21:21" x14ac:dyDescent="0.2">
      <c r="U28720" s="59"/>
    </row>
    <row r="28721" spans="21:21" x14ac:dyDescent="0.2">
      <c r="U28721" s="59"/>
    </row>
    <row r="28722" spans="21:21" x14ac:dyDescent="0.2">
      <c r="U28722" s="59"/>
    </row>
    <row r="28723" spans="21:21" x14ac:dyDescent="0.2">
      <c r="U28723" s="59"/>
    </row>
    <row r="28724" spans="21:21" x14ac:dyDescent="0.2">
      <c r="U28724" s="59"/>
    </row>
    <row r="28725" spans="21:21" x14ac:dyDescent="0.2">
      <c r="U28725" s="59"/>
    </row>
    <row r="28726" spans="21:21" x14ac:dyDescent="0.2">
      <c r="U28726" s="59"/>
    </row>
    <row r="28727" spans="21:21" x14ac:dyDescent="0.2">
      <c r="U28727" s="59"/>
    </row>
    <row r="28728" spans="21:21" x14ac:dyDescent="0.2">
      <c r="U28728" s="59"/>
    </row>
    <row r="28729" spans="21:21" x14ac:dyDescent="0.2">
      <c r="U28729" s="59"/>
    </row>
    <row r="28730" spans="21:21" x14ac:dyDescent="0.2">
      <c r="U28730" s="59"/>
    </row>
    <row r="28731" spans="21:21" x14ac:dyDescent="0.2">
      <c r="U28731" s="59"/>
    </row>
    <row r="28732" spans="21:21" x14ac:dyDescent="0.2">
      <c r="U28732" s="59"/>
    </row>
    <row r="28733" spans="21:21" x14ac:dyDescent="0.2">
      <c r="U28733" s="59"/>
    </row>
    <row r="28734" spans="21:21" x14ac:dyDescent="0.2">
      <c r="U28734" s="59"/>
    </row>
    <row r="28735" spans="21:21" x14ac:dyDescent="0.2">
      <c r="U28735" s="59"/>
    </row>
    <row r="28736" spans="21:21" x14ac:dyDescent="0.2">
      <c r="U28736" s="59"/>
    </row>
    <row r="28737" spans="21:21" x14ac:dyDescent="0.2">
      <c r="U28737" s="59"/>
    </row>
    <row r="28738" spans="21:21" x14ac:dyDescent="0.2">
      <c r="U28738" s="59"/>
    </row>
    <row r="28739" spans="21:21" x14ac:dyDescent="0.2">
      <c r="U28739" s="59"/>
    </row>
    <row r="28740" spans="21:21" x14ac:dyDescent="0.2">
      <c r="U28740" s="59"/>
    </row>
    <row r="28741" spans="21:21" x14ac:dyDescent="0.2">
      <c r="U28741" s="59"/>
    </row>
    <row r="28742" spans="21:21" x14ac:dyDescent="0.2">
      <c r="U28742" s="59"/>
    </row>
    <row r="28743" spans="21:21" x14ac:dyDescent="0.2">
      <c r="U28743" s="59"/>
    </row>
    <row r="28744" spans="21:21" x14ac:dyDescent="0.2">
      <c r="U28744" s="59"/>
    </row>
    <row r="28745" spans="21:21" x14ac:dyDescent="0.2">
      <c r="U28745" s="59"/>
    </row>
    <row r="28746" spans="21:21" x14ac:dyDescent="0.2">
      <c r="U28746" s="59"/>
    </row>
    <row r="28747" spans="21:21" x14ac:dyDescent="0.2">
      <c r="U28747" s="59"/>
    </row>
    <row r="28748" spans="21:21" x14ac:dyDescent="0.2">
      <c r="U28748" s="59"/>
    </row>
    <row r="28749" spans="21:21" x14ac:dyDescent="0.2">
      <c r="U28749" s="59"/>
    </row>
    <row r="28750" spans="21:21" x14ac:dyDescent="0.2">
      <c r="U28750" s="59"/>
    </row>
    <row r="28751" spans="21:21" x14ac:dyDescent="0.2">
      <c r="U28751" s="59"/>
    </row>
    <row r="28752" spans="21:21" x14ac:dyDescent="0.2">
      <c r="U28752" s="59"/>
    </row>
    <row r="28753" spans="21:21" x14ac:dyDescent="0.2">
      <c r="U28753" s="59"/>
    </row>
    <row r="28754" spans="21:21" x14ac:dyDescent="0.2">
      <c r="U28754" s="59"/>
    </row>
    <row r="28755" spans="21:21" x14ac:dyDescent="0.2">
      <c r="U28755" s="59"/>
    </row>
    <row r="28756" spans="21:21" x14ac:dyDescent="0.2">
      <c r="U28756" s="59"/>
    </row>
    <row r="28757" spans="21:21" x14ac:dyDescent="0.2">
      <c r="U28757" s="59"/>
    </row>
    <row r="28758" spans="21:21" x14ac:dyDescent="0.2">
      <c r="U28758" s="59"/>
    </row>
    <row r="28759" spans="21:21" x14ac:dyDescent="0.2">
      <c r="U28759" s="59"/>
    </row>
    <row r="28760" spans="21:21" x14ac:dyDescent="0.2">
      <c r="U28760" s="59"/>
    </row>
    <row r="28761" spans="21:21" x14ac:dyDescent="0.2">
      <c r="U28761" s="59"/>
    </row>
    <row r="28762" spans="21:21" x14ac:dyDescent="0.2">
      <c r="U28762" s="59"/>
    </row>
    <row r="28763" spans="21:21" x14ac:dyDescent="0.2">
      <c r="U28763" s="59"/>
    </row>
    <row r="28764" spans="21:21" x14ac:dyDescent="0.2">
      <c r="U28764" s="59"/>
    </row>
    <row r="28765" spans="21:21" x14ac:dyDescent="0.2">
      <c r="U28765" s="59"/>
    </row>
    <row r="28766" spans="21:21" x14ac:dyDescent="0.2">
      <c r="U28766" s="59"/>
    </row>
    <row r="28767" spans="21:21" x14ac:dyDescent="0.2">
      <c r="U28767" s="59"/>
    </row>
    <row r="28768" spans="21:21" x14ac:dyDescent="0.2">
      <c r="U28768" s="59"/>
    </row>
    <row r="28769" spans="21:21" x14ac:dyDescent="0.2">
      <c r="U28769" s="59"/>
    </row>
    <row r="28770" spans="21:21" x14ac:dyDescent="0.2">
      <c r="U28770" s="59"/>
    </row>
    <row r="28771" spans="21:21" x14ac:dyDescent="0.2">
      <c r="U28771" s="59"/>
    </row>
    <row r="28772" spans="21:21" x14ac:dyDescent="0.2">
      <c r="U28772" s="59"/>
    </row>
    <row r="28773" spans="21:21" x14ac:dyDescent="0.2">
      <c r="U28773" s="59"/>
    </row>
    <row r="28774" spans="21:21" x14ac:dyDescent="0.2">
      <c r="U28774" s="59"/>
    </row>
    <row r="28775" spans="21:21" x14ac:dyDescent="0.2">
      <c r="U28775" s="59"/>
    </row>
    <row r="28776" spans="21:21" x14ac:dyDescent="0.2">
      <c r="U28776" s="59"/>
    </row>
    <row r="28777" spans="21:21" x14ac:dyDescent="0.2">
      <c r="U28777" s="59"/>
    </row>
    <row r="28778" spans="21:21" x14ac:dyDescent="0.2">
      <c r="U28778" s="59"/>
    </row>
    <row r="28779" spans="21:21" x14ac:dyDescent="0.2">
      <c r="U28779" s="59"/>
    </row>
    <row r="28780" spans="21:21" x14ac:dyDescent="0.2">
      <c r="U28780" s="59"/>
    </row>
    <row r="28781" spans="21:21" x14ac:dyDescent="0.2">
      <c r="U28781" s="59"/>
    </row>
    <row r="28782" spans="21:21" x14ac:dyDescent="0.2">
      <c r="U28782" s="59"/>
    </row>
    <row r="28783" spans="21:21" x14ac:dyDescent="0.2">
      <c r="U28783" s="59"/>
    </row>
    <row r="28784" spans="21:21" x14ac:dyDescent="0.2">
      <c r="U28784" s="59"/>
    </row>
    <row r="28785" spans="21:21" x14ac:dyDescent="0.2">
      <c r="U28785" s="59"/>
    </row>
    <row r="28786" spans="21:21" x14ac:dyDescent="0.2">
      <c r="U28786" s="59"/>
    </row>
    <row r="28787" spans="21:21" x14ac:dyDescent="0.2">
      <c r="U28787" s="59"/>
    </row>
    <row r="28788" spans="21:21" x14ac:dyDescent="0.2">
      <c r="U28788" s="59"/>
    </row>
    <row r="28789" spans="21:21" x14ac:dyDescent="0.2">
      <c r="U28789" s="59"/>
    </row>
    <row r="28790" spans="21:21" x14ac:dyDescent="0.2">
      <c r="U28790" s="59"/>
    </row>
    <row r="28791" spans="21:21" x14ac:dyDescent="0.2">
      <c r="U28791" s="59"/>
    </row>
    <row r="28792" spans="21:21" x14ac:dyDescent="0.2">
      <c r="U28792" s="59"/>
    </row>
    <row r="28793" spans="21:21" x14ac:dyDescent="0.2">
      <c r="U28793" s="59"/>
    </row>
    <row r="28794" spans="21:21" x14ac:dyDescent="0.2">
      <c r="U28794" s="59"/>
    </row>
    <row r="28795" spans="21:21" x14ac:dyDescent="0.2">
      <c r="U28795" s="59"/>
    </row>
    <row r="28796" spans="21:21" x14ac:dyDescent="0.2">
      <c r="U28796" s="59"/>
    </row>
    <row r="28797" spans="21:21" x14ac:dyDescent="0.2">
      <c r="U28797" s="59"/>
    </row>
    <row r="28798" spans="21:21" x14ac:dyDescent="0.2">
      <c r="U28798" s="59"/>
    </row>
    <row r="28799" spans="21:21" x14ac:dyDescent="0.2">
      <c r="U28799" s="59"/>
    </row>
    <row r="28800" spans="21:21" x14ac:dyDescent="0.2">
      <c r="U28800" s="59"/>
    </row>
    <row r="28801" spans="21:21" x14ac:dyDescent="0.2">
      <c r="U28801" s="59"/>
    </row>
    <row r="28802" spans="21:21" x14ac:dyDescent="0.2">
      <c r="U28802" s="59"/>
    </row>
    <row r="28803" spans="21:21" x14ac:dyDescent="0.2">
      <c r="U28803" s="59"/>
    </row>
    <row r="28804" spans="21:21" x14ac:dyDescent="0.2">
      <c r="U28804" s="59"/>
    </row>
    <row r="28805" spans="21:21" x14ac:dyDescent="0.2">
      <c r="U28805" s="59"/>
    </row>
    <row r="28806" spans="21:21" x14ac:dyDescent="0.2">
      <c r="U28806" s="59"/>
    </row>
    <row r="28807" spans="21:21" x14ac:dyDescent="0.2">
      <c r="U28807" s="59"/>
    </row>
    <row r="28808" spans="21:21" x14ac:dyDescent="0.2">
      <c r="U28808" s="59"/>
    </row>
    <row r="28809" spans="21:21" x14ac:dyDescent="0.2">
      <c r="U28809" s="59"/>
    </row>
    <row r="28810" spans="21:21" x14ac:dyDescent="0.2">
      <c r="U28810" s="59"/>
    </row>
    <row r="28811" spans="21:21" x14ac:dyDescent="0.2">
      <c r="U28811" s="59"/>
    </row>
    <row r="28812" spans="21:21" x14ac:dyDescent="0.2">
      <c r="U28812" s="59"/>
    </row>
    <row r="28813" spans="21:21" x14ac:dyDescent="0.2">
      <c r="U28813" s="59"/>
    </row>
    <row r="28814" spans="21:21" x14ac:dyDescent="0.2">
      <c r="U28814" s="59"/>
    </row>
    <row r="28815" spans="21:21" x14ac:dyDescent="0.2">
      <c r="U28815" s="59"/>
    </row>
    <row r="28816" spans="21:21" x14ac:dyDescent="0.2">
      <c r="U28816" s="59"/>
    </row>
    <row r="28817" spans="21:21" x14ac:dyDescent="0.2">
      <c r="U28817" s="59"/>
    </row>
    <row r="28818" spans="21:21" x14ac:dyDescent="0.2">
      <c r="U28818" s="59"/>
    </row>
    <row r="28819" spans="21:21" x14ac:dyDescent="0.2">
      <c r="U28819" s="59"/>
    </row>
    <row r="28820" spans="21:21" x14ac:dyDescent="0.2">
      <c r="U28820" s="59"/>
    </row>
    <row r="28821" spans="21:21" x14ac:dyDescent="0.2">
      <c r="U28821" s="59"/>
    </row>
    <row r="28822" spans="21:21" x14ac:dyDescent="0.2">
      <c r="U28822" s="59"/>
    </row>
    <row r="28823" spans="21:21" x14ac:dyDescent="0.2">
      <c r="U28823" s="59"/>
    </row>
    <row r="28824" spans="21:21" x14ac:dyDescent="0.2">
      <c r="U28824" s="59"/>
    </row>
    <row r="28825" spans="21:21" x14ac:dyDescent="0.2">
      <c r="U28825" s="59"/>
    </row>
    <row r="28826" spans="21:21" x14ac:dyDescent="0.2">
      <c r="U28826" s="59"/>
    </row>
    <row r="28827" spans="21:21" x14ac:dyDescent="0.2">
      <c r="U28827" s="59"/>
    </row>
    <row r="28828" spans="21:21" x14ac:dyDescent="0.2">
      <c r="U28828" s="59"/>
    </row>
    <row r="28829" spans="21:21" x14ac:dyDescent="0.2">
      <c r="U28829" s="59"/>
    </row>
    <row r="28830" spans="21:21" x14ac:dyDescent="0.2">
      <c r="U28830" s="59"/>
    </row>
    <row r="28831" spans="21:21" x14ac:dyDescent="0.2">
      <c r="U28831" s="59"/>
    </row>
    <row r="28832" spans="21:21" x14ac:dyDescent="0.2">
      <c r="U28832" s="59"/>
    </row>
    <row r="28833" spans="21:21" x14ac:dyDescent="0.2">
      <c r="U28833" s="59"/>
    </row>
    <row r="28834" spans="21:21" x14ac:dyDescent="0.2">
      <c r="U28834" s="59"/>
    </row>
    <row r="28835" spans="21:21" x14ac:dyDescent="0.2">
      <c r="U28835" s="59"/>
    </row>
    <row r="28836" spans="21:21" x14ac:dyDescent="0.2">
      <c r="U28836" s="59"/>
    </row>
    <row r="28837" spans="21:21" x14ac:dyDescent="0.2">
      <c r="U28837" s="59"/>
    </row>
    <row r="28838" spans="21:21" x14ac:dyDescent="0.2">
      <c r="U28838" s="59"/>
    </row>
    <row r="28839" spans="21:21" x14ac:dyDescent="0.2">
      <c r="U28839" s="59"/>
    </row>
    <row r="28840" spans="21:21" x14ac:dyDescent="0.2">
      <c r="U28840" s="59"/>
    </row>
    <row r="28841" spans="21:21" x14ac:dyDescent="0.2">
      <c r="U28841" s="59"/>
    </row>
    <row r="28842" spans="21:21" x14ac:dyDescent="0.2">
      <c r="U28842" s="59"/>
    </row>
    <row r="28843" spans="21:21" x14ac:dyDescent="0.2">
      <c r="U28843" s="59"/>
    </row>
    <row r="28844" spans="21:21" x14ac:dyDescent="0.2">
      <c r="U28844" s="59"/>
    </row>
    <row r="28845" spans="21:21" x14ac:dyDescent="0.2">
      <c r="U28845" s="59"/>
    </row>
    <row r="28846" spans="21:21" x14ac:dyDescent="0.2">
      <c r="U28846" s="59"/>
    </row>
    <row r="28847" spans="21:21" x14ac:dyDescent="0.2">
      <c r="U28847" s="59"/>
    </row>
    <row r="28848" spans="21:21" x14ac:dyDescent="0.2">
      <c r="U28848" s="59"/>
    </row>
    <row r="28849" spans="21:21" x14ac:dyDescent="0.2">
      <c r="U28849" s="59"/>
    </row>
    <row r="28850" spans="21:21" x14ac:dyDescent="0.2">
      <c r="U28850" s="59"/>
    </row>
    <row r="28851" spans="21:21" x14ac:dyDescent="0.2">
      <c r="U28851" s="59"/>
    </row>
    <row r="28852" spans="21:21" x14ac:dyDescent="0.2">
      <c r="U28852" s="59"/>
    </row>
    <row r="28853" spans="21:21" x14ac:dyDescent="0.2">
      <c r="U28853" s="59"/>
    </row>
    <row r="28854" spans="21:21" x14ac:dyDescent="0.2">
      <c r="U28854" s="59"/>
    </row>
    <row r="28855" spans="21:21" x14ac:dyDescent="0.2">
      <c r="U28855" s="59"/>
    </row>
    <row r="28856" spans="21:21" x14ac:dyDescent="0.2">
      <c r="U28856" s="59"/>
    </row>
    <row r="28857" spans="21:21" x14ac:dyDescent="0.2">
      <c r="U28857" s="59"/>
    </row>
    <row r="28858" spans="21:21" x14ac:dyDescent="0.2">
      <c r="U28858" s="59"/>
    </row>
    <row r="28859" spans="21:21" x14ac:dyDescent="0.2">
      <c r="U28859" s="59"/>
    </row>
    <row r="28860" spans="21:21" x14ac:dyDescent="0.2">
      <c r="U28860" s="59"/>
    </row>
    <row r="28861" spans="21:21" x14ac:dyDescent="0.2">
      <c r="U28861" s="59"/>
    </row>
    <row r="28862" spans="21:21" x14ac:dyDescent="0.2">
      <c r="U28862" s="59"/>
    </row>
    <row r="28863" spans="21:21" x14ac:dyDescent="0.2">
      <c r="U28863" s="59"/>
    </row>
    <row r="28864" spans="21:21" x14ac:dyDescent="0.2">
      <c r="U28864" s="59"/>
    </row>
    <row r="28865" spans="21:21" x14ac:dyDescent="0.2">
      <c r="U28865" s="59"/>
    </row>
    <row r="28866" spans="21:21" x14ac:dyDescent="0.2">
      <c r="U28866" s="59"/>
    </row>
    <row r="28867" spans="21:21" x14ac:dyDescent="0.2">
      <c r="U28867" s="59"/>
    </row>
    <row r="28868" spans="21:21" x14ac:dyDescent="0.2">
      <c r="U28868" s="59"/>
    </row>
    <row r="28869" spans="21:21" x14ac:dyDescent="0.2">
      <c r="U28869" s="59"/>
    </row>
    <row r="28870" spans="21:21" x14ac:dyDescent="0.2">
      <c r="U28870" s="59"/>
    </row>
    <row r="28871" spans="21:21" x14ac:dyDescent="0.2">
      <c r="U28871" s="59"/>
    </row>
    <row r="28872" spans="21:21" x14ac:dyDescent="0.2">
      <c r="U28872" s="59"/>
    </row>
    <row r="28873" spans="21:21" x14ac:dyDescent="0.2">
      <c r="U28873" s="59"/>
    </row>
    <row r="28874" spans="21:21" x14ac:dyDescent="0.2">
      <c r="U28874" s="59"/>
    </row>
    <row r="28875" spans="21:21" x14ac:dyDescent="0.2">
      <c r="U28875" s="59"/>
    </row>
    <row r="28876" spans="21:21" x14ac:dyDescent="0.2">
      <c r="U28876" s="59"/>
    </row>
    <row r="28877" spans="21:21" x14ac:dyDescent="0.2">
      <c r="U28877" s="59"/>
    </row>
    <row r="28878" spans="21:21" x14ac:dyDescent="0.2">
      <c r="U28878" s="59"/>
    </row>
    <row r="28879" spans="21:21" x14ac:dyDescent="0.2">
      <c r="U28879" s="59"/>
    </row>
    <row r="28880" spans="21:21" x14ac:dyDescent="0.2">
      <c r="U28880" s="59"/>
    </row>
    <row r="28881" spans="21:21" x14ac:dyDescent="0.2">
      <c r="U28881" s="59"/>
    </row>
    <row r="28882" spans="21:21" x14ac:dyDescent="0.2">
      <c r="U28882" s="59"/>
    </row>
    <row r="28883" spans="21:21" x14ac:dyDescent="0.2">
      <c r="U28883" s="59"/>
    </row>
    <row r="28884" spans="21:21" x14ac:dyDescent="0.2">
      <c r="U28884" s="59"/>
    </row>
    <row r="28885" spans="21:21" x14ac:dyDescent="0.2">
      <c r="U28885" s="59"/>
    </row>
    <row r="28886" spans="21:21" x14ac:dyDescent="0.2">
      <c r="U28886" s="59"/>
    </row>
    <row r="28887" spans="21:21" x14ac:dyDescent="0.2">
      <c r="U28887" s="59"/>
    </row>
    <row r="28888" spans="21:21" x14ac:dyDescent="0.2">
      <c r="U28888" s="59"/>
    </row>
    <row r="28889" spans="21:21" x14ac:dyDescent="0.2">
      <c r="U28889" s="59"/>
    </row>
    <row r="28890" spans="21:21" x14ac:dyDescent="0.2">
      <c r="U28890" s="59"/>
    </row>
    <row r="28891" spans="21:21" x14ac:dyDescent="0.2">
      <c r="U28891" s="59"/>
    </row>
    <row r="28892" spans="21:21" x14ac:dyDescent="0.2">
      <c r="U28892" s="59"/>
    </row>
    <row r="28893" spans="21:21" x14ac:dyDescent="0.2">
      <c r="U28893" s="59"/>
    </row>
    <row r="28894" spans="21:21" x14ac:dyDescent="0.2">
      <c r="U28894" s="59"/>
    </row>
    <row r="28895" spans="21:21" x14ac:dyDescent="0.2">
      <c r="U28895" s="59"/>
    </row>
    <row r="28896" spans="21:21" x14ac:dyDescent="0.2">
      <c r="U28896" s="59"/>
    </row>
    <row r="28897" spans="21:21" x14ac:dyDescent="0.2">
      <c r="U28897" s="59"/>
    </row>
    <row r="28898" spans="21:21" x14ac:dyDescent="0.2">
      <c r="U28898" s="59"/>
    </row>
    <row r="28899" spans="21:21" x14ac:dyDescent="0.2">
      <c r="U28899" s="59"/>
    </row>
    <row r="28900" spans="21:21" x14ac:dyDescent="0.2">
      <c r="U28900" s="59"/>
    </row>
    <row r="28901" spans="21:21" x14ac:dyDescent="0.2">
      <c r="U28901" s="59"/>
    </row>
    <row r="28902" spans="21:21" x14ac:dyDescent="0.2">
      <c r="U28902" s="59"/>
    </row>
    <row r="28903" spans="21:21" x14ac:dyDescent="0.2">
      <c r="U28903" s="59"/>
    </row>
    <row r="28904" spans="21:21" x14ac:dyDescent="0.2">
      <c r="U28904" s="59"/>
    </row>
    <row r="28905" spans="21:21" x14ac:dyDescent="0.2">
      <c r="U28905" s="59"/>
    </row>
    <row r="28906" spans="21:21" x14ac:dyDescent="0.2">
      <c r="U28906" s="59"/>
    </row>
    <row r="28907" spans="21:21" x14ac:dyDescent="0.2">
      <c r="U28907" s="59"/>
    </row>
    <row r="28908" spans="21:21" x14ac:dyDescent="0.2">
      <c r="U28908" s="59"/>
    </row>
    <row r="28909" spans="21:21" x14ac:dyDescent="0.2">
      <c r="U28909" s="59"/>
    </row>
    <row r="28910" spans="21:21" x14ac:dyDescent="0.2">
      <c r="U28910" s="59"/>
    </row>
    <row r="28911" spans="21:21" x14ac:dyDescent="0.2">
      <c r="U28911" s="59"/>
    </row>
    <row r="28912" spans="21:21" x14ac:dyDescent="0.2">
      <c r="U28912" s="59"/>
    </row>
    <row r="28913" spans="21:21" x14ac:dyDescent="0.2">
      <c r="U28913" s="59"/>
    </row>
    <row r="28914" spans="21:21" x14ac:dyDescent="0.2">
      <c r="U28914" s="59"/>
    </row>
    <row r="28915" spans="21:21" x14ac:dyDescent="0.2">
      <c r="U28915" s="59"/>
    </row>
    <row r="28916" spans="21:21" x14ac:dyDescent="0.2">
      <c r="U28916" s="59"/>
    </row>
    <row r="28917" spans="21:21" x14ac:dyDescent="0.2">
      <c r="U28917" s="59"/>
    </row>
    <row r="28918" spans="21:21" x14ac:dyDescent="0.2">
      <c r="U28918" s="59"/>
    </row>
    <row r="28919" spans="21:21" x14ac:dyDescent="0.2">
      <c r="U28919" s="59"/>
    </row>
    <row r="28920" spans="21:21" x14ac:dyDescent="0.2">
      <c r="U28920" s="59"/>
    </row>
    <row r="28921" spans="21:21" x14ac:dyDescent="0.2">
      <c r="U28921" s="59"/>
    </row>
    <row r="28922" spans="21:21" x14ac:dyDescent="0.2">
      <c r="U28922" s="59"/>
    </row>
    <row r="28923" spans="21:21" x14ac:dyDescent="0.2">
      <c r="U28923" s="59"/>
    </row>
    <row r="28924" spans="21:21" x14ac:dyDescent="0.2">
      <c r="U28924" s="59"/>
    </row>
    <row r="28925" spans="21:21" x14ac:dyDescent="0.2">
      <c r="U28925" s="59"/>
    </row>
    <row r="28926" spans="21:21" x14ac:dyDescent="0.2">
      <c r="U28926" s="59"/>
    </row>
    <row r="28927" spans="21:21" x14ac:dyDescent="0.2">
      <c r="U28927" s="59"/>
    </row>
    <row r="28928" spans="21:21" x14ac:dyDescent="0.2">
      <c r="U28928" s="59"/>
    </row>
    <row r="28929" spans="21:21" x14ac:dyDescent="0.2">
      <c r="U28929" s="59"/>
    </row>
    <row r="28930" spans="21:21" x14ac:dyDescent="0.2">
      <c r="U28930" s="59"/>
    </row>
    <row r="28931" spans="21:21" x14ac:dyDescent="0.2">
      <c r="U28931" s="59"/>
    </row>
    <row r="28932" spans="21:21" x14ac:dyDescent="0.2">
      <c r="U28932" s="59"/>
    </row>
    <row r="28933" spans="21:21" x14ac:dyDescent="0.2">
      <c r="U28933" s="59"/>
    </row>
    <row r="28934" spans="21:21" x14ac:dyDescent="0.2">
      <c r="U28934" s="59"/>
    </row>
    <row r="28935" spans="21:21" x14ac:dyDescent="0.2">
      <c r="U28935" s="59"/>
    </row>
    <row r="28936" spans="21:21" x14ac:dyDescent="0.2">
      <c r="U28936" s="59"/>
    </row>
    <row r="28937" spans="21:21" x14ac:dyDescent="0.2">
      <c r="U28937" s="59"/>
    </row>
    <row r="28938" spans="21:21" x14ac:dyDescent="0.2">
      <c r="U28938" s="59"/>
    </row>
    <row r="28939" spans="21:21" x14ac:dyDescent="0.2">
      <c r="U28939" s="59"/>
    </row>
    <row r="28940" spans="21:21" x14ac:dyDescent="0.2">
      <c r="U28940" s="59"/>
    </row>
    <row r="28941" spans="21:21" x14ac:dyDescent="0.2">
      <c r="U28941" s="59"/>
    </row>
    <row r="28942" spans="21:21" x14ac:dyDescent="0.2">
      <c r="U28942" s="59"/>
    </row>
    <row r="28943" spans="21:21" x14ac:dyDescent="0.2">
      <c r="U28943" s="59"/>
    </row>
    <row r="28944" spans="21:21" x14ac:dyDescent="0.2">
      <c r="U28944" s="59"/>
    </row>
    <row r="28945" spans="21:21" x14ac:dyDescent="0.2">
      <c r="U28945" s="59"/>
    </row>
    <row r="28946" spans="21:21" x14ac:dyDescent="0.2">
      <c r="U28946" s="59"/>
    </row>
    <row r="28947" spans="21:21" x14ac:dyDescent="0.2">
      <c r="U28947" s="59"/>
    </row>
    <row r="28948" spans="21:21" x14ac:dyDescent="0.2">
      <c r="U28948" s="59"/>
    </row>
    <row r="28949" spans="21:21" x14ac:dyDescent="0.2">
      <c r="U28949" s="59"/>
    </row>
    <row r="28950" spans="21:21" x14ac:dyDescent="0.2">
      <c r="U28950" s="59"/>
    </row>
    <row r="28951" spans="21:21" x14ac:dyDescent="0.2">
      <c r="U28951" s="59"/>
    </row>
    <row r="28952" spans="21:21" x14ac:dyDescent="0.2">
      <c r="U28952" s="59"/>
    </row>
    <row r="28953" spans="21:21" x14ac:dyDescent="0.2">
      <c r="U28953" s="59"/>
    </row>
    <row r="28954" spans="21:21" x14ac:dyDescent="0.2">
      <c r="U28954" s="59"/>
    </row>
    <row r="28955" spans="21:21" x14ac:dyDescent="0.2">
      <c r="U28955" s="59"/>
    </row>
    <row r="28956" spans="21:21" x14ac:dyDescent="0.2">
      <c r="U28956" s="59"/>
    </row>
    <row r="28957" spans="21:21" x14ac:dyDescent="0.2">
      <c r="U28957" s="59"/>
    </row>
    <row r="28958" spans="21:21" x14ac:dyDescent="0.2">
      <c r="U28958" s="59"/>
    </row>
    <row r="28959" spans="21:21" x14ac:dyDescent="0.2">
      <c r="U28959" s="59"/>
    </row>
    <row r="28960" spans="21:21" x14ac:dyDescent="0.2">
      <c r="U28960" s="59"/>
    </row>
    <row r="28961" spans="21:21" x14ac:dyDescent="0.2">
      <c r="U28961" s="59"/>
    </row>
    <row r="28962" spans="21:21" x14ac:dyDescent="0.2">
      <c r="U28962" s="59"/>
    </row>
    <row r="28963" spans="21:21" x14ac:dyDescent="0.2">
      <c r="U28963" s="59"/>
    </row>
    <row r="28964" spans="21:21" x14ac:dyDescent="0.2">
      <c r="U28964" s="59"/>
    </row>
    <row r="28965" spans="21:21" x14ac:dyDescent="0.2">
      <c r="U28965" s="59"/>
    </row>
    <row r="28966" spans="21:21" x14ac:dyDescent="0.2">
      <c r="U28966" s="59"/>
    </row>
    <row r="28967" spans="21:21" x14ac:dyDescent="0.2">
      <c r="U28967" s="59"/>
    </row>
    <row r="28968" spans="21:21" x14ac:dyDescent="0.2">
      <c r="U28968" s="59"/>
    </row>
    <row r="28969" spans="21:21" x14ac:dyDescent="0.2">
      <c r="U28969" s="59"/>
    </row>
    <row r="28970" spans="21:21" x14ac:dyDescent="0.2">
      <c r="U28970" s="59"/>
    </row>
    <row r="28971" spans="21:21" x14ac:dyDescent="0.2">
      <c r="U28971" s="59"/>
    </row>
    <row r="28972" spans="21:21" x14ac:dyDescent="0.2">
      <c r="U28972" s="59"/>
    </row>
    <row r="28973" spans="21:21" x14ac:dyDescent="0.2">
      <c r="U28973" s="59"/>
    </row>
    <row r="28974" spans="21:21" x14ac:dyDescent="0.2">
      <c r="U28974" s="59"/>
    </row>
    <row r="28975" spans="21:21" x14ac:dyDescent="0.2">
      <c r="U28975" s="59"/>
    </row>
    <row r="28976" spans="21:21" x14ac:dyDescent="0.2">
      <c r="U28976" s="59"/>
    </row>
    <row r="28977" spans="21:21" x14ac:dyDescent="0.2">
      <c r="U28977" s="59"/>
    </row>
    <row r="28978" spans="21:21" x14ac:dyDescent="0.2">
      <c r="U28978" s="59"/>
    </row>
    <row r="28979" spans="21:21" x14ac:dyDescent="0.2">
      <c r="U28979" s="59"/>
    </row>
    <row r="28980" spans="21:21" x14ac:dyDescent="0.2">
      <c r="U28980" s="59"/>
    </row>
    <row r="28981" spans="21:21" x14ac:dyDescent="0.2">
      <c r="U28981" s="59"/>
    </row>
    <row r="28982" spans="21:21" x14ac:dyDescent="0.2">
      <c r="U28982" s="59"/>
    </row>
    <row r="28983" spans="21:21" x14ac:dyDescent="0.2">
      <c r="U28983" s="59"/>
    </row>
    <row r="28984" spans="21:21" x14ac:dyDescent="0.2">
      <c r="U28984" s="59"/>
    </row>
    <row r="28985" spans="21:21" x14ac:dyDescent="0.2">
      <c r="U28985" s="59"/>
    </row>
    <row r="28986" spans="21:21" x14ac:dyDescent="0.2">
      <c r="U28986" s="59"/>
    </row>
    <row r="28987" spans="21:21" x14ac:dyDescent="0.2">
      <c r="U28987" s="59"/>
    </row>
    <row r="28988" spans="21:21" x14ac:dyDescent="0.2">
      <c r="U28988" s="59"/>
    </row>
    <row r="28989" spans="21:21" x14ac:dyDescent="0.2">
      <c r="U28989" s="59"/>
    </row>
    <row r="28990" spans="21:21" x14ac:dyDescent="0.2">
      <c r="U28990" s="59"/>
    </row>
    <row r="28991" spans="21:21" x14ac:dyDescent="0.2">
      <c r="U28991" s="59"/>
    </row>
    <row r="28992" spans="21:21" x14ac:dyDescent="0.2">
      <c r="U28992" s="59"/>
    </row>
    <row r="28993" spans="21:21" x14ac:dyDescent="0.2">
      <c r="U28993" s="59"/>
    </row>
    <row r="28994" spans="21:21" x14ac:dyDescent="0.2">
      <c r="U28994" s="59"/>
    </row>
    <row r="28995" spans="21:21" x14ac:dyDescent="0.2">
      <c r="U28995" s="59"/>
    </row>
    <row r="28996" spans="21:21" x14ac:dyDescent="0.2">
      <c r="U28996" s="59"/>
    </row>
    <row r="28997" spans="21:21" x14ac:dyDescent="0.2">
      <c r="U28997" s="59"/>
    </row>
    <row r="28998" spans="21:21" x14ac:dyDescent="0.2">
      <c r="U28998" s="59"/>
    </row>
    <row r="28999" spans="21:21" x14ac:dyDescent="0.2">
      <c r="U28999" s="59"/>
    </row>
    <row r="29000" spans="21:21" x14ac:dyDescent="0.2">
      <c r="U29000" s="59"/>
    </row>
    <row r="29001" spans="21:21" x14ac:dyDescent="0.2">
      <c r="U29001" s="59"/>
    </row>
    <row r="29002" spans="21:21" x14ac:dyDescent="0.2">
      <c r="U29002" s="59"/>
    </row>
    <row r="29003" spans="21:21" x14ac:dyDescent="0.2">
      <c r="U29003" s="59"/>
    </row>
    <row r="29004" spans="21:21" x14ac:dyDescent="0.2">
      <c r="U29004" s="59"/>
    </row>
    <row r="29005" spans="21:21" x14ac:dyDescent="0.2">
      <c r="U29005" s="59"/>
    </row>
    <row r="29006" spans="21:21" x14ac:dyDescent="0.2">
      <c r="U29006" s="59"/>
    </row>
    <row r="29007" spans="21:21" x14ac:dyDescent="0.2">
      <c r="U29007" s="59"/>
    </row>
    <row r="29008" spans="21:21" x14ac:dyDescent="0.2">
      <c r="U29008" s="59"/>
    </row>
    <row r="29009" spans="21:21" x14ac:dyDescent="0.2">
      <c r="U29009" s="59"/>
    </row>
    <row r="29010" spans="21:21" x14ac:dyDescent="0.2">
      <c r="U29010" s="59"/>
    </row>
    <row r="29011" spans="21:21" x14ac:dyDescent="0.2">
      <c r="U29011" s="59"/>
    </row>
    <row r="29012" spans="21:21" x14ac:dyDescent="0.2">
      <c r="U29012" s="59"/>
    </row>
    <row r="29013" spans="21:21" x14ac:dyDescent="0.2">
      <c r="U29013" s="59"/>
    </row>
    <row r="29014" spans="21:21" x14ac:dyDescent="0.2">
      <c r="U29014" s="59"/>
    </row>
    <row r="29015" spans="21:21" x14ac:dyDescent="0.2">
      <c r="U29015" s="59"/>
    </row>
    <row r="29016" spans="21:21" x14ac:dyDescent="0.2">
      <c r="U29016" s="59"/>
    </row>
    <row r="29017" spans="21:21" x14ac:dyDescent="0.2">
      <c r="U29017" s="59"/>
    </row>
    <row r="29018" spans="21:21" x14ac:dyDescent="0.2">
      <c r="U29018" s="59"/>
    </row>
    <row r="29019" spans="21:21" x14ac:dyDescent="0.2">
      <c r="U29019" s="59"/>
    </row>
    <row r="29020" spans="21:21" x14ac:dyDescent="0.2">
      <c r="U29020" s="59"/>
    </row>
    <row r="29021" spans="21:21" x14ac:dyDescent="0.2">
      <c r="U29021" s="59"/>
    </row>
    <row r="29022" spans="21:21" x14ac:dyDescent="0.2">
      <c r="U29022" s="59"/>
    </row>
    <row r="29023" spans="21:21" x14ac:dyDescent="0.2">
      <c r="U29023" s="59"/>
    </row>
    <row r="29024" spans="21:21" x14ac:dyDescent="0.2">
      <c r="U29024" s="59"/>
    </row>
    <row r="29025" spans="21:21" x14ac:dyDescent="0.2">
      <c r="U29025" s="59"/>
    </row>
    <row r="29026" spans="21:21" x14ac:dyDescent="0.2">
      <c r="U29026" s="59"/>
    </row>
    <row r="29027" spans="21:21" x14ac:dyDescent="0.2">
      <c r="U29027" s="59"/>
    </row>
    <row r="29028" spans="21:21" x14ac:dyDescent="0.2">
      <c r="U29028" s="59"/>
    </row>
    <row r="29029" spans="21:21" x14ac:dyDescent="0.2">
      <c r="U29029" s="59"/>
    </row>
    <row r="29030" spans="21:21" x14ac:dyDescent="0.2">
      <c r="U29030" s="59"/>
    </row>
    <row r="29031" spans="21:21" x14ac:dyDescent="0.2">
      <c r="U29031" s="59"/>
    </row>
    <row r="29032" spans="21:21" x14ac:dyDescent="0.2">
      <c r="U29032" s="59"/>
    </row>
    <row r="29033" spans="21:21" x14ac:dyDescent="0.2">
      <c r="U29033" s="59"/>
    </row>
    <row r="29034" spans="21:21" x14ac:dyDescent="0.2">
      <c r="U29034" s="59"/>
    </row>
    <row r="29035" spans="21:21" x14ac:dyDescent="0.2">
      <c r="U29035" s="59"/>
    </row>
    <row r="29036" spans="21:21" x14ac:dyDescent="0.2">
      <c r="U29036" s="59"/>
    </row>
    <row r="29037" spans="21:21" x14ac:dyDescent="0.2">
      <c r="U29037" s="59"/>
    </row>
    <row r="29038" spans="21:21" x14ac:dyDescent="0.2">
      <c r="U29038" s="59"/>
    </row>
    <row r="29039" spans="21:21" x14ac:dyDescent="0.2">
      <c r="U29039" s="59"/>
    </row>
    <row r="29040" spans="21:21" x14ac:dyDescent="0.2">
      <c r="U29040" s="59"/>
    </row>
    <row r="29041" spans="21:21" x14ac:dyDescent="0.2">
      <c r="U29041" s="59"/>
    </row>
    <row r="29042" spans="21:21" x14ac:dyDescent="0.2">
      <c r="U29042" s="59"/>
    </row>
    <row r="29043" spans="21:21" x14ac:dyDescent="0.2">
      <c r="U29043" s="59"/>
    </row>
    <row r="29044" spans="21:21" x14ac:dyDescent="0.2">
      <c r="U29044" s="59"/>
    </row>
    <row r="29045" spans="21:21" x14ac:dyDescent="0.2">
      <c r="U29045" s="59"/>
    </row>
    <row r="29046" spans="21:21" x14ac:dyDescent="0.2">
      <c r="U29046" s="59"/>
    </row>
    <row r="29047" spans="21:21" x14ac:dyDescent="0.2">
      <c r="U29047" s="59"/>
    </row>
    <row r="29048" spans="21:21" x14ac:dyDescent="0.2">
      <c r="U29048" s="59"/>
    </row>
    <row r="29049" spans="21:21" x14ac:dyDescent="0.2">
      <c r="U29049" s="59"/>
    </row>
    <row r="29050" spans="21:21" x14ac:dyDescent="0.2">
      <c r="U29050" s="59"/>
    </row>
    <row r="29051" spans="21:21" x14ac:dyDescent="0.2">
      <c r="U29051" s="59"/>
    </row>
    <row r="29052" spans="21:21" x14ac:dyDescent="0.2">
      <c r="U29052" s="59"/>
    </row>
    <row r="29053" spans="21:21" x14ac:dyDescent="0.2">
      <c r="U29053" s="59"/>
    </row>
    <row r="29054" spans="21:21" x14ac:dyDescent="0.2">
      <c r="U29054" s="59"/>
    </row>
    <row r="29055" spans="21:21" x14ac:dyDescent="0.2">
      <c r="U29055" s="59"/>
    </row>
    <row r="29056" spans="21:21" x14ac:dyDescent="0.2">
      <c r="U29056" s="59"/>
    </row>
    <row r="29057" spans="21:21" x14ac:dyDescent="0.2">
      <c r="U29057" s="59"/>
    </row>
    <row r="29058" spans="21:21" x14ac:dyDescent="0.2">
      <c r="U29058" s="59"/>
    </row>
    <row r="29059" spans="21:21" x14ac:dyDescent="0.2">
      <c r="U29059" s="59"/>
    </row>
    <row r="29060" spans="21:21" x14ac:dyDescent="0.2">
      <c r="U29060" s="59"/>
    </row>
    <row r="29061" spans="21:21" x14ac:dyDescent="0.2">
      <c r="U29061" s="59"/>
    </row>
    <row r="29062" spans="21:21" x14ac:dyDescent="0.2">
      <c r="U29062" s="59"/>
    </row>
    <row r="29063" spans="21:21" x14ac:dyDescent="0.2">
      <c r="U29063" s="59"/>
    </row>
    <row r="29064" spans="21:21" x14ac:dyDescent="0.2">
      <c r="U29064" s="59"/>
    </row>
    <row r="29065" spans="21:21" x14ac:dyDescent="0.2">
      <c r="U29065" s="59"/>
    </row>
    <row r="29066" spans="21:21" x14ac:dyDescent="0.2">
      <c r="U29066" s="59"/>
    </row>
    <row r="29067" spans="21:21" x14ac:dyDescent="0.2">
      <c r="U29067" s="59"/>
    </row>
    <row r="29068" spans="21:21" x14ac:dyDescent="0.2">
      <c r="U29068" s="59"/>
    </row>
    <row r="29069" spans="21:21" x14ac:dyDescent="0.2">
      <c r="U29069" s="59"/>
    </row>
    <row r="29070" spans="21:21" x14ac:dyDescent="0.2">
      <c r="U29070" s="59"/>
    </row>
    <row r="29071" spans="21:21" x14ac:dyDescent="0.2">
      <c r="U29071" s="59"/>
    </row>
    <row r="29072" spans="21:21" x14ac:dyDescent="0.2">
      <c r="U29072" s="59"/>
    </row>
    <row r="29073" spans="21:21" x14ac:dyDescent="0.2">
      <c r="U29073" s="59"/>
    </row>
    <row r="29074" spans="21:21" x14ac:dyDescent="0.2">
      <c r="U29074" s="59"/>
    </row>
    <row r="29075" spans="21:21" x14ac:dyDescent="0.2">
      <c r="U29075" s="59"/>
    </row>
    <row r="29076" spans="21:21" x14ac:dyDescent="0.2">
      <c r="U29076" s="59"/>
    </row>
    <row r="29077" spans="21:21" x14ac:dyDescent="0.2">
      <c r="U29077" s="59"/>
    </row>
    <row r="29078" spans="21:21" x14ac:dyDescent="0.2">
      <c r="U29078" s="59"/>
    </row>
    <row r="29079" spans="21:21" x14ac:dyDescent="0.2">
      <c r="U29079" s="59"/>
    </row>
    <row r="29080" spans="21:21" x14ac:dyDescent="0.2">
      <c r="U29080" s="59"/>
    </row>
    <row r="29081" spans="21:21" x14ac:dyDescent="0.2">
      <c r="U29081" s="59"/>
    </row>
    <row r="29082" spans="21:21" x14ac:dyDescent="0.2">
      <c r="U29082" s="59"/>
    </row>
    <row r="29083" spans="21:21" x14ac:dyDescent="0.2">
      <c r="U29083" s="59"/>
    </row>
    <row r="29084" spans="21:21" x14ac:dyDescent="0.2">
      <c r="U29084" s="59"/>
    </row>
    <row r="29085" spans="21:21" x14ac:dyDescent="0.2">
      <c r="U29085" s="59"/>
    </row>
    <row r="29086" spans="21:21" x14ac:dyDescent="0.2">
      <c r="U29086" s="59"/>
    </row>
    <row r="29087" spans="21:21" x14ac:dyDescent="0.2">
      <c r="U29087" s="59"/>
    </row>
    <row r="29088" spans="21:21" x14ac:dyDescent="0.2">
      <c r="U29088" s="59"/>
    </row>
    <row r="29089" spans="21:21" x14ac:dyDescent="0.2">
      <c r="U29089" s="59"/>
    </row>
    <row r="29090" spans="21:21" x14ac:dyDescent="0.2">
      <c r="U29090" s="59"/>
    </row>
    <row r="29091" spans="21:21" x14ac:dyDescent="0.2">
      <c r="U29091" s="59"/>
    </row>
    <row r="29092" spans="21:21" x14ac:dyDescent="0.2">
      <c r="U29092" s="59"/>
    </row>
    <row r="29093" spans="21:21" x14ac:dyDescent="0.2">
      <c r="U29093" s="59"/>
    </row>
    <row r="29094" spans="21:21" x14ac:dyDescent="0.2">
      <c r="U29094" s="59"/>
    </row>
    <row r="29095" spans="21:21" x14ac:dyDescent="0.2">
      <c r="U29095" s="59"/>
    </row>
    <row r="29096" spans="21:21" x14ac:dyDescent="0.2">
      <c r="U29096" s="59"/>
    </row>
    <row r="29097" spans="21:21" x14ac:dyDescent="0.2">
      <c r="U29097" s="59"/>
    </row>
    <row r="29098" spans="21:21" x14ac:dyDescent="0.2">
      <c r="U29098" s="59"/>
    </row>
    <row r="29099" spans="21:21" x14ac:dyDescent="0.2">
      <c r="U29099" s="59"/>
    </row>
    <row r="29100" spans="21:21" x14ac:dyDescent="0.2">
      <c r="U29100" s="59"/>
    </row>
    <row r="29101" spans="21:21" x14ac:dyDescent="0.2">
      <c r="U29101" s="59"/>
    </row>
    <row r="29102" spans="21:21" x14ac:dyDescent="0.2">
      <c r="U29102" s="59"/>
    </row>
    <row r="29103" spans="21:21" x14ac:dyDescent="0.2">
      <c r="U29103" s="59"/>
    </row>
    <row r="29104" spans="21:21" x14ac:dyDescent="0.2">
      <c r="U29104" s="59"/>
    </row>
    <row r="29105" spans="21:21" x14ac:dyDescent="0.2">
      <c r="U29105" s="59"/>
    </row>
    <row r="29106" spans="21:21" x14ac:dyDescent="0.2">
      <c r="U29106" s="59"/>
    </row>
    <row r="29107" spans="21:21" x14ac:dyDescent="0.2">
      <c r="U29107" s="59"/>
    </row>
    <row r="29108" spans="21:21" x14ac:dyDescent="0.2">
      <c r="U29108" s="59"/>
    </row>
    <row r="29109" spans="21:21" x14ac:dyDescent="0.2">
      <c r="U29109" s="59"/>
    </row>
    <row r="29110" spans="21:21" x14ac:dyDescent="0.2">
      <c r="U29110" s="59"/>
    </row>
    <row r="29111" spans="21:21" x14ac:dyDescent="0.2">
      <c r="U29111" s="59"/>
    </row>
    <row r="29112" spans="21:21" x14ac:dyDescent="0.2">
      <c r="U29112" s="59"/>
    </row>
    <row r="29113" spans="21:21" x14ac:dyDescent="0.2">
      <c r="U29113" s="59"/>
    </row>
    <row r="29114" spans="21:21" x14ac:dyDescent="0.2">
      <c r="U29114" s="59"/>
    </row>
    <row r="29115" spans="21:21" x14ac:dyDescent="0.2">
      <c r="U29115" s="59"/>
    </row>
    <row r="29116" spans="21:21" x14ac:dyDescent="0.2">
      <c r="U29116" s="59"/>
    </row>
    <row r="29117" spans="21:21" x14ac:dyDescent="0.2">
      <c r="U29117" s="59"/>
    </row>
    <row r="29118" spans="21:21" x14ac:dyDescent="0.2">
      <c r="U29118" s="59"/>
    </row>
    <row r="29119" spans="21:21" x14ac:dyDescent="0.2">
      <c r="U29119" s="59"/>
    </row>
    <row r="29120" spans="21:21" x14ac:dyDescent="0.2">
      <c r="U29120" s="59"/>
    </row>
    <row r="29121" spans="21:21" x14ac:dyDescent="0.2">
      <c r="U29121" s="59"/>
    </row>
    <row r="29122" spans="21:21" x14ac:dyDescent="0.2">
      <c r="U29122" s="59"/>
    </row>
    <row r="29123" spans="21:21" x14ac:dyDescent="0.2">
      <c r="U29123" s="59"/>
    </row>
    <row r="29124" spans="21:21" x14ac:dyDescent="0.2">
      <c r="U29124" s="59"/>
    </row>
    <row r="29125" spans="21:21" x14ac:dyDescent="0.2">
      <c r="U29125" s="59"/>
    </row>
    <row r="29126" spans="21:21" x14ac:dyDescent="0.2">
      <c r="U29126" s="59"/>
    </row>
    <row r="29127" spans="21:21" x14ac:dyDescent="0.2">
      <c r="U29127" s="59"/>
    </row>
    <row r="29128" spans="21:21" x14ac:dyDescent="0.2">
      <c r="U29128" s="59"/>
    </row>
    <row r="29129" spans="21:21" x14ac:dyDescent="0.2">
      <c r="U29129" s="59"/>
    </row>
    <row r="29130" spans="21:21" x14ac:dyDescent="0.2">
      <c r="U29130" s="59"/>
    </row>
    <row r="29131" spans="21:21" x14ac:dyDescent="0.2">
      <c r="U29131" s="59"/>
    </row>
    <row r="29132" spans="21:21" x14ac:dyDescent="0.2">
      <c r="U29132" s="59"/>
    </row>
    <row r="29133" spans="21:21" x14ac:dyDescent="0.2">
      <c r="U29133" s="59"/>
    </row>
    <row r="29134" spans="21:21" x14ac:dyDescent="0.2">
      <c r="U29134" s="59"/>
    </row>
    <row r="29135" spans="21:21" x14ac:dyDescent="0.2">
      <c r="U29135" s="59"/>
    </row>
    <row r="29136" spans="21:21" x14ac:dyDescent="0.2">
      <c r="U29136" s="59"/>
    </row>
    <row r="29137" spans="21:21" x14ac:dyDescent="0.2">
      <c r="U29137" s="59"/>
    </row>
    <row r="29138" spans="21:21" x14ac:dyDescent="0.2">
      <c r="U29138" s="59"/>
    </row>
    <row r="29139" spans="21:21" x14ac:dyDescent="0.2">
      <c r="U29139" s="59"/>
    </row>
    <row r="29140" spans="21:21" x14ac:dyDescent="0.2">
      <c r="U29140" s="59"/>
    </row>
    <row r="29141" spans="21:21" x14ac:dyDescent="0.2">
      <c r="U29141" s="59"/>
    </row>
    <row r="29142" spans="21:21" x14ac:dyDescent="0.2">
      <c r="U29142" s="59"/>
    </row>
    <row r="29143" spans="21:21" x14ac:dyDescent="0.2">
      <c r="U29143" s="59"/>
    </row>
    <row r="29144" spans="21:21" x14ac:dyDescent="0.2">
      <c r="U29144" s="59"/>
    </row>
    <row r="29145" spans="21:21" x14ac:dyDescent="0.2">
      <c r="U29145" s="59"/>
    </row>
    <row r="29146" spans="21:21" x14ac:dyDescent="0.2">
      <c r="U29146" s="59"/>
    </row>
    <row r="29147" spans="21:21" x14ac:dyDescent="0.2">
      <c r="U29147" s="59"/>
    </row>
    <row r="29148" spans="21:21" x14ac:dyDescent="0.2">
      <c r="U29148" s="59"/>
    </row>
    <row r="29149" spans="21:21" x14ac:dyDescent="0.2">
      <c r="U29149" s="59"/>
    </row>
    <row r="29150" spans="21:21" x14ac:dyDescent="0.2">
      <c r="U29150" s="59"/>
    </row>
    <row r="29151" spans="21:21" x14ac:dyDescent="0.2">
      <c r="U29151" s="59"/>
    </row>
    <row r="29152" spans="21:21" x14ac:dyDescent="0.2">
      <c r="U29152" s="59"/>
    </row>
    <row r="29153" spans="21:21" x14ac:dyDescent="0.2">
      <c r="U29153" s="59"/>
    </row>
    <row r="29154" spans="21:21" x14ac:dyDescent="0.2">
      <c r="U29154" s="59"/>
    </row>
    <row r="29155" spans="21:21" x14ac:dyDescent="0.2">
      <c r="U29155" s="59"/>
    </row>
    <row r="29156" spans="21:21" x14ac:dyDescent="0.2">
      <c r="U29156" s="59"/>
    </row>
    <row r="29157" spans="21:21" x14ac:dyDescent="0.2">
      <c r="U29157" s="59"/>
    </row>
    <row r="29158" spans="21:21" x14ac:dyDescent="0.2">
      <c r="U29158" s="59"/>
    </row>
    <row r="29159" spans="21:21" x14ac:dyDescent="0.2">
      <c r="U29159" s="59"/>
    </row>
    <row r="29160" spans="21:21" x14ac:dyDescent="0.2">
      <c r="U29160" s="59"/>
    </row>
    <row r="29161" spans="21:21" x14ac:dyDescent="0.2">
      <c r="U29161" s="59"/>
    </row>
    <row r="29162" spans="21:21" x14ac:dyDescent="0.2">
      <c r="U29162" s="59"/>
    </row>
    <row r="29163" spans="21:21" x14ac:dyDescent="0.2">
      <c r="U29163" s="59"/>
    </row>
    <row r="29164" spans="21:21" x14ac:dyDescent="0.2">
      <c r="U29164" s="59"/>
    </row>
    <row r="29165" spans="21:21" x14ac:dyDescent="0.2">
      <c r="U29165" s="59"/>
    </row>
    <row r="29166" spans="21:21" x14ac:dyDescent="0.2">
      <c r="U29166" s="59"/>
    </row>
    <row r="29167" spans="21:21" x14ac:dyDescent="0.2">
      <c r="U29167" s="59"/>
    </row>
    <row r="29168" spans="21:21" x14ac:dyDescent="0.2">
      <c r="U29168" s="59"/>
    </row>
    <row r="29169" spans="21:21" x14ac:dyDescent="0.2">
      <c r="U29169" s="59"/>
    </row>
    <row r="29170" spans="21:21" x14ac:dyDescent="0.2">
      <c r="U29170" s="59"/>
    </row>
    <row r="29171" spans="21:21" x14ac:dyDescent="0.2">
      <c r="U29171" s="59"/>
    </row>
    <row r="29172" spans="21:21" x14ac:dyDescent="0.2">
      <c r="U29172" s="59"/>
    </row>
    <row r="29173" spans="21:21" x14ac:dyDescent="0.2">
      <c r="U29173" s="59"/>
    </row>
    <row r="29174" spans="21:21" x14ac:dyDescent="0.2">
      <c r="U29174" s="59"/>
    </row>
    <row r="29175" spans="21:21" x14ac:dyDescent="0.2">
      <c r="U29175" s="59"/>
    </row>
    <row r="29176" spans="21:21" x14ac:dyDescent="0.2">
      <c r="U29176" s="59"/>
    </row>
    <row r="29177" spans="21:21" x14ac:dyDescent="0.2">
      <c r="U29177" s="59"/>
    </row>
    <row r="29178" spans="21:21" x14ac:dyDescent="0.2">
      <c r="U29178" s="59"/>
    </row>
    <row r="29179" spans="21:21" x14ac:dyDescent="0.2">
      <c r="U29179" s="59"/>
    </row>
    <row r="29180" spans="21:21" x14ac:dyDescent="0.2">
      <c r="U29180" s="59"/>
    </row>
    <row r="29181" spans="21:21" x14ac:dyDescent="0.2">
      <c r="U29181" s="59"/>
    </row>
    <row r="29182" spans="21:21" x14ac:dyDescent="0.2">
      <c r="U29182" s="59"/>
    </row>
    <row r="29183" spans="21:21" x14ac:dyDescent="0.2">
      <c r="U29183" s="59"/>
    </row>
    <row r="29184" spans="21:21" x14ac:dyDescent="0.2">
      <c r="U29184" s="59"/>
    </row>
    <row r="29185" spans="21:21" x14ac:dyDescent="0.2">
      <c r="U29185" s="59"/>
    </row>
    <row r="29186" spans="21:21" x14ac:dyDescent="0.2">
      <c r="U29186" s="59"/>
    </row>
    <row r="29187" spans="21:21" x14ac:dyDescent="0.2">
      <c r="U29187" s="59"/>
    </row>
    <row r="29188" spans="21:21" x14ac:dyDescent="0.2">
      <c r="U29188" s="59"/>
    </row>
    <row r="29189" spans="21:21" x14ac:dyDescent="0.2">
      <c r="U29189" s="59"/>
    </row>
    <row r="29190" spans="21:21" x14ac:dyDescent="0.2">
      <c r="U29190" s="59"/>
    </row>
    <row r="29191" spans="21:21" x14ac:dyDescent="0.2">
      <c r="U29191" s="59"/>
    </row>
    <row r="29192" spans="21:21" x14ac:dyDescent="0.2">
      <c r="U29192" s="59"/>
    </row>
    <row r="29193" spans="21:21" x14ac:dyDescent="0.2">
      <c r="U29193" s="59"/>
    </row>
    <row r="29194" spans="21:21" x14ac:dyDescent="0.2">
      <c r="U29194" s="59"/>
    </row>
    <row r="29195" spans="21:21" x14ac:dyDescent="0.2">
      <c r="U29195" s="59"/>
    </row>
    <row r="29196" spans="21:21" x14ac:dyDescent="0.2">
      <c r="U29196" s="59"/>
    </row>
    <row r="29197" spans="21:21" x14ac:dyDescent="0.2">
      <c r="U29197" s="59"/>
    </row>
    <row r="29198" spans="21:21" x14ac:dyDescent="0.2">
      <c r="U29198" s="59"/>
    </row>
    <row r="29199" spans="21:21" x14ac:dyDescent="0.2">
      <c r="U29199" s="59"/>
    </row>
    <row r="29200" spans="21:21" x14ac:dyDescent="0.2">
      <c r="U29200" s="59"/>
    </row>
    <row r="29201" spans="21:21" x14ac:dyDescent="0.2">
      <c r="U29201" s="59"/>
    </row>
    <row r="29202" spans="21:21" x14ac:dyDescent="0.2">
      <c r="U29202" s="59"/>
    </row>
    <row r="29203" spans="21:21" x14ac:dyDescent="0.2">
      <c r="U29203" s="59"/>
    </row>
    <row r="29204" spans="21:21" x14ac:dyDescent="0.2">
      <c r="U29204" s="59"/>
    </row>
    <row r="29205" spans="21:21" x14ac:dyDescent="0.2">
      <c r="U29205" s="59"/>
    </row>
    <row r="29206" spans="21:21" x14ac:dyDescent="0.2">
      <c r="U29206" s="59"/>
    </row>
    <row r="29207" spans="21:21" x14ac:dyDescent="0.2">
      <c r="U29207" s="59"/>
    </row>
    <row r="29208" spans="21:21" x14ac:dyDescent="0.2">
      <c r="U29208" s="59"/>
    </row>
    <row r="29209" spans="21:21" x14ac:dyDescent="0.2">
      <c r="U29209" s="59"/>
    </row>
    <row r="29210" spans="21:21" x14ac:dyDescent="0.2">
      <c r="U29210" s="59"/>
    </row>
    <row r="29211" spans="21:21" x14ac:dyDescent="0.2">
      <c r="U29211" s="59"/>
    </row>
    <row r="29212" spans="21:21" x14ac:dyDescent="0.2">
      <c r="U29212" s="59"/>
    </row>
    <row r="29213" spans="21:21" x14ac:dyDescent="0.2">
      <c r="U29213" s="59"/>
    </row>
    <row r="29214" spans="21:21" x14ac:dyDescent="0.2">
      <c r="U29214" s="59"/>
    </row>
    <row r="29215" spans="21:21" x14ac:dyDescent="0.2">
      <c r="U29215" s="59"/>
    </row>
    <row r="29216" spans="21:21" x14ac:dyDescent="0.2">
      <c r="U29216" s="59"/>
    </row>
    <row r="29217" spans="21:21" x14ac:dyDescent="0.2">
      <c r="U29217" s="59"/>
    </row>
    <row r="29218" spans="21:21" x14ac:dyDescent="0.2">
      <c r="U29218" s="59"/>
    </row>
    <row r="29219" spans="21:21" x14ac:dyDescent="0.2">
      <c r="U29219" s="59"/>
    </row>
    <row r="29220" spans="21:21" x14ac:dyDescent="0.2">
      <c r="U29220" s="59"/>
    </row>
    <row r="29221" spans="21:21" x14ac:dyDescent="0.2">
      <c r="U29221" s="59"/>
    </row>
    <row r="29222" spans="21:21" x14ac:dyDescent="0.2">
      <c r="U29222" s="59"/>
    </row>
    <row r="29223" spans="21:21" x14ac:dyDescent="0.2">
      <c r="U29223" s="59"/>
    </row>
    <row r="29224" spans="21:21" x14ac:dyDescent="0.2">
      <c r="U29224" s="59"/>
    </row>
    <row r="29225" spans="21:21" x14ac:dyDescent="0.2">
      <c r="U29225" s="59"/>
    </row>
    <row r="29226" spans="21:21" x14ac:dyDescent="0.2">
      <c r="U29226" s="59"/>
    </row>
    <row r="29227" spans="21:21" x14ac:dyDescent="0.2">
      <c r="U29227" s="59"/>
    </row>
    <row r="29228" spans="21:21" x14ac:dyDescent="0.2">
      <c r="U29228" s="59"/>
    </row>
    <row r="29229" spans="21:21" x14ac:dyDescent="0.2">
      <c r="U29229" s="59"/>
    </row>
    <row r="29230" spans="21:21" x14ac:dyDescent="0.2">
      <c r="U29230" s="59"/>
    </row>
    <row r="29231" spans="21:21" x14ac:dyDescent="0.2">
      <c r="U29231" s="59"/>
    </row>
    <row r="29232" spans="21:21" x14ac:dyDescent="0.2">
      <c r="U29232" s="59"/>
    </row>
    <row r="29233" spans="21:21" x14ac:dyDescent="0.2">
      <c r="U29233" s="59"/>
    </row>
    <row r="29234" spans="21:21" x14ac:dyDescent="0.2">
      <c r="U29234" s="59"/>
    </row>
    <row r="29235" spans="21:21" x14ac:dyDescent="0.2">
      <c r="U29235" s="59"/>
    </row>
    <row r="29236" spans="21:21" x14ac:dyDescent="0.2">
      <c r="U29236" s="59"/>
    </row>
    <row r="29237" spans="21:21" x14ac:dyDescent="0.2">
      <c r="U29237" s="59"/>
    </row>
    <row r="29238" spans="21:21" x14ac:dyDescent="0.2">
      <c r="U29238" s="59"/>
    </row>
    <row r="29239" spans="21:21" x14ac:dyDescent="0.2">
      <c r="U29239" s="59"/>
    </row>
    <row r="29240" spans="21:21" x14ac:dyDescent="0.2">
      <c r="U29240" s="59"/>
    </row>
    <row r="29241" spans="21:21" x14ac:dyDescent="0.2">
      <c r="U29241" s="59"/>
    </row>
    <row r="29242" spans="21:21" x14ac:dyDescent="0.2">
      <c r="U29242" s="59"/>
    </row>
    <row r="29243" spans="21:21" x14ac:dyDescent="0.2">
      <c r="U29243" s="59"/>
    </row>
    <row r="29244" spans="21:21" x14ac:dyDescent="0.2">
      <c r="U29244" s="59"/>
    </row>
    <row r="29245" spans="21:21" x14ac:dyDescent="0.2">
      <c r="U29245" s="59"/>
    </row>
    <row r="29246" spans="21:21" x14ac:dyDescent="0.2">
      <c r="U29246" s="59"/>
    </row>
    <row r="29247" spans="21:21" x14ac:dyDescent="0.2">
      <c r="U29247" s="59"/>
    </row>
    <row r="29248" spans="21:21" x14ac:dyDescent="0.2">
      <c r="U29248" s="59"/>
    </row>
    <row r="29249" spans="21:21" x14ac:dyDescent="0.2">
      <c r="U29249" s="59"/>
    </row>
    <row r="29250" spans="21:21" x14ac:dyDescent="0.2">
      <c r="U29250" s="59"/>
    </row>
    <row r="29251" spans="21:21" x14ac:dyDescent="0.2">
      <c r="U29251" s="59"/>
    </row>
    <row r="29252" spans="21:21" x14ac:dyDescent="0.2">
      <c r="U29252" s="59"/>
    </row>
    <row r="29253" spans="21:21" x14ac:dyDescent="0.2">
      <c r="U29253" s="59"/>
    </row>
    <row r="29254" spans="21:21" x14ac:dyDescent="0.2">
      <c r="U29254" s="59"/>
    </row>
    <row r="29255" spans="21:21" x14ac:dyDescent="0.2">
      <c r="U29255" s="59"/>
    </row>
    <row r="29256" spans="21:21" x14ac:dyDescent="0.2">
      <c r="U29256" s="59"/>
    </row>
    <row r="29257" spans="21:21" x14ac:dyDescent="0.2">
      <c r="U29257" s="59"/>
    </row>
    <row r="29258" spans="21:21" x14ac:dyDescent="0.2">
      <c r="U29258" s="59"/>
    </row>
    <row r="29259" spans="21:21" x14ac:dyDescent="0.2">
      <c r="U29259" s="59"/>
    </row>
    <row r="29260" spans="21:21" x14ac:dyDescent="0.2">
      <c r="U29260" s="59"/>
    </row>
    <row r="29261" spans="21:21" x14ac:dyDescent="0.2">
      <c r="U29261" s="59"/>
    </row>
    <row r="29262" spans="21:21" x14ac:dyDescent="0.2">
      <c r="U29262" s="59"/>
    </row>
    <row r="29263" spans="21:21" x14ac:dyDescent="0.2">
      <c r="U29263" s="59"/>
    </row>
    <row r="29264" spans="21:21" x14ac:dyDescent="0.2">
      <c r="U29264" s="59"/>
    </row>
    <row r="29265" spans="21:21" x14ac:dyDescent="0.2">
      <c r="U29265" s="59"/>
    </row>
    <row r="29266" spans="21:21" x14ac:dyDescent="0.2">
      <c r="U29266" s="59"/>
    </row>
    <row r="29267" spans="21:21" x14ac:dyDescent="0.2">
      <c r="U29267" s="59"/>
    </row>
    <row r="29268" spans="21:21" x14ac:dyDescent="0.2">
      <c r="U29268" s="59"/>
    </row>
    <row r="29269" spans="21:21" x14ac:dyDescent="0.2">
      <c r="U29269" s="59"/>
    </row>
    <row r="29270" spans="21:21" x14ac:dyDescent="0.2">
      <c r="U29270" s="59"/>
    </row>
    <row r="29271" spans="21:21" x14ac:dyDescent="0.2">
      <c r="U29271" s="59"/>
    </row>
    <row r="29272" spans="21:21" x14ac:dyDescent="0.2">
      <c r="U29272" s="59"/>
    </row>
    <row r="29273" spans="21:21" x14ac:dyDescent="0.2">
      <c r="U29273" s="59"/>
    </row>
    <row r="29274" spans="21:21" x14ac:dyDescent="0.2">
      <c r="U29274" s="59"/>
    </row>
    <row r="29275" spans="21:21" x14ac:dyDescent="0.2">
      <c r="U29275" s="59"/>
    </row>
    <row r="29276" spans="21:21" x14ac:dyDescent="0.2">
      <c r="U29276" s="59"/>
    </row>
    <row r="29277" spans="21:21" x14ac:dyDescent="0.2">
      <c r="U29277" s="59"/>
    </row>
    <row r="29278" spans="21:21" x14ac:dyDescent="0.2">
      <c r="U29278" s="59"/>
    </row>
    <row r="29279" spans="21:21" x14ac:dyDescent="0.2">
      <c r="U29279" s="59"/>
    </row>
    <row r="29280" spans="21:21" x14ac:dyDescent="0.2">
      <c r="U29280" s="59"/>
    </row>
    <row r="29281" spans="21:21" x14ac:dyDescent="0.2">
      <c r="U29281" s="59"/>
    </row>
    <row r="29282" spans="21:21" x14ac:dyDescent="0.2">
      <c r="U29282" s="59"/>
    </row>
    <row r="29283" spans="21:21" x14ac:dyDescent="0.2">
      <c r="U29283" s="59"/>
    </row>
    <row r="29284" spans="21:21" x14ac:dyDescent="0.2">
      <c r="U29284" s="59"/>
    </row>
    <row r="29285" spans="21:21" x14ac:dyDescent="0.2">
      <c r="U29285" s="59"/>
    </row>
    <row r="29286" spans="21:21" x14ac:dyDescent="0.2">
      <c r="U29286" s="59"/>
    </row>
    <row r="29287" spans="21:21" x14ac:dyDescent="0.2">
      <c r="U29287" s="59"/>
    </row>
    <row r="29288" spans="21:21" x14ac:dyDescent="0.2">
      <c r="U29288" s="59"/>
    </row>
    <row r="29289" spans="21:21" x14ac:dyDescent="0.2">
      <c r="U29289" s="59"/>
    </row>
    <row r="29290" spans="21:21" x14ac:dyDescent="0.2">
      <c r="U29290" s="59"/>
    </row>
    <row r="29291" spans="21:21" x14ac:dyDescent="0.2">
      <c r="U29291" s="59"/>
    </row>
    <row r="29292" spans="21:21" x14ac:dyDescent="0.2">
      <c r="U29292" s="59"/>
    </row>
    <row r="29293" spans="21:21" x14ac:dyDescent="0.2">
      <c r="U29293" s="59"/>
    </row>
    <row r="29294" spans="21:21" x14ac:dyDescent="0.2">
      <c r="U29294" s="59"/>
    </row>
    <row r="29295" spans="21:21" x14ac:dyDescent="0.2">
      <c r="U29295" s="59"/>
    </row>
    <row r="29296" spans="21:21" x14ac:dyDescent="0.2">
      <c r="U29296" s="59"/>
    </row>
    <row r="29297" spans="21:21" x14ac:dyDescent="0.2">
      <c r="U29297" s="59"/>
    </row>
    <row r="29298" spans="21:21" x14ac:dyDescent="0.2">
      <c r="U29298" s="59"/>
    </row>
    <row r="29299" spans="21:21" x14ac:dyDescent="0.2">
      <c r="U29299" s="59"/>
    </row>
    <row r="29300" spans="21:21" x14ac:dyDescent="0.2">
      <c r="U29300" s="59"/>
    </row>
    <row r="29301" spans="21:21" x14ac:dyDescent="0.2">
      <c r="U29301" s="59"/>
    </row>
    <row r="29302" spans="21:21" x14ac:dyDescent="0.2">
      <c r="U29302" s="59"/>
    </row>
    <row r="29303" spans="21:21" x14ac:dyDescent="0.2">
      <c r="U29303" s="59"/>
    </row>
    <row r="29304" spans="21:21" x14ac:dyDescent="0.2">
      <c r="U29304" s="59"/>
    </row>
    <row r="29305" spans="21:21" x14ac:dyDescent="0.2">
      <c r="U29305" s="59"/>
    </row>
    <row r="29306" spans="21:21" x14ac:dyDescent="0.2">
      <c r="U29306" s="59"/>
    </row>
    <row r="29307" spans="21:21" x14ac:dyDescent="0.2">
      <c r="U29307" s="59"/>
    </row>
    <row r="29308" spans="21:21" x14ac:dyDescent="0.2">
      <c r="U29308" s="59"/>
    </row>
    <row r="29309" spans="21:21" x14ac:dyDescent="0.2">
      <c r="U29309" s="59"/>
    </row>
    <row r="29310" spans="21:21" x14ac:dyDescent="0.2">
      <c r="U29310" s="59"/>
    </row>
    <row r="29311" spans="21:21" x14ac:dyDescent="0.2">
      <c r="U29311" s="59"/>
    </row>
    <row r="29312" spans="21:21" x14ac:dyDescent="0.2">
      <c r="U29312" s="59"/>
    </row>
    <row r="29313" spans="21:21" x14ac:dyDescent="0.2">
      <c r="U29313" s="59"/>
    </row>
    <row r="29314" spans="21:21" x14ac:dyDescent="0.2">
      <c r="U29314" s="59"/>
    </row>
    <row r="29315" spans="21:21" x14ac:dyDescent="0.2">
      <c r="U29315" s="59"/>
    </row>
    <row r="29316" spans="21:21" x14ac:dyDescent="0.2">
      <c r="U29316" s="59"/>
    </row>
    <row r="29317" spans="21:21" x14ac:dyDescent="0.2">
      <c r="U29317" s="59"/>
    </row>
    <row r="29318" spans="21:21" x14ac:dyDescent="0.2">
      <c r="U29318" s="59"/>
    </row>
    <row r="29319" spans="21:21" x14ac:dyDescent="0.2">
      <c r="U29319" s="59"/>
    </row>
    <row r="29320" spans="21:21" x14ac:dyDescent="0.2">
      <c r="U29320" s="59"/>
    </row>
    <row r="29321" spans="21:21" x14ac:dyDescent="0.2">
      <c r="U29321" s="59"/>
    </row>
    <row r="29322" spans="21:21" x14ac:dyDescent="0.2">
      <c r="U29322" s="59"/>
    </row>
    <row r="29323" spans="21:21" x14ac:dyDescent="0.2">
      <c r="U29323" s="59"/>
    </row>
    <row r="29324" spans="21:21" x14ac:dyDescent="0.2">
      <c r="U29324" s="59"/>
    </row>
    <row r="29325" spans="21:21" x14ac:dyDescent="0.2">
      <c r="U29325" s="59"/>
    </row>
    <row r="29326" spans="21:21" x14ac:dyDescent="0.2">
      <c r="U29326" s="59"/>
    </row>
    <row r="29327" spans="21:21" x14ac:dyDescent="0.2">
      <c r="U29327" s="59"/>
    </row>
    <row r="29328" spans="21:21" x14ac:dyDescent="0.2">
      <c r="U29328" s="59"/>
    </row>
    <row r="29329" spans="21:21" x14ac:dyDescent="0.2">
      <c r="U29329" s="59"/>
    </row>
    <row r="29330" spans="21:21" x14ac:dyDescent="0.2">
      <c r="U29330" s="59"/>
    </row>
    <row r="29331" spans="21:21" x14ac:dyDescent="0.2">
      <c r="U29331" s="59"/>
    </row>
    <row r="29332" spans="21:21" x14ac:dyDescent="0.2">
      <c r="U29332" s="59"/>
    </row>
    <row r="29333" spans="21:21" x14ac:dyDescent="0.2">
      <c r="U29333" s="59"/>
    </row>
    <row r="29334" spans="21:21" x14ac:dyDescent="0.2">
      <c r="U29334" s="59"/>
    </row>
    <row r="29335" spans="21:21" x14ac:dyDescent="0.2">
      <c r="U29335" s="59"/>
    </row>
    <row r="29336" spans="21:21" x14ac:dyDescent="0.2">
      <c r="U29336" s="59"/>
    </row>
    <row r="29337" spans="21:21" x14ac:dyDescent="0.2">
      <c r="U29337" s="59"/>
    </row>
    <row r="29338" spans="21:21" x14ac:dyDescent="0.2">
      <c r="U29338" s="59"/>
    </row>
    <row r="29339" spans="21:21" x14ac:dyDescent="0.2">
      <c r="U29339" s="59"/>
    </row>
    <row r="29340" spans="21:21" x14ac:dyDescent="0.2">
      <c r="U29340" s="59"/>
    </row>
    <row r="29341" spans="21:21" x14ac:dyDescent="0.2">
      <c r="U29341" s="59"/>
    </row>
    <row r="29342" spans="21:21" x14ac:dyDescent="0.2">
      <c r="U29342" s="59"/>
    </row>
    <row r="29343" spans="21:21" x14ac:dyDescent="0.2">
      <c r="U29343" s="59"/>
    </row>
    <row r="29344" spans="21:21" x14ac:dyDescent="0.2">
      <c r="U29344" s="59"/>
    </row>
    <row r="29345" spans="21:21" x14ac:dyDescent="0.2">
      <c r="U29345" s="59"/>
    </row>
    <row r="29346" spans="21:21" x14ac:dyDescent="0.2">
      <c r="U29346" s="59"/>
    </row>
    <row r="29347" spans="21:21" x14ac:dyDescent="0.2">
      <c r="U29347" s="59"/>
    </row>
    <row r="29348" spans="21:21" x14ac:dyDescent="0.2">
      <c r="U29348" s="59"/>
    </row>
    <row r="29349" spans="21:21" x14ac:dyDescent="0.2">
      <c r="U29349" s="59"/>
    </row>
    <row r="29350" spans="21:21" x14ac:dyDescent="0.2">
      <c r="U29350" s="59"/>
    </row>
    <row r="29351" spans="21:21" x14ac:dyDescent="0.2">
      <c r="U29351" s="59"/>
    </row>
    <row r="29352" spans="21:21" x14ac:dyDescent="0.2">
      <c r="U29352" s="59"/>
    </row>
    <row r="29353" spans="21:21" x14ac:dyDescent="0.2">
      <c r="U29353" s="59"/>
    </row>
    <row r="29354" spans="21:21" x14ac:dyDescent="0.2">
      <c r="U29354" s="59"/>
    </row>
    <row r="29355" spans="21:21" x14ac:dyDescent="0.2">
      <c r="U29355" s="59"/>
    </row>
    <row r="29356" spans="21:21" x14ac:dyDescent="0.2">
      <c r="U29356" s="59"/>
    </row>
    <row r="29357" spans="21:21" x14ac:dyDescent="0.2">
      <c r="U29357" s="59"/>
    </row>
    <row r="29358" spans="21:21" x14ac:dyDescent="0.2">
      <c r="U29358" s="59"/>
    </row>
    <row r="29359" spans="21:21" x14ac:dyDescent="0.2">
      <c r="U29359" s="59"/>
    </row>
    <row r="29360" spans="21:21" x14ac:dyDescent="0.2">
      <c r="U29360" s="59"/>
    </row>
    <row r="29361" spans="21:21" x14ac:dyDescent="0.2">
      <c r="U29361" s="59"/>
    </row>
    <row r="29362" spans="21:21" x14ac:dyDescent="0.2">
      <c r="U29362" s="59"/>
    </row>
    <row r="29363" spans="21:21" x14ac:dyDescent="0.2">
      <c r="U29363" s="59"/>
    </row>
    <row r="29364" spans="21:21" x14ac:dyDescent="0.2">
      <c r="U29364" s="59"/>
    </row>
    <row r="29365" spans="21:21" x14ac:dyDescent="0.2">
      <c r="U29365" s="59"/>
    </row>
    <row r="29366" spans="21:21" x14ac:dyDescent="0.2">
      <c r="U29366" s="59"/>
    </row>
    <row r="29367" spans="21:21" x14ac:dyDescent="0.2">
      <c r="U29367" s="59"/>
    </row>
    <row r="29368" spans="21:21" x14ac:dyDescent="0.2">
      <c r="U29368" s="59"/>
    </row>
    <row r="29369" spans="21:21" x14ac:dyDescent="0.2">
      <c r="U29369" s="59"/>
    </row>
    <row r="29370" spans="21:21" x14ac:dyDescent="0.2">
      <c r="U29370" s="59"/>
    </row>
    <row r="29371" spans="21:21" x14ac:dyDescent="0.2">
      <c r="U29371" s="59"/>
    </row>
    <row r="29372" spans="21:21" x14ac:dyDescent="0.2">
      <c r="U29372" s="59"/>
    </row>
    <row r="29373" spans="21:21" x14ac:dyDescent="0.2">
      <c r="U29373" s="59"/>
    </row>
    <row r="29374" spans="21:21" x14ac:dyDescent="0.2">
      <c r="U29374" s="59"/>
    </row>
    <row r="29375" spans="21:21" x14ac:dyDescent="0.2">
      <c r="U29375" s="59"/>
    </row>
    <row r="29376" spans="21:21" x14ac:dyDescent="0.2">
      <c r="U29376" s="59"/>
    </row>
    <row r="29377" spans="21:21" x14ac:dyDescent="0.2">
      <c r="U29377" s="59"/>
    </row>
    <row r="29378" spans="21:21" x14ac:dyDescent="0.2">
      <c r="U29378" s="59"/>
    </row>
    <row r="29379" spans="21:21" x14ac:dyDescent="0.2">
      <c r="U29379" s="59"/>
    </row>
    <row r="29380" spans="21:21" x14ac:dyDescent="0.2">
      <c r="U29380" s="59"/>
    </row>
    <row r="29381" spans="21:21" x14ac:dyDescent="0.2">
      <c r="U29381" s="59"/>
    </row>
    <row r="29382" spans="21:21" x14ac:dyDescent="0.2">
      <c r="U29382" s="59"/>
    </row>
    <row r="29383" spans="21:21" x14ac:dyDescent="0.2">
      <c r="U29383" s="59"/>
    </row>
    <row r="29384" spans="21:21" x14ac:dyDescent="0.2">
      <c r="U29384" s="59"/>
    </row>
    <row r="29385" spans="21:21" x14ac:dyDescent="0.2">
      <c r="U29385" s="59"/>
    </row>
    <row r="29386" spans="21:21" x14ac:dyDescent="0.2">
      <c r="U29386" s="59"/>
    </row>
    <row r="29387" spans="21:21" x14ac:dyDescent="0.2">
      <c r="U29387" s="59"/>
    </row>
    <row r="29388" spans="21:21" x14ac:dyDescent="0.2">
      <c r="U29388" s="59"/>
    </row>
    <row r="29389" spans="21:21" x14ac:dyDescent="0.2">
      <c r="U29389" s="59"/>
    </row>
    <row r="29390" spans="21:21" x14ac:dyDescent="0.2">
      <c r="U29390" s="59"/>
    </row>
    <row r="29391" spans="21:21" x14ac:dyDescent="0.2">
      <c r="U29391" s="59"/>
    </row>
    <row r="29392" spans="21:21" x14ac:dyDescent="0.2">
      <c r="U29392" s="59"/>
    </row>
    <row r="29393" spans="21:21" x14ac:dyDescent="0.2">
      <c r="U29393" s="59"/>
    </row>
    <row r="29394" spans="21:21" x14ac:dyDescent="0.2">
      <c r="U29394" s="59"/>
    </row>
    <row r="29395" spans="21:21" x14ac:dyDescent="0.2">
      <c r="U29395" s="59"/>
    </row>
    <row r="29396" spans="21:21" x14ac:dyDescent="0.2">
      <c r="U29396" s="59"/>
    </row>
    <row r="29397" spans="21:21" x14ac:dyDescent="0.2">
      <c r="U29397" s="59"/>
    </row>
    <row r="29398" spans="21:21" x14ac:dyDescent="0.2">
      <c r="U29398" s="59"/>
    </row>
    <row r="29399" spans="21:21" x14ac:dyDescent="0.2">
      <c r="U29399" s="59"/>
    </row>
    <row r="29400" spans="21:21" x14ac:dyDescent="0.2">
      <c r="U29400" s="59"/>
    </row>
    <row r="29401" spans="21:21" x14ac:dyDescent="0.2">
      <c r="U29401" s="59"/>
    </row>
    <row r="29402" spans="21:21" x14ac:dyDescent="0.2">
      <c r="U29402" s="59"/>
    </row>
    <row r="29403" spans="21:21" x14ac:dyDescent="0.2">
      <c r="U29403" s="59"/>
    </row>
    <row r="29404" spans="21:21" x14ac:dyDescent="0.2">
      <c r="U29404" s="59"/>
    </row>
    <row r="29405" spans="21:21" x14ac:dyDescent="0.2">
      <c r="U29405" s="59"/>
    </row>
    <row r="29406" spans="21:21" x14ac:dyDescent="0.2">
      <c r="U29406" s="59"/>
    </row>
    <row r="29407" spans="21:21" x14ac:dyDescent="0.2">
      <c r="U29407" s="59"/>
    </row>
    <row r="29408" spans="21:21" x14ac:dyDescent="0.2">
      <c r="U29408" s="59"/>
    </row>
    <row r="29409" spans="21:21" x14ac:dyDescent="0.2">
      <c r="U29409" s="59"/>
    </row>
    <row r="29410" spans="21:21" x14ac:dyDescent="0.2">
      <c r="U29410" s="59"/>
    </row>
    <row r="29411" spans="21:21" x14ac:dyDescent="0.2">
      <c r="U29411" s="59"/>
    </row>
    <row r="29412" spans="21:21" x14ac:dyDescent="0.2">
      <c r="U29412" s="59"/>
    </row>
    <row r="29413" spans="21:21" x14ac:dyDescent="0.2">
      <c r="U29413" s="59"/>
    </row>
    <row r="29414" spans="21:21" x14ac:dyDescent="0.2">
      <c r="U29414" s="59"/>
    </row>
    <row r="29415" spans="21:21" x14ac:dyDescent="0.2">
      <c r="U29415" s="59"/>
    </row>
    <row r="29416" spans="21:21" x14ac:dyDescent="0.2">
      <c r="U29416" s="59"/>
    </row>
    <row r="29417" spans="21:21" x14ac:dyDescent="0.2">
      <c r="U29417" s="59"/>
    </row>
    <row r="29418" spans="21:21" x14ac:dyDescent="0.2">
      <c r="U29418" s="59"/>
    </row>
    <row r="29419" spans="21:21" x14ac:dyDescent="0.2">
      <c r="U29419" s="59"/>
    </row>
    <row r="29420" spans="21:21" x14ac:dyDescent="0.2">
      <c r="U29420" s="59"/>
    </row>
    <row r="29421" spans="21:21" x14ac:dyDescent="0.2">
      <c r="U29421" s="59"/>
    </row>
    <row r="29422" spans="21:21" x14ac:dyDescent="0.2">
      <c r="U29422" s="59"/>
    </row>
    <row r="29423" spans="21:21" x14ac:dyDescent="0.2">
      <c r="U29423" s="59"/>
    </row>
    <row r="29424" spans="21:21" x14ac:dyDescent="0.2">
      <c r="U29424" s="59"/>
    </row>
    <row r="29425" spans="21:21" x14ac:dyDescent="0.2">
      <c r="U29425" s="59"/>
    </row>
    <row r="29426" spans="21:21" x14ac:dyDescent="0.2">
      <c r="U29426" s="59"/>
    </row>
    <row r="29427" spans="21:21" x14ac:dyDescent="0.2">
      <c r="U29427" s="59"/>
    </row>
    <row r="29428" spans="21:21" x14ac:dyDescent="0.2">
      <c r="U29428" s="59"/>
    </row>
    <row r="29429" spans="21:21" x14ac:dyDescent="0.2">
      <c r="U29429" s="59"/>
    </row>
    <row r="29430" spans="21:21" x14ac:dyDescent="0.2">
      <c r="U29430" s="59"/>
    </row>
    <row r="29431" spans="21:21" x14ac:dyDescent="0.2">
      <c r="U29431" s="59"/>
    </row>
    <row r="29432" spans="21:21" x14ac:dyDescent="0.2">
      <c r="U29432" s="59"/>
    </row>
    <row r="29433" spans="21:21" x14ac:dyDescent="0.2">
      <c r="U29433" s="59"/>
    </row>
    <row r="29434" spans="21:21" x14ac:dyDescent="0.2">
      <c r="U29434" s="59"/>
    </row>
    <row r="29435" spans="21:21" x14ac:dyDescent="0.2">
      <c r="U29435" s="59"/>
    </row>
    <row r="29436" spans="21:21" x14ac:dyDescent="0.2">
      <c r="U29436" s="59"/>
    </row>
    <row r="29437" spans="21:21" x14ac:dyDescent="0.2">
      <c r="U29437" s="59"/>
    </row>
    <row r="29438" spans="21:21" x14ac:dyDescent="0.2">
      <c r="U29438" s="59"/>
    </row>
    <row r="29439" spans="21:21" x14ac:dyDescent="0.2">
      <c r="U29439" s="59"/>
    </row>
    <row r="29440" spans="21:21" x14ac:dyDescent="0.2">
      <c r="U29440" s="59"/>
    </row>
    <row r="29441" spans="21:21" x14ac:dyDescent="0.2">
      <c r="U29441" s="59"/>
    </row>
    <row r="29442" spans="21:21" x14ac:dyDescent="0.2">
      <c r="U29442" s="59"/>
    </row>
    <row r="29443" spans="21:21" x14ac:dyDescent="0.2">
      <c r="U29443" s="59"/>
    </row>
    <row r="29444" spans="21:21" x14ac:dyDescent="0.2">
      <c r="U29444" s="59"/>
    </row>
    <row r="29445" spans="21:21" x14ac:dyDescent="0.2">
      <c r="U29445" s="59"/>
    </row>
    <row r="29446" spans="21:21" x14ac:dyDescent="0.2">
      <c r="U29446" s="59"/>
    </row>
    <row r="29447" spans="21:21" x14ac:dyDescent="0.2">
      <c r="U29447" s="59"/>
    </row>
    <row r="29448" spans="21:21" x14ac:dyDescent="0.2">
      <c r="U29448" s="59"/>
    </row>
    <row r="29449" spans="21:21" x14ac:dyDescent="0.2">
      <c r="U29449" s="59"/>
    </row>
    <row r="29450" spans="21:21" x14ac:dyDescent="0.2">
      <c r="U29450" s="59"/>
    </row>
    <row r="29451" spans="21:21" x14ac:dyDescent="0.2">
      <c r="U29451" s="59"/>
    </row>
    <row r="29452" spans="21:21" x14ac:dyDescent="0.2">
      <c r="U29452" s="59"/>
    </row>
    <row r="29453" spans="21:21" x14ac:dyDescent="0.2">
      <c r="U29453" s="59"/>
    </row>
    <row r="29454" spans="21:21" x14ac:dyDescent="0.2">
      <c r="U29454" s="59"/>
    </row>
    <row r="29455" spans="21:21" x14ac:dyDescent="0.2">
      <c r="U29455" s="59"/>
    </row>
    <row r="29456" spans="21:21" x14ac:dyDescent="0.2">
      <c r="U29456" s="59"/>
    </row>
    <row r="29457" spans="21:21" x14ac:dyDescent="0.2">
      <c r="U29457" s="59"/>
    </row>
    <row r="29458" spans="21:21" x14ac:dyDescent="0.2">
      <c r="U29458" s="59"/>
    </row>
    <row r="29459" spans="21:21" x14ac:dyDescent="0.2">
      <c r="U29459" s="59"/>
    </row>
    <row r="29460" spans="21:21" x14ac:dyDescent="0.2">
      <c r="U29460" s="59"/>
    </row>
    <row r="29461" spans="21:21" x14ac:dyDescent="0.2">
      <c r="U29461" s="59"/>
    </row>
    <row r="29462" spans="21:21" x14ac:dyDescent="0.2">
      <c r="U29462" s="59"/>
    </row>
    <row r="29463" spans="21:21" x14ac:dyDescent="0.2">
      <c r="U29463" s="59"/>
    </row>
    <row r="29464" spans="21:21" x14ac:dyDescent="0.2">
      <c r="U29464" s="59"/>
    </row>
    <row r="29465" spans="21:21" x14ac:dyDescent="0.2">
      <c r="U29465" s="59"/>
    </row>
    <row r="29466" spans="21:21" x14ac:dyDescent="0.2">
      <c r="U29466" s="59"/>
    </row>
    <row r="29467" spans="21:21" x14ac:dyDescent="0.2">
      <c r="U29467" s="59"/>
    </row>
    <row r="29468" spans="21:21" x14ac:dyDescent="0.2">
      <c r="U29468" s="59"/>
    </row>
    <row r="29469" spans="21:21" x14ac:dyDescent="0.2">
      <c r="U29469" s="59"/>
    </row>
    <row r="29470" spans="21:21" x14ac:dyDescent="0.2">
      <c r="U29470" s="59"/>
    </row>
    <row r="29471" spans="21:21" x14ac:dyDescent="0.2">
      <c r="U29471" s="59"/>
    </row>
    <row r="29472" spans="21:21" x14ac:dyDescent="0.2">
      <c r="U29472" s="59"/>
    </row>
    <row r="29473" spans="21:21" x14ac:dyDescent="0.2">
      <c r="U29473" s="59"/>
    </row>
    <row r="29474" spans="21:21" x14ac:dyDescent="0.2">
      <c r="U29474" s="59"/>
    </row>
    <row r="29475" spans="21:21" x14ac:dyDescent="0.2">
      <c r="U29475" s="59"/>
    </row>
    <row r="29476" spans="21:21" x14ac:dyDescent="0.2">
      <c r="U29476" s="59"/>
    </row>
    <row r="29477" spans="21:21" x14ac:dyDescent="0.2">
      <c r="U29477" s="59"/>
    </row>
    <row r="29478" spans="21:21" x14ac:dyDescent="0.2">
      <c r="U29478" s="59"/>
    </row>
    <row r="29479" spans="21:21" x14ac:dyDescent="0.2">
      <c r="U29479" s="59"/>
    </row>
    <row r="29480" spans="21:21" x14ac:dyDescent="0.2">
      <c r="U29480" s="59"/>
    </row>
    <row r="29481" spans="21:21" x14ac:dyDescent="0.2">
      <c r="U29481" s="59"/>
    </row>
    <row r="29482" spans="21:21" x14ac:dyDescent="0.2">
      <c r="U29482" s="59"/>
    </row>
    <row r="29483" spans="21:21" x14ac:dyDescent="0.2">
      <c r="U29483" s="59"/>
    </row>
    <row r="29484" spans="21:21" x14ac:dyDescent="0.2">
      <c r="U29484" s="59"/>
    </row>
    <row r="29485" spans="21:21" x14ac:dyDescent="0.2">
      <c r="U29485" s="59"/>
    </row>
    <row r="29486" spans="21:21" x14ac:dyDescent="0.2">
      <c r="U29486" s="59"/>
    </row>
    <row r="29487" spans="21:21" x14ac:dyDescent="0.2">
      <c r="U29487" s="59"/>
    </row>
    <row r="29488" spans="21:21" x14ac:dyDescent="0.2">
      <c r="U29488" s="59"/>
    </row>
    <row r="29489" spans="21:21" x14ac:dyDescent="0.2">
      <c r="U29489" s="59"/>
    </row>
    <row r="29490" spans="21:21" x14ac:dyDescent="0.2">
      <c r="U29490" s="59"/>
    </row>
    <row r="29491" spans="21:21" x14ac:dyDescent="0.2">
      <c r="U29491" s="59"/>
    </row>
    <row r="29492" spans="21:21" x14ac:dyDescent="0.2">
      <c r="U29492" s="59"/>
    </row>
    <row r="29493" spans="21:21" x14ac:dyDescent="0.2">
      <c r="U29493" s="59"/>
    </row>
    <row r="29494" spans="21:21" x14ac:dyDescent="0.2">
      <c r="U29494" s="59"/>
    </row>
    <row r="29495" spans="21:21" x14ac:dyDescent="0.2">
      <c r="U29495" s="59"/>
    </row>
    <row r="29496" spans="21:21" x14ac:dyDescent="0.2">
      <c r="U29496" s="59"/>
    </row>
    <row r="29497" spans="21:21" x14ac:dyDescent="0.2">
      <c r="U29497" s="59"/>
    </row>
    <row r="29498" spans="21:21" x14ac:dyDescent="0.2">
      <c r="U29498" s="59"/>
    </row>
    <row r="29499" spans="21:21" x14ac:dyDescent="0.2">
      <c r="U29499" s="59"/>
    </row>
    <row r="29500" spans="21:21" x14ac:dyDescent="0.2">
      <c r="U29500" s="59"/>
    </row>
    <row r="29501" spans="21:21" x14ac:dyDescent="0.2">
      <c r="U29501" s="59"/>
    </row>
    <row r="29502" spans="21:21" x14ac:dyDescent="0.2">
      <c r="U29502" s="59"/>
    </row>
    <row r="29503" spans="21:21" x14ac:dyDescent="0.2">
      <c r="U29503" s="59"/>
    </row>
    <row r="29504" spans="21:21" x14ac:dyDescent="0.2">
      <c r="U29504" s="59"/>
    </row>
    <row r="29505" spans="21:21" x14ac:dyDescent="0.2">
      <c r="U29505" s="59"/>
    </row>
    <row r="29506" spans="21:21" x14ac:dyDescent="0.2">
      <c r="U29506" s="59"/>
    </row>
    <row r="29507" spans="21:21" x14ac:dyDescent="0.2">
      <c r="U29507" s="59"/>
    </row>
    <row r="29508" spans="21:21" x14ac:dyDescent="0.2">
      <c r="U29508" s="59"/>
    </row>
    <row r="29509" spans="21:21" x14ac:dyDescent="0.2">
      <c r="U29509" s="59"/>
    </row>
    <row r="29510" spans="21:21" x14ac:dyDescent="0.2">
      <c r="U29510" s="59"/>
    </row>
    <row r="29511" spans="21:21" x14ac:dyDescent="0.2">
      <c r="U29511" s="59"/>
    </row>
    <row r="29512" spans="21:21" x14ac:dyDescent="0.2">
      <c r="U29512" s="59"/>
    </row>
    <row r="29513" spans="21:21" x14ac:dyDescent="0.2">
      <c r="U29513" s="59"/>
    </row>
    <row r="29514" spans="21:21" x14ac:dyDescent="0.2">
      <c r="U29514" s="59"/>
    </row>
    <row r="29515" spans="21:21" x14ac:dyDescent="0.2">
      <c r="U29515" s="59"/>
    </row>
    <row r="29516" spans="21:21" x14ac:dyDescent="0.2">
      <c r="U29516" s="59"/>
    </row>
    <row r="29517" spans="21:21" x14ac:dyDescent="0.2">
      <c r="U29517" s="59"/>
    </row>
    <row r="29518" spans="21:21" x14ac:dyDescent="0.2">
      <c r="U29518" s="59"/>
    </row>
    <row r="29519" spans="21:21" x14ac:dyDescent="0.2">
      <c r="U29519" s="59"/>
    </row>
    <row r="29520" spans="21:21" x14ac:dyDescent="0.2">
      <c r="U29520" s="59"/>
    </row>
    <row r="29521" spans="21:21" x14ac:dyDescent="0.2">
      <c r="U29521" s="59"/>
    </row>
    <row r="29522" spans="21:21" x14ac:dyDescent="0.2">
      <c r="U29522" s="59"/>
    </row>
    <row r="29523" spans="21:21" x14ac:dyDescent="0.2">
      <c r="U29523" s="59"/>
    </row>
    <row r="29524" spans="21:21" x14ac:dyDescent="0.2">
      <c r="U29524" s="59"/>
    </row>
    <row r="29525" spans="21:21" x14ac:dyDescent="0.2">
      <c r="U29525" s="59"/>
    </row>
    <row r="29526" spans="21:21" x14ac:dyDescent="0.2">
      <c r="U29526" s="59"/>
    </row>
    <row r="29527" spans="21:21" x14ac:dyDescent="0.2">
      <c r="U29527" s="59"/>
    </row>
    <row r="29528" spans="21:21" x14ac:dyDescent="0.2">
      <c r="U29528" s="59"/>
    </row>
    <row r="29529" spans="21:21" x14ac:dyDescent="0.2">
      <c r="U29529" s="59"/>
    </row>
    <row r="29530" spans="21:21" x14ac:dyDescent="0.2">
      <c r="U29530" s="59"/>
    </row>
    <row r="29531" spans="21:21" x14ac:dyDescent="0.2">
      <c r="U29531" s="59"/>
    </row>
    <row r="29532" spans="21:21" x14ac:dyDescent="0.2">
      <c r="U29532" s="59"/>
    </row>
    <row r="29533" spans="21:21" x14ac:dyDescent="0.2">
      <c r="U29533" s="59"/>
    </row>
    <row r="29534" spans="21:21" x14ac:dyDescent="0.2">
      <c r="U29534" s="59"/>
    </row>
    <row r="29535" spans="21:21" x14ac:dyDescent="0.2">
      <c r="U29535" s="59"/>
    </row>
    <row r="29536" spans="21:21" x14ac:dyDescent="0.2">
      <c r="U29536" s="59"/>
    </row>
    <row r="29537" spans="21:21" x14ac:dyDescent="0.2">
      <c r="U29537" s="59"/>
    </row>
    <row r="29538" spans="21:21" x14ac:dyDescent="0.2">
      <c r="U29538" s="59"/>
    </row>
    <row r="29539" spans="21:21" x14ac:dyDescent="0.2">
      <c r="U29539" s="59"/>
    </row>
    <row r="29540" spans="21:21" x14ac:dyDescent="0.2">
      <c r="U29540" s="59"/>
    </row>
    <row r="29541" spans="21:21" x14ac:dyDescent="0.2">
      <c r="U29541" s="59"/>
    </row>
    <row r="29542" spans="21:21" x14ac:dyDescent="0.2">
      <c r="U29542" s="59"/>
    </row>
    <row r="29543" spans="21:21" x14ac:dyDescent="0.2">
      <c r="U29543" s="59"/>
    </row>
    <row r="29544" spans="21:21" x14ac:dyDescent="0.2">
      <c r="U29544" s="59"/>
    </row>
    <row r="29545" spans="21:21" x14ac:dyDescent="0.2">
      <c r="U29545" s="59"/>
    </row>
    <row r="29546" spans="21:21" x14ac:dyDescent="0.2">
      <c r="U29546" s="59"/>
    </row>
    <row r="29547" spans="21:21" x14ac:dyDescent="0.2">
      <c r="U29547" s="59"/>
    </row>
    <row r="29548" spans="21:21" x14ac:dyDescent="0.2">
      <c r="U29548" s="59"/>
    </row>
    <row r="29549" spans="21:21" x14ac:dyDescent="0.2">
      <c r="U29549" s="59"/>
    </row>
    <row r="29550" spans="21:21" x14ac:dyDescent="0.2">
      <c r="U29550" s="59"/>
    </row>
    <row r="29551" spans="21:21" x14ac:dyDescent="0.2">
      <c r="U29551" s="59"/>
    </row>
    <row r="29552" spans="21:21" x14ac:dyDescent="0.2">
      <c r="U29552" s="59"/>
    </row>
    <row r="29553" spans="21:21" x14ac:dyDescent="0.2">
      <c r="U29553" s="59"/>
    </row>
    <row r="29554" spans="21:21" x14ac:dyDescent="0.2">
      <c r="U29554" s="59"/>
    </row>
    <row r="29555" spans="21:21" x14ac:dyDescent="0.2">
      <c r="U29555" s="59"/>
    </row>
    <row r="29556" spans="21:21" x14ac:dyDescent="0.2">
      <c r="U29556" s="59"/>
    </row>
    <row r="29557" spans="21:21" x14ac:dyDescent="0.2">
      <c r="U29557" s="59"/>
    </row>
    <row r="29558" spans="21:21" x14ac:dyDescent="0.2">
      <c r="U29558" s="59"/>
    </row>
    <row r="29559" spans="21:21" x14ac:dyDescent="0.2">
      <c r="U29559" s="59"/>
    </row>
    <row r="29560" spans="21:21" x14ac:dyDescent="0.2">
      <c r="U29560" s="59"/>
    </row>
    <row r="29561" spans="21:21" x14ac:dyDescent="0.2">
      <c r="U29561" s="59"/>
    </row>
    <row r="29562" spans="21:21" x14ac:dyDescent="0.2">
      <c r="U29562" s="59"/>
    </row>
    <row r="29563" spans="21:21" x14ac:dyDescent="0.2">
      <c r="U29563" s="59"/>
    </row>
    <row r="29564" spans="21:21" x14ac:dyDescent="0.2">
      <c r="U29564" s="59"/>
    </row>
    <row r="29565" spans="21:21" x14ac:dyDescent="0.2">
      <c r="U29565" s="59"/>
    </row>
    <row r="29566" spans="21:21" x14ac:dyDescent="0.2">
      <c r="U29566" s="59"/>
    </row>
    <row r="29567" spans="21:21" x14ac:dyDescent="0.2">
      <c r="U29567" s="59"/>
    </row>
    <row r="29568" spans="21:21" x14ac:dyDescent="0.2">
      <c r="U29568" s="59"/>
    </row>
    <row r="29569" spans="21:21" x14ac:dyDescent="0.2">
      <c r="U29569" s="59"/>
    </row>
    <row r="29570" spans="21:21" x14ac:dyDescent="0.2">
      <c r="U29570" s="59"/>
    </row>
    <row r="29571" spans="21:21" x14ac:dyDescent="0.2">
      <c r="U29571" s="59"/>
    </row>
    <row r="29572" spans="21:21" x14ac:dyDescent="0.2">
      <c r="U29572" s="59"/>
    </row>
    <row r="29573" spans="21:21" x14ac:dyDescent="0.2">
      <c r="U29573" s="59"/>
    </row>
    <row r="29574" spans="21:21" x14ac:dyDescent="0.2">
      <c r="U29574" s="59"/>
    </row>
    <row r="29575" spans="21:21" x14ac:dyDescent="0.2">
      <c r="U29575" s="59"/>
    </row>
    <row r="29576" spans="21:21" x14ac:dyDescent="0.2">
      <c r="U29576" s="59"/>
    </row>
    <row r="29577" spans="21:21" x14ac:dyDescent="0.2">
      <c r="U29577" s="59"/>
    </row>
    <row r="29578" spans="21:21" x14ac:dyDescent="0.2">
      <c r="U29578" s="59"/>
    </row>
    <row r="29579" spans="21:21" x14ac:dyDescent="0.2">
      <c r="U29579" s="59"/>
    </row>
    <row r="29580" spans="21:21" x14ac:dyDescent="0.2">
      <c r="U29580" s="59"/>
    </row>
    <row r="29581" spans="21:21" x14ac:dyDescent="0.2">
      <c r="U29581" s="59"/>
    </row>
    <row r="29582" spans="21:21" x14ac:dyDescent="0.2">
      <c r="U29582" s="59"/>
    </row>
    <row r="29583" spans="21:21" x14ac:dyDescent="0.2">
      <c r="U29583" s="59"/>
    </row>
    <row r="29584" spans="21:21" x14ac:dyDescent="0.2">
      <c r="U29584" s="59"/>
    </row>
    <row r="29585" spans="21:21" x14ac:dyDescent="0.2">
      <c r="U29585" s="59"/>
    </row>
    <row r="29586" spans="21:21" x14ac:dyDescent="0.2">
      <c r="U29586" s="59"/>
    </row>
    <row r="29587" spans="21:21" x14ac:dyDescent="0.2">
      <c r="U29587" s="59"/>
    </row>
    <row r="29588" spans="21:21" x14ac:dyDescent="0.2">
      <c r="U29588" s="59"/>
    </row>
    <row r="29589" spans="21:21" x14ac:dyDescent="0.2">
      <c r="U29589" s="59"/>
    </row>
    <row r="29590" spans="21:21" x14ac:dyDescent="0.2">
      <c r="U29590" s="59"/>
    </row>
    <row r="29591" spans="21:21" x14ac:dyDescent="0.2">
      <c r="U29591" s="59"/>
    </row>
    <row r="29592" spans="21:21" x14ac:dyDescent="0.2">
      <c r="U29592" s="59"/>
    </row>
    <row r="29593" spans="21:21" x14ac:dyDescent="0.2">
      <c r="U29593" s="59"/>
    </row>
    <row r="29594" spans="21:21" x14ac:dyDescent="0.2">
      <c r="U29594" s="59"/>
    </row>
    <row r="29595" spans="21:21" x14ac:dyDescent="0.2">
      <c r="U29595" s="59"/>
    </row>
    <row r="29596" spans="21:21" x14ac:dyDescent="0.2">
      <c r="U29596" s="59"/>
    </row>
    <row r="29597" spans="21:21" x14ac:dyDescent="0.2">
      <c r="U29597" s="59"/>
    </row>
    <row r="29598" spans="21:21" x14ac:dyDescent="0.2">
      <c r="U29598" s="59"/>
    </row>
    <row r="29599" spans="21:21" x14ac:dyDescent="0.2">
      <c r="U29599" s="59"/>
    </row>
    <row r="29600" spans="21:21" x14ac:dyDescent="0.2">
      <c r="U29600" s="59"/>
    </row>
    <row r="29601" spans="21:21" x14ac:dyDescent="0.2">
      <c r="U29601" s="59"/>
    </row>
    <row r="29602" spans="21:21" x14ac:dyDescent="0.2">
      <c r="U29602" s="59"/>
    </row>
    <row r="29603" spans="21:21" x14ac:dyDescent="0.2">
      <c r="U29603" s="59"/>
    </row>
    <row r="29604" spans="21:21" x14ac:dyDescent="0.2">
      <c r="U29604" s="59"/>
    </row>
    <row r="29605" spans="21:21" x14ac:dyDescent="0.2">
      <c r="U29605" s="59"/>
    </row>
    <row r="29606" spans="21:21" x14ac:dyDescent="0.2">
      <c r="U29606" s="59"/>
    </row>
    <row r="29607" spans="21:21" x14ac:dyDescent="0.2">
      <c r="U29607" s="59"/>
    </row>
    <row r="29608" spans="21:21" x14ac:dyDescent="0.2">
      <c r="U29608" s="59"/>
    </row>
    <row r="29609" spans="21:21" x14ac:dyDescent="0.2">
      <c r="U29609" s="59"/>
    </row>
    <row r="29610" spans="21:21" x14ac:dyDescent="0.2">
      <c r="U29610" s="59"/>
    </row>
    <row r="29611" spans="21:21" x14ac:dyDescent="0.2">
      <c r="U29611" s="59"/>
    </row>
    <row r="29612" spans="21:21" x14ac:dyDescent="0.2">
      <c r="U29612" s="59"/>
    </row>
    <row r="29613" spans="21:21" x14ac:dyDescent="0.2">
      <c r="U29613" s="59"/>
    </row>
    <row r="29614" spans="21:21" x14ac:dyDescent="0.2">
      <c r="U29614" s="59"/>
    </row>
    <row r="29615" spans="21:21" x14ac:dyDescent="0.2">
      <c r="U29615" s="59"/>
    </row>
    <row r="29616" spans="21:21" x14ac:dyDescent="0.2">
      <c r="U29616" s="59"/>
    </row>
    <row r="29617" spans="21:21" x14ac:dyDescent="0.2">
      <c r="U29617" s="59"/>
    </row>
    <row r="29618" spans="21:21" x14ac:dyDescent="0.2">
      <c r="U29618" s="59"/>
    </row>
    <row r="29619" spans="21:21" x14ac:dyDescent="0.2">
      <c r="U29619" s="59"/>
    </row>
    <row r="29620" spans="21:21" x14ac:dyDescent="0.2">
      <c r="U29620" s="59"/>
    </row>
    <row r="29621" spans="21:21" x14ac:dyDescent="0.2">
      <c r="U29621" s="59"/>
    </row>
    <row r="29622" spans="21:21" x14ac:dyDescent="0.2">
      <c r="U29622" s="59"/>
    </row>
    <row r="29623" spans="21:21" x14ac:dyDescent="0.2">
      <c r="U29623" s="59"/>
    </row>
    <row r="29624" spans="21:21" x14ac:dyDescent="0.2">
      <c r="U29624" s="59"/>
    </row>
    <row r="29625" spans="21:21" x14ac:dyDescent="0.2">
      <c r="U29625" s="59"/>
    </row>
    <row r="29626" spans="21:21" x14ac:dyDescent="0.2">
      <c r="U29626" s="59"/>
    </row>
    <row r="29627" spans="21:21" x14ac:dyDescent="0.2">
      <c r="U29627" s="59"/>
    </row>
    <row r="29628" spans="21:21" x14ac:dyDescent="0.2">
      <c r="U29628" s="59"/>
    </row>
    <row r="29629" spans="21:21" x14ac:dyDescent="0.2">
      <c r="U29629" s="59"/>
    </row>
    <row r="29630" spans="21:21" x14ac:dyDescent="0.2">
      <c r="U29630" s="59"/>
    </row>
    <row r="29631" spans="21:21" x14ac:dyDescent="0.2">
      <c r="U29631" s="59"/>
    </row>
    <row r="29632" spans="21:21" x14ac:dyDescent="0.2">
      <c r="U29632" s="59"/>
    </row>
    <row r="29633" spans="21:21" x14ac:dyDescent="0.2">
      <c r="U29633" s="59"/>
    </row>
    <row r="29634" spans="21:21" x14ac:dyDescent="0.2">
      <c r="U29634" s="59"/>
    </row>
    <row r="29635" spans="21:21" x14ac:dyDescent="0.2">
      <c r="U29635" s="59"/>
    </row>
    <row r="29636" spans="21:21" x14ac:dyDescent="0.2">
      <c r="U29636" s="59"/>
    </row>
    <row r="29637" spans="21:21" x14ac:dyDescent="0.2">
      <c r="U29637" s="59"/>
    </row>
    <row r="29638" spans="21:21" x14ac:dyDescent="0.2">
      <c r="U29638" s="59"/>
    </row>
    <row r="29639" spans="21:21" x14ac:dyDescent="0.2">
      <c r="U29639" s="59"/>
    </row>
    <row r="29640" spans="21:21" x14ac:dyDescent="0.2">
      <c r="U29640" s="59"/>
    </row>
    <row r="29641" spans="21:21" x14ac:dyDescent="0.2">
      <c r="U29641" s="59"/>
    </row>
    <row r="29642" spans="21:21" x14ac:dyDescent="0.2">
      <c r="U29642" s="59"/>
    </row>
    <row r="29643" spans="21:21" x14ac:dyDescent="0.2">
      <c r="U29643" s="59"/>
    </row>
    <row r="29644" spans="21:21" x14ac:dyDescent="0.2">
      <c r="U29644" s="59"/>
    </row>
    <row r="29645" spans="21:21" x14ac:dyDescent="0.2">
      <c r="U29645" s="59"/>
    </row>
    <row r="29646" spans="21:21" x14ac:dyDescent="0.2">
      <c r="U29646" s="59"/>
    </row>
    <row r="29647" spans="21:21" x14ac:dyDescent="0.2">
      <c r="U29647" s="59"/>
    </row>
    <row r="29648" spans="21:21" x14ac:dyDescent="0.2">
      <c r="U29648" s="59"/>
    </row>
    <row r="29649" spans="21:21" x14ac:dyDescent="0.2">
      <c r="U29649" s="59"/>
    </row>
    <row r="29650" spans="21:21" x14ac:dyDescent="0.2">
      <c r="U29650" s="59"/>
    </row>
    <row r="29651" spans="21:21" x14ac:dyDescent="0.2">
      <c r="U29651" s="59"/>
    </row>
    <row r="29652" spans="21:21" x14ac:dyDescent="0.2">
      <c r="U29652" s="59"/>
    </row>
    <row r="29653" spans="21:21" x14ac:dyDescent="0.2">
      <c r="U29653" s="59"/>
    </row>
    <row r="29654" spans="21:21" x14ac:dyDescent="0.2">
      <c r="U29654" s="59"/>
    </row>
    <row r="29655" spans="21:21" x14ac:dyDescent="0.2">
      <c r="U29655" s="59"/>
    </row>
    <row r="29656" spans="21:21" x14ac:dyDescent="0.2">
      <c r="U29656" s="59"/>
    </row>
    <row r="29657" spans="21:21" x14ac:dyDescent="0.2">
      <c r="U29657" s="59"/>
    </row>
    <row r="29658" spans="21:21" x14ac:dyDescent="0.2">
      <c r="U29658" s="59"/>
    </row>
    <row r="29659" spans="21:21" x14ac:dyDescent="0.2">
      <c r="U29659" s="59"/>
    </row>
    <row r="29660" spans="21:21" x14ac:dyDescent="0.2">
      <c r="U29660" s="59"/>
    </row>
    <row r="29661" spans="21:21" x14ac:dyDescent="0.2">
      <c r="U29661" s="59"/>
    </row>
    <row r="29662" spans="21:21" x14ac:dyDescent="0.2">
      <c r="U29662" s="59"/>
    </row>
    <row r="29663" spans="21:21" x14ac:dyDescent="0.2">
      <c r="U29663" s="59"/>
    </row>
    <row r="29664" spans="21:21" x14ac:dyDescent="0.2">
      <c r="U29664" s="59"/>
    </row>
    <row r="29665" spans="21:21" x14ac:dyDescent="0.2">
      <c r="U29665" s="59"/>
    </row>
    <row r="29666" spans="21:21" x14ac:dyDescent="0.2">
      <c r="U29666" s="59"/>
    </row>
    <row r="29667" spans="21:21" x14ac:dyDescent="0.2">
      <c r="U29667" s="59"/>
    </row>
    <row r="29668" spans="21:21" x14ac:dyDescent="0.2">
      <c r="U29668" s="59"/>
    </row>
    <row r="29669" spans="21:21" x14ac:dyDescent="0.2">
      <c r="U29669" s="59"/>
    </row>
    <row r="29670" spans="21:21" x14ac:dyDescent="0.2">
      <c r="U29670" s="59"/>
    </row>
    <row r="29671" spans="21:21" x14ac:dyDescent="0.2">
      <c r="U29671" s="59"/>
    </row>
    <row r="29672" spans="21:21" x14ac:dyDescent="0.2">
      <c r="U29672" s="59"/>
    </row>
    <row r="29673" spans="21:21" x14ac:dyDescent="0.2">
      <c r="U29673" s="59"/>
    </row>
    <row r="29674" spans="21:21" x14ac:dyDescent="0.2">
      <c r="U29674" s="59"/>
    </row>
    <row r="29675" spans="21:21" x14ac:dyDescent="0.2">
      <c r="U29675" s="59"/>
    </row>
    <row r="29676" spans="21:21" x14ac:dyDescent="0.2">
      <c r="U29676" s="59"/>
    </row>
    <row r="29677" spans="21:21" x14ac:dyDescent="0.2">
      <c r="U29677" s="59"/>
    </row>
    <row r="29678" spans="21:21" x14ac:dyDescent="0.2">
      <c r="U29678" s="59"/>
    </row>
    <row r="29679" spans="21:21" x14ac:dyDescent="0.2">
      <c r="U29679" s="59"/>
    </row>
    <row r="29680" spans="21:21" x14ac:dyDescent="0.2">
      <c r="U29680" s="59"/>
    </row>
    <row r="29681" spans="21:21" x14ac:dyDescent="0.2">
      <c r="U29681" s="59"/>
    </row>
    <row r="29682" spans="21:21" x14ac:dyDescent="0.2">
      <c r="U29682" s="59"/>
    </row>
    <row r="29683" spans="21:21" x14ac:dyDescent="0.2">
      <c r="U29683" s="59"/>
    </row>
    <row r="29684" spans="21:21" x14ac:dyDescent="0.2">
      <c r="U29684" s="59"/>
    </row>
    <row r="29685" spans="21:21" x14ac:dyDescent="0.2">
      <c r="U29685" s="59"/>
    </row>
    <row r="29686" spans="21:21" x14ac:dyDescent="0.2">
      <c r="U29686" s="59"/>
    </row>
    <row r="29687" spans="21:21" x14ac:dyDescent="0.2">
      <c r="U29687" s="59"/>
    </row>
    <row r="29688" spans="21:21" x14ac:dyDescent="0.2">
      <c r="U29688" s="59"/>
    </row>
    <row r="29689" spans="21:21" x14ac:dyDescent="0.2">
      <c r="U29689" s="59"/>
    </row>
    <row r="29690" spans="21:21" x14ac:dyDescent="0.2">
      <c r="U29690" s="59"/>
    </row>
    <row r="29691" spans="21:21" x14ac:dyDescent="0.2">
      <c r="U29691" s="59"/>
    </row>
    <row r="29692" spans="21:21" x14ac:dyDescent="0.2">
      <c r="U29692" s="59"/>
    </row>
    <row r="29693" spans="21:21" x14ac:dyDescent="0.2">
      <c r="U29693" s="59"/>
    </row>
    <row r="29694" spans="21:21" x14ac:dyDescent="0.2">
      <c r="U29694" s="59"/>
    </row>
    <row r="29695" spans="21:21" x14ac:dyDescent="0.2">
      <c r="U29695" s="59"/>
    </row>
    <row r="29696" spans="21:21" x14ac:dyDescent="0.2">
      <c r="U29696" s="59"/>
    </row>
    <row r="29697" spans="21:21" x14ac:dyDescent="0.2">
      <c r="U29697" s="59"/>
    </row>
    <row r="29698" spans="21:21" x14ac:dyDescent="0.2">
      <c r="U29698" s="59"/>
    </row>
    <row r="29699" spans="21:21" x14ac:dyDescent="0.2">
      <c r="U29699" s="59"/>
    </row>
    <row r="29700" spans="21:21" x14ac:dyDescent="0.2">
      <c r="U29700" s="59"/>
    </row>
    <row r="29701" spans="21:21" x14ac:dyDescent="0.2">
      <c r="U29701" s="59"/>
    </row>
    <row r="29702" spans="21:21" x14ac:dyDescent="0.2">
      <c r="U29702" s="59"/>
    </row>
    <row r="29703" spans="21:21" x14ac:dyDescent="0.2">
      <c r="U29703" s="59"/>
    </row>
    <row r="29704" spans="21:21" x14ac:dyDescent="0.2">
      <c r="U29704" s="59"/>
    </row>
    <row r="29705" spans="21:21" x14ac:dyDescent="0.2">
      <c r="U29705" s="59"/>
    </row>
    <row r="29706" spans="21:21" x14ac:dyDescent="0.2">
      <c r="U29706" s="59"/>
    </row>
    <row r="29707" spans="21:21" x14ac:dyDescent="0.2">
      <c r="U29707" s="59"/>
    </row>
    <row r="29708" spans="21:21" x14ac:dyDescent="0.2">
      <c r="U29708" s="59"/>
    </row>
    <row r="29709" spans="21:21" x14ac:dyDescent="0.2">
      <c r="U29709" s="59"/>
    </row>
    <row r="29710" spans="21:21" x14ac:dyDescent="0.2">
      <c r="U29710" s="59"/>
    </row>
    <row r="29711" spans="21:21" x14ac:dyDescent="0.2">
      <c r="U29711" s="59"/>
    </row>
    <row r="29712" spans="21:21" x14ac:dyDescent="0.2">
      <c r="U29712" s="59"/>
    </row>
    <row r="29713" spans="21:21" x14ac:dyDescent="0.2">
      <c r="U29713" s="59"/>
    </row>
    <row r="29714" spans="21:21" x14ac:dyDescent="0.2">
      <c r="U29714" s="59"/>
    </row>
    <row r="29715" spans="21:21" x14ac:dyDescent="0.2">
      <c r="U29715" s="59"/>
    </row>
    <row r="29716" spans="21:21" x14ac:dyDescent="0.2">
      <c r="U29716" s="59"/>
    </row>
    <row r="29717" spans="21:21" x14ac:dyDescent="0.2">
      <c r="U29717" s="59"/>
    </row>
    <row r="29718" spans="21:21" x14ac:dyDescent="0.2">
      <c r="U29718" s="59"/>
    </row>
    <row r="29719" spans="21:21" x14ac:dyDescent="0.2">
      <c r="U29719" s="59"/>
    </row>
    <row r="29720" spans="21:21" x14ac:dyDescent="0.2">
      <c r="U29720" s="59"/>
    </row>
    <row r="29721" spans="21:21" x14ac:dyDescent="0.2">
      <c r="U29721" s="59"/>
    </row>
    <row r="29722" spans="21:21" x14ac:dyDescent="0.2">
      <c r="U29722" s="59"/>
    </row>
    <row r="29723" spans="21:21" x14ac:dyDescent="0.2">
      <c r="U29723" s="59"/>
    </row>
    <row r="29724" spans="21:21" x14ac:dyDescent="0.2">
      <c r="U29724" s="59"/>
    </row>
    <row r="29725" spans="21:21" x14ac:dyDescent="0.2">
      <c r="U29725" s="59"/>
    </row>
    <row r="29726" spans="21:21" x14ac:dyDescent="0.2">
      <c r="U29726" s="59"/>
    </row>
    <row r="29727" spans="21:21" x14ac:dyDescent="0.2">
      <c r="U29727" s="59"/>
    </row>
    <row r="29728" spans="21:21" x14ac:dyDescent="0.2">
      <c r="U29728" s="59"/>
    </row>
    <row r="29729" spans="21:21" x14ac:dyDescent="0.2">
      <c r="U29729" s="59"/>
    </row>
    <row r="29730" spans="21:21" x14ac:dyDescent="0.2">
      <c r="U29730" s="59"/>
    </row>
    <row r="29731" spans="21:21" x14ac:dyDescent="0.2">
      <c r="U29731" s="59"/>
    </row>
    <row r="29732" spans="21:21" x14ac:dyDescent="0.2">
      <c r="U29732" s="59"/>
    </row>
    <row r="29733" spans="21:21" x14ac:dyDescent="0.2">
      <c r="U29733" s="59"/>
    </row>
    <row r="29734" spans="21:21" x14ac:dyDescent="0.2">
      <c r="U29734" s="59"/>
    </row>
    <row r="29735" spans="21:21" x14ac:dyDescent="0.2">
      <c r="U29735" s="59"/>
    </row>
    <row r="29736" spans="21:21" x14ac:dyDescent="0.2">
      <c r="U29736" s="59"/>
    </row>
    <row r="29737" spans="21:21" x14ac:dyDescent="0.2">
      <c r="U29737" s="59"/>
    </row>
    <row r="29738" spans="21:21" x14ac:dyDescent="0.2">
      <c r="U29738" s="59"/>
    </row>
    <row r="29739" spans="21:21" x14ac:dyDescent="0.2">
      <c r="U29739" s="59"/>
    </row>
    <row r="29740" spans="21:21" x14ac:dyDescent="0.2">
      <c r="U29740" s="59"/>
    </row>
    <row r="29741" spans="21:21" x14ac:dyDescent="0.2">
      <c r="U29741" s="59"/>
    </row>
    <row r="29742" spans="21:21" x14ac:dyDescent="0.2">
      <c r="U29742" s="59"/>
    </row>
    <row r="29743" spans="21:21" x14ac:dyDescent="0.2">
      <c r="U29743" s="59"/>
    </row>
    <row r="29744" spans="21:21" x14ac:dyDescent="0.2">
      <c r="U29744" s="59"/>
    </row>
    <row r="29745" spans="21:21" x14ac:dyDescent="0.2">
      <c r="U29745" s="59"/>
    </row>
    <row r="29746" spans="21:21" x14ac:dyDescent="0.2">
      <c r="U29746" s="59"/>
    </row>
    <row r="29747" spans="21:21" x14ac:dyDescent="0.2">
      <c r="U29747" s="59"/>
    </row>
    <row r="29748" spans="21:21" x14ac:dyDescent="0.2">
      <c r="U29748" s="59"/>
    </row>
    <row r="29749" spans="21:21" x14ac:dyDescent="0.2">
      <c r="U29749" s="59"/>
    </row>
    <row r="29750" spans="21:21" x14ac:dyDescent="0.2">
      <c r="U29750" s="59"/>
    </row>
    <row r="29751" spans="21:21" x14ac:dyDescent="0.2">
      <c r="U29751" s="59"/>
    </row>
    <row r="29752" spans="21:21" x14ac:dyDescent="0.2">
      <c r="U29752" s="59"/>
    </row>
    <row r="29753" spans="21:21" x14ac:dyDescent="0.2">
      <c r="U29753" s="59"/>
    </row>
    <row r="29754" spans="21:21" x14ac:dyDescent="0.2">
      <c r="U29754" s="59"/>
    </row>
    <row r="29755" spans="21:21" x14ac:dyDescent="0.2">
      <c r="U29755" s="59"/>
    </row>
    <row r="29756" spans="21:21" x14ac:dyDescent="0.2">
      <c r="U29756" s="59"/>
    </row>
    <row r="29757" spans="21:21" x14ac:dyDescent="0.2">
      <c r="U29757" s="59"/>
    </row>
    <row r="29758" spans="21:21" x14ac:dyDescent="0.2">
      <c r="U29758" s="59"/>
    </row>
    <row r="29759" spans="21:21" x14ac:dyDescent="0.2">
      <c r="U29759" s="59"/>
    </row>
    <row r="29760" spans="21:21" x14ac:dyDescent="0.2">
      <c r="U29760" s="59"/>
    </row>
    <row r="29761" spans="21:21" x14ac:dyDescent="0.2">
      <c r="U29761" s="59"/>
    </row>
    <row r="29762" spans="21:21" x14ac:dyDescent="0.2">
      <c r="U29762" s="59"/>
    </row>
    <row r="29763" spans="21:21" x14ac:dyDescent="0.2">
      <c r="U29763" s="59"/>
    </row>
    <row r="29764" spans="21:21" x14ac:dyDescent="0.2">
      <c r="U29764" s="59"/>
    </row>
    <row r="29765" spans="21:21" x14ac:dyDescent="0.2">
      <c r="U29765" s="59"/>
    </row>
    <row r="29766" spans="21:21" x14ac:dyDescent="0.2">
      <c r="U29766" s="59"/>
    </row>
    <row r="29767" spans="21:21" x14ac:dyDescent="0.2">
      <c r="U29767" s="59"/>
    </row>
    <row r="29768" spans="21:21" x14ac:dyDescent="0.2">
      <c r="U29768" s="59"/>
    </row>
    <row r="29769" spans="21:21" x14ac:dyDescent="0.2">
      <c r="U29769" s="59"/>
    </row>
    <row r="29770" spans="21:21" x14ac:dyDescent="0.2">
      <c r="U29770" s="59"/>
    </row>
    <row r="29771" spans="21:21" x14ac:dyDescent="0.2">
      <c r="U29771" s="59"/>
    </row>
    <row r="29772" spans="21:21" x14ac:dyDescent="0.2">
      <c r="U29772" s="59"/>
    </row>
    <row r="29773" spans="21:21" x14ac:dyDescent="0.2">
      <c r="U29773" s="59"/>
    </row>
    <row r="29774" spans="21:21" x14ac:dyDescent="0.2">
      <c r="U29774" s="59"/>
    </row>
    <row r="29775" spans="21:21" x14ac:dyDescent="0.2">
      <c r="U29775" s="59"/>
    </row>
    <row r="29776" spans="21:21" x14ac:dyDescent="0.2">
      <c r="U29776" s="59"/>
    </row>
    <row r="29777" spans="21:21" x14ac:dyDescent="0.2">
      <c r="U29777" s="59"/>
    </row>
    <row r="29778" spans="21:21" x14ac:dyDescent="0.2">
      <c r="U29778" s="59"/>
    </row>
    <row r="29779" spans="21:21" x14ac:dyDescent="0.2">
      <c r="U29779" s="59"/>
    </row>
    <row r="29780" spans="21:21" x14ac:dyDescent="0.2">
      <c r="U29780" s="59"/>
    </row>
    <row r="29781" spans="21:21" x14ac:dyDescent="0.2">
      <c r="U29781" s="59"/>
    </row>
    <row r="29782" spans="21:21" x14ac:dyDescent="0.2">
      <c r="U29782" s="59"/>
    </row>
    <row r="29783" spans="21:21" x14ac:dyDescent="0.2">
      <c r="U29783" s="59"/>
    </row>
    <row r="29784" spans="21:21" x14ac:dyDescent="0.2">
      <c r="U29784" s="59"/>
    </row>
    <row r="29785" spans="21:21" x14ac:dyDescent="0.2">
      <c r="U29785" s="59"/>
    </row>
    <row r="29786" spans="21:21" x14ac:dyDescent="0.2">
      <c r="U29786" s="59"/>
    </row>
    <row r="29787" spans="21:21" x14ac:dyDescent="0.2">
      <c r="U29787" s="59"/>
    </row>
    <row r="29788" spans="21:21" x14ac:dyDescent="0.2">
      <c r="U29788" s="59"/>
    </row>
    <row r="29789" spans="21:21" x14ac:dyDescent="0.2">
      <c r="U29789" s="59"/>
    </row>
    <row r="29790" spans="21:21" x14ac:dyDescent="0.2">
      <c r="U29790" s="59"/>
    </row>
    <row r="29791" spans="21:21" x14ac:dyDescent="0.2">
      <c r="U29791" s="59"/>
    </row>
    <row r="29792" spans="21:21" x14ac:dyDescent="0.2">
      <c r="U29792" s="59"/>
    </row>
    <row r="29793" spans="21:21" x14ac:dyDescent="0.2">
      <c r="U29793" s="59"/>
    </row>
    <row r="29794" spans="21:21" x14ac:dyDescent="0.2">
      <c r="U29794" s="59"/>
    </row>
    <row r="29795" spans="21:21" x14ac:dyDescent="0.2">
      <c r="U29795" s="59"/>
    </row>
    <row r="29796" spans="21:21" x14ac:dyDescent="0.2">
      <c r="U29796" s="59"/>
    </row>
    <row r="29797" spans="21:21" x14ac:dyDescent="0.2">
      <c r="U29797" s="59"/>
    </row>
    <row r="29798" spans="21:21" x14ac:dyDescent="0.2">
      <c r="U29798" s="59"/>
    </row>
    <row r="29799" spans="21:21" x14ac:dyDescent="0.2">
      <c r="U29799" s="59"/>
    </row>
    <row r="29800" spans="21:21" x14ac:dyDescent="0.2">
      <c r="U29800" s="59"/>
    </row>
    <row r="29801" spans="21:21" x14ac:dyDescent="0.2">
      <c r="U29801" s="59"/>
    </row>
    <row r="29802" spans="21:21" x14ac:dyDescent="0.2">
      <c r="U29802" s="59"/>
    </row>
    <row r="29803" spans="21:21" x14ac:dyDescent="0.2">
      <c r="U29803" s="59"/>
    </row>
    <row r="29804" spans="21:21" x14ac:dyDescent="0.2">
      <c r="U29804" s="59"/>
    </row>
    <row r="29805" spans="21:21" x14ac:dyDescent="0.2">
      <c r="U29805" s="59"/>
    </row>
    <row r="29806" spans="21:21" x14ac:dyDescent="0.2">
      <c r="U29806" s="59"/>
    </row>
    <row r="29807" spans="21:21" x14ac:dyDescent="0.2">
      <c r="U29807" s="59"/>
    </row>
    <row r="29808" spans="21:21" x14ac:dyDescent="0.2">
      <c r="U29808" s="59"/>
    </row>
    <row r="29809" spans="21:21" x14ac:dyDescent="0.2">
      <c r="U29809" s="59"/>
    </row>
    <row r="29810" spans="21:21" x14ac:dyDescent="0.2">
      <c r="U29810" s="59"/>
    </row>
    <row r="29811" spans="21:21" x14ac:dyDescent="0.2">
      <c r="U29811" s="59"/>
    </row>
    <row r="29812" spans="21:21" x14ac:dyDescent="0.2">
      <c r="U29812" s="59"/>
    </row>
    <row r="29813" spans="21:21" x14ac:dyDescent="0.2">
      <c r="U29813" s="59"/>
    </row>
    <row r="29814" spans="21:21" x14ac:dyDescent="0.2">
      <c r="U29814" s="59"/>
    </row>
    <row r="29815" spans="21:21" x14ac:dyDescent="0.2">
      <c r="U29815" s="59"/>
    </row>
    <row r="29816" spans="21:21" x14ac:dyDescent="0.2">
      <c r="U29816" s="59"/>
    </row>
    <row r="29817" spans="21:21" x14ac:dyDescent="0.2">
      <c r="U29817" s="59"/>
    </row>
    <row r="29818" spans="21:21" x14ac:dyDescent="0.2">
      <c r="U29818" s="59"/>
    </row>
    <row r="29819" spans="21:21" x14ac:dyDescent="0.2">
      <c r="U29819" s="59"/>
    </row>
    <row r="29820" spans="21:21" x14ac:dyDescent="0.2">
      <c r="U29820" s="59"/>
    </row>
    <row r="29821" spans="21:21" x14ac:dyDescent="0.2">
      <c r="U29821" s="59"/>
    </row>
    <row r="29822" spans="21:21" x14ac:dyDescent="0.2">
      <c r="U29822" s="59"/>
    </row>
    <row r="29823" spans="21:21" x14ac:dyDescent="0.2">
      <c r="U29823" s="59"/>
    </row>
    <row r="29824" spans="21:21" x14ac:dyDescent="0.2">
      <c r="U29824" s="59"/>
    </row>
    <row r="29825" spans="21:21" x14ac:dyDescent="0.2">
      <c r="U29825" s="59"/>
    </row>
    <row r="29826" spans="21:21" x14ac:dyDescent="0.2">
      <c r="U29826" s="59"/>
    </row>
    <row r="29827" spans="21:21" x14ac:dyDescent="0.2">
      <c r="U29827" s="59"/>
    </row>
    <row r="29828" spans="21:21" x14ac:dyDescent="0.2">
      <c r="U29828" s="59"/>
    </row>
    <row r="29829" spans="21:21" x14ac:dyDescent="0.2">
      <c r="U29829" s="59"/>
    </row>
    <row r="29830" spans="21:21" x14ac:dyDescent="0.2">
      <c r="U29830" s="59"/>
    </row>
    <row r="29831" spans="21:21" x14ac:dyDescent="0.2">
      <c r="U29831" s="59"/>
    </row>
    <row r="29832" spans="21:21" x14ac:dyDescent="0.2">
      <c r="U29832" s="59"/>
    </row>
    <row r="29833" spans="21:21" x14ac:dyDescent="0.2">
      <c r="U29833" s="59"/>
    </row>
    <row r="29834" spans="21:21" x14ac:dyDescent="0.2">
      <c r="U29834" s="59"/>
    </row>
    <row r="29835" spans="21:21" x14ac:dyDescent="0.2">
      <c r="U29835" s="59"/>
    </row>
    <row r="29836" spans="21:21" x14ac:dyDescent="0.2">
      <c r="U29836" s="59"/>
    </row>
    <row r="29837" spans="21:21" x14ac:dyDescent="0.2">
      <c r="U29837" s="59"/>
    </row>
    <row r="29838" spans="21:21" x14ac:dyDescent="0.2">
      <c r="U29838" s="59"/>
    </row>
    <row r="29839" spans="21:21" x14ac:dyDescent="0.2">
      <c r="U29839" s="59"/>
    </row>
    <row r="29840" spans="21:21" x14ac:dyDescent="0.2">
      <c r="U29840" s="59"/>
    </row>
    <row r="29841" spans="21:21" x14ac:dyDescent="0.2">
      <c r="U29841" s="59"/>
    </row>
    <row r="29842" spans="21:21" x14ac:dyDescent="0.2">
      <c r="U29842" s="59"/>
    </row>
    <row r="29843" spans="21:21" x14ac:dyDescent="0.2">
      <c r="U29843" s="59"/>
    </row>
    <row r="29844" spans="21:21" x14ac:dyDescent="0.2">
      <c r="U29844" s="59"/>
    </row>
    <row r="29845" spans="21:21" x14ac:dyDescent="0.2">
      <c r="U29845" s="59"/>
    </row>
    <row r="29846" spans="21:21" x14ac:dyDescent="0.2">
      <c r="U29846" s="59"/>
    </row>
    <row r="29847" spans="21:21" x14ac:dyDescent="0.2">
      <c r="U29847" s="59"/>
    </row>
    <row r="29848" spans="21:21" x14ac:dyDescent="0.2">
      <c r="U29848" s="59"/>
    </row>
    <row r="29849" spans="21:21" x14ac:dyDescent="0.2">
      <c r="U29849" s="59"/>
    </row>
    <row r="29850" spans="21:21" x14ac:dyDescent="0.2">
      <c r="U29850" s="59"/>
    </row>
    <row r="29851" spans="21:21" x14ac:dyDescent="0.2">
      <c r="U29851" s="59"/>
    </row>
    <row r="29852" spans="21:21" x14ac:dyDescent="0.2">
      <c r="U29852" s="59"/>
    </row>
    <row r="29853" spans="21:21" x14ac:dyDescent="0.2">
      <c r="U29853" s="59"/>
    </row>
    <row r="29854" spans="21:21" x14ac:dyDescent="0.2">
      <c r="U29854" s="59"/>
    </row>
    <row r="29855" spans="21:21" x14ac:dyDescent="0.2">
      <c r="U29855" s="59"/>
    </row>
    <row r="29856" spans="21:21" x14ac:dyDescent="0.2">
      <c r="U29856" s="59"/>
    </row>
    <row r="29857" spans="21:21" x14ac:dyDescent="0.2">
      <c r="U29857" s="59"/>
    </row>
    <row r="29858" spans="21:21" x14ac:dyDescent="0.2">
      <c r="U29858" s="59"/>
    </row>
    <row r="29859" spans="21:21" x14ac:dyDescent="0.2">
      <c r="U29859" s="59"/>
    </row>
    <row r="29860" spans="21:21" x14ac:dyDescent="0.2">
      <c r="U29860" s="59"/>
    </row>
    <row r="29861" spans="21:21" x14ac:dyDescent="0.2">
      <c r="U29861" s="59"/>
    </row>
    <row r="29862" spans="21:21" x14ac:dyDescent="0.2">
      <c r="U29862" s="59"/>
    </row>
    <row r="29863" spans="21:21" x14ac:dyDescent="0.2">
      <c r="U29863" s="59"/>
    </row>
    <row r="29864" spans="21:21" x14ac:dyDescent="0.2">
      <c r="U29864" s="59"/>
    </row>
    <row r="29865" spans="21:21" x14ac:dyDescent="0.2">
      <c r="U29865" s="59"/>
    </row>
    <row r="29866" spans="21:21" x14ac:dyDescent="0.2">
      <c r="U29866" s="59"/>
    </row>
    <row r="29867" spans="21:21" x14ac:dyDescent="0.2">
      <c r="U29867" s="59"/>
    </row>
    <row r="29868" spans="21:21" x14ac:dyDescent="0.2">
      <c r="U29868" s="59"/>
    </row>
    <row r="29869" spans="21:21" x14ac:dyDescent="0.2">
      <c r="U29869" s="59"/>
    </row>
    <row r="29870" spans="21:21" x14ac:dyDescent="0.2">
      <c r="U29870" s="59"/>
    </row>
    <row r="29871" spans="21:21" x14ac:dyDescent="0.2">
      <c r="U29871" s="59"/>
    </row>
    <row r="29872" spans="21:21" x14ac:dyDescent="0.2">
      <c r="U29872" s="59"/>
    </row>
    <row r="29873" spans="21:21" x14ac:dyDescent="0.2">
      <c r="U29873" s="59"/>
    </row>
    <row r="29874" spans="21:21" x14ac:dyDescent="0.2">
      <c r="U29874" s="59"/>
    </row>
    <row r="29875" spans="21:21" x14ac:dyDescent="0.2">
      <c r="U29875" s="59"/>
    </row>
    <row r="29876" spans="21:21" x14ac:dyDescent="0.2">
      <c r="U29876" s="59"/>
    </row>
    <row r="29877" spans="21:21" x14ac:dyDescent="0.2">
      <c r="U29877" s="59"/>
    </row>
    <row r="29878" spans="21:21" x14ac:dyDescent="0.2">
      <c r="U29878" s="59"/>
    </row>
    <row r="29879" spans="21:21" x14ac:dyDescent="0.2">
      <c r="U29879" s="59"/>
    </row>
    <row r="29880" spans="21:21" x14ac:dyDescent="0.2">
      <c r="U29880" s="59"/>
    </row>
    <row r="29881" spans="21:21" x14ac:dyDescent="0.2">
      <c r="U29881" s="59"/>
    </row>
    <row r="29882" spans="21:21" x14ac:dyDescent="0.2">
      <c r="U29882" s="59"/>
    </row>
    <row r="29883" spans="21:21" x14ac:dyDescent="0.2">
      <c r="U29883" s="59"/>
    </row>
    <row r="29884" spans="21:21" x14ac:dyDescent="0.2">
      <c r="U29884" s="59"/>
    </row>
    <row r="29885" spans="21:21" x14ac:dyDescent="0.2">
      <c r="U29885" s="59"/>
    </row>
    <row r="29886" spans="21:21" x14ac:dyDescent="0.2">
      <c r="U29886" s="59"/>
    </row>
    <row r="29887" spans="21:21" x14ac:dyDescent="0.2">
      <c r="U29887" s="59"/>
    </row>
    <row r="29888" spans="21:21" x14ac:dyDescent="0.2">
      <c r="U29888" s="59"/>
    </row>
    <row r="29889" spans="21:21" x14ac:dyDescent="0.2">
      <c r="U29889" s="59"/>
    </row>
    <row r="29890" spans="21:21" x14ac:dyDescent="0.2">
      <c r="U29890" s="59"/>
    </row>
    <row r="29891" spans="21:21" x14ac:dyDescent="0.2">
      <c r="U29891" s="59"/>
    </row>
    <row r="29892" spans="21:21" x14ac:dyDescent="0.2">
      <c r="U29892" s="59"/>
    </row>
    <row r="29893" spans="21:21" x14ac:dyDescent="0.2">
      <c r="U29893" s="59"/>
    </row>
    <row r="29894" spans="21:21" x14ac:dyDescent="0.2">
      <c r="U29894" s="59"/>
    </row>
    <row r="29895" spans="21:21" x14ac:dyDescent="0.2">
      <c r="U29895" s="59"/>
    </row>
    <row r="29896" spans="21:21" x14ac:dyDescent="0.2">
      <c r="U29896" s="59"/>
    </row>
    <row r="29897" spans="21:21" x14ac:dyDescent="0.2">
      <c r="U29897" s="59"/>
    </row>
    <row r="29898" spans="21:21" x14ac:dyDescent="0.2">
      <c r="U29898" s="59"/>
    </row>
    <row r="29899" spans="21:21" x14ac:dyDescent="0.2">
      <c r="U29899" s="59"/>
    </row>
    <row r="29900" spans="21:21" x14ac:dyDescent="0.2">
      <c r="U29900" s="59"/>
    </row>
    <row r="29901" spans="21:21" x14ac:dyDescent="0.2">
      <c r="U29901" s="59"/>
    </row>
    <row r="29902" spans="21:21" x14ac:dyDescent="0.2">
      <c r="U29902" s="59"/>
    </row>
    <row r="29903" spans="21:21" x14ac:dyDescent="0.2">
      <c r="U29903" s="59"/>
    </row>
    <row r="29904" spans="21:21" x14ac:dyDescent="0.2">
      <c r="U29904" s="59"/>
    </row>
    <row r="29905" spans="21:21" x14ac:dyDescent="0.2">
      <c r="U29905" s="59"/>
    </row>
    <row r="29906" spans="21:21" x14ac:dyDescent="0.2">
      <c r="U29906" s="59"/>
    </row>
    <row r="29907" spans="21:21" x14ac:dyDescent="0.2">
      <c r="U29907" s="59"/>
    </row>
    <row r="29908" spans="21:21" x14ac:dyDescent="0.2">
      <c r="U29908" s="59"/>
    </row>
    <row r="29909" spans="21:21" x14ac:dyDescent="0.2">
      <c r="U29909" s="59"/>
    </row>
    <row r="29910" spans="21:21" x14ac:dyDescent="0.2">
      <c r="U29910" s="59"/>
    </row>
    <row r="29911" spans="21:21" x14ac:dyDescent="0.2">
      <c r="U29911" s="59"/>
    </row>
    <row r="29912" spans="21:21" x14ac:dyDescent="0.2">
      <c r="U29912" s="59"/>
    </row>
    <row r="29913" spans="21:21" x14ac:dyDescent="0.2">
      <c r="U29913" s="59"/>
    </row>
    <row r="29914" spans="21:21" x14ac:dyDescent="0.2">
      <c r="U29914" s="59"/>
    </row>
    <row r="29915" spans="21:21" x14ac:dyDescent="0.2">
      <c r="U29915" s="59"/>
    </row>
    <row r="29916" spans="21:21" x14ac:dyDescent="0.2">
      <c r="U29916" s="59"/>
    </row>
    <row r="29917" spans="21:21" x14ac:dyDescent="0.2">
      <c r="U29917" s="59"/>
    </row>
    <row r="29918" spans="21:21" x14ac:dyDescent="0.2">
      <c r="U29918" s="59"/>
    </row>
    <row r="29919" spans="21:21" x14ac:dyDescent="0.2">
      <c r="U29919" s="59"/>
    </row>
    <row r="29920" spans="21:21" x14ac:dyDescent="0.2">
      <c r="U29920" s="59"/>
    </row>
    <row r="29921" spans="21:21" x14ac:dyDescent="0.2">
      <c r="U29921" s="59"/>
    </row>
    <row r="29922" spans="21:21" x14ac:dyDescent="0.2">
      <c r="U29922" s="59"/>
    </row>
    <row r="29923" spans="21:21" x14ac:dyDescent="0.2">
      <c r="U29923" s="59"/>
    </row>
    <row r="29924" spans="21:21" x14ac:dyDescent="0.2">
      <c r="U29924" s="59"/>
    </row>
    <row r="29925" spans="21:21" x14ac:dyDescent="0.2">
      <c r="U29925" s="59"/>
    </row>
    <row r="29926" spans="21:21" x14ac:dyDescent="0.2">
      <c r="U29926" s="59"/>
    </row>
    <row r="29927" spans="21:21" x14ac:dyDescent="0.2">
      <c r="U29927" s="59"/>
    </row>
    <row r="29928" spans="21:21" x14ac:dyDescent="0.2">
      <c r="U29928" s="59"/>
    </row>
    <row r="29929" spans="21:21" x14ac:dyDescent="0.2">
      <c r="U29929" s="59"/>
    </row>
    <row r="29930" spans="21:21" x14ac:dyDescent="0.2">
      <c r="U29930" s="59"/>
    </row>
    <row r="29931" spans="21:21" x14ac:dyDescent="0.2">
      <c r="U29931" s="59"/>
    </row>
    <row r="29932" spans="21:21" x14ac:dyDescent="0.2">
      <c r="U29932" s="59"/>
    </row>
    <row r="29933" spans="21:21" x14ac:dyDescent="0.2">
      <c r="U29933" s="59"/>
    </row>
    <row r="29934" spans="21:21" x14ac:dyDescent="0.2">
      <c r="U29934" s="59"/>
    </row>
    <row r="29935" spans="21:21" x14ac:dyDescent="0.2">
      <c r="U29935" s="59"/>
    </row>
    <row r="29936" spans="21:21" x14ac:dyDescent="0.2">
      <c r="U29936" s="59"/>
    </row>
    <row r="29937" spans="21:21" x14ac:dyDescent="0.2">
      <c r="U29937" s="59"/>
    </row>
    <row r="29938" spans="21:21" x14ac:dyDescent="0.2">
      <c r="U29938" s="59"/>
    </row>
    <row r="29939" spans="21:21" x14ac:dyDescent="0.2">
      <c r="U29939" s="59"/>
    </row>
    <row r="29940" spans="21:21" x14ac:dyDescent="0.2">
      <c r="U29940" s="59"/>
    </row>
    <row r="29941" spans="21:21" x14ac:dyDescent="0.2">
      <c r="U29941" s="59"/>
    </row>
    <row r="29942" spans="21:21" x14ac:dyDescent="0.2">
      <c r="U29942" s="59"/>
    </row>
    <row r="29943" spans="21:21" x14ac:dyDescent="0.2">
      <c r="U29943" s="59"/>
    </row>
    <row r="29944" spans="21:21" x14ac:dyDescent="0.2">
      <c r="U29944" s="59"/>
    </row>
    <row r="29945" spans="21:21" x14ac:dyDescent="0.2">
      <c r="U29945" s="59"/>
    </row>
    <row r="29946" spans="21:21" x14ac:dyDescent="0.2">
      <c r="U29946" s="59"/>
    </row>
    <row r="29947" spans="21:21" x14ac:dyDescent="0.2">
      <c r="U29947" s="59"/>
    </row>
    <row r="29948" spans="21:21" x14ac:dyDescent="0.2">
      <c r="U29948" s="59"/>
    </row>
    <row r="29949" spans="21:21" x14ac:dyDescent="0.2">
      <c r="U29949" s="59"/>
    </row>
    <row r="29950" spans="21:21" x14ac:dyDescent="0.2">
      <c r="U29950" s="59"/>
    </row>
    <row r="29951" spans="21:21" x14ac:dyDescent="0.2">
      <c r="U29951" s="59"/>
    </row>
    <row r="29952" spans="21:21" x14ac:dyDescent="0.2">
      <c r="U29952" s="59"/>
    </row>
    <row r="29953" spans="21:21" x14ac:dyDescent="0.2">
      <c r="U29953" s="59"/>
    </row>
    <row r="29954" spans="21:21" x14ac:dyDescent="0.2">
      <c r="U29954" s="59"/>
    </row>
    <row r="29955" spans="21:21" x14ac:dyDescent="0.2">
      <c r="U29955" s="59"/>
    </row>
    <row r="29956" spans="21:21" x14ac:dyDescent="0.2">
      <c r="U29956" s="59"/>
    </row>
    <row r="29957" spans="21:21" x14ac:dyDescent="0.2">
      <c r="U29957" s="59"/>
    </row>
    <row r="29958" spans="21:21" x14ac:dyDescent="0.2">
      <c r="U29958" s="59"/>
    </row>
    <row r="29959" spans="21:21" x14ac:dyDescent="0.2">
      <c r="U29959" s="59"/>
    </row>
    <row r="29960" spans="21:21" x14ac:dyDescent="0.2">
      <c r="U29960" s="59"/>
    </row>
    <row r="29961" spans="21:21" x14ac:dyDescent="0.2">
      <c r="U29961" s="59"/>
    </row>
    <row r="29962" spans="21:21" x14ac:dyDescent="0.2">
      <c r="U29962" s="59"/>
    </row>
    <row r="29963" spans="21:21" x14ac:dyDescent="0.2">
      <c r="U29963" s="59"/>
    </row>
    <row r="29964" spans="21:21" x14ac:dyDescent="0.2">
      <c r="U29964" s="59"/>
    </row>
    <row r="29965" spans="21:21" x14ac:dyDescent="0.2">
      <c r="U29965" s="59"/>
    </row>
    <row r="29966" spans="21:21" x14ac:dyDescent="0.2">
      <c r="U29966" s="59"/>
    </row>
    <row r="29967" spans="21:21" x14ac:dyDescent="0.2">
      <c r="U29967" s="59"/>
    </row>
    <row r="29968" spans="21:21" x14ac:dyDescent="0.2">
      <c r="U29968" s="59"/>
    </row>
    <row r="29969" spans="21:21" x14ac:dyDescent="0.2">
      <c r="U29969" s="59"/>
    </row>
    <row r="29970" spans="21:21" x14ac:dyDescent="0.2">
      <c r="U29970" s="59"/>
    </row>
    <row r="29971" spans="21:21" x14ac:dyDescent="0.2">
      <c r="U29971" s="59"/>
    </row>
    <row r="29972" spans="21:21" x14ac:dyDescent="0.2">
      <c r="U29972" s="59"/>
    </row>
    <row r="29973" spans="21:21" x14ac:dyDescent="0.2">
      <c r="U29973" s="59"/>
    </row>
    <row r="29974" spans="21:21" x14ac:dyDescent="0.2">
      <c r="U29974" s="59"/>
    </row>
    <row r="29975" spans="21:21" x14ac:dyDescent="0.2">
      <c r="U29975" s="59"/>
    </row>
    <row r="29976" spans="21:21" x14ac:dyDescent="0.2">
      <c r="U29976" s="59"/>
    </row>
    <row r="29977" spans="21:21" x14ac:dyDescent="0.2">
      <c r="U29977" s="59"/>
    </row>
    <row r="29978" spans="21:21" x14ac:dyDescent="0.2">
      <c r="U29978" s="59"/>
    </row>
    <row r="29979" spans="21:21" x14ac:dyDescent="0.2">
      <c r="U29979" s="59"/>
    </row>
    <row r="29980" spans="21:21" x14ac:dyDescent="0.2">
      <c r="U29980" s="59"/>
    </row>
    <row r="29981" spans="21:21" x14ac:dyDescent="0.2">
      <c r="U29981" s="59"/>
    </row>
    <row r="29982" spans="21:21" x14ac:dyDescent="0.2">
      <c r="U29982" s="59"/>
    </row>
    <row r="29983" spans="21:21" x14ac:dyDescent="0.2">
      <c r="U29983" s="59"/>
    </row>
    <row r="29984" spans="21:21" x14ac:dyDescent="0.2">
      <c r="U29984" s="59"/>
    </row>
    <row r="29985" spans="21:21" x14ac:dyDescent="0.2">
      <c r="U29985" s="59"/>
    </row>
    <row r="29986" spans="21:21" x14ac:dyDescent="0.2">
      <c r="U29986" s="59"/>
    </row>
    <row r="29987" spans="21:21" x14ac:dyDescent="0.2">
      <c r="U29987" s="59"/>
    </row>
    <row r="29988" spans="21:21" x14ac:dyDescent="0.2">
      <c r="U29988" s="59"/>
    </row>
    <row r="29989" spans="21:21" x14ac:dyDescent="0.2">
      <c r="U29989" s="59"/>
    </row>
    <row r="29990" spans="21:21" x14ac:dyDescent="0.2">
      <c r="U29990" s="59"/>
    </row>
    <row r="29991" spans="21:21" x14ac:dyDescent="0.2">
      <c r="U29991" s="59"/>
    </row>
    <row r="29992" spans="21:21" x14ac:dyDescent="0.2">
      <c r="U29992" s="59"/>
    </row>
    <row r="29993" spans="21:21" x14ac:dyDescent="0.2">
      <c r="U29993" s="59"/>
    </row>
    <row r="29994" spans="21:21" x14ac:dyDescent="0.2">
      <c r="U29994" s="59"/>
    </row>
    <row r="29995" spans="21:21" x14ac:dyDescent="0.2">
      <c r="U29995" s="59"/>
    </row>
    <row r="29996" spans="21:21" x14ac:dyDescent="0.2">
      <c r="U29996" s="59"/>
    </row>
    <row r="29997" spans="21:21" x14ac:dyDescent="0.2">
      <c r="U29997" s="59"/>
    </row>
    <row r="29998" spans="21:21" x14ac:dyDescent="0.2">
      <c r="U29998" s="59"/>
    </row>
    <row r="29999" spans="21:21" x14ac:dyDescent="0.2">
      <c r="U29999" s="59"/>
    </row>
    <row r="30000" spans="21:21" x14ac:dyDescent="0.2">
      <c r="U30000" s="59"/>
    </row>
    <row r="30001" spans="21:21" x14ac:dyDescent="0.2">
      <c r="U30001" s="59"/>
    </row>
    <row r="30002" spans="21:21" x14ac:dyDescent="0.2">
      <c r="U30002" s="59"/>
    </row>
    <row r="30003" spans="21:21" x14ac:dyDescent="0.2">
      <c r="U30003" s="59"/>
    </row>
    <row r="30004" spans="21:21" x14ac:dyDescent="0.2">
      <c r="U30004" s="59"/>
    </row>
    <row r="30005" spans="21:21" x14ac:dyDescent="0.2">
      <c r="U30005" s="59"/>
    </row>
    <row r="30006" spans="21:21" x14ac:dyDescent="0.2">
      <c r="U30006" s="59"/>
    </row>
    <row r="30007" spans="21:21" x14ac:dyDescent="0.2">
      <c r="U30007" s="59"/>
    </row>
    <row r="30008" spans="21:21" x14ac:dyDescent="0.2">
      <c r="U30008" s="59"/>
    </row>
    <row r="30009" spans="21:21" x14ac:dyDescent="0.2">
      <c r="U30009" s="59"/>
    </row>
    <row r="30010" spans="21:21" x14ac:dyDescent="0.2">
      <c r="U30010" s="59"/>
    </row>
    <row r="30011" spans="21:21" x14ac:dyDescent="0.2">
      <c r="U30011" s="59"/>
    </row>
    <row r="30012" spans="21:21" x14ac:dyDescent="0.2">
      <c r="U30012" s="59"/>
    </row>
    <row r="30013" spans="21:21" x14ac:dyDescent="0.2">
      <c r="U30013" s="59"/>
    </row>
    <row r="30014" spans="21:21" x14ac:dyDescent="0.2">
      <c r="U30014" s="59"/>
    </row>
    <row r="30015" spans="21:21" x14ac:dyDescent="0.2">
      <c r="U30015" s="59"/>
    </row>
    <row r="30016" spans="21:21" x14ac:dyDescent="0.2">
      <c r="U30016" s="59"/>
    </row>
    <row r="30017" spans="21:21" x14ac:dyDescent="0.2">
      <c r="U30017" s="59"/>
    </row>
    <row r="30018" spans="21:21" x14ac:dyDescent="0.2">
      <c r="U30018" s="59"/>
    </row>
    <row r="30019" spans="21:21" x14ac:dyDescent="0.2">
      <c r="U30019" s="59"/>
    </row>
    <row r="30020" spans="21:21" x14ac:dyDescent="0.2">
      <c r="U30020" s="59"/>
    </row>
    <row r="30021" spans="21:21" x14ac:dyDescent="0.2">
      <c r="U30021" s="59"/>
    </row>
    <row r="30022" spans="21:21" x14ac:dyDescent="0.2">
      <c r="U30022" s="59"/>
    </row>
    <row r="30023" spans="21:21" x14ac:dyDescent="0.2">
      <c r="U30023" s="59"/>
    </row>
    <row r="30024" spans="21:21" x14ac:dyDescent="0.2">
      <c r="U30024" s="59"/>
    </row>
    <row r="30025" spans="21:21" x14ac:dyDescent="0.2">
      <c r="U30025" s="59"/>
    </row>
    <row r="30026" spans="21:21" x14ac:dyDescent="0.2">
      <c r="U30026" s="59"/>
    </row>
    <row r="30027" spans="21:21" x14ac:dyDescent="0.2">
      <c r="U30027" s="59"/>
    </row>
    <row r="30028" spans="21:21" x14ac:dyDescent="0.2">
      <c r="U30028" s="59"/>
    </row>
    <row r="30029" spans="21:21" x14ac:dyDescent="0.2">
      <c r="U30029" s="59"/>
    </row>
    <row r="30030" spans="21:21" x14ac:dyDescent="0.2">
      <c r="U30030" s="59"/>
    </row>
    <row r="30031" spans="21:21" x14ac:dyDescent="0.2">
      <c r="U30031" s="59"/>
    </row>
    <row r="30032" spans="21:21" x14ac:dyDescent="0.2">
      <c r="U30032" s="59"/>
    </row>
    <row r="30033" spans="21:21" x14ac:dyDescent="0.2">
      <c r="U30033" s="59"/>
    </row>
    <row r="30034" spans="21:21" x14ac:dyDescent="0.2">
      <c r="U30034" s="59"/>
    </row>
    <row r="30035" spans="21:21" x14ac:dyDescent="0.2">
      <c r="U30035" s="59"/>
    </row>
    <row r="30036" spans="21:21" x14ac:dyDescent="0.2">
      <c r="U30036" s="59"/>
    </row>
    <row r="30037" spans="21:21" x14ac:dyDescent="0.2">
      <c r="U30037" s="59"/>
    </row>
    <row r="30038" spans="21:21" x14ac:dyDescent="0.2">
      <c r="U30038" s="59"/>
    </row>
    <row r="30039" spans="21:21" x14ac:dyDescent="0.2">
      <c r="U30039" s="59"/>
    </row>
    <row r="30040" spans="21:21" x14ac:dyDescent="0.2">
      <c r="U30040" s="59"/>
    </row>
    <row r="30041" spans="21:21" x14ac:dyDescent="0.2">
      <c r="U30041" s="59"/>
    </row>
    <row r="30042" spans="21:21" x14ac:dyDescent="0.2">
      <c r="U30042" s="59"/>
    </row>
    <row r="30043" spans="21:21" x14ac:dyDescent="0.2">
      <c r="U30043" s="59"/>
    </row>
    <row r="30044" spans="21:21" x14ac:dyDescent="0.2">
      <c r="U30044" s="59"/>
    </row>
    <row r="30045" spans="21:21" x14ac:dyDescent="0.2">
      <c r="U30045" s="59"/>
    </row>
    <row r="30046" spans="21:21" x14ac:dyDescent="0.2">
      <c r="U30046" s="59"/>
    </row>
    <row r="30047" spans="21:21" x14ac:dyDescent="0.2">
      <c r="U30047" s="59"/>
    </row>
    <row r="30048" spans="21:21" x14ac:dyDescent="0.2">
      <c r="U30048" s="59"/>
    </row>
    <row r="30049" spans="21:21" x14ac:dyDescent="0.2">
      <c r="U30049" s="59"/>
    </row>
    <row r="30050" spans="21:21" x14ac:dyDescent="0.2">
      <c r="U30050" s="59"/>
    </row>
    <row r="30051" spans="21:21" x14ac:dyDescent="0.2">
      <c r="U30051" s="59"/>
    </row>
    <row r="30052" spans="21:21" x14ac:dyDescent="0.2">
      <c r="U30052" s="59"/>
    </row>
    <row r="30053" spans="21:21" x14ac:dyDescent="0.2">
      <c r="U30053" s="59"/>
    </row>
    <row r="30054" spans="21:21" x14ac:dyDescent="0.2">
      <c r="U30054" s="59"/>
    </row>
    <row r="30055" spans="21:21" x14ac:dyDescent="0.2">
      <c r="U30055" s="59"/>
    </row>
    <row r="30056" spans="21:21" x14ac:dyDescent="0.2">
      <c r="U30056" s="59"/>
    </row>
    <row r="30057" spans="21:21" x14ac:dyDescent="0.2">
      <c r="U30057" s="59"/>
    </row>
    <row r="30058" spans="21:21" x14ac:dyDescent="0.2">
      <c r="U30058" s="59"/>
    </row>
    <row r="30059" spans="21:21" x14ac:dyDescent="0.2">
      <c r="U30059" s="59"/>
    </row>
    <row r="30060" spans="21:21" x14ac:dyDescent="0.2">
      <c r="U30060" s="59"/>
    </row>
    <row r="30061" spans="21:21" x14ac:dyDescent="0.2">
      <c r="U30061" s="59"/>
    </row>
    <row r="30062" spans="21:21" x14ac:dyDescent="0.2">
      <c r="U30062" s="59"/>
    </row>
    <row r="30063" spans="21:21" x14ac:dyDescent="0.2">
      <c r="U30063" s="59"/>
    </row>
    <row r="30064" spans="21:21" x14ac:dyDescent="0.2">
      <c r="U30064" s="59"/>
    </row>
    <row r="30065" spans="21:21" x14ac:dyDescent="0.2">
      <c r="U30065" s="59"/>
    </row>
    <row r="30066" spans="21:21" x14ac:dyDescent="0.2">
      <c r="U30066" s="59"/>
    </row>
    <row r="30067" spans="21:21" x14ac:dyDescent="0.2">
      <c r="U30067" s="59"/>
    </row>
    <row r="30068" spans="21:21" x14ac:dyDescent="0.2">
      <c r="U30068" s="59"/>
    </row>
    <row r="30069" spans="21:21" x14ac:dyDescent="0.2">
      <c r="U30069" s="59"/>
    </row>
    <row r="30070" spans="21:21" x14ac:dyDescent="0.2">
      <c r="U30070" s="59"/>
    </row>
    <row r="30071" spans="21:21" x14ac:dyDescent="0.2">
      <c r="U30071" s="59"/>
    </row>
    <row r="30072" spans="21:21" x14ac:dyDescent="0.2">
      <c r="U30072" s="59"/>
    </row>
    <row r="30073" spans="21:21" x14ac:dyDescent="0.2">
      <c r="U30073" s="59"/>
    </row>
    <row r="30074" spans="21:21" x14ac:dyDescent="0.2">
      <c r="U30074" s="59"/>
    </row>
    <row r="30075" spans="21:21" x14ac:dyDescent="0.2">
      <c r="U30075" s="59"/>
    </row>
    <row r="30076" spans="21:21" x14ac:dyDescent="0.2">
      <c r="U30076" s="59"/>
    </row>
    <row r="30077" spans="21:21" x14ac:dyDescent="0.2">
      <c r="U30077" s="59"/>
    </row>
    <row r="30078" spans="21:21" x14ac:dyDescent="0.2">
      <c r="U30078" s="59"/>
    </row>
    <row r="30079" spans="21:21" x14ac:dyDescent="0.2">
      <c r="U30079" s="59"/>
    </row>
    <row r="30080" spans="21:21" x14ac:dyDescent="0.2">
      <c r="U30080" s="59"/>
    </row>
    <row r="30081" spans="21:21" x14ac:dyDescent="0.2">
      <c r="U30081" s="59"/>
    </row>
    <row r="30082" spans="21:21" x14ac:dyDescent="0.2">
      <c r="U30082" s="59"/>
    </row>
    <row r="30083" spans="21:21" x14ac:dyDescent="0.2">
      <c r="U30083" s="59"/>
    </row>
    <row r="30084" spans="21:21" x14ac:dyDescent="0.2">
      <c r="U30084" s="59"/>
    </row>
    <row r="30085" spans="21:21" x14ac:dyDescent="0.2">
      <c r="U30085" s="59"/>
    </row>
    <row r="30086" spans="21:21" x14ac:dyDescent="0.2">
      <c r="U30086" s="59"/>
    </row>
    <row r="30087" spans="21:21" x14ac:dyDescent="0.2">
      <c r="U30087" s="59"/>
    </row>
    <row r="30088" spans="21:21" x14ac:dyDescent="0.2">
      <c r="U30088" s="59"/>
    </row>
    <row r="30089" spans="21:21" x14ac:dyDescent="0.2">
      <c r="U30089" s="59"/>
    </row>
    <row r="30090" spans="21:21" x14ac:dyDescent="0.2">
      <c r="U30090" s="59"/>
    </row>
    <row r="30091" spans="21:21" x14ac:dyDescent="0.2">
      <c r="U30091" s="59"/>
    </row>
    <row r="30092" spans="21:21" x14ac:dyDescent="0.2">
      <c r="U30092" s="59"/>
    </row>
    <row r="30093" spans="21:21" x14ac:dyDescent="0.2">
      <c r="U30093" s="59"/>
    </row>
    <row r="30094" spans="21:21" x14ac:dyDescent="0.2">
      <c r="U30094" s="59"/>
    </row>
    <row r="30095" spans="21:21" x14ac:dyDescent="0.2">
      <c r="U30095" s="59"/>
    </row>
    <row r="30096" spans="21:21" x14ac:dyDescent="0.2">
      <c r="U30096" s="59"/>
    </row>
    <row r="30097" spans="21:21" x14ac:dyDescent="0.2">
      <c r="U30097" s="59"/>
    </row>
    <row r="30098" spans="21:21" x14ac:dyDescent="0.2">
      <c r="U30098" s="59"/>
    </row>
    <row r="30099" spans="21:21" x14ac:dyDescent="0.2">
      <c r="U30099" s="59"/>
    </row>
    <row r="30100" spans="21:21" x14ac:dyDescent="0.2">
      <c r="U30100" s="59"/>
    </row>
    <row r="30101" spans="21:21" x14ac:dyDescent="0.2">
      <c r="U30101" s="59"/>
    </row>
    <row r="30102" spans="21:21" x14ac:dyDescent="0.2">
      <c r="U30102" s="59"/>
    </row>
    <row r="30103" spans="21:21" x14ac:dyDescent="0.2">
      <c r="U30103" s="59"/>
    </row>
    <row r="30104" spans="21:21" x14ac:dyDescent="0.2">
      <c r="U30104" s="59"/>
    </row>
    <row r="30105" spans="21:21" x14ac:dyDescent="0.2">
      <c r="U30105" s="59"/>
    </row>
    <row r="30106" spans="21:21" x14ac:dyDescent="0.2">
      <c r="U30106" s="59"/>
    </row>
    <row r="30107" spans="21:21" x14ac:dyDescent="0.2">
      <c r="U30107" s="59"/>
    </row>
    <row r="30108" spans="21:21" x14ac:dyDescent="0.2">
      <c r="U30108" s="59"/>
    </row>
    <row r="30109" spans="21:21" x14ac:dyDescent="0.2">
      <c r="U30109" s="59"/>
    </row>
    <row r="30110" spans="21:21" x14ac:dyDescent="0.2">
      <c r="U30110" s="59"/>
    </row>
    <row r="30111" spans="21:21" x14ac:dyDescent="0.2">
      <c r="U30111" s="59"/>
    </row>
    <row r="30112" spans="21:21" x14ac:dyDescent="0.2">
      <c r="U30112" s="59"/>
    </row>
    <row r="30113" spans="21:21" x14ac:dyDescent="0.2">
      <c r="U30113" s="59"/>
    </row>
    <row r="30114" spans="21:21" x14ac:dyDescent="0.2">
      <c r="U30114" s="59"/>
    </row>
    <row r="30115" spans="21:21" x14ac:dyDescent="0.2">
      <c r="U30115" s="59"/>
    </row>
    <row r="30116" spans="21:21" x14ac:dyDescent="0.2">
      <c r="U30116" s="59"/>
    </row>
    <row r="30117" spans="21:21" x14ac:dyDescent="0.2">
      <c r="U30117" s="59"/>
    </row>
    <row r="30118" spans="21:21" x14ac:dyDescent="0.2">
      <c r="U30118" s="59"/>
    </row>
    <row r="30119" spans="21:21" x14ac:dyDescent="0.2">
      <c r="U30119" s="59"/>
    </row>
    <row r="30120" spans="21:21" x14ac:dyDescent="0.2">
      <c r="U30120" s="59"/>
    </row>
    <row r="30121" spans="21:21" x14ac:dyDescent="0.2">
      <c r="U30121" s="59"/>
    </row>
    <row r="30122" spans="21:21" x14ac:dyDescent="0.2">
      <c r="U30122" s="59"/>
    </row>
    <row r="30123" spans="21:21" x14ac:dyDescent="0.2">
      <c r="U30123" s="59"/>
    </row>
    <row r="30124" spans="21:21" x14ac:dyDescent="0.2">
      <c r="U30124" s="59"/>
    </row>
    <row r="30125" spans="21:21" x14ac:dyDescent="0.2">
      <c r="U30125" s="59"/>
    </row>
    <row r="30126" spans="21:21" x14ac:dyDescent="0.2">
      <c r="U30126" s="59"/>
    </row>
    <row r="30127" spans="21:21" x14ac:dyDescent="0.2">
      <c r="U30127" s="59"/>
    </row>
    <row r="30128" spans="21:21" x14ac:dyDescent="0.2">
      <c r="U30128" s="59"/>
    </row>
    <row r="30129" spans="21:21" x14ac:dyDescent="0.2">
      <c r="U30129" s="59"/>
    </row>
    <row r="30130" spans="21:21" x14ac:dyDescent="0.2">
      <c r="U30130" s="59"/>
    </row>
    <row r="30131" spans="21:21" x14ac:dyDescent="0.2">
      <c r="U30131" s="59"/>
    </row>
    <row r="30132" spans="21:21" x14ac:dyDescent="0.2">
      <c r="U30132" s="59"/>
    </row>
    <row r="30133" spans="21:21" x14ac:dyDescent="0.2">
      <c r="U30133" s="59"/>
    </row>
    <row r="30134" spans="21:21" x14ac:dyDescent="0.2">
      <c r="U30134" s="59"/>
    </row>
    <row r="30135" spans="21:21" x14ac:dyDescent="0.2">
      <c r="U30135" s="59"/>
    </row>
    <row r="30136" spans="21:21" x14ac:dyDescent="0.2">
      <c r="U30136" s="59"/>
    </row>
    <row r="30137" spans="21:21" x14ac:dyDescent="0.2">
      <c r="U30137" s="59"/>
    </row>
    <row r="30138" spans="21:21" x14ac:dyDescent="0.2">
      <c r="U30138" s="59"/>
    </row>
    <row r="30139" spans="21:21" x14ac:dyDescent="0.2">
      <c r="U30139" s="59"/>
    </row>
    <row r="30140" spans="21:21" x14ac:dyDescent="0.2">
      <c r="U30140" s="59"/>
    </row>
    <row r="30141" spans="21:21" x14ac:dyDescent="0.2">
      <c r="U30141" s="59"/>
    </row>
    <row r="30142" spans="21:21" x14ac:dyDescent="0.2">
      <c r="U30142" s="59"/>
    </row>
    <row r="30143" spans="21:21" x14ac:dyDescent="0.2">
      <c r="U30143" s="59"/>
    </row>
    <row r="30144" spans="21:21" x14ac:dyDescent="0.2">
      <c r="U30144" s="59"/>
    </row>
    <row r="30145" spans="21:21" x14ac:dyDescent="0.2">
      <c r="U30145" s="59"/>
    </row>
    <row r="30146" spans="21:21" x14ac:dyDescent="0.2">
      <c r="U30146" s="59"/>
    </row>
    <row r="30147" spans="21:21" x14ac:dyDescent="0.2">
      <c r="U30147" s="59"/>
    </row>
    <row r="30148" spans="21:21" x14ac:dyDescent="0.2">
      <c r="U30148" s="59"/>
    </row>
    <row r="30149" spans="21:21" x14ac:dyDescent="0.2">
      <c r="U30149" s="59"/>
    </row>
    <row r="30150" spans="21:21" x14ac:dyDescent="0.2">
      <c r="U30150" s="59"/>
    </row>
    <row r="30151" spans="21:21" x14ac:dyDescent="0.2">
      <c r="U30151" s="59"/>
    </row>
    <row r="30152" spans="21:21" x14ac:dyDescent="0.2">
      <c r="U30152" s="59"/>
    </row>
    <row r="30153" spans="21:21" x14ac:dyDescent="0.2">
      <c r="U30153" s="59"/>
    </row>
    <row r="30154" spans="21:21" x14ac:dyDescent="0.2">
      <c r="U30154" s="59"/>
    </row>
    <row r="30155" spans="21:21" x14ac:dyDescent="0.2">
      <c r="U30155" s="59"/>
    </row>
    <row r="30156" spans="21:21" x14ac:dyDescent="0.2">
      <c r="U30156" s="59"/>
    </row>
    <row r="30157" spans="21:21" x14ac:dyDescent="0.2">
      <c r="U30157" s="59"/>
    </row>
    <row r="30158" spans="21:21" x14ac:dyDescent="0.2">
      <c r="U30158" s="59"/>
    </row>
    <row r="30159" spans="21:21" x14ac:dyDescent="0.2">
      <c r="U30159" s="59"/>
    </row>
    <row r="30160" spans="21:21" x14ac:dyDescent="0.2">
      <c r="U30160" s="59"/>
    </row>
    <row r="30161" spans="21:21" x14ac:dyDescent="0.2">
      <c r="U30161" s="59"/>
    </row>
    <row r="30162" spans="21:21" x14ac:dyDescent="0.2">
      <c r="U30162" s="59"/>
    </row>
    <row r="30163" spans="21:21" x14ac:dyDescent="0.2">
      <c r="U30163" s="59"/>
    </row>
    <row r="30164" spans="21:21" x14ac:dyDescent="0.2">
      <c r="U30164" s="59"/>
    </row>
    <row r="30165" spans="21:21" x14ac:dyDescent="0.2">
      <c r="U30165" s="59"/>
    </row>
    <row r="30166" spans="21:21" x14ac:dyDescent="0.2">
      <c r="U30166" s="59"/>
    </row>
    <row r="30167" spans="21:21" x14ac:dyDescent="0.2">
      <c r="U30167" s="59"/>
    </row>
    <row r="30168" spans="21:21" x14ac:dyDescent="0.2">
      <c r="U30168" s="59"/>
    </row>
    <row r="30169" spans="21:21" x14ac:dyDescent="0.2">
      <c r="U30169" s="59"/>
    </row>
    <row r="30170" spans="21:21" x14ac:dyDescent="0.2">
      <c r="U30170" s="59"/>
    </row>
    <row r="30171" spans="21:21" x14ac:dyDescent="0.2">
      <c r="U30171" s="59"/>
    </row>
    <row r="30172" spans="21:21" x14ac:dyDescent="0.2">
      <c r="U30172" s="59"/>
    </row>
    <row r="30173" spans="21:21" x14ac:dyDescent="0.2">
      <c r="U30173" s="59"/>
    </row>
    <row r="30174" spans="21:21" x14ac:dyDescent="0.2">
      <c r="U30174" s="59"/>
    </row>
    <row r="30175" spans="21:21" x14ac:dyDescent="0.2">
      <c r="U30175" s="59"/>
    </row>
    <row r="30176" spans="21:21" x14ac:dyDescent="0.2">
      <c r="U30176" s="59"/>
    </row>
    <row r="30177" spans="21:21" x14ac:dyDescent="0.2">
      <c r="U30177" s="59"/>
    </row>
    <row r="30178" spans="21:21" x14ac:dyDescent="0.2">
      <c r="U30178" s="59"/>
    </row>
    <row r="30179" spans="21:21" x14ac:dyDescent="0.2">
      <c r="U30179" s="59"/>
    </row>
    <row r="30180" spans="21:21" x14ac:dyDescent="0.2">
      <c r="U30180" s="59"/>
    </row>
    <row r="30181" spans="21:21" x14ac:dyDescent="0.2">
      <c r="U30181" s="59"/>
    </row>
    <row r="30182" spans="21:21" x14ac:dyDescent="0.2">
      <c r="U30182" s="59"/>
    </row>
    <row r="30183" spans="21:21" x14ac:dyDescent="0.2">
      <c r="U30183" s="59"/>
    </row>
    <row r="30184" spans="21:21" x14ac:dyDescent="0.2">
      <c r="U30184" s="59"/>
    </row>
    <row r="30185" spans="21:21" x14ac:dyDescent="0.2">
      <c r="U30185" s="59"/>
    </row>
    <row r="30186" spans="21:21" x14ac:dyDescent="0.2">
      <c r="U30186" s="59"/>
    </row>
    <row r="30187" spans="21:21" x14ac:dyDescent="0.2">
      <c r="U30187" s="59"/>
    </row>
    <row r="30188" spans="21:21" x14ac:dyDescent="0.2">
      <c r="U30188" s="59"/>
    </row>
    <row r="30189" spans="21:21" x14ac:dyDescent="0.2">
      <c r="U30189" s="59"/>
    </row>
    <row r="30190" spans="21:21" x14ac:dyDescent="0.2">
      <c r="U30190" s="59"/>
    </row>
    <row r="30191" spans="21:21" x14ac:dyDescent="0.2">
      <c r="U30191" s="59"/>
    </row>
    <row r="30192" spans="21:21" x14ac:dyDescent="0.2">
      <c r="U30192" s="59"/>
    </row>
    <row r="30193" spans="21:21" x14ac:dyDescent="0.2">
      <c r="U30193" s="59"/>
    </row>
    <row r="30194" spans="21:21" x14ac:dyDescent="0.2">
      <c r="U30194" s="59"/>
    </row>
    <row r="30195" spans="21:21" x14ac:dyDescent="0.2">
      <c r="U30195" s="59"/>
    </row>
    <row r="30196" spans="21:21" x14ac:dyDescent="0.2">
      <c r="U30196" s="59"/>
    </row>
    <row r="30197" spans="21:21" x14ac:dyDescent="0.2">
      <c r="U30197" s="59"/>
    </row>
    <row r="30198" spans="21:21" x14ac:dyDescent="0.2">
      <c r="U30198" s="59"/>
    </row>
    <row r="30199" spans="21:21" x14ac:dyDescent="0.2">
      <c r="U30199" s="59"/>
    </row>
    <row r="30200" spans="21:21" x14ac:dyDescent="0.2">
      <c r="U30200" s="59"/>
    </row>
    <row r="30201" spans="21:21" x14ac:dyDescent="0.2">
      <c r="U30201" s="59"/>
    </row>
    <row r="30202" spans="21:21" x14ac:dyDescent="0.2">
      <c r="U30202" s="59"/>
    </row>
    <row r="30203" spans="21:21" x14ac:dyDescent="0.2">
      <c r="U30203" s="59"/>
    </row>
    <row r="30204" spans="21:21" x14ac:dyDescent="0.2">
      <c r="U30204" s="59"/>
    </row>
    <row r="30205" spans="21:21" x14ac:dyDescent="0.2">
      <c r="U30205" s="59"/>
    </row>
    <row r="30206" spans="21:21" x14ac:dyDescent="0.2">
      <c r="U30206" s="59"/>
    </row>
    <row r="30207" spans="21:21" x14ac:dyDescent="0.2">
      <c r="U30207" s="59"/>
    </row>
    <row r="30208" spans="21:21" x14ac:dyDescent="0.2">
      <c r="U30208" s="59"/>
    </row>
    <row r="30209" spans="21:21" x14ac:dyDescent="0.2">
      <c r="U30209" s="59"/>
    </row>
    <row r="30210" spans="21:21" x14ac:dyDescent="0.2">
      <c r="U30210" s="59"/>
    </row>
    <row r="30211" spans="21:21" x14ac:dyDescent="0.2">
      <c r="U30211" s="59"/>
    </row>
    <row r="30212" spans="21:21" x14ac:dyDescent="0.2">
      <c r="U30212" s="59"/>
    </row>
    <row r="30213" spans="21:21" x14ac:dyDescent="0.2">
      <c r="U30213" s="59"/>
    </row>
    <row r="30214" spans="21:21" x14ac:dyDescent="0.2">
      <c r="U30214" s="59"/>
    </row>
    <row r="30215" spans="21:21" x14ac:dyDescent="0.2">
      <c r="U30215" s="59"/>
    </row>
    <row r="30216" spans="21:21" x14ac:dyDescent="0.2">
      <c r="U30216" s="59"/>
    </row>
    <row r="30217" spans="21:21" x14ac:dyDescent="0.2">
      <c r="U30217" s="59"/>
    </row>
    <row r="30218" spans="21:21" x14ac:dyDescent="0.2">
      <c r="U30218" s="59"/>
    </row>
    <row r="30219" spans="21:21" x14ac:dyDescent="0.2">
      <c r="U30219" s="59"/>
    </row>
    <row r="30220" spans="21:21" x14ac:dyDescent="0.2">
      <c r="U30220" s="59"/>
    </row>
    <row r="30221" spans="21:21" x14ac:dyDescent="0.2">
      <c r="U30221" s="59"/>
    </row>
    <row r="30222" spans="21:21" x14ac:dyDescent="0.2">
      <c r="U30222" s="59"/>
    </row>
    <row r="30223" spans="21:21" x14ac:dyDescent="0.2">
      <c r="U30223" s="59"/>
    </row>
    <row r="30224" spans="21:21" x14ac:dyDescent="0.2">
      <c r="U30224" s="59"/>
    </row>
    <row r="30225" spans="21:21" x14ac:dyDescent="0.2">
      <c r="U30225" s="59"/>
    </row>
    <row r="30226" spans="21:21" x14ac:dyDescent="0.2">
      <c r="U30226" s="59"/>
    </row>
    <row r="30227" spans="21:21" x14ac:dyDescent="0.2">
      <c r="U30227" s="59"/>
    </row>
    <row r="30228" spans="21:21" x14ac:dyDescent="0.2">
      <c r="U30228" s="59"/>
    </row>
    <row r="30229" spans="21:21" x14ac:dyDescent="0.2">
      <c r="U30229" s="59"/>
    </row>
    <row r="30230" spans="21:21" x14ac:dyDescent="0.2">
      <c r="U30230" s="59"/>
    </row>
    <row r="30231" spans="21:21" x14ac:dyDescent="0.2">
      <c r="U30231" s="59"/>
    </row>
    <row r="30232" spans="21:21" x14ac:dyDescent="0.2">
      <c r="U30232" s="59"/>
    </row>
    <row r="30233" spans="21:21" x14ac:dyDescent="0.2">
      <c r="U30233" s="59"/>
    </row>
    <row r="30234" spans="21:21" x14ac:dyDescent="0.2">
      <c r="U30234" s="59"/>
    </row>
    <row r="30235" spans="21:21" x14ac:dyDescent="0.2">
      <c r="U30235" s="59"/>
    </row>
    <row r="30236" spans="21:21" x14ac:dyDescent="0.2">
      <c r="U30236" s="59"/>
    </row>
    <row r="30237" spans="21:21" x14ac:dyDescent="0.2">
      <c r="U30237" s="59"/>
    </row>
    <row r="30238" spans="21:21" x14ac:dyDescent="0.2">
      <c r="U30238" s="59"/>
    </row>
    <row r="30239" spans="21:21" x14ac:dyDescent="0.2">
      <c r="U30239" s="59"/>
    </row>
    <row r="30240" spans="21:21" x14ac:dyDescent="0.2">
      <c r="U30240" s="59"/>
    </row>
    <row r="30241" spans="21:21" x14ac:dyDescent="0.2">
      <c r="U30241" s="59"/>
    </row>
    <row r="30242" spans="21:21" x14ac:dyDescent="0.2">
      <c r="U30242" s="59"/>
    </row>
    <row r="30243" spans="21:21" x14ac:dyDescent="0.2">
      <c r="U30243" s="59"/>
    </row>
    <row r="30244" spans="21:21" x14ac:dyDescent="0.2">
      <c r="U30244" s="59"/>
    </row>
    <row r="30245" spans="21:21" x14ac:dyDescent="0.2">
      <c r="U30245" s="59"/>
    </row>
    <row r="30246" spans="21:21" x14ac:dyDescent="0.2">
      <c r="U30246" s="59"/>
    </row>
    <row r="30247" spans="21:21" x14ac:dyDescent="0.2">
      <c r="U30247" s="59"/>
    </row>
    <row r="30248" spans="21:21" x14ac:dyDescent="0.2">
      <c r="U30248" s="59"/>
    </row>
    <row r="30249" spans="21:21" x14ac:dyDescent="0.2">
      <c r="U30249" s="59"/>
    </row>
    <row r="30250" spans="21:21" x14ac:dyDescent="0.2">
      <c r="U30250" s="59"/>
    </row>
    <row r="30251" spans="21:21" x14ac:dyDescent="0.2">
      <c r="U30251" s="59"/>
    </row>
    <row r="30252" spans="21:21" x14ac:dyDescent="0.2">
      <c r="U30252" s="59"/>
    </row>
    <row r="30253" spans="21:21" x14ac:dyDescent="0.2">
      <c r="U30253" s="59"/>
    </row>
    <row r="30254" spans="21:21" x14ac:dyDescent="0.2">
      <c r="U30254" s="59"/>
    </row>
    <row r="30255" spans="21:21" x14ac:dyDescent="0.2">
      <c r="U30255" s="59"/>
    </row>
    <row r="30256" spans="21:21" x14ac:dyDescent="0.2">
      <c r="U30256" s="59"/>
    </row>
    <row r="30257" spans="21:21" x14ac:dyDescent="0.2">
      <c r="U30257" s="59"/>
    </row>
    <row r="30258" spans="21:21" x14ac:dyDescent="0.2">
      <c r="U30258" s="59"/>
    </row>
    <row r="30259" spans="21:21" x14ac:dyDescent="0.2">
      <c r="U30259" s="59"/>
    </row>
    <row r="30260" spans="21:21" x14ac:dyDescent="0.2">
      <c r="U30260" s="59"/>
    </row>
    <row r="30261" spans="21:21" x14ac:dyDescent="0.2">
      <c r="U30261" s="59"/>
    </row>
    <row r="30262" spans="21:21" x14ac:dyDescent="0.2">
      <c r="U30262" s="59"/>
    </row>
    <row r="30263" spans="21:21" x14ac:dyDescent="0.2">
      <c r="U30263" s="59"/>
    </row>
    <row r="30264" spans="21:21" x14ac:dyDescent="0.2">
      <c r="U30264" s="59"/>
    </row>
    <row r="30265" spans="21:21" x14ac:dyDescent="0.2">
      <c r="U30265" s="59"/>
    </row>
    <row r="30266" spans="21:21" x14ac:dyDescent="0.2">
      <c r="U30266" s="59"/>
    </row>
    <row r="30267" spans="21:21" x14ac:dyDescent="0.2">
      <c r="U30267" s="59"/>
    </row>
    <row r="30268" spans="21:21" x14ac:dyDescent="0.2">
      <c r="U30268" s="59"/>
    </row>
    <row r="30269" spans="21:21" x14ac:dyDescent="0.2">
      <c r="U30269" s="59"/>
    </row>
    <row r="30270" spans="21:21" x14ac:dyDescent="0.2">
      <c r="U30270" s="59"/>
    </row>
    <row r="30271" spans="21:21" x14ac:dyDescent="0.2">
      <c r="U30271" s="59"/>
    </row>
    <row r="30272" spans="21:21" x14ac:dyDescent="0.2">
      <c r="U30272" s="59"/>
    </row>
    <row r="30273" spans="21:21" x14ac:dyDescent="0.2">
      <c r="U30273" s="59"/>
    </row>
    <row r="30274" spans="21:21" x14ac:dyDescent="0.2">
      <c r="U30274" s="59"/>
    </row>
    <row r="30275" spans="21:21" x14ac:dyDescent="0.2">
      <c r="U30275" s="59"/>
    </row>
    <row r="30276" spans="21:21" x14ac:dyDescent="0.2">
      <c r="U30276" s="59"/>
    </row>
    <row r="30277" spans="21:21" x14ac:dyDescent="0.2">
      <c r="U30277" s="59"/>
    </row>
    <row r="30278" spans="21:21" x14ac:dyDescent="0.2">
      <c r="U30278" s="59"/>
    </row>
    <row r="30279" spans="21:21" x14ac:dyDescent="0.2">
      <c r="U30279" s="59"/>
    </row>
    <row r="30280" spans="21:21" x14ac:dyDescent="0.2">
      <c r="U30280" s="59"/>
    </row>
    <row r="30281" spans="21:21" x14ac:dyDescent="0.2">
      <c r="U30281" s="59"/>
    </row>
    <row r="30282" spans="21:21" x14ac:dyDescent="0.2">
      <c r="U30282" s="59"/>
    </row>
    <row r="30283" spans="21:21" x14ac:dyDescent="0.2">
      <c r="U30283" s="59"/>
    </row>
    <row r="30284" spans="21:21" x14ac:dyDescent="0.2">
      <c r="U30284" s="59"/>
    </row>
    <row r="30285" spans="21:21" x14ac:dyDescent="0.2">
      <c r="U30285" s="59"/>
    </row>
    <row r="30286" spans="21:21" x14ac:dyDescent="0.2">
      <c r="U30286" s="59"/>
    </row>
    <row r="30287" spans="21:21" x14ac:dyDescent="0.2">
      <c r="U30287" s="59"/>
    </row>
    <row r="30288" spans="21:21" x14ac:dyDescent="0.2">
      <c r="U30288" s="59"/>
    </row>
    <row r="30289" spans="21:21" x14ac:dyDescent="0.2">
      <c r="U30289" s="59"/>
    </row>
    <row r="30290" spans="21:21" x14ac:dyDescent="0.2">
      <c r="U30290" s="59"/>
    </row>
    <row r="30291" spans="21:21" x14ac:dyDescent="0.2">
      <c r="U30291" s="59"/>
    </row>
    <row r="30292" spans="21:21" x14ac:dyDescent="0.2">
      <c r="U30292" s="59"/>
    </row>
    <row r="30293" spans="21:21" x14ac:dyDescent="0.2">
      <c r="U30293" s="59"/>
    </row>
    <row r="30294" spans="21:21" x14ac:dyDescent="0.2">
      <c r="U30294" s="59"/>
    </row>
    <row r="30295" spans="21:21" x14ac:dyDescent="0.2">
      <c r="U30295" s="59"/>
    </row>
    <row r="30296" spans="21:21" x14ac:dyDescent="0.2">
      <c r="U30296" s="59"/>
    </row>
    <row r="30297" spans="21:21" x14ac:dyDescent="0.2">
      <c r="U30297" s="59"/>
    </row>
    <row r="30298" spans="21:21" x14ac:dyDescent="0.2">
      <c r="U30298" s="59"/>
    </row>
    <row r="30299" spans="21:21" x14ac:dyDescent="0.2">
      <c r="U30299" s="59"/>
    </row>
    <row r="30300" spans="21:21" x14ac:dyDescent="0.2">
      <c r="U30300" s="59"/>
    </row>
    <row r="30301" spans="21:21" x14ac:dyDescent="0.2">
      <c r="U30301" s="59"/>
    </row>
    <row r="30302" spans="21:21" x14ac:dyDescent="0.2">
      <c r="U30302" s="59"/>
    </row>
    <row r="30303" spans="21:21" x14ac:dyDescent="0.2">
      <c r="U30303" s="59"/>
    </row>
    <row r="30304" spans="21:21" x14ac:dyDescent="0.2">
      <c r="U30304" s="59"/>
    </row>
    <row r="30305" spans="21:21" x14ac:dyDescent="0.2">
      <c r="U30305" s="59"/>
    </row>
    <row r="30306" spans="21:21" x14ac:dyDescent="0.2">
      <c r="U30306" s="59"/>
    </row>
    <row r="30307" spans="21:21" x14ac:dyDescent="0.2">
      <c r="U30307" s="59"/>
    </row>
    <row r="30308" spans="21:21" x14ac:dyDescent="0.2">
      <c r="U30308" s="59"/>
    </row>
    <row r="30309" spans="21:21" x14ac:dyDescent="0.2">
      <c r="U30309" s="59"/>
    </row>
    <row r="30310" spans="21:21" x14ac:dyDescent="0.2">
      <c r="U30310" s="59"/>
    </row>
    <row r="30311" spans="21:21" x14ac:dyDescent="0.2">
      <c r="U30311" s="59"/>
    </row>
    <row r="30312" spans="21:21" x14ac:dyDescent="0.2">
      <c r="U30312" s="59"/>
    </row>
    <row r="30313" spans="21:21" x14ac:dyDescent="0.2">
      <c r="U30313" s="59"/>
    </row>
    <row r="30314" spans="21:21" x14ac:dyDescent="0.2">
      <c r="U30314" s="59"/>
    </row>
    <row r="30315" spans="21:21" x14ac:dyDescent="0.2">
      <c r="U30315" s="59"/>
    </row>
    <row r="30316" spans="21:21" x14ac:dyDescent="0.2">
      <c r="U30316" s="59"/>
    </row>
    <row r="30317" spans="21:21" x14ac:dyDescent="0.2">
      <c r="U30317" s="59"/>
    </row>
    <row r="30318" spans="21:21" x14ac:dyDescent="0.2">
      <c r="U30318" s="59"/>
    </row>
    <row r="30319" spans="21:21" x14ac:dyDescent="0.2">
      <c r="U30319" s="59"/>
    </row>
    <row r="30320" spans="21:21" x14ac:dyDescent="0.2">
      <c r="U30320" s="59"/>
    </row>
    <row r="30321" spans="21:21" x14ac:dyDescent="0.2">
      <c r="U30321" s="59"/>
    </row>
    <row r="30322" spans="21:21" x14ac:dyDescent="0.2">
      <c r="U30322" s="59"/>
    </row>
    <row r="30323" spans="21:21" x14ac:dyDescent="0.2">
      <c r="U30323" s="59"/>
    </row>
    <row r="30324" spans="21:21" x14ac:dyDescent="0.2">
      <c r="U30324" s="59"/>
    </row>
    <row r="30325" spans="21:21" x14ac:dyDescent="0.2">
      <c r="U30325" s="59"/>
    </row>
    <row r="30326" spans="21:21" x14ac:dyDescent="0.2">
      <c r="U30326" s="59"/>
    </row>
    <row r="30327" spans="21:21" x14ac:dyDescent="0.2">
      <c r="U30327" s="59"/>
    </row>
    <row r="30328" spans="21:21" x14ac:dyDescent="0.2">
      <c r="U30328" s="59"/>
    </row>
    <row r="30329" spans="21:21" x14ac:dyDescent="0.2">
      <c r="U30329" s="59"/>
    </row>
    <row r="30330" spans="21:21" x14ac:dyDescent="0.2">
      <c r="U30330" s="59"/>
    </row>
    <row r="30331" spans="21:21" x14ac:dyDescent="0.2">
      <c r="U30331" s="59"/>
    </row>
    <row r="30332" spans="21:21" x14ac:dyDescent="0.2">
      <c r="U30332" s="59"/>
    </row>
    <row r="30333" spans="21:21" x14ac:dyDescent="0.2">
      <c r="U30333" s="59"/>
    </row>
    <row r="30334" spans="21:21" x14ac:dyDescent="0.2">
      <c r="U30334" s="59"/>
    </row>
    <row r="30335" spans="21:21" x14ac:dyDescent="0.2">
      <c r="U30335" s="59"/>
    </row>
    <row r="30336" spans="21:21" x14ac:dyDescent="0.2">
      <c r="U30336" s="59"/>
    </row>
    <row r="30337" spans="21:21" x14ac:dyDescent="0.2">
      <c r="U30337" s="59"/>
    </row>
    <row r="30338" spans="21:21" x14ac:dyDescent="0.2">
      <c r="U30338" s="59"/>
    </row>
    <row r="30339" spans="21:21" x14ac:dyDescent="0.2">
      <c r="U30339" s="59"/>
    </row>
    <row r="30340" spans="21:21" x14ac:dyDescent="0.2">
      <c r="U30340" s="59"/>
    </row>
    <row r="30341" spans="21:21" x14ac:dyDescent="0.2">
      <c r="U30341" s="59"/>
    </row>
    <row r="30342" spans="21:21" x14ac:dyDescent="0.2">
      <c r="U30342" s="59"/>
    </row>
    <row r="30343" spans="21:21" x14ac:dyDescent="0.2">
      <c r="U30343" s="59"/>
    </row>
    <row r="30344" spans="21:21" x14ac:dyDescent="0.2">
      <c r="U30344" s="59"/>
    </row>
    <row r="30345" spans="21:21" x14ac:dyDescent="0.2">
      <c r="U30345" s="59"/>
    </row>
    <row r="30346" spans="21:21" x14ac:dyDescent="0.2">
      <c r="U30346" s="59"/>
    </row>
    <row r="30347" spans="21:21" x14ac:dyDescent="0.2">
      <c r="U30347" s="59"/>
    </row>
    <row r="30348" spans="21:21" x14ac:dyDescent="0.2">
      <c r="U30348" s="59"/>
    </row>
    <row r="30349" spans="21:21" x14ac:dyDescent="0.2">
      <c r="U30349" s="59"/>
    </row>
    <row r="30350" spans="21:21" x14ac:dyDescent="0.2">
      <c r="U30350" s="59"/>
    </row>
    <row r="30351" spans="21:21" x14ac:dyDescent="0.2">
      <c r="U30351" s="59"/>
    </row>
    <row r="30352" spans="21:21" x14ac:dyDescent="0.2">
      <c r="U30352" s="59"/>
    </row>
    <row r="30353" spans="21:21" x14ac:dyDescent="0.2">
      <c r="U30353" s="59"/>
    </row>
    <row r="30354" spans="21:21" x14ac:dyDescent="0.2">
      <c r="U30354" s="59"/>
    </row>
    <row r="30355" spans="21:21" x14ac:dyDescent="0.2">
      <c r="U30355" s="59"/>
    </row>
    <row r="30356" spans="21:21" x14ac:dyDescent="0.2">
      <c r="U30356" s="59"/>
    </row>
    <row r="30357" spans="21:21" x14ac:dyDescent="0.2">
      <c r="U30357" s="59"/>
    </row>
    <row r="30358" spans="21:21" x14ac:dyDescent="0.2">
      <c r="U30358" s="59"/>
    </row>
    <row r="30359" spans="21:21" x14ac:dyDescent="0.2">
      <c r="U30359" s="59"/>
    </row>
    <row r="30360" spans="21:21" x14ac:dyDescent="0.2">
      <c r="U30360" s="59"/>
    </row>
    <row r="30361" spans="21:21" x14ac:dyDescent="0.2">
      <c r="U30361" s="59"/>
    </row>
    <row r="30362" spans="21:21" x14ac:dyDescent="0.2">
      <c r="U30362" s="59"/>
    </row>
    <row r="30363" spans="21:21" x14ac:dyDescent="0.2">
      <c r="U30363" s="59"/>
    </row>
    <row r="30364" spans="21:21" x14ac:dyDescent="0.2">
      <c r="U30364" s="59"/>
    </row>
    <row r="30365" spans="21:21" x14ac:dyDescent="0.2">
      <c r="U30365" s="59"/>
    </row>
    <row r="30366" spans="21:21" x14ac:dyDescent="0.2">
      <c r="U30366" s="59"/>
    </row>
    <row r="30367" spans="21:21" x14ac:dyDescent="0.2">
      <c r="U30367" s="59"/>
    </row>
    <row r="30368" spans="21:21" x14ac:dyDescent="0.2">
      <c r="U30368" s="59"/>
    </row>
    <row r="30369" spans="21:21" x14ac:dyDescent="0.2">
      <c r="U30369" s="59"/>
    </row>
    <row r="30370" spans="21:21" x14ac:dyDescent="0.2">
      <c r="U30370" s="59"/>
    </row>
    <row r="30371" spans="21:21" x14ac:dyDescent="0.2">
      <c r="U30371" s="59"/>
    </row>
    <row r="30372" spans="21:21" x14ac:dyDescent="0.2">
      <c r="U30372" s="59"/>
    </row>
    <row r="30373" spans="21:21" x14ac:dyDescent="0.2">
      <c r="U30373" s="59"/>
    </row>
    <row r="30374" spans="21:21" x14ac:dyDescent="0.2">
      <c r="U30374" s="59"/>
    </row>
    <row r="30375" spans="21:21" x14ac:dyDescent="0.2">
      <c r="U30375" s="59"/>
    </row>
    <row r="30376" spans="21:21" x14ac:dyDescent="0.2">
      <c r="U30376" s="59"/>
    </row>
    <row r="30377" spans="21:21" x14ac:dyDescent="0.2">
      <c r="U30377" s="59"/>
    </row>
    <row r="30378" spans="21:21" x14ac:dyDescent="0.2">
      <c r="U30378" s="59"/>
    </row>
    <row r="30379" spans="21:21" x14ac:dyDescent="0.2">
      <c r="U30379" s="59"/>
    </row>
    <row r="30380" spans="21:21" x14ac:dyDescent="0.2">
      <c r="U30380" s="59"/>
    </row>
    <row r="30381" spans="21:21" x14ac:dyDescent="0.2">
      <c r="U30381" s="59"/>
    </row>
    <row r="30382" spans="21:21" x14ac:dyDescent="0.2">
      <c r="U30382" s="59"/>
    </row>
    <row r="30383" spans="21:21" x14ac:dyDescent="0.2">
      <c r="U30383" s="59"/>
    </row>
    <row r="30384" spans="21:21" x14ac:dyDescent="0.2">
      <c r="U30384" s="59"/>
    </row>
    <row r="30385" spans="21:21" x14ac:dyDescent="0.2">
      <c r="U30385" s="59"/>
    </row>
    <row r="30386" spans="21:21" x14ac:dyDescent="0.2">
      <c r="U30386" s="59"/>
    </row>
    <row r="30387" spans="21:21" x14ac:dyDescent="0.2">
      <c r="U30387" s="59"/>
    </row>
    <row r="30388" spans="21:21" x14ac:dyDescent="0.2">
      <c r="U30388" s="59"/>
    </row>
    <row r="30389" spans="21:21" x14ac:dyDescent="0.2">
      <c r="U30389" s="59"/>
    </row>
    <row r="30390" spans="21:21" x14ac:dyDescent="0.2">
      <c r="U30390" s="59"/>
    </row>
    <row r="30391" spans="21:21" x14ac:dyDescent="0.2">
      <c r="U30391" s="59"/>
    </row>
    <row r="30392" spans="21:21" x14ac:dyDescent="0.2">
      <c r="U30392" s="59"/>
    </row>
    <row r="30393" spans="21:21" x14ac:dyDescent="0.2">
      <c r="U30393" s="59"/>
    </row>
    <row r="30394" spans="21:21" x14ac:dyDescent="0.2">
      <c r="U30394" s="59"/>
    </row>
    <row r="30395" spans="21:21" x14ac:dyDescent="0.2">
      <c r="U30395" s="59"/>
    </row>
    <row r="30396" spans="21:21" x14ac:dyDescent="0.2">
      <c r="U30396" s="59"/>
    </row>
    <row r="30397" spans="21:21" x14ac:dyDescent="0.2">
      <c r="U30397" s="59"/>
    </row>
    <row r="30398" spans="21:21" x14ac:dyDescent="0.2">
      <c r="U30398" s="59"/>
    </row>
    <row r="30399" spans="21:21" x14ac:dyDescent="0.2">
      <c r="U30399" s="59"/>
    </row>
    <row r="30400" spans="21:21" x14ac:dyDescent="0.2">
      <c r="U30400" s="59"/>
    </row>
    <row r="30401" spans="21:21" x14ac:dyDescent="0.2">
      <c r="U30401" s="59"/>
    </row>
    <row r="30402" spans="21:21" x14ac:dyDescent="0.2">
      <c r="U30402" s="59"/>
    </row>
    <row r="30403" spans="21:21" x14ac:dyDescent="0.2">
      <c r="U30403" s="59"/>
    </row>
    <row r="30404" spans="21:21" x14ac:dyDescent="0.2">
      <c r="U30404" s="59"/>
    </row>
    <row r="30405" spans="21:21" x14ac:dyDescent="0.2">
      <c r="U30405" s="59"/>
    </row>
    <row r="30406" spans="21:21" x14ac:dyDescent="0.2">
      <c r="U30406" s="59"/>
    </row>
    <row r="30407" spans="21:21" x14ac:dyDescent="0.2">
      <c r="U30407" s="59"/>
    </row>
    <row r="30408" spans="21:21" x14ac:dyDescent="0.2">
      <c r="U30408" s="59"/>
    </row>
    <row r="30409" spans="21:21" x14ac:dyDescent="0.2">
      <c r="U30409" s="59"/>
    </row>
    <row r="30410" spans="21:21" x14ac:dyDescent="0.2">
      <c r="U30410" s="59"/>
    </row>
    <row r="30411" spans="21:21" x14ac:dyDescent="0.2">
      <c r="U30411" s="59"/>
    </row>
    <row r="30412" spans="21:21" x14ac:dyDescent="0.2">
      <c r="U30412" s="59"/>
    </row>
    <row r="30413" spans="21:21" x14ac:dyDescent="0.2">
      <c r="U30413" s="59"/>
    </row>
    <row r="30414" spans="21:21" x14ac:dyDescent="0.2">
      <c r="U30414" s="59"/>
    </row>
    <row r="30415" spans="21:21" x14ac:dyDescent="0.2">
      <c r="U30415" s="59"/>
    </row>
    <row r="30416" spans="21:21" x14ac:dyDescent="0.2">
      <c r="U30416" s="59"/>
    </row>
    <row r="30417" spans="21:21" x14ac:dyDescent="0.2">
      <c r="U30417" s="59"/>
    </row>
    <row r="30418" spans="21:21" x14ac:dyDescent="0.2">
      <c r="U30418" s="59"/>
    </row>
    <row r="30419" spans="21:21" x14ac:dyDescent="0.2">
      <c r="U30419" s="59"/>
    </row>
    <row r="30420" spans="21:21" x14ac:dyDescent="0.2">
      <c r="U30420" s="59"/>
    </row>
    <row r="30421" spans="21:21" x14ac:dyDescent="0.2">
      <c r="U30421" s="59"/>
    </row>
    <row r="30422" spans="21:21" x14ac:dyDescent="0.2">
      <c r="U30422" s="59"/>
    </row>
    <row r="30423" spans="21:21" x14ac:dyDescent="0.2">
      <c r="U30423" s="59"/>
    </row>
    <row r="30424" spans="21:21" x14ac:dyDescent="0.2">
      <c r="U30424" s="59"/>
    </row>
    <row r="30425" spans="21:21" x14ac:dyDescent="0.2">
      <c r="U30425" s="59"/>
    </row>
    <row r="30426" spans="21:21" x14ac:dyDescent="0.2">
      <c r="U30426" s="59"/>
    </row>
    <row r="30427" spans="21:21" x14ac:dyDescent="0.2">
      <c r="U30427" s="59"/>
    </row>
    <row r="30428" spans="21:21" x14ac:dyDescent="0.2">
      <c r="U30428" s="59"/>
    </row>
    <row r="30429" spans="21:21" x14ac:dyDescent="0.2">
      <c r="U30429" s="59"/>
    </row>
    <row r="30430" spans="21:21" x14ac:dyDescent="0.2">
      <c r="U30430" s="59"/>
    </row>
    <row r="30431" spans="21:21" x14ac:dyDescent="0.2">
      <c r="U30431" s="59"/>
    </row>
    <row r="30432" spans="21:21" x14ac:dyDescent="0.2">
      <c r="U30432" s="59"/>
    </row>
    <row r="30433" spans="21:21" x14ac:dyDescent="0.2">
      <c r="U30433" s="59"/>
    </row>
    <row r="30434" spans="21:21" x14ac:dyDescent="0.2">
      <c r="U30434" s="59"/>
    </row>
    <row r="30435" spans="21:21" x14ac:dyDescent="0.2">
      <c r="U30435" s="59"/>
    </row>
    <row r="30436" spans="21:21" x14ac:dyDescent="0.2">
      <c r="U30436" s="59"/>
    </row>
    <row r="30437" spans="21:21" x14ac:dyDescent="0.2">
      <c r="U30437" s="59"/>
    </row>
    <row r="30438" spans="21:21" x14ac:dyDescent="0.2">
      <c r="U30438" s="59"/>
    </row>
    <row r="30439" spans="21:21" x14ac:dyDescent="0.2">
      <c r="U30439" s="59"/>
    </row>
    <row r="30440" spans="21:21" x14ac:dyDescent="0.2">
      <c r="U30440" s="59"/>
    </row>
    <row r="30441" spans="21:21" x14ac:dyDescent="0.2">
      <c r="U30441" s="59"/>
    </row>
    <row r="30442" spans="21:21" x14ac:dyDescent="0.2">
      <c r="U30442" s="59"/>
    </row>
    <row r="30443" spans="21:21" x14ac:dyDescent="0.2">
      <c r="U30443" s="59"/>
    </row>
    <row r="30444" spans="21:21" x14ac:dyDescent="0.2">
      <c r="U30444" s="59"/>
    </row>
    <row r="30445" spans="21:21" x14ac:dyDescent="0.2">
      <c r="U30445" s="59"/>
    </row>
    <row r="30446" spans="21:21" x14ac:dyDescent="0.2">
      <c r="U30446" s="59"/>
    </row>
    <row r="30447" spans="21:21" x14ac:dyDescent="0.2">
      <c r="U30447" s="59"/>
    </row>
    <row r="30448" spans="21:21" x14ac:dyDescent="0.2">
      <c r="U30448" s="59"/>
    </row>
    <row r="30449" spans="21:21" x14ac:dyDescent="0.2">
      <c r="U30449" s="59"/>
    </row>
    <row r="30450" spans="21:21" x14ac:dyDescent="0.2">
      <c r="U30450" s="59"/>
    </row>
    <row r="30451" spans="21:21" x14ac:dyDescent="0.2">
      <c r="U30451" s="59"/>
    </row>
    <row r="30452" spans="21:21" x14ac:dyDescent="0.2">
      <c r="U30452" s="59"/>
    </row>
    <row r="30453" spans="21:21" x14ac:dyDescent="0.2">
      <c r="U30453" s="59"/>
    </row>
    <row r="30454" spans="21:21" x14ac:dyDescent="0.2">
      <c r="U30454" s="59"/>
    </row>
    <row r="30455" spans="21:21" x14ac:dyDescent="0.2">
      <c r="U30455" s="59"/>
    </row>
    <row r="30456" spans="21:21" x14ac:dyDescent="0.2">
      <c r="U30456" s="59"/>
    </row>
    <row r="30457" spans="21:21" x14ac:dyDescent="0.2">
      <c r="U30457" s="59"/>
    </row>
    <row r="30458" spans="21:21" x14ac:dyDescent="0.2">
      <c r="U30458" s="59"/>
    </row>
    <row r="30459" spans="21:21" x14ac:dyDescent="0.2">
      <c r="U30459" s="59"/>
    </row>
    <row r="30460" spans="21:21" x14ac:dyDescent="0.2">
      <c r="U30460" s="59"/>
    </row>
    <row r="30461" spans="21:21" x14ac:dyDescent="0.2">
      <c r="U30461" s="59"/>
    </row>
    <row r="30462" spans="21:21" x14ac:dyDescent="0.2">
      <c r="U30462" s="59"/>
    </row>
    <row r="30463" spans="21:21" x14ac:dyDescent="0.2">
      <c r="U30463" s="59"/>
    </row>
    <row r="30464" spans="21:21" x14ac:dyDescent="0.2">
      <c r="U30464" s="59"/>
    </row>
    <row r="30465" spans="21:21" x14ac:dyDescent="0.2">
      <c r="U30465" s="59"/>
    </row>
    <row r="30466" spans="21:21" x14ac:dyDescent="0.2">
      <c r="U30466" s="59"/>
    </row>
    <row r="30467" spans="21:21" x14ac:dyDescent="0.2">
      <c r="U30467" s="59"/>
    </row>
    <row r="30468" spans="21:21" x14ac:dyDescent="0.2">
      <c r="U30468" s="59"/>
    </row>
    <row r="30469" spans="21:21" x14ac:dyDescent="0.2">
      <c r="U30469" s="59"/>
    </row>
    <row r="30470" spans="21:21" x14ac:dyDescent="0.2">
      <c r="U30470" s="59"/>
    </row>
    <row r="30471" spans="21:21" x14ac:dyDescent="0.2">
      <c r="U30471" s="59"/>
    </row>
    <row r="30472" spans="21:21" x14ac:dyDescent="0.2">
      <c r="U30472" s="59"/>
    </row>
    <row r="30473" spans="21:21" x14ac:dyDescent="0.2">
      <c r="U30473" s="59"/>
    </row>
    <row r="30474" spans="21:21" x14ac:dyDescent="0.2">
      <c r="U30474" s="59"/>
    </row>
    <row r="30475" spans="21:21" x14ac:dyDescent="0.2">
      <c r="U30475" s="59"/>
    </row>
    <row r="30476" spans="21:21" x14ac:dyDescent="0.2">
      <c r="U30476" s="59"/>
    </row>
    <row r="30477" spans="21:21" x14ac:dyDescent="0.2">
      <c r="U30477" s="59"/>
    </row>
    <row r="30478" spans="21:21" x14ac:dyDescent="0.2">
      <c r="U30478" s="59"/>
    </row>
    <row r="30479" spans="21:21" x14ac:dyDescent="0.2">
      <c r="U30479" s="59"/>
    </row>
    <row r="30480" spans="21:21" x14ac:dyDescent="0.2">
      <c r="U30480" s="59"/>
    </row>
    <row r="30481" spans="21:21" x14ac:dyDescent="0.2">
      <c r="U30481" s="59"/>
    </row>
    <row r="30482" spans="21:21" x14ac:dyDescent="0.2">
      <c r="U30482" s="59"/>
    </row>
    <row r="30483" spans="21:21" x14ac:dyDescent="0.2">
      <c r="U30483" s="59"/>
    </row>
    <row r="30484" spans="21:21" x14ac:dyDescent="0.2">
      <c r="U30484" s="59"/>
    </row>
    <row r="30485" spans="21:21" x14ac:dyDescent="0.2">
      <c r="U30485" s="59"/>
    </row>
    <row r="30486" spans="21:21" x14ac:dyDescent="0.2">
      <c r="U30486" s="59"/>
    </row>
    <row r="30487" spans="21:21" x14ac:dyDescent="0.2">
      <c r="U30487" s="59"/>
    </row>
    <row r="30488" spans="21:21" x14ac:dyDescent="0.2">
      <c r="U30488" s="59"/>
    </row>
    <row r="30489" spans="21:21" x14ac:dyDescent="0.2">
      <c r="U30489" s="59"/>
    </row>
    <row r="30490" spans="21:21" x14ac:dyDescent="0.2">
      <c r="U30490" s="59"/>
    </row>
    <row r="30491" spans="21:21" x14ac:dyDescent="0.2">
      <c r="U30491" s="59"/>
    </row>
    <row r="30492" spans="21:21" x14ac:dyDescent="0.2">
      <c r="U30492" s="59"/>
    </row>
    <row r="30493" spans="21:21" x14ac:dyDescent="0.2">
      <c r="U30493" s="59"/>
    </row>
    <row r="30494" spans="21:21" x14ac:dyDescent="0.2">
      <c r="U30494" s="59"/>
    </row>
    <row r="30495" spans="21:21" x14ac:dyDescent="0.2">
      <c r="U30495" s="59"/>
    </row>
    <row r="30496" spans="21:21" x14ac:dyDescent="0.2">
      <c r="U30496" s="59"/>
    </row>
    <row r="30497" spans="21:21" x14ac:dyDescent="0.2">
      <c r="U30497" s="59"/>
    </row>
    <row r="30498" spans="21:21" x14ac:dyDescent="0.2">
      <c r="U30498" s="59"/>
    </row>
    <row r="30499" spans="21:21" x14ac:dyDescent="0.2">
      <c r="U30499" s="59"/>
    </row>
    <row r="30500" spans="21:21" x14ac:dyDescent="0.2">
      <c r="U30500" s="59"/>
    </row>
    <row r="30501" spans="21:21" x14ac:dyDescent="0.2">
      <c r="U30501" s="59"/>
    </row>
    <row r="30502" spans="21:21" x14ac:dyDescent="0.2">
      <c r="U30502" s="59"/>
    </row>
    <row r="30503" spans="21:21" x14ac:dyDescent="0.2">
      <c r="U30503" s="59"/>
    </row>
    <row r="30504" spans="21:21" x14ac:dyDescent="0.2">
      <c r="U30504" s="59"/>
    </row>
    <row r="30505" spans="21:21" x14ac:dyDescent="0.2">
      <c r="U30505" s="59"/>
    </row>
    <row r="30506" spans="21:21" x14ac:dyDescent="0.2">
      <c r="U30506" s="59"/>
    </row>
    <row r="30507" spans="21:21" x14ac:dyDescent="0.2">
      <c r="U30507" s="59"/>
    </row>
    <row r="30508" spans="21:21" x14ac:dyDescent="0.2">
      <c r="U30508" s="59"/>
    </row>
    <row r="30509" spans="21:21" x14ac:dyDescent="0.2">
      <c r="U30509" s="59"/>
    </row>
    <row r="30510" spans="21:21" x14ac:dyDescent="0.2">
      <c r="U30510" s="59"/>
    </row>
    <row r="30511" spans="21:21" x14ac:dyDescent="0.2">
      <c r="U30511" s="59"/>
    </row>
    <row r="30512" spans="21:21" x14ac:dyDescent="0.2">
      <c r="U30512" s="59"/>
    </row>
    <row r="30513" spans="21:21" x14ac:dyDescent="0.2">
      <c r="U30513" s="59"/>
    </row>
    <row r="30514" spans="21:21" x14ac:dyDescent="0.2">
      <c r="U30514" s="59"/>
    </row>
    <row r="30515" spans="21:21" x14ac:dyDescent="0.2">
      <c r="U30515" s="59"/>
    </row>
    <row r="30516" spans="21:21" x14ac:dyDescent="0.2">
      <c r="U30516" s="59"/>
    </row>
    <row r="30517" spans="21:21" x14ac:dyDescent="0.2">
      <c r="U30517" s="59"/>
    </row>
    <row r="30518" spans="21:21" x14ac:dyDescent="0.2">
      <c r="U30518" s="59"/>
    </row>
    <row r="30519" spans="21:21" x14ac:dyDescent="0.2">
      <c r="U30519" s="59"/>
    </row>
    <row r="30520" spans="21:21" x14ac:dyDescent="0.2">
      <c r="U30520" s="59"/>
    </row>
    <row r="30521" spans="21:21" x14ac:dyDescent="0.2">
      <c r="U30521" s="59"/>
    </row>
    <row r="30522" spans="21:21" x14ac:dyDescent="0.2">
      <c r="U30522" s="59"/>
    </row>
    <row r="30523" spans="21:21" x14ac:dyDescent="0.2">
      <c r="U30523" s="59"/>
    </row>
    <row r="30524" spans="21:21" x14ac:dyDescent="0.2">
      <c r="U30524" s="59"/>
    </row>
    <row r="30525" spans="21:21" x14ac:dyDescent="0.2">
      <c r="U30525" s="59"/>
    </row>
    <row r="30526" spans="21:21" x14ac:dyDescent="0.2">
      <c r="U30526" s="59"/>
    </row>
    <row r="30527" spans="21:21" x14ac:dyDescent="0.2">
      <c r="U30527" s="59"/>
    </row>
    <row r="30528" spans="21:21" x14ac:dyDescent="0.2">
      <c r="U30528" s="59"/>
    </row>
    <row r="30529" spans="21:21" x14ac:dyDescent="0.2">
      <c r="U30529" s="59"/>
    </row>
    <row r="30530" spans="21:21" x14ac:dyDescent="0.2">
      <c r="U30530" s="59"/>
    </row>
    <row r="30531" spans="21:21" x14ac:dyDescent="0.2">
      <c r="U30531" s="59"/>
    </row>
    <row r="30532" spans="21:21" x14ac:dyDescent="0.2">
      <c r="U30532" s="59"/>
    </row>
    <row r="30533" spans="21:21" x14ac:dyDescent="0.2">
      <c r="U30533" s="59"/>
    </row>
    <row r="30534" spans="21:21" x14ac:dyDescent="0.2">
      <c r="U30534" s="59"/>
    </row>
    <row r="30535" spans="21:21" x14ac:dyDescent="0.2">
      <c r="U30535" s="59"/>
    </row>
    <row r="30536" spans="21:21" x14ac:dyDescent="0.2">
      <c r="U30536" s="59"/>
    </row>
    <row r="30537" spans="21:21" x14ac:dyDescent="0.2">
      <c r="U30537" s="59"/>
    </row>
    <row r="30538" spans="21:21" x14ac:dyDescent="0.2">
      <c r="U30538" s="59"/>
    </row>
    <row r="30539" spans="21:21" x14ac:dyDescent="0.2">
      <c r="U30539" s="59"/>
    </row>
    <row r="30540" spans="21:21" x14ac:dyDescent="0.2">
      <c r="U30540" s="59"/>
    </row>
    <row r="30541" spans="21:21" x14ac:dyDescent="0.2">
      <c r="U30541" s="59"/>
    </row>
    <row r="30542" spans="21:21" x14ac:dyDescent="0.2">
      <c r="U30542" s="59"/>
    </row>
    <row r="30543" spans="21:21" x14ac:dyDescent="0.2">
      <c r="U30543" s="59"/>
    </row>
    <row r="30544" spans="21:21" x14ac:dyDescent="0.2">
      <c r="U30544" s="59"/>
    </row>
    <row r="30545" spans="21:21" x14ac:dyDescent="0.2">
      <c r="U30545" s="59"/>
    </row>
    <row r="30546" spans="21:21" x14ac:dyDescent="0.2">
      <c r="U30546" s="59"/>
    </row>
    <row r="30547" spans="21:21" x14ac:dyDescent="0.2">
      <c r="U30547" s="59"/>
    </row>
    <row r="30548" spans="21:21" x14ac:dyDescent="0.2">
      <c r="U30548" s="59"/>
    </row>
    <row r="30549" spans="21:21" x14ac:dyDescent="0.2">
      <c r="U30549" s="59"/>
    </row>
    <row r="30550" spans="21:21" x14ac:dyDescent="0.2">
      <c r="U30550" s="59"/>
    </row>
    <row r="30551" spans="21:21" x14ac:dyDescent="0.2">
      <c r="U30551" s="59"/>
    </row>
    <row r="30552" spans="21:21" x14ac:dyDescent="0.2">
      <c r="U30552" s="59"/>
    </row>
    <row r="30553" spans="21:21" x14ac:dyDescent="0.2">
      <c r="U30553" s="59"/>
    </row>
    <row r="30554" spans="21:21" x14ac:dyDescent="0.2">
      <c r="U30554" s="59"/>
    </row>
    <row r="30555" spans="21:21" x14ac:dyDescent="0.2">
      <c r="U30555" s="59"/>
    </row>
    <row r="30556" spans="21:21" x14ac:dyDescent="0.2">
      <c r="U30556" s="59"/>
    </row>
    <row r="30557" spans="21:21" x14ac:dyDescent="0.2">
      <c r="U30557" s="59"/>
    </row>
    <row r="30558" spans="21:21" x14ac:dyDescent="0.2">
      <c r="U30558" s="59"/>
    </row>
    <row r="30559" spans="21:21" x14ac:dyDescent="0.2">
      <c r="U30559" s="59"/>
    </row>
    <row r="30560" spans="21:21" x14ac:dyDescent="0.2">
      <c r="U30560" s="59"/>
    </row>
    <row r="30561" spans="21:21" x14ac:dyDescent="0.2">
      <c r="U30561" s="59"/>
    </row>
    <row r="30562" spans="21:21" x14ac:dyDescent="0.2">
      <c r="U30562" s="59"/>
    </row>
    <row r="30563" spans="21:21" x14ac:dyDescent="0.2">
      <c r="U30563" s="59"/>
    </row>
    <row r="30564" spans="21:21" x14ac:dyDescent="0.2">
      <c r="U30564" s="59"/>
    </row>
    <row r="30565" spans="21:21" x14ac:dyDescent="0.2">
      <c r="U30565" s="59"/>
    </row>
    <row r="30566" spans="21:21" x14ac:dyDescent="0.2">
      <c r="U30566" s="59"/>
    </row>
    <row r="30567" spans="21:21" x14ac:dyDescent="0.2">
      <c r="U30567" s="59"/>
    </row>
    <row r="30568" spans="21:21" x14ac:dyDescent="0.2">
      <c r="U30568" s="59"/>
    </row>
    <row r="30569" spans="21:21" x14ac:dyDescent="0.2">
      <c r="U30569" s="59"/>
    </row>
    <row r="30570" spans="21:21" x14ac:dyDescent="0.2">
      <c r="U30570" s="59"/>
    </row>
    <row r="30571" spans="21:21" x14ac:dyDescent="0.2">
      <c r="U30571" s="59"/>
    </row>
    <row r="30572" spans="21:21" x14ac:dyDescent="0.2">
      <c r="U30572" s="59"/>
    </row>
    <row r="30573" spans="21:21" x14ac:dyDescent="0.2">
      <c r="U30573" s="59"/>
    </row>
    <row r="30574" spans="21:21" x14ac:dyDescent="0.2">
      <c r="U30574" s="59"/>
    </row>
    <row r="30575" spans="21:21" x14ac:dyDescent="0.2">
      <c r="U30575" s="59"/>
    </row>
    <row r="30576" spans="21:21" x14ac:dyDescent="0.2">
      <c r="U30576" s="59"/>
    </row>
    <row r="30577" spans="21:21" x14ac:dyDescent="0.2">
      <c r="U30577" s="59"/>
    </row>
    <row r="30578" spans="21:21" x14ac:dyDescent="0.2">
      <c r="U30578" s="59"/>
    </row>
    <row r="30579" spans="21:21" x14ac:dyDescent="0.2">
      <c r="U30579" s="59"/>
    </row>
    <row r="30580" spans="21:21" x14ac:dyDescent="0.2">
      <c r="U30580" s="59"/>
    </row>
    <row r="30581" spans="21:21" x14ac:dyDescent="0.2">
      <c r="U30581" s="59"/>
    </row>
    <row r="30582" spans="21:21" x14ac:dyDescent="0.2">
      <c r="U30582" s="59"/>
    </row>
    <row r="30583" spans="21:21" x14ac:dyDescent="0.2">
      <c r="U30583" s="59"/>
    </row>
    <row r="30584" spans="21:21" x14ac:dyDescent="0.2">
      <c r="U30584" s="59"/>
    </row>
    <row r="30585" spans="21:21" x14ac:dyDescent="0.2">
      <c r="U30585" s="59"/>
    </row>
    <row r="30586" spans="21:21" x14ac:dyDescent="0.2">
      <c r="U30586" s="59"/>
    </row>
    <row r="30587" spans="21:21" x14ac:dyDescent="0.2">
      <c r="U30587" s="59"/>
    </row>
    <row r="30588" spans="21:21" x14ac:dyDescent="0.2">
      <c r="U30588" s="59"/>
    </row>
    <row r="30589" spans="21:21" x14ac:dyDescent="0.2">
      <c r="U30589" s="59"/>
    </row>
    <row r="30590" spans="21:21" x14ac:dyDescent="0.2">
      <c r="U30590" s="59"/>
    </row>
    <row r="30591" spans="21:21" x14ac:dyDescent="0.2">
      <c r="U30591" s="59"/>
    </row>
    <row r="30592" spans="21:21" x14ac:dyDescent="0.2">
      <c r="U30592" s="59"/>
    </row>
    <row r="30593" spans="21:21" x14ac:dyDescent="0.2">
      <c r="U30593" s="59"/>
    </row>
    <row r="30594" spans="21:21" x14ac:dyDescent="0.2">
      <c r="U30594" s="59"/>
    </row>
    <row r="30595" spans="21:21" x14ac:dyDescent="0.2">
      <c r="U30595" s="59"/>
    </row>
    <row r="30596" spans="21:21" x14ac:dyDescent="0.2">
      <c r="U30596" s="59"/>
    </row>
    <row r="30597" spans="21:21" x14ac:dyDescent="0.2">
      <c r="U30597" s="59"/>
    </row>
    <row r="30598" spans="21:21" x14ac:dyDescent="0.2">
      <c r="U30598" s="59"/>
    </row>
    <row r="30599" spans="21:21" x14ac:dyDescent="0.2">
      <c r="U30599" s="59"/>
    </row>
    <row r="30600" spans="21:21" x14ac:dyDescent="0.2">
      <c r="U30600" s="59"/>
    </row>
    <row r="30601" spans="21:21" x14ac:dyDescent="0.2">
      <c r="U30601" s="59"/>
    </row>
    <row r="30602" spans="21:21" x14ac:dyDescent="0.2">
      <c r="U30602" s="59"/>
    </row>
    <row r="30603" spans="21:21" x14ac:dyDescent="0.2">
      <c r="U30603" s="59"/>
    </row>
    <row r="30604" spans="21:21" x14ac:dyDescent="0.2">
      <c r="U30604" s="59"/>
    </row>
    <row r="30605" spans="21:21" x14ac:dyDescent="0.2">
      <c r="U30605" s="59"/>
    </row>
    <row r="30606" spans="21:21" x14ac:dyDescent="0.2">
      <c r="U30606" s="59"/>
    </row>
    <row r="30607" spans="21:21" x14ac:dyDescent="0.2">
      <c r="U30607" s="59"/>
    </row>
    <row r="30608" spans="21:21" x14ac:dyDescent="0.2">
      <c r="U30608" s="59"/>
    </row>
    <row r="30609" spans="21:21" x14ac:dyDescent="0.2">
      <c r="U30609" s="59"/>
    </row>
    <row r="30610" spans="21:21" x14ac:dyDescent="0.2">
      <c r="U30610" s="59"/>
    </row>
    <row r="30611" spans="21:21" x14ac:dyDescent="0.2">
      <c r="U30611" s="59"/>
    </row>
    <row r="30612" spans="21:21" x14ac:dyDescent="0.2">
      <c r="U30612" s="59"/>
    </row>
    <row r="30613" spans="21:21" x14ac:dyDescent="0.2">
      <c r="U30613" s="59"/>
    </row>
    <row r="30614" spans="21:21" x14ac:dyDescent="0.2">
      <c r="U30614" s="59"/>
    </row>
    <row r="30615" spans="21:21" x14ac:dyDescent="0.2">
      <c r="U30615" s="59"/>
    </row>
    <row r="30616" spans="21:21" x14ac:dyDescent="0.2">
      <c r="U30616" s="59"/>
    </row>
    <row r="30617" spans="21:21" x14ac:dyDescent="0.2">
      <c r="U30617" s="59"/>
    </row>
    <row r="30618" spans="21:21" x14ac:dyDescent="0.2">
      <c r="U30618" s="59"/>
    </row>
    <row r="30619" spans="21:21" x14ac:dyDescent="0.2">
      <c r="U30619" s="59"/>
    </row>
    <row r="30620" spans="21:21" x14ac:dyDescent="0.2">
      <c r="U30620" s="59"/>
    </row>
    <row r="30621" spans="21:21" x14ac:dyDescent="0.2">
      <c r="U30621" s="59"/>
    </row>
    <row r="30622" spans="21:21" x14ac:dyDescent="0.2">
      <c r="U30622" s="59"/>
    </row>
    <row r="30623" spans="21:21" x14ac:dyDescent="0.2">
      <c r="U30623" s="59"/>
    </row>
    <row r="30624" spans="21:21" x14ac:dyDescent="0.2">
      <c r="U30624" s="59"/>
    </row>
    <row r="30625" spans="21:21" x14ac:dyDescent="0.2">
      <c r="U30625" s="59"/>
    </row>
    <row r="30626" spans="21:21" x14ac:dyDescent="0.2">
      <c r="U30626" s="59"/>
    </row>
    <row r="30627" spans="21:21" x14ac:dyDescent="0.2">
      <c r="U30627" s="59"/>
    </row>
    <row r="30628" spans="21:21" x14ac:dyDescent="0.2">
      <c r="U30628" s="59"/>
    </row>
    <row r="30629" spans="21:21" x14ac:dyDescent="0.2">
      <c r="U30629" s="59"/>
    </row>
    <row r="30630" spans="21:21" x14ac:dyDescent="0.2">
      <c r="U30630" s="59"/>
    </row>
    <row r="30631" spans="21:21" x14ac:dyDescent="0.2">
      <c r="U30631" s="59"/>
    </row>
    <row r="30632" spans="21:21" x14ac:dyDescent="0.2">
      <c r="U30632" s="59"/>
    </row>
    <row r="30633" spans="21:21" x14ac:dyDescent="0.2">
      <c r="U30633" s="59"/>
    </row>
    <row r="30634" spans="21:21" x14ac:dyDescent="0.2">
      <c r="U30634" s="59"/>
    </row>
    <row r="30635" spans="21:21" x14ac:dyDescent="0.2">
      <c r="U30635" s="59"/>
    </row>
    <row r="30636" spans="21:21" x14ac:dyDescent="0.2">
      <c r="U30636" s="59"/>
    </row>
    <row r="30637" spans="21:21" x14ac:dyDescent="0.2">
      <c r="U30637" s="59"/>
    </row>
    <row r="30638" spans="21:21" x14ac:dyDescent="0.2">
      <c r="U30638" s="59"/>
    </row>
    <row r="30639" spans="21:21" x14ac:dyDescent="0.2">
      <c r="U30639" s="59"/>
    </row>
    <row r="30640" spans="21:21" x14ac:dyDescent="0.2">
      <c r="U30640" s="59"/>
    </row>
    <row r="30641" spans="21:21" x14ac:dyDescent="0.2">
      <c r="U30641" s="59"/>
    </row>
    <row r="30642" spans="21:21" x14ac:dyDescent="0.2">
      <c r="U30642" s="59"/>
    </row>
    <row r="30643" spans="21:21" x14ac:dyDescent="0.2">
      <c r="U30643" s="59"/>
    </row>
    <row r="30644" spans="21:21" x14ac:dyDescent="0.2">
      <c r="U30644" s="59"/>
    </row>
    <row r="30645" spans="21:21" x14ac:dyDescent="0.2">
      <c r="U30645" s="59"/>
    </row>
    <row r="30646" spans="21:21" x14ac:dyDescent="0.2">
      <c r="U30646" s="59"/>
    </row>
    <row r="30647" spans="21:21" x14ac:dyDescent="0.2">
      <c r="U30647" s="59"/>
    </row>
    <row r="30648" spans="21:21" x14ac:dyDescent="0.2">
      <c r="U30648" s="59"/>
    </row>
    <row r="30649" spans="21:21" x14ac:dyDescent="0.2">
      <c r="U30649" s="59"/>
    </row>
    <row r="30650" spans="21:21" x14ac:dyDescent="0.2">
      <c r="U30650" s="59"/>
    </row>
    <row r="30651" spans="21:21" x14ac:dyDescent="0.2">
      <c r="U30651" s="59"/>
    </row>
    <row r="30652" spans="21:21" x14ac:dyDescent="0.2">
      <c r="U30652" s="59"/>
    </row>
    <row r="30653" spans="21:21" x14ac:dyDescent="0.2">
      <c r="U30653" s="59"/>
    </row>
    <row r="30654" spans="21:21" x14ac:dyDescent="0.2">
      <c r="U30654" s="59"/>
    </row>
    <row r="30655" spans="21:21" x14ac:dyDescent="0.2">
      <c r="U30655" s="59"/>
    </row>
    <row r="30656" spans="21:21" x14ac:dyDescent="0.2">
      <c r="U30656" s="59"/>
    </row>
    <row r="30657" spans="21:21" x14ac:dyDescent="0.2">
      <c r="U30657" s="59"/>
    </row>
    <row r="30658" spans="21:21" x14ac:dyDescent="0.2">
      <c r="U30658" s="59"/>
    </row>
    <row r="30659" spans="21:21" x14ac:dyDescent="0.2">
      <c r="U30659" s="59"/>
    </row>
    <row r="30660" spans="21:21" x14ac:dyDescent="0.2">
      <c r="U30660" s="59"/>
    </row>
    <row r="30661" spans="21:21" x14ac:dyDescent="0.2">
      <c r="U30661" s="59"/>
    </row>
    <row r="30662" spans="21:21" x14ac:dyDescent="0.2">
      <c r="U30662" s="59"/>
    </row>
    <row r="30663" spans="21:21" x14ac:dyDescent="0.2">
      <c r="U30663" s="59"/>
    </row>
    <row r="30664" spans="21:21" x14ac:dyDescent="0.2">
      <c r="U30664" s="59"/>
    </row>
    <row r="30665" spans="21:21" x14ac:dyDescent="0.2">
      <c r="U30665" s="59"/>
    </row>
    <row r="30666" spans="21:21" x14ac:dyDescent="0.2">
      <c r="U30666" s="59"/>
    </row>
    <row r="30667" spans="21:21" x14ac:dyDescent="0.2">
      <c r="U30667" s="59"/>
    </row>
    <row r="30668" spans="21:21" x14ac:dyDescent="0.2">
      <c r="U30668" s="59"/>
    </row>
    <row r="30669" spans="21:21" x14ac:dyDescent="0.2">
      <c r="U30669" s="59"/>
    </row>
    <row r="30670" spans="21:21" x14ac:dyDescent="0.2">
      <c r="U30670" s="59"/>
    </row>
    <row r="30671" spans="21:21" x14ac:dyDescent="0.2">
      <c r="U30671" s="59"/>
    </row>
    <row r="30672" spans="21:21" x14ac:dyDescent="0.2">
      <c r="U30672" s="59"/>
    </row>
    <row r="30673" spans="21:21" x14ac:dyDescent="0.2">
      <c r="U30673" s="59"/>
    </row>
    <row r="30674" spans="21:21" x14ac:dyDescent="0.2">
      <c r="U30674" s="59"/>
    </row>
    <row r="30675" spans="21:21" x14ac:dyDescent="0.2">
      <c r="U30675" s="59"/>
    </row>
    <row r="30676" spans="21:21" x14ac:dyDescent="0.2">
      <c r="U30676" s="59"/>
    </row>
    <row r="30677" spans="21:21" x14ac:dyDescent="0.2">
      <c r="U30677" s="59"/>
    </row>
    <row r="30678" spans="21:21" x14ac:dyDescent="0.2">
      <c r="U30678" s="59"/>
    </row>
    <row r="30679" spans="21:21" x14ac:dyDescent="0.2">
      <c r="U30679" s="59"/>
    </row>
    <row r="30680" spans="21:21" x14ac:dyDescent="0.2">
      <c r="U30680" s="59"/>
    </row>
    <row r="30681" spans="21:21" x14ac:dyDescent="0.2">
      <c r="U30681" s="59"/>
    </row>
    <row r="30682" spans="21:21" x14ac:dyDescent="0.2">
      <c r="U30682" s="59"/>
    </row>
    <row r="30683" spans="21:21" x14ac:dyDescent="0.2">
      <c r="U30683" s="59"/>
    </row>
    <row r="30684" spans="21:21" x14ac:dyDescent="0.2">
      <c r="U30684" s="59"/>
    </row>
    <row r="30685" spans="21:21" x14ac:dyDescent="0.2">
      <c r="U30685" s="59"/>
    </row>
    <row r="30686" spans="21:21" x14ac:dyDescent="0.2">
      <c r="U30686" s="59"/>
    </row>
    <row r="30687" spans="21:21" x14ac:dyDescent="0.2">
      <c r="U30687" s="59"/>
    </row>
    <row r="30688" spans="21:21" x14ac:dyDescent="0.2">
      <c r="U30688" s="59"/>
    </row>
    <row r="30689" spans="21:21" x14ac:dyDescent="0.2">
      <c r="U30689" s="59"/>
    </row>
    <row r="30690" spans="21:21" x14ac:dyDescent="0.2">
      <c r="U30690" s="59"/>
    </row>
    <row r="30691" spans="21:21" x14ac:dyDescent="0.2">
      <c r="U30691" s="59"/>
    </row>
    <row r="30692" spans="21:21" x14ac:dyDescent="0.2">
      <c r="U30692" s="59"/>
    </row>
    <row r="30693" spans="21:21" x14ac:dyDescent="0.2">
      <c r="U30693" s="59"/>
    </row>
    <row r="30694" spans="21:21" x14ac:dyDescent="0.2">
      <c r="U30694" s="59"/>
    </row>
    <row r="30695" spans="21:21" x14ac:dyDescent="0.2">
      <c r="U30695" s="59"/>
    </row>
    <row r="30696" spans="21:21" x14ac:dyDescent="0.2">
      <c r="U30696" s="59"/>
    </row>
    <row r="30697" spans="21:21" x14ac:dyDescent="0.2">
      <c r="U30697" s="59"/>
    </row>
    <row r="30698" spans="21:21" x14ac:dyDescent="0.2">
      <c r="U30698" s="59"/>
    </row>
    <row r="30699" spans="21:21" x14ac:dyDescent="0.2">
      <c r="U30699" s="59"/>
    </row>
    <row r="30700" spans="21:21" x14ac:dyDescent="0.2">
      <c r="U30700" s="59"/>
    </row>
    <row r="30701" spans="21:21" x14ac:dyDescent="0.2">
      <c r="U30701" s="59"/>
    </row>
    <row r="30702" spans="21:21" x14ac:dyDescent="0.2">
      <c r="U30702" s="59"/>
    </row>
    <row r="30703" spans="21:21" x14ac:dyDescent="0.2">
      <c r="U30703" s="59"/>
    </row>
    <row r="30704" spans="21:21" x14ac:dyDescent="0.2">
      <c r="U30704" s="59"/>
    </row>
    <row r="30705" spans="21:21" x14ac:dyDescent="0.2">
      <c r="U30705" s="59"/>
    </row>
    <row r="30706" spans="21:21" x14ac:dyDescent="0.2">
      <c r="U30706" s="59"/>
    </row>
    <row r="30707" spans="21:21" x14ac:dyDescent="0.2">
      <c r="U30707" s="59"/>
    </row>
    <row r="30708" spans="21:21" x14ac:dyDescent="0.2">
      <c r="U30708" s="59"/>
    </row>
    <row r="30709" spans="21:21" x14ac:dyDescent="0.2">
      <c r="U30709" s="59"/>
    </row>
    <row r="30710" spans="21:21" x14ac:dyDescent="0.2">
      <c r="U30710" s="59"/>
    </row>
    <row r="30711" spans="21:21" x14ac:dyDescent="0.2">
      <c r="U30711" s="59"/>
    </row>
    <row r="30712" spans="21:21" x14ac:dyDescent="0.2">
      <c r="U30712" s="59"/>
    </row>
    <row r="30713" spans="21:21" x14ac:dyDescent="0.2">
      <c r="U30713" s="59"/>
    </row>
    <row r="30714" spans="21:21" x14ac:dyDescent="0.2">
      <c r="U30714" s="59"/>
    </row>
    <row r="30715" spans="21:21" x14ac:dyDescent="0.2">
      <c r="U30715" s="59"/>
    </row>
    <row r="30716" spans="21:21" x14ac:dyDescent="0.2">
      <c r="U30716" s="59"/>
    </row>
    <row r="30717" spans="21:21" x14ac:dyDescent="0.2">
      <c r="U30717" s="59"/>
    </row>
    <row r="30718" spans="21:21" x14ac:dyDescent="0.2">
      <c r="U30718" s="59"/>
    </row>
    <row r="30719" spans="21:21" x14ac:dyDescent="0.2">
      <c r="U30719" s="59"/>
    </row>
    <row r="30720" spans="21:21" x14ac:dyDescent="0.2">
      <c r="U30720" s="59"/>
    </row>
    <row r="30721" spans="21:21" x14ac:dyDescent="0.2">
      <c r="U30721" s="59"/>
    </row>
    <row r="30722" spans="21:21" x14ac:dyDescent="0.2">
      <c r="U30722" s="59"/>
    </row>
    <row r="30723" spans="21:21" x14ac:dyDescent="0.2">
      <c r="U30723" s="59"/>
    </row>
    <row r="30724" spans="21:21" x14ac:dyDescent="0.2">
      <c r="U30724" s="59"/>
    </row>
    <row r="30725" spans="21:21" x14ac:dyDescent="0.2">
      <c r="U30725" s="59"/>
    </row>
    <row r="30726" spans="21:21" x14ac:dyDescent="0.2">
      <c r="U30726" s="59"/>
    </row>
    <row r="30727" spans="21:21" x14ac:dyDescent="0.2">
      <c r="U30727" s="59"/>
    </row>
    <row r="30728" spans="21:21" x14ac:dyDescent="0.2">
      <c r="U30728" s="59"/>
    </row>
    <row r="30729" spans="21:21" x14ac:dyDescent="0.2">
      <c r="U30729" s="59"/>
    </row>
    <row r="30730" spans="21:21" x14ac:dyDescent="0.2">
      <c r="U30730" s="59"/>
    </row>
    <row r="30731" spans="21:21" x14ac:dyDescent="0.2">
      <c r="U30731" s="59"/>
    </row>
    <row r="30732" spans="21:21" x14ac:dyDescent="0.2">
      <c r="U30732" s="59"/>
    </row>
    <row r="30733" spans="21:21" x14ac:dyDescent="0.2">
      <c r="U30733" s="59"/>
    </row>
    <row r="30734" spans="21:21" x14ac:dyDescent="0.2">
      <c r="U30734" s="59"/>
    </row>
    <row r="30735" spans="21:21" x14ac:dyDescent="0.2">
      <c r="U30735" s="59"/>
    </row>
    <row r="30736" spans="21:21" x14ac:dyDescent="0.2">
      <c r="U30736" s="59"/>
    </row>
    <row r="30737" spans="21:21" x14ac:dyDescent="0.2">
      <c r="U30737" s="59"/>
    </row>
    <row r="30738" spans="21:21" x14ac:dyDescent="0.2">
      <c r="U30738" s="59"/>
    </row>
    <row r="30739" spans="21:21" x14ac:dyDescent="0.2">
      <c r="U30739" s="59"/>
    </row>
    <row r="30740" spans="21:21" x14ac:dyDescent="0.2">
      <c r="U30740" s="59"/>
    </row>
    <row r="30741" spans="21:21" x14ac:dyDescent="0.2">
      <c r="U30741" s="59"/>
    </row>
    <row r="30742" spans="21:21" x14ac:dyDescent="0.2">
      <c r="U30742" s="59"/>
    </row>
    <row r="30743" spans="21:21" x14ac:dyDescent="0.2">
      <c r="U30743" s="59"/>
    </row>
    <row r="30744" spans="21:21" x14ac:dyDescent="0.2">
      <c r="U30744" s="59"/>
    </row>
    <row r="30745" spans="21:21" x14ac:dyDescent="0.2">
      <c r="U30745" s="59"/>
    </row>
    <row r="30746" spans="21:21" x14ac:dyDescent="0.2">
      <c r="U30746" s="59"/>
    </row>
    <row r="30747" spans="21:21" x14ac:dyDescent="0.2">
      <c r="U30747" s="59"/>
    </row>
    <row r="30748" spans="21:21" x14ac:dyDescent="0.2">
      <c r="U30748" s="59"/>
    </row>
    <row r="30749" spans="21:21" x14ac:dyDescent="0.2">
      <c r="U30749" s="59"/>
    </row>
    <row r="30750" spans="21:21" x14ac:dyDescent="0.2">
      <c r="U30750" s="59"/>
    </row>
    <row r="30751" spans="21:21" x14ac:dyDescent="0.2">
      <c r="U30751" s="59"/>
    </row>
    <row r="30752" spans="21:21" x14ac:dyDescent="0.2">
      <c r="U30752" s="59"/>
    </row>
    <row r="30753" spans="21:21" x14ac:dyDescent="0.2">
      <c r="U30753" s="59"/>
    </row>
    <row r="30754" spans="21:21" x14ac:dyDescent="0.2">
      <c r="U30754" s="59"/>
    </row>
    <row r="30755" spans="21:21" x14ac:dyDescent="0.2">
      <c r="U30755" s="59"/>
    </row>
    <row r="30756" spans="21:21" x14ac:dyDescent="0.2">
      <c r="U30756" s="59"/>
    </row>
    <row r="30757" spans="21:21" x14ac:dyDescent="0.2">
      <c r="U30757" s="59"/>
    </row>
    <row r="30758" spans="21:21" x14ac:dyDescent="0.2">
      <c r="U30758" s="59"/>
    </row>
    <row r="30759" spans="21:21" x14ac:dyDescent="0.2">
      <c r="U30759" s="59"/>
    </row>
    <row r="30760" spans="21:21" x14ac:dyDescent="0.2">
      <c r="U30760" s="59"/>
    </row>
    <row r="30761" spans="21:21" x14ac:dyDescent="0.2">
      <c r="U30761" s="59"/>
    </row>
    <row r="30762" spans="21:21" x14ac:dyDescent="0.2">
      <c r="U30762" s="59"/>
    </row>
    <row r="30763" spans="21:21" x14ac:dyDescent="0.2">
      <c r="U30763" s="59"/>
    </row>
    <row r="30764" spans="21:21" x14ac:dyDescent="0.2">
      <c r="U30764" s="59"/>
    </row>
    <row r="30765" spans="21:21" x14ac:dyDescent="0.2">
      <c r="U30765" s="59"/>
    </row>
    <row r="30766" spans="21:21" x14ac:dyDescent="0.2">
      <c r="U30766" s="59"/>
    </row>
    <row r="30767" spans="21:21" x14ac:dyDescent="0.2">
      <c r="U30767" s="59"/>
    </row>
    <row r="30768" spans="21:21" x14ac:dyDescent="0.2">
      <c r="U30768" s="59"/>
    </row>
    <row r="30769" spans="21:21" x14ac:dyDescent="0.2">
      <c r="U30769" s="59"/>
    </row>
    <row r="30770" spans="21:21" x14ac:dyDescent="0.2">
      <c r="U30770" s="59"/>
    </row>
    <row r="30771" spans="21:21" x14ac:dyDescent="0.2">
      <c r="U30771" s="59"/>
    </row>
    <row r="30772" spans="21:21" x14ac:dyDescent="0.2">
      <c r="U30772" s="59"/>
    </row>
    <row r="30773" spans="21:21" x14ac:dyDescent="0.2">
      <c r="U30773" s="59"/>
    </row>
    <row r="30774" spans="21:21" x14ac:dyDescent="0.2">
      <c r="U30774" s="59"/>
    </row>
    <row r="30775" spans="21:21" x14ac:dyDescent="0.2">
      <c r="U30775" s="59"/>
    </row>
    <row r="30776" spans="21:21" x14ac:dyDescent="0.2">
      <c r="U30776" s="59"/>
    </row>
    <row r="30777" spans="21:21" x14ac:dyDescent="0.2">
      <c r="U30777" s="59"/>
    </row>
    <row r="30778" spans="21:21" x14ac:dyDescent="0.2">
      <c r="U30778" s="59"/>
    </row>
    <row r="30779" spans="21:21" x14ac:dyDescent="0.2">
      <c r="U30779" s="59"/>
    </row>
    <row r="30780" spans="21:21" x14ac:dyDescent="0.2">
      <c r="U30780" s="59"/>
    </row>
    <row r="30781" spans="21:21" x14ac:dyDescent="0.2">
      <c r="U30781" s="59"/>
    </row>
    <row r="30782" spans="21:21" x14ac:dyDescent="0.2">
      <c r="U30782" s="59"/>
    </row>
    <row r="30783" spans="21:21" x14ac:dyDescent="0.2">
      <c r="U30783" s="59"/>
    </row>
    <row r="30784" spans="21:21" x14ac:dyDescent="0.2">
      <c r="U30784" s="59"/>
    </row>
    <row r="30785" spans="21:21" x14ac:dyDescent="0.2">
      <c r="U30785" s="59"/>
    </row>
    <row r="30786" spans="21:21" x14ac:dyDescent="0.2">
      <c r="U30786" s="59"/>
    </row>
    <row r="30787" spans="21:21" x14ac:dyDescent="0.2">
      <c r="U30787" s="59"/>
    </row>
    <row r="30788" spans="21:21" x14ac:dyDescent="0.2">
      <c r="U30788" s="59"/>
    </row>
    <row r="30789" spans="21:21" x14ac:dyDescent="0.2">
      <c r="U30789" s="59"/>
    </row>
    <row r="30790" spans="21:21" x14ac:dyDescent="0.2">
      <c r="U30790" s="59"/>
    </row>
    <row r="30791" spans="21:21" x14ac:dyDescent="0.2">
      <c r="U30791" s="59"/>
    </row>
    <row r="30792" spans="21:21" x14ac:dyDescent="0.2">
      <c r="U30792" s="59"/>
    </row>
    <row r="30793" spans="21:21" x14ac:dyDescent="0.2">
      <c r="U30793" s="59"/>
    </row>
    <row r="30794" spans="21:21" x14ac:dyDescent="0.2">
      <c r="U30794" s="59"/>
    </row>
    <row r="30795" spans="21:21" x14ac:dyDescent="0.2">
      <c r="U30795" s="59"/>
    </row>
    <row r="30796" spans="21:21" x14ac:dyDescent="0.2">
      <c r="U30796" s="59"/>
    </row>
    <row r="30797" spans="21:21" x14ac:dyDescent="0.2">
      <c r="U30797" s="59"/>
    </row>
    <row r="30798" spans="21:21" x14ac:dyDescent="0.2">
      <c r="U30798" s="59"/>
    </row>
    <row r="30799" spans="21:21" x14ac:dyDescent="0.2">
      <c r="U30799" s="59"/>
    </row>
    <row r="30800" spans="21:21" x14ac:dyDescent="0.2">
      <c r="U30800" s="59"/>
    </row>
    <row r="30801" spans="21:21" x14ac:dyDescent="0.2">
      <c r="U30801" s="59"/>
    </row>
    <row r="30802" spans="21:21" x14ac:dyDescent="0.2">
      <c r="U30802" s="59"/>
    </row>
    <row r="30803" spans="21:21" x14ac:dyDescent="0.2">
      <c r="U30803" s="59"/>
    </row>
    <row r="30804" spans="21:21" x14ac:dyDescent="0.2">
      <c r="U30804" s="59"/>
    </row>
    <row r="30805" spans="21:21" x14ac:dyDescent="0.2">
      <c r="U30805" s="59"/>
    </row>
    <row r="30806" spans="21:21" x14ac:dyDescent="0.2">
      <c r="U30806" s="59"/>
    </row>
    <row r="30807" spans="21:21" x14ac:dyDescent="0.2">
      <c r="U30807" s="59"/>
    </row>
    <row r="30808" spans="21:21" x14ac:dyDescent="0.2">
      <c r="U30808" s="59"/>
    </row>
    <row r="30809" spans="21:21" x14ac:dyDescent="0.2">
      <c r="U30809" s="59"/>
    </row>
    <row r="30810" spans="21:21" x14ac:dyDescent="0.2">
      <c r="U30810" s="59"/>
    </row>
    <row r="30811" spans="21:21" x14ac:dyDescent="0.2">
      <c r="U30811" s="59"/>
    </row>
    <row r="30812" spans="21:21" x14ac:dyDescent="0.2">
      <c r="U30812" s="59"/>
    </row>
    <row r="30813" spans="21:21" x14ac:dyDescent="0.2">
      <c r="U30813" s="59"/>
    </row>
    <row r="30814" spans="21:21" x14ac:dyDescent="0.2">
      <c r="U30814" s="59"/>
    </row>
    <row r="30815" spans="21:21" x14ac:dyDescent="0.2">
      <c r="U30815" s="59"/>
    </row>
    <row r="30816" spans="21:21" x14ac:dyDescent="0.2">
      <c r="U30816" s="59"/>
    </row>
    <row r="30817" spans="21:21" x14ac:dyDescent="0.2">
      <c r="U30817" s="59"/>
    </row>
    <row r="30818" spans="21:21" x14ac:dyDescent="0.2">
      <c r="U30818" s="59"/>
    </row>
    <row r="30819" spans="21:21" x14ac:dyDescent="0.2">
      <c r="U30819" s="59"/>
    </row>
    <row r="30820" spans="21:21" x14ac:dyDescent="0.2">
      <c r="U30820" s="59"/>
    </row>
    <row r="30821" spans="21:21" x14ac:dyDescent="0.2">
      <c r="U30821" s="59"/>
    </row>
    <row r="30822" spans="21:21" x14ac:dyDescent="0.2">
      <c r="U30822" s="59"/>
    </row>
    <row r="30823" spans="21:21" x14ac:dyDescent="0.2">
      <c r="U30823" s="59"/>
    </row>
    <row r="30824" spans="21:21" x14ac:dyDescent="0.2">
      <c r="U30824" s="59"/>
    </row>
    <row r="30825" spans="21:21" x14ac:dyDescent="0.2">
      <c r="U30825" s="59"/>
    </row>
    <row r="30826" spans="21:21" x14ac:dyDescent="0.2">
      <c r="U30826" s="59"/>
    </row>
    <row r="30827" spans="21:21" x14ac:dyDescent="0.2">
      <c r="U30827" s="59"/>
    </row>
    <row r="30828" spans="21:21" x14ac:dyDescent="0.2">
      <c r="U30828" s="59"/>
    </row>
    <row r="30829" spans="21:21" x14ac:dyDescent="0.2">
      <c r="U30829" s="59"/>
    </row>
    <row r="30830" spans="21:21" x14ac:dyDescent="0.2">
      <c r="U30830" s="59"/>
    </row>
    <row r="30831" spans="21:21" x14ac:dyDescent="0.2">
      <c r="U30831" s="59"/>
    </row>
    <row r="30832" spans="21:21" x14ac:dyDescent="0.2">
      <c r="U30832" s="59"/>
    </row>
    <row r="30833" spans="21:21" x14ac:dyDescent="0.2">
      <c r="U30833" s="59"/>
    </row>
    <row r="30834" spans="21:21" x14ac:dyDescent="0.2">
      <c r="U30834" s="59"/>
    </row>
    <row r="30835" spans="21:21" x14ac:dyDescent="0.2">
      <c r="U30835" s="59"/>
    </row>
    <row r="30836" spans="21:21" x14ac:dyDescent="0.2">
      <c r="U30836" s="59"/>
    </row>
    <row r="30837" spans="21:21" x14ac:dyDescent="0.2">
      <c r="U30837" s="59"/>
    </row>
    <row r="30838" spans="21:21" x14ac:dyDescent="0.2">
      <c r="U30838" s="59"/>
    </row>
    <row r="30839" spans="21:21" x14ac:dyDescent="0.2">
      <c r="U30839" s="59"/>
    </row>
    <row r="30840" spans="21:21" x14ac:dyDescent="0.2">
      <c r="U30840" s="59"/>
    </row>
    <row r="30841" spans="21:21" x14ac:dyDescent="0.2">
      <c r="U30841" s="59"/>
    </row>
    <row r="30842" spans="21:21" x14ac:dyDescent="0.2">
      <c r="U30842" s="59"/>
    </row>
    <row r="30843" spans="21:21" x14ac:dyDescent="0.2">
      <c r="U30843" s="59"/>
    </row>
    <row r="30844" spans="21:21" x14ac:dyDescent="0.2">
      <c r="U30844" s="59"/>
    </row>
    <row r="30845" spans="21:21" x14ac:dyDescent="0.2">
      <c r="U30845" s="59"/>
    </row>
    <row r="30846" spans="21:21" x14ac:dyDescent="0.2">
      <c r="U30846" s="59"/>
    </row>
    <row r="30847" spans="21:21" x14ac:dyDescent="0.2">
      <c r="U30847" s="59"/>
    </row>
    <row r="30848" spans="21:21" x14ac:dyDescent="0.2">
      <c r="U30848" s="59"/>
    </row>
    <row r="30849" spans="21:21" x14ac:dyDescent="0.2">
      <c r="U30849" s="59"/>
    </row>
    <row r="30850" spans="21:21" x14ac:dyDescent="0.2">
      <c r="U30850" s="59"/>
    </row>
    <row r="30851" spans="21:21" x14ac:dyDescent="0.2">
      <c r="U30851" s="59"/>
    </row>
    <row r="30852" spans="21:21" x14ac:dyDescent="0.2">
      <c r="U30852" s="59"/>
    </row>
    <row r="30853" spans="21:21" x14ac:dyDescent="0.2">
      <c r="U30853" s="59"/>
    </row>
    <row r="30854" spans="21:21" x14ac:dyDescent="0.2">
      <c r="U30854" s="59"/>
    </row>
    <row r="30855" spans="21:21" x14ac:dyDescent="0.2">
      <c r="U30855" s="59"/>
    </row>
    <row r="30856" spans="21:21" x14ac:dyDescent="0.2">
      <c r="U30856" s="59"/>
    </row>
    <row r="30857" spans="21:21" x14ac:dyDescent="0.2">
      <c r="U30857" s="59"/>
    </row>
    <row r="30858" spans="21:21" x14ac:dyDescent="0.2">
      <c r="U30858" s="59"/>
    </row>
    <row r="30859" spans="21:21" x14ac:dyDescent="0.2">
      <c r="U30859" s="59"/>
    </row>
    <row r="30860" spans="21:21" x14ac:dyDescent="0.2">
      <c r="U30860" s="59"/>
    </row>
    <row r="30861" spans="21:21" x14ac:dyDescent="0.2">
      <c r="U30861" s="59"/>
    </row>
    <row r="30862" spans="21:21" x14ac:dyDescent="0.2">
      <c r="U30862" s="59"/>
    </row>
    <row r="30863" spans="21:21" x14ac:dyDescent="0.2">
      <c r="U30863" s="59"/>
    </row>
    <row r="30864" spans="21:21" x14ac:dyDescent="0.2">
      <c r="U30864" s="59"/>
    </row>
    <row r="30865" spans="21:21" x14ac:dyDescent="0.2">
      <c r="U30865" s="59"/>
    </row>
    <row r="30866" spans="21:21" x14ac:dyDescent="0.2">
      <c r="U30866" s="59"/>
    </row>
    <row r="30867" spans="21:21" x14ac:dyDescent="0.2">
      <c r="U30867" s="59"/>
    </row>
    <row r="30868" spans="21:21" x14ac:dyDescent="0.2">
      <c r="U30868" s="59"/>
    </row>
    <row r="30869" spans="21:21" x14ac:dyDescent="0.2">
      <c r="U30869" s="59"/>
    </row>
    <row r="30870" spans="21:21" x14ac:dyDescent="0.2">
      <c r="U30870" s="59"/>
    </row>
    <row r="30871" spans="21:21" x14ac:dyDescent="0.2">
      <c r="U30871" s="59"/>
    </row>
    <row r="30872" spans="21:21" x14ac:dyDescent="0.2">
      <c r="U30872" s="59"/>
    </row>
    <row r="30873" spans="21:21" x14ac:dyDescent="0.2">
      <c r="U30873" s="59"/>
    </row>
    <row r="30874" spans="21:21" x14ac:dyDescent="0.2">
      <c r="U30874" s="59"/>
    </row>
    <row r="30875" spans="21:21" x14ac:dyDescent="0.2">
      <c r="U30875" s="59"/>
    </row>
    <row r="30876" spans="21:21" x14ac:dyDescent="0.2">
      <c r="U30876" s="59"/>
    </row>
    <row r="30877" spans="21:21" x14ac:dyDescent="0.2">
      <c r="U30877" s="59"/>
    </row>
    <row r="30878" spans="21:21" x14ac:dyDescent="0.2">
      <c r="U30878" s="59"/>
    </row>
    <row r="30879" spans="21:21" x14ac:dyDescent="0.2">
      <c r="U30879" s="59"/>
    </row>
    <row r="30880" spans="21:21" x14ac:dyDescent="0.2">
      <c r="U30880" s="59"/>
    </row>
    <row r="30881" spans="21:21" x14ac:dyDescent="0.2">
      <c r="U30881" s="59"/>
    </row>
    <row r="30882" spans="21:21" x14ac:dyDescent="0.2">
      <c r="U30882" s="59"/>
    </row>
    <row r="30883" spans="21:21" x14ac:dyDescent="0.2">
      <c r="U30883" s="59"/>
    </row>
    <row r="30884" spans="21:21" x14ac:dyDescent="0.2">
      <c r="U30884" s="59"/>
    </row>
    <row r="30885" spans="21:21" x14ac:dyDescent="0.2">
      <c r="U30885" s="59"/>
    </row>
    <row r="30886" spans="21:21" x14ac:dyDescent="0.2">
      <c r="U30886" s="59"/>
    </row>
    <row r="30887" spans="21:21" x14ac:dyDescent="0.2">
      <c r="U30887" s="59"/>
    </row>
    <row r="30888" spans="21:21" x14ac:dyDescent="0.2">
      <c r="U30888" s="59"/>
    </row>
    <row r="30889" spans="21:21" x14ac:dyDescent="0.2">
      <c r="U30889" s="59"/>
    </row>
    <row r="30890" spans="21:21" x14ac:dyDescent="0.2">
      <c r="U30890" s="59"/>
    </row>
    <row r="30891" spans="21:21" x14ac:dyDescent="0.2">
      <c r="U30891" s="59"/>
    </row>
    <row r="30892" spans="21:21" x14ac:dyDescent="0.2">
      <c r="U30892" s="59"/>
    </row>
    <row r="30893" spans="21:21" x14ac:dyDescent="0.2">
      <c r="U30893" s="59"/>
    </row>
    <row r="30894" spans="21:21" x14ac:dyDescent="0.2">
      <c r="U30894" s="59"/>
    </row>
    <row r="30895" spans="21:21" x14ac:dyDescent="0.2">
      <c r="U30895" s="59"/>
    </row>
    <row r="30896" spans="21:21" x14ac:dyDescent="0.2">
      <c r="U30896" s="59"/>
    </row>
    <row r="30897" spans="21:21" x14ac:dyDescent="0.2">
      <c r="U30897" s="59"/>
    </row>
    <row r="30898" spans="21:21" x14ac:dyDescent="0.2">
      <c r="U30898" s="59"/>
    </row>
    <row r="30899" spans="21:21" x14ac:dyDescent="0.2">
      <c r="U30899" s="59"/>
    </row>
    <row r="30900" spans="21:21" x14ac:dyDescent="0.2">
      <c r="U30900" s="59"/>
    </row>
    <row r="30901" spans="21:21" x14ac:dyDescent="0.2">
      <c r="U30901" s="59"/>
    </row>
    <row r="30902" spans="21:21" x14ac:dyDescent="0.2">
      <c r="U30902" s="59"/>
    </row>
    <row r="30903" spans="21:21" x14ac:dyDescent="0.2">
      <c r="U30903" s="59"/>
    </row>
    <row r="30904" spans="21:21" x14ac:dyDescent="0.2">
      <c r="U30904" s="59"/>
    </row>
    <row r="30905" spans="21:21" x14ac:dyDescent="0.2">
      <c r="U30905" s="59"/>
    </row>
    <row r="30906" spans="21:21" x14ac:dyDescent="0.2">
      <c r="U30906" s="59"/>
    </row>
    <row r="30907" spans="21:21" x14ac:dyDescent="0.2">
      <c r="U30907" s="59"/>
    </row>
    <row r="30908" spans="21:21" x14ac:dyDescent="0.2">
      <c r="U30908" s="59"/>
    </row>
    <row r="30909" spans="21:21" x14ac:dyDescent="0.2">
      <c r="U30909" s="59"/>
    </row>
    <row r="30910" spans="21:21" x14ac:dyDescent="0.2">
      <c r="U30910" s="59"/>
    </row>
    <row r="30911" spans="21:21" x14ac:dyDescent="0.2">
      <c r="U30911" s="59"/>
    </row>
    <row r="30912" spans="21:21" x14ac:dyDescent="0.2">
      <c r="U30912" s="59"/>
    </row>
    <row r="30913" spans="21:21" x14ac:dyDescent="0.2">
      <c r="U30913" s="59"/>
    </row>
    <row r="30914" spans="21:21" x14ac:dyDescent="0.2">
      <c r="U30914" s="59"/>
    </row>
    <row r="30915" spans="21:21" x14ac:dyDescent="0.2">
      <c r="U30915" s="59"/>
    </row>
    <row r="30916" spans="21:21" x14ac:dyDescent="0.2">
      <c r="U30916" s="59"/>
    </row>
    <row r="30917" spans="21:21" x14ac:dyDescent="0.2">
      <c r="U30917" s="59"/>
    </row>
    <row r="30918" spans="21:21" x14ac:dyDescent="0.2">
      <c r="U30918" s="59"/>
    </row>
    <row r="30919" spans="21:21" x14ac:dyDescent="0.2">
      <c r="U30919" s="59"/>
    </row>
    <row r="30920" spans="21:21" x14ac:dyDescent="0.2">
      <c r="U30920" s="59"/>
    </row>
    <row r="30921" spans="21:21" x14ac:dyDescent="0.2">
      <c r="U30921" s="59"/>
    </row>
    <row r="30922" spans="21:21" x14ac:dyDescent="0.2">
      <c r="U30922" s="59"/>
    </row>
    <row r="30923" spans="21:21" x14ac:dyDescent="0.2">
      <c r="U30923" s="59"/>
    </row>
    <row r="30924" spans="21:21" x14ac:dyDescent="0.2">
      <c r="U30924" s="59"/>
    </row>
    <row r="30925" spans="21:21" x14ac:dyDescent="0.2">
      <c r="U30925" s="59"/>
    </row>
    <row r="30926" spans="21:21" x14ac:dyDescent="0.2">
      <c r="U30926" s="59"/>
    </row>
    <row r="30927" spans="21:21" x14ac:dyDescent="0.2">
      <c r="U30927" s="59"/>
    </row>
    <row r="30928" spans="21:21" x14ac:dyDescent="0.2">
      <c r="U30928" s="59"/>
    </row>
    <row r="30929" spans="21:21" x14ac:dyDescent="0.2">
      <c r="U30929" s="59"/>
    </row>
    <row r="30930" spans="21:21" x14ac:dyDescent="0.2">
      <c r="U30930" s="59"/>
    </row>
    <row r="30931" spans="21:21" x14ac:dyDescent="0.2">
      <c r="U30931" s="59"/>
    </row>
    <row r="30932" spans="21:21" x14ac:dyDescent="0.2">
      <c r="U30932" s="59"/>
    </row>
    <row r="30933" spans="21:21" x14ac:dyDescent="0.2">
      <c r="U30933" s="59"/>
    </row>
    <row r="30934" spans="21:21" x14ac:dyDescent="0.2">
      <c r="U30934" s="59"/>
    </row>
    <row r="30935" spans="21:21" x14ac:dyDescent="0.2">
      <c r="U30935" s="59"/>
    </row>
    <row r="30936" spans="21:21" x14ac:dyDescent="0.2">
      <c r="U30936" s="59"/>
    </row>
    <row r="30937" spans="21:21" x14ac:dyDescent="0.2">
      <c r="U30937" s="59"/>
    </row>
    <row r="30938" spans="21:21" x14ac:dyDescent="0.2">
      <c r="U30938" s="59"/>
    </row>
    <row r="30939" spans="21:21" x14ac:dyDescent="0.2">
      <c r="U30939" s="59"/>
    </row>
    <row r="30940" spans="21:21" x14ac:dyDescent="0.2">
      <c r="U30940" s="59"/>
    </row>
    <row r="30941" spans="21:21" x14ac:dyDescent="0.2">
      <c r="U30941" s="59"/>
    </row>
    <row r="30942" spans="21:21" x14ac:dyDescent="0.2">
      <c r="U30942" s="59"/>
    </row>
    <row r="30943" spans="21:21" x14ac:dyDescent="0.2">
      <c r="U30943" s="59"/>
    </row>
    <row r="30944" spans="21:21" x14ac:dyDescent="0.2">
      <c r="U30944" s="59"/>
    </row>
    <row r="30945" spans="21:21" x14ac:dyDescent="0.2">
      <c r="U30945" s="59"/>
    </row>
    <row r="30946" spans="21:21" x14ac:dyDescent="0.2">
      <c r="U30946" s="59"/>
    </row>
    <row r="30947" spans="21:21" x14ac:dyDescent="0.2">
      <c r="U30947" s="59"/>
    </row>
    <row r="30948" spans="21:21" x14ac:dyDescent="0.2">
      <c r="U30948" s="59"/>
    </row>
    <row r="30949" spans="21:21" x14ac:dyDescent="0.2">
      <c r="U30949" s="59"/>
    </row>
    <row r="30950" spans="21:21" x14ac:dyDescent="0.2">
      <c r="U30950" s="59"/>
    </row>
    <row r="30951" spans="21:21" x14ac:dyDescent="0.2">
      <c r="U30951" s="59"/>
    </row>
    <row r="30952" spans="21:21" x14ac:dyDescent="0.2">
      <c r="U30952" s="59"/>
    </row>
    <row r="30953" spans="21:21" x14ac:dyDescent="0.2">
      <c r="U30953" s="59"/>
    </row>
    <row r="30954" spans="21:21" x14ac:dyDescent="0.2">
      <c r="U30954" s="59"/>
    </row>
    <row r="30955" spans="21:21" x14ac:dyDescent="0.2">
      <c r="U30955" s="59"/>
    </row>
    <row r="30956" spans="21:21" x14ac:dyDescent="0.2">
      <c r="U30956" s="59"/>
    </row>
    <row r="30957" spans="21:21" x14ac:dyDescent="0.2">
      <c r="U30957" s="59"/>
    </row>
    <row r="30958" spans="21:21" x14ac:dyDescent="0.2">
      <c r="U30958" s="59"/>
    </row>
    <row r="30959" spans="21:21" x14ac:dyDescent="0.2">
      <c r="U30959" s="59"/>
    </row>
    <row r="30960" spans="21:21" x14ac:dyDescent="0.2">
      <c r="U30960" s="59"/>
    </row>
    <row r="30961" spans="21:21" x14ac:dyDescent="0.2">
      <c r="U30961" s="59"/>
    </row>
    <row r="30962" spans="21:21" x14ac:dyDescent="0.2">
      <c r="U30962" s="59"/>
    </row>
    <row r="30963" spans="21:21" x14ac:dyDescent="0.2">
      <c r="U30963" s="59"/>
    </row>
    <row r="30964" spans="21:21" x14ac:dyDescent="0.2">
      <c r="U30964" s="59"/>
    </row>
    <row r="30965" spans="21:21" x14ac:dyDescent="0.2">
      <c r="U30965" s="59"/>
    </row>
    <row r="30966" spans="21:21" x14ac:dyDescent="0.2">
      <c r="U30966" s="59"/>
    </row>
    <row r="30967" spans="21:21" x14ac:dyDescent="0.2">
      <c r="U30967" s="59"/>
    </row>
    <row r="30968" spans="21:21" x14ac:dyDescent="0.2">
      <c r="U30968" s="59"/>
    </row>
    <row r="30969" spans="21:21" x14ac:dyDescent="0.2">
      <c r="U30969" s="59"/>
    </row>
    <row r="30970" spans="21:21" x14ac:dyDescent="0.2">
      <c r="U30970" s="59"/>
    </row>
    <row r="30971" spans="21:21" x14ac:dyDescent="0.2">
      <c r="U30971" s="59"/>
    </row>
    <row r="30972" spans="21:21" x14ac:dyDescent="0.2">
      <c r="U30972" s="59"/>
    </row>
    <row r="30973" spans="21:21" x14ac:dyDescent="0.2">
      <c r="U30973" s="59"/>
    </row>
    <row r="30974" spans="21:21" x14ac:dyDescent="0.2">
      <c r="U30974" s="59"/>
    </row>
    <row r="30975" spans="21:21" x14ac:dyDescent="0.2">
      <c r="U30975" s="59"/>
    </row>
    <row r="30976" spans="21:21" x14ac:dyDescent="0.2">
      <c r="U30976" s="59"/>
    </row>
    <row r="30977" spans="21:21" x14ac:dyDescent="0.2">
      <c r="U30977" s="59"/>
    </row>
    <row r="30978" spans="21:21" x14ac:dyDescent="0.2">
      <c r="U30978" s="59"/>
    </row>
    <row r="30979" spans="21:21" x14ac:dyDescent="0.2">
      <c r="U30979" s="59"/>
    </row>
    <row r="30980" spans="21:21" x14ac:dyDescent="0.2">
      <c r="U30980" s="59"/>
    </row>
    <row r="30981" spans="21:21" x14ac:dyDescent="0.2">
      <c r="U30981" s="59"/>
    </row>
    <row r="30982" spans="21:21" x14ac:dyDescent="0.2">
      <c r="U30982" s="59"/>
    </row>
    <row r="30983" spans="21:21" x14ac:dyDescent="0.2">
      <c r="U30983" s="59"/>
    </row>
    <row r="30984" spans="21:21" x14ac:dyDescent="0.2">
      <c r="U30984" s="59"/>
    </row>
    <row r="30985" spans="21:21" x14ac:dyDescent="0.2">
      <c r="U30985" s="59"/>
    </row>
    <row r="30986" spans="21:21" x14ac:dyDescent="0.2">
      <c r="U30986" s="59"/>
    </row>
    <row r="30987" spans="21:21" x14ac:dyDescent="0.2">
      <c r="U30987" s="59"/>
    </row>
    <row r="30988" spans="21:21" x14ac:dyDescent="0.2">
      <c r="U30988" s="59"/>
    </row>
    <row r="30989" spans="21:21" x14ac:dyDescent="0.2">
      <c r="U30989" s="59"/>
    </row>
    <row r="30990" spans="21:21" x14ac:dyDescent="0.2">
      <c r="U30990" s="59"/>
    </row>
    <row r="30991" spans="21:21" x14ac:dyDescent="0.2">
      <c r="U30991" s="59"/>
    </row>
    <row r="30992" spans="21:21" x14ac:dyDescent="0.2">
      <c r="U30992" s="59"/>
    </row>
    <row r="30993" spans="21:21" x14ac:dyDescent="0.2">
      <c r="U30993" s="59"/>
    </row>
    <row r="30994" spans="21:21" x14ac:dyDescent="0.2">
      <c r="U30994" s="59"/>
    </row>
    <row r="30995" spans="21:21" x14ac:dyDescent="0.2">
      <c r="U30995" s="59"/>
    </row>
    <row r="30996" spans="21:21" x14ac:dyDescent="0.2">
      <c r="U30996" s="59"/>
    </row>
    <row r="30997" spans="21:21" x14ac:dyDescent="0.2">
      <c r="U30997" s="59"/>
    </row>
    <row r="30998" spans="21:21" x14ac:dyDescent="0.2">
      <c r="U30998" s="59"/>
    </row>
    <row r="30999" spans="21:21" x14ac:dyDescent="0.2">
      <c r="U30999" s="59"/>
    </row>
    <row r="31000" spans="21:21" x14ac:dyDescent="0.2">
      <c r="U31000" s="59"/>
    </row>
    <row r="31001" spans="21:21" x14ac:dyDescent="0.2">
      <c r="U31001" s="59"/>
    </row>
    <row r="31002" spans="21:21" x14ac:dyDescent="0.2">
      <c r="U31002" s="59"/>
    </row>
    <row r="31003" spans="21:21" x14ac:dyDescent="0.2">
      <c r="U31003" s="59"/>
    </row>
    <row r="31004" spans="21:21" x14ac:dyDescent="0.2">
      <c r="U31004" s="59"/>
    </row>
    <row r="31005" spans="21:21" x14ac:dyDescent="0.2">
      <c r="U31005" s="59"/>
    </row>
    <row r="31006" spans="21:21" x14ac:dyDescent="0.2">
      <c r="U31006" s="59"/>
    </row>
    <row r="31007" spans="21:21" x14ac:dyDescent="0.2">
      <c r="U31007" s="59"/>
    </row>
    <row r="31008" spans="21:21" x14ac:dyDescent="0.2">
      <c r="U31008" s="59"/>
    </row>
    <row r="31009" spans="21:21" x14ac:dyDescent="0.2">
      <c r="U31009" s="59"/>
    </row>
    <row r="31010" spans="21:21" x14ac:dyDescent="0.2">
      <c r="U31010" s="59"/>
    </row>
    <row r="31011" spans="21:21" x14ac:dyDescent="0.2">
      <c r="U31011" s="59"/>
    </row>
    <row r="31012" spans="21:21" x14ac:dyDescent="0.2">
      <c r="U31012" s="59"/>
    </row>
    <row r="31013" spans="21:21" x14ac:dyDescent="0.2">
      <c r="U31013" s="59"/>
    </row>
    <row r="31014" spans="21:21" x14ac:dyDescent="0.2">
      <c r="U31014" s="59"/>
    </row>
    <row r="31015" spans="21:21" x14ac:dyDescent="0.2">
      <c r="U31015" s="59"/>
    </row>
    <row r="31016" spans="21:21" x14ac:dyDescent="0.2">
      <c r="U31016" s="59"/>
    </row>
    <row r="31017" spans="21:21" x14ac:dyDescent="0.2">
      <c r="U31017" s="59"/>
    </row>
    <row r="31018" spans="21:21" x14ac:dyDescent="0.2">
      <c r="U31018" s="59"/>
    </row>
    <row r="31019" spans="21:21" x14ac:dyDescent="0.2">
      <c r="U31019" s="59"/>
    </row>
    <row r="31020" spans="21:21" x14ac:dyDescent="0.2">
      <c r="U31020" s="59"/>
    </row>
    <row r="31021" spans="21:21" x14ac:dyDescent="0.2">
      <c r="U31021" s="59"/>
    </row>
    <row r="31022" spans="21:21" x14ac:dyDescent="0.2">
      <c r="U31022" s="59"/>
    </row>
    <row r="31023" spans="21:21" x14ac:dyDescent="0.2">
      <c r="U31023" s="59"/>
    </row>
    <row r="31024" spans="21:21" x14ac:dyDescent="0.2">
      <c r="U31024" s="59"/>
    </row>
    <row r="31025" spans="21:21" x14ac:dyDescent="0.2">
      <c r="U31025" s="59"/>
    </row>
    <row r="31026" spans="21:21" x14ac:dyDescent="0.2">
      <c r="U31026" s="59"/>
    </row>
    <row r="31027" spans="21:21" x14ac:dyDescent="0.2">
      <c r="U31027" s="59"/>
    </row>
    <row r="31028" spans="21:21" x14ac:dyDescent="0.2">
      <c r="U31028" s="59"/>
    </row>
    <row r="31029" spans="21:21" x14ac:dyDescent="0.2">
      <c r="U31029" s="59"/>
    </row>
    <row r="31030" spans="21:21" x14ac:dyDescent="0.2">
      <c r="U31030" s="59"/>
    </row>
    <row r="31031" spans="21:21" x14ac:dyDescent="0.2">
      <c r="U31031" s="59"/>
    </row>
    <row r="31032" spans="21:21" x14ac:dyDescent="0.2">
      <c r="U31032" s="59"/>
    </row>
    <row r="31033" spans="21:21" x14ac:dyDescent="0.2">
      <c r="U31033" s="59"/>
    </row>
    <row r="31034" spans="21:21" x14ac:dyDescent="0.2">
      <c r="U31034" s="59"/>
    </row>
    <row r="31035" spans="21:21" x14ac:dyDescent="0.2">
      <c r="U31035" s="59"/>
    </row>
    <row r="31036" spans="21:21" x14ac:dyDescent="0.2">
      <c r="U31036" s="59"/>
    </row>
    <row r="31037" spans="21:21" x14ac:dyDescent="0.2">
      <c r="U31037" s="59"/>
    </row>
    <row r="31038" spans="21:21" x14ac:dyDescent="0.2">
      <c r="U31038" s="59"/>
    </row>
    <row r="31039" spans="21:21" x14ac:dyDescent="0.2">
      <c r="U31039" s="59"/>
    </row>
    <row r="31040" spans="21:21" x14ac:dyDescent="0.2">
      <c r="U31040" s="59"/>
    </row>
    <row r="31041" spans="21:21" x14ac:dyDescent="0.2">
      <c r="U31041" s="59"/>
    </row>
    <row r="31042" spans="21:21" x14ac:dyDescent="0.2">
      <c r="U31042" s="59"/>
    </row>
    <row r="31043" spans="21:21" x14ac:dyDescent="0.2">
      <c r="U31043" s="59"/>
    </row>
    <row r="31044" spans="21:21" x14ac:dyDescent="0.2">
      <c r="U31044" s="59"/>
    </row>
    <row r="31045" spans="21:21" x14ac:dyDescent="0.2">
      <c r="U31045" s="59"/>
    </row>
    <row r="31046" spans="21:21" x14ac:dyDescent="0.2">
      <c r="U31046" s="59"/>
    </row>
    <row r="31047" spans="21:21" x14ac:dyDescent="0.2">
      <c r="U31047" s="59"/>
    </row>
    <row r="31048" spans="21:21" x14ac:dyDescent="0.2">
      <c r="U31048" s="59"/>
    </row>
    <row r="31049" spans="21:21" x14ac:dyDescent="0.2">
      <c r="U31049" s="59"/>
    </row>
    <row r="31050" spans="21:21" x14ac:dyDescent="0.2">
      <c r="U31050" s="59"/>
    </row>
    <row r="31051" spans="21:21" x14ac:dyDescent="0.2">
      <c r="U31051" s="59"/>
    </row>
    <row r="31052" spans="21:21" x14ac:dyDescent="0.2">
      <c r="U31052" s="59"/>
    </row>
    <row r="31053" spans="21:21" x14ac:dyDescent="0.2">
      <c r="U31053" s="59"/>
    </row>
    <row r="31054" spans="21:21" x14ac:dyDescent="0.2">
      <c r="U31054" s="59"/>
    </row>
    <row r="31055" spans="21:21" x14ac:dyDescent="0.2">
      <c r="U31055" s="59"/>
    </row>
    <row r="31056" spans="21:21" x14ac:dyDescent="0.2">
      <c r="U31056" s="59"/>
    </row>
    <row r="31057" spans="21:21" x14ac:dyDescent="0.2">
      <c r="U31057" s="59"/>
    </row>
    <row r="31058" spans="21:21" x14ac:dyDescent="0.2">
      <c r="U31058" s="59"/>
    </row>
    <row r="31059" spans="21:21" x14ac:dyDescent="0.2">
      <c r="U31059" s="59"/>
    </row>
    <row r="31060" spans="21:21" x14ac:dyDescent="0.2">
      <c r="U31060" s="59"/>
    </row>
    <row r="31061" spans="21:21" x14ac:dyDescent="0.2">
      <c r="U31061" s="59"/>
    </row>
    <row r="31062" spans="21:21" x14ac:dyDescent="0.2">
      <c r="U31062" s="59"/>
    </row>
    <row r="31063" spans="21:21" x14ac:dyDescent="0.2">
      <c r="U31063" s="59"/>
    </row>
    <row r="31064" spans="21:21" x14ac:dyDescent="0.2">
      <c r="U31064" s="59"/>
    </row>
    <row r="31065" spans="21:21" x14ac:dyDescent="0.2">
      <c r="U31065" s="59"/>
    </row>
    <row r="31066" spans="21:21" x14ac:dyDescent="0.2">
      <c r="U31066" s="59"/>
    </row>
    <row r="31067" spans="21:21" x14ac:dyDescent="0.2">
      <c r="U31067" s="59"/>
    </row>
    <row r="31068" spans="21:21" x14ac:dyDescent="0.2">
      <c r="U31068" s="59"/>
    </row>
    <row r="31069" spans="21:21" x14ac:dyDescent="0.2">
      <c r="U31069" s="59"/>
    </row>
    <row r="31070" spans="21:21" x14ac:dyDescent="0.2">
      <c r="U31070" s="59"/>
    </row>
    <row r="31071" spans="21:21" x14ac:dyDescent="0.2">
      <c r="U31071" s="59"/>
    </row>
    <row r="31072" spans="21:21" x14ac:dyDescent="0.2">
      <c r="U31072" s="59"/>
    </row>
    <row r="31073" spans="21:21" x14ac:dyDescent="0.2">
      <c r="U31073" s="59"/>
    </row>
    <row r="31074" spans="21:21" x14ac:dyDescent="0.2">
      <c r="U31074" s="59"/>
    </row>
    <row r="31075" spans="21:21" x14ac:dyDescent="0.2">
      <c r="U31075" s="59"/>
    </row>
    <row r="31076" spans="21:21" x14ac:dyDescent="0.2">
      <c r="U31076" s="59"/>
    </row>
    <row r="31077" spans="21:21" x14ac:dyDescent="0.2">
      <c r="U31077" s="59"/>
    </row>
    <row r="31078" spans="21:21" x14ac:dyDescent="0.2">
      <c r="U31078" s="59"/>
    </row>
    <row r="31079" spans="21:21" x14ac:dyDescent="0.2">
      <c r="U31079" s="59"/>
    </row>
    <row r="31080" spans="21:21" x14ac:dyDescent="0.2">
      <c r="U31080" s="59"/>
    </row>
    <row r="31081" spans="21:21" x14ac:dyDescent="0.2">
      <c r="U31081" s="59"/>
    </row>
    <row r="31082" spans="21:21" x14ac:dyDescent="0.2">
      <c r="U31082" s="59"/>
    </row>
    <row r="31083" spans="21:21" x14ac:dyDescent="0.2">
      <c r="U31083" s="59"/>
    </row>
    <row r="31084" spans="21:21" x14ac:dyDescent="0.2">
      <c r="U31084" s="59"/>
    </row>
    <row r="31085" spans="21:21" x14ac:dyDescent="0.2">
      <c r="U31085" s="59"/>
    </row>
    <row r="31086" spans="21:21" x14ac:dyDescent="0.2">
      <c r="U31086" s="59"/>
    </row>
    <row r="31087" spans="21:21" x14ac:dyDescent="0.2">
      <c r="U31087" s="59"/>
    </row>
    <row r="31088" spans="21:21" x14ac:dyDescent="0.2">
      <c r="U31088" s="59"/>
    </row>
    <row r="31089" spans="21:21" x14ac:dyDescent="0.2">
      <c r="U31089" s="59"/>
    </row>
    <row r="31090" spans="21:21" x14ac:dyDescent="0.2">
      <c r="U31090" s="59"/>
    </row>
    <row r="31091" spans="21:21" x14ac:dyDescent="0.2">
      <c r="U31091" s="59"/>
    </row>
    <row r="31092" spans="21:21" x14ac:dyDescent="0.2">
      <c r="U31092" s="59"/>
    </row>
    <row r="31093" spans="21:21" x14ac:dyDescent="0.2">
      <c r="U31093" s="59"/>
    </row>
    <row r="31094" spans="21:21" x14ac:dyDescent="0.2">
      <c r="U31094" s="59"/>
    </row>
    <row r="31095" spans="21:21" x14ac:dyDescent="0.2">
      <c r="U31095" s="59"/>
    </row>
    <row r="31096" spans="21:21" x14ac:dyDescent="0.2">
      <c r="U31096" s="59"/>
    </row>
    <row r="31097" spans="21:21" x14ac:dyDescent="0.2">
      <c r="U31097" s="59"/>
    </row>
    <row r="31098" spans="21:21" x14ac:dyDescent="0.2">
      <c r="U31098" s="59"/>
    </row>
    <row r="31099" spans="21:21" x14ac:dyDescent="0.2">
      <c r="U31099" s="59"/>
    </row>
    <row r="31100" spans="21:21" x14ac:dyDescent="0.2">
      <c r="U31100" s="59"/>
    </row>
    <row r="31101" spans="21:21" x14ac:dyDescent="0.2">
      <c r="U31101" s="59"/>
    </row>
    <row r="31102" spans="21:21" x14ac:dyDescent="0.2">
      <c r="U31102" s="59"/>
    </row>
    <row r="31103" spans="21:21" x14ac:dyDescent="0.2">
      <c r="U31103" s="59"/>
    </row>
    <row r="31104" spans="21:21" x14ac:dyDescent="0.2">
      <c r="U31104" s="59"/>
    </row>
    <row r="31105" spans="21:21" x14ac:dyDescent="0.2">
      <c r="U31105" s="59"/>
    </row>
    <row r="31106" spans="21:21" x14ac:dyDescent="0.2">
      <c r="U31106" s="59"/>
    </row>
    <row r="31107" spans="21:21" x14ac:dyDescent="0.2">
      <c r="U31107" s="59"/>
    </row>
    <row r="31108" spans="21:21" x14ac:dyDescent="0.2">
      <c r="U31108" s="59"/>
    </row>
    <row r="31109" spans="21:21" x14ac:dyDescent="0.2">
      <c r="U31109" s="59"/>
    </row>
    <row r="31110" spans="21:21" x14ac:dyDescent="0.2">
      <c r="U31110" s="59"/>
    </row>
    <row r="31111" spans="21:21" x14ac:dyDescent="0.2">
      <c r="U31111" s="59"/>
    </row>
    <row r="31112" spans="21:21" x14ac:dyDescent="0.2">
      <c r="U31112" s="59"/>
    </row>
    <row r="31113" spans="21:21" x14ac:dyDescent="0.2">
      <c r="U31113" s="59"/>
    </row>
    <row r="31114" spans="21:21" x14ac:dyDescent="0.2">
      <c r="U31114" s="59"/>
    </row>
    <row r="31115" spans="21:21" x14ac:dyDescent="0.2">
      <c r="U31115" s="59"/>
    </row>
    <row r="31116" spans="21:21" x14ac:dyDescent="0.2">
      <c r="U31116" s="59"/>
    </row>
    <row r="31117" spans="21:21" x14ac:dyDescent="0.2">
      <c r="U31117" s="59"/>
    </row>
    <row r="31118" spans="21:21" x14ac:dyDescent="0.2">
      <c r="U31118" s="59"/>
    </row>
    <row r="31119" spans="21:21" x14ac:dyDescent="0.2">
      <c r="U31119" s="59"/>
    </row>
    <row r="31120" spans="21:21" x14ac:dyDescent="0.2">
      <c r="U31120" s="59"/>
    </row>
    <row r="31121" spans="21:21" x14ac:dyDescent="0.2">
      <c r="U31121" s="59"/>
    </row>
    <row r="31122" spans="21:21" x14ac:dyDescent="0.2">
      <c r="U31122" s="59"/>
    </row>
    <row r="31123" spans="21:21" x14ac:dyDescent="0.2">
      <c r="U31123" s="59"/>
    </row>
    <row r="31124" spans="21:21" x14ac:dyDescent="0.2">
      <c r="U31124" s="59"/>
    </row>
    <row r="31125" spans="21:21" x14ac:dyDescent="0.2">
      <c r="U31125" s="59"/>
    </row>
    <row r="31126" spans="21:21" x14ac:dyDescent="0.2">
      <c r="U31126" s="59"/>
    </row>
    <row r="31127" spans="21:21" x14ac:dyDescent="0.2">
      <c r="U31127" s="59"/>
    </row>
    <row r="31128" spans="21:21" x14ac:dyDescent="0.2">
      <c r="U31128" s="59"/>
    </row>
    <row r="31129" spans="21:21" x14ac:dyDescent="0.2">
      <c r="U31129" s="59"/>
    </row>
    <row r="31130" spans="21:21" x14ac:dyDescent="0.2">
      <c r="U31130" s="59"/>
    </row>
    <row r="31131" spans="21:21" x14ac:dyDescent="0.2">
      <c r="U31131" s="59"/>
    </row>
    <row r="31132" spans="21:21" x14ac:dyDescent="0.2">
      <c r="U31132" s="59"/>
    </row>
    <row r="31133" spans="21:21" x14ac:dyDescent="0.2">
      <c r="U31133" s="59"/>
    </row>
    <row r="31134" spans="21:21" x14ac:dyDescent="0.2">
      <c r="U31134" s="59"/>
    </row>
    <row r="31135" spans="21:21" x14ac:dyDescent="0.2">
      <c r="U31135" s="59"/>
    </row>
    <row r="31136" spans="21:21" x14ac:dyDescent="0.2">
      <c r="U31136" s="59"/>
    </row>
    <row r="31137" spans="21:21" x14ac:dyDescent="0.2">
      <c r="U31137" s="59"/>
    </row>
    <row r="31138" spans="21:21" x14ac:dyDescent="0.2">
      <c r="U31138" s="59"/>
    </row>
    <row r="31139" spans="21:21" x14ac:dyDescent="0.2">
      <c r="U31139" s="59"/>
    </row>
    <row r="31140" spans="21:21" x14ac:dyDescent="0.2">
      <c r="U31140" s="59"/>
    </row>
    <row r="31141" spans="21:21" x14ac:dyDescent="0.2">
      <c r="U31141" s="59"/>
    </row>
    <row r="31142" spans="21:21" x14ac:dyDescent="0.2">
      <c r="U31142" s="59"/>
    </row>
    <row r="31143" spans="21:21" x14ac:dyDescent="0.2">
      <c r="U31143" s="59"/>
    </row>
    <row r="31144" spans="21:21" x14ac:dyDescent="0.2">
      <c r="U31144" s="59"/>
    </row>
    <row r="31145" spans="21:21" x14ac:dyDescent="0.2">
      <c r="U31145" s="59"/>
    </row>
    <row r="31146" spans="21:21" x14ac:dyDescent="0.2">
      <c r="U31146" s="59"/>
    </row>
    <row r="31147" spans="21:21" x14ac:dyDescent="0.2">
      <c r="U31147" s="59"/>
    </row>
    <row r="31148" spans="21:21" x14ac:dyDescent="0.2">
      <c r="U31148" s="59"/>
    </row>
    <row r="31149" spans="21:21" x14ac:dyDescent="0.2">
      <c r="U31149" s="59"/>
    </row>
    <row r="31150" spans="21:21" x14ac:dyDescent="0.2">
      <c r="U31150" s="59"/>
    </row>
    <row r="31151" spans="21:21" x14ac:dyDescent="0.2">
      <c r="U31151" s="59"/>
    </row>
    <row r="31152" spans="21:21" x14ac:dyDescent="0.2">
      <c r="U31152" s="59"/>
    </row>
    <row r="31153" spans="21:21" x14ac:dyDescent="0.2">
      <c r="U31153" s="59"/>
    </row>
    <row r="31154" spans="21:21" x14ac:dyDescent="0.2">
      <c r="U31154" s="59"/>
    </row>
    <row r="31155" spans="21:21" x14ac:dyDescent="0.2">
      <c r="U31155" s="59"/>
    </row>
    <row r="31156" spans="21:21" x14ac:dyDescent="0.2">
      <c r="U31156" s="59"/>
    </row>
    <row r="31157" spans="21:21" x14ac:dyDescent="0.2">
      <c r="U31157" s="59"/>
    </row>
    <row r="31158" spans="21:21" x14ac:dyDescent="0.2">
      <c r="U31158" s="59"/>
    </row>
    <row r="31159" spans="21:21" x14ac:dyDescent="0.2">
      <c r="U31159" s="59"/>
    </row>
    <row r="31160" spans="21:21" x14ac:dyDescent="0.2">
      <c r="U31160" s="59"/>
    </row>
    <row r="31161" spans="21:21" x14ac:dyDescent="0.2">
      <c r="U31161" s="59"/>
    </row>
    <row r="31162" spans="21:21" x14ac:dyDescent="0.2">
      <c r="U31162" s="59"/>
    </row>
    <row r="31163" spans="21:21" x14ac:dyDescent="0.2">
      <c r="U31163" s="59"/>
    </row>
    <row r="31164" spans="21:21" x14ac:dyDescent="0.2">
      <c r="U31164" s="59"/>
    </row>
    <row r="31165" spans="21:21" x14ac:dyDescent="0.2">
      <c r="U31165" s="59"/>
    </row>
    <row r="31166" spans="21:21" x14ac:dyDescent="0.2">
      <c r="U31166" s="59"/>
    </row>
    <row r="31167" spans="21:21" x14ac:dyDescent="0.2">
      <c r="U31167" s="59"/>
    </row>
    <row r="31168" spans="21:21" x14ac:dyDescent="0.2">
      <c r="U31168" s="59"/>
    </row>
    <row r="31169" spans="21:21" x14ac:dyDescent="0.2">
      <c r="U31169" s="59"/>
    </row>
    <row r="31170" spans="21:21" x14ac:dyDescent="0.2">
      <c r="U31170" s="59"/>
    </row>
    <row r="31171" spans="21:21" x14ac:dyDescent="0.2">
      <c r="U31171" s="59"/>
    </row>
    <row r="31172" spans="21:21" x14ac:dyDescent="0.2">
      <c r="U31172" s="59"/>
    </row>
    <row r="31173" spans="21:21" x14ac:dyDescent="0.2">
      <c r="U31173" s="59"/>
    </row>
    <row r="31174" spans="21:21" x14ac:dyDescent="0.2">
      <c r="U31174" s="59"/>
    </row>
    <row r="31175" spans="21:21" x14ac:dyDescent="0.2">
      <c r="U31175" s="59"/>
    </row>
    <row r="31176" spans="21:21" x14ac:dyDescent="0.2">
      <c r="U31176" s="59"/>
    </row>
    <row r="31177" spans="21:21" x14ac:dyDescent="0.2">
      <c r="U31177" s="59"/>
    </row>
    <row r="31178" spans="21:21" x14ac:dyDescent="0.2">
      <c r="U31178" s="59"/>
    </row>
    <row r="31179" spans="21:21" x14ac:dyDescent="0.2">
      <c r="U31179" s="59"/>
    </row>
    <row r="31180" spans="21:21" x14ac:dyDescent="0.2">
      <c r="U31180" s="59"/>
    </row>
    <row r="31181" spans="21:21" x14ac:dyDescent="0.2">
      <c r="U31181" s="59"/>
    </row>
    <row r="31182" spans="21:21" x14ac:dyDescent="0.2">
      <c r="U31182" s="59"/>
    </row>
    <row r="31183" spans="21:21" x14ac:dyDescent="0.2">
      <c r="U31183" s="59"/>
    </row>
    <row r="31184" spans="21:21" x14ac:dyDescent="0.2">
      <c r="U31184" s="59"/>
    </row>
    <row r="31185" spans="21:21" x14ac:dyDescent="0.2">
      <c r="U31185" s="59"/>
    </row>
    <row r="31186" spans="21:21" x14ac:dyDescent="0.2">
      <c r="U31186" s="59"/>
    </row>
    <row r="31187" spans="21:21" x14ac:dyDescent="0.2">
      <c r="U31187" s="59"/>
    </row>
    <row r="31188" spans="21:21" x14ac:dyDescent="0.2">
      <c r="U31188" s="59"/>
    </row>
    <row r="31189" spans="21:21" x14ac:dyDescent="0.2">
      <c r="U31189" s="59"/>
    </row>
    <row r="31190" spans="21:21" x14ac:dyDescent="0.2">
      <c r="U31190" s="59"/>
    </row>
    <row r="31191" spans="21:21" x14ac:dyDescent="0.2">
      <c r="U31191" s="59"/>
    </row>
    <row r="31192" spans="21:21" x14ac:dyDescent="0.2">
      <c r="U31192" s="59"/>
    </row>
    <row r="31193" spans="21:21" x14ac:dyDescent="0.2">
      <c r="U31193" s="59"/>
    </row>
    <row r="31194" spans="21:21" x14ac:dyDescent="0.2">
      <c r="U31194" s="59"/>
    </row>
    <row r="31195" spans="21:21" x14ac:dyDescent="0.2">
      <c r="U31195" s="59"/>
    </row>
    <row r="31196" spans="21:21" x14ac:dyDescent="0.2">
      <c r="U31196" s="59"/>
    </row>
    <row r="31197" spans="21:21" x14ac:dyDescent="0.2">
      <c r="U31197" s="59"/>
    </row>
    <row r="31198" spans="21:21" x14ac:dyDescent="0.2">
      <c r="U31198" s="59"/>
    </row>
    <row r="31199" spans="21:21" x14ac:dyDescent="0.2">
      <c r="U31199" s="59"/>
    </row>
    <row r="31200" spans="21:21" x14ac:dyDescent="0.2">
      <c r="U31200" s="59"/>
    </row>
    <row r="31201" spans="21:21" x14ac:dyDescent="0.2">
      <c r="U31201" s="59"/>
    </row>
    <row r="31202" spans="21:21" x14ac:dyDescent="0.2">
      <c r="U31202" s="59"/>
    </row>
    <row r="31203" spans="21:21" x14ac:dyDescent="0.2">
      <c r="U31203" s="59"/>
    </row>
    <row r="31204" spans="21:21" x14ac:dyDescent="0.2">
      <c r="U31204" s="59"/>
    </row>
    <row r="31205" spans="21:21" x14ac:dyDescent="0.2">
      <c r="U31205" s="59"/>
    </row>
    <row r="31206" spans="21:21" x14ac:dyDescent="0.2">
      <c r="U31206" s="59"/>
    </row>
    <row r="31207" spans="21:21" x14ac:dyDescent="0.2">
      <c r="U31207" s="59"/>
    </row>
    <row r="31208" spans="21:21" x14ac:dyDescent="0.2">
      <c r="U31208" s="59"/>
    </row>
    <row r="31209" spans="21:21" x14ac:dyDescent="0.2">
      <c r="U31209" s="59"/>
    </row>
    <row r="31210" spans="21:21" x14ac:dyDescent="0.2">
      <c r="U31210" s="59"/>
    </row>
    <row r="31211" spans="21:21" x14ac:dyDescent="0.2">
      <c r="U31211" s="59"/>
    </row>
    <row r="31212" spans="21:21" x14ac:dyDescent="0.2">
      <c r="U31212" s="59"/>
    </row>
    <row r="31213" spans="21:21" x14ac:dyDescent="0.2">
      <c r="U31213" s="59"/>
    </row>
    <row r="31214" spans="21:21" x14ac:dyDescent="0.2">
      <c r="U31214" s="59"/>
    </row>
    <row r="31215" spans="21:21" x14ac:dyDescent="0.2">
      <c r="U31215" s="59"/>
    </row>
    <row r="31216" spans="21:21" x14ac:dyDescent="0.2">
      <c r="U31216" s="59"/>
    </row>
    <row r="31217" spans="21:21" x14ac:dyDescent="0.2">
      <c r="U31217" s="59"/>
    </row>
    <row r="31218" spans="21:21" x14ac:dyDescent="0.2">
      <c r="U31218" s="59"/>
    </row>
    <row r="31219" spans="21:21" x14ac:dyDescent="0.2">
      <c r="U31219" s="59"/>
    </row>
    <row r="31220" spans="21:21" x14ac:dyDescent="0.2">
      <c r="U31220" s="59"/>
    </row>
    <row r="31221" spans="21:21" x14ac:dyDescent="0.2">
      <c r="U31221" s="59"/>
    </row>
    <row r="31222" spans="21:21" x14ac:dyDescent="0.2">
      <c r="U31222" s="59"/>
    </row>
    <row r="31223" spans="21:21" x14ac:dyDescent="0.2">
      <c r="U31223" s="59"/>
    </row>
    <row r="31224" spans="21:21" x14ac:dyDescent="0.2">
      <c r="U31224" s="59"/>
    </row>
    <row r="31225" spans="21:21" x14ac:dyDescent="0.2">
      <c r="U31225" s="59"/>
    </row>
    <row r="31226" spans="21:21" x14ac:dyDescent="0.2">
      <c r="U31226" s="59"/>
    </row>
    <row r="31227" spans="21:21" x14ac:dyDescent="0.2">
      <c r="U31227" s="59"/>
    </row>
    <row r="31228" spans="21:21" x14ac:dyDescent="0.2">
      <c r="U31228" s="59"/>
    </row>
    <row r="31229" spans="21:21" x14ac:dyDescent="0.2">
      <c r="U31229" s="59"/>
    </row>
    <row r="31230" spans="21:21" x14ac:dyDescent="0.2">
      <c r="U31230" s="59"/>
    </row>
    <row r="31231" spans="21:21" x14ac:dyDescent="0.2">
      <c r="U31231" s="59"/>
    </row>
    <row r="31232" spans="21:21" x14ac:dyDescent="0.2">
      <c r="U31232" s="59"/>
    </row>
    <row r="31233" spans="21:21" x14ac:dyDescent="0.2">
      <c r="U31233" s="59"/>
    </row>
    <row r="31234" spans="21:21" x14ac:dyDescent="0.2">
      <c r="U31234" s="59"/>
    </row>
    <row r="31235" spans="21:21" x14ac:dyDescent="0.2">
      <c r="U31235" s="59"/>
    </row>
    <row r="31236" spans="21:21" x14ac:dyDescent="0.2">
      <c r="U31236" s="59"/>
    </row>
    <row r="31237" spans="21:21" x14ac:dyDescent="0.2">
      <c r="U31237" s="59"/>
    </row>
    <row r="31238" spans="21:21" x14ac:dyDescent="0.2">
      <c r="U31238" s="59"/>
    </row>
    <row r="31239" spans="21:21" x14ac:dyDescent="0.2">
      <c r="U31239" s="59"/>
    </row>
    <row r="31240" spans="21:21" x14ac:dyDescent="0.2">
      <c r="U31240" s="59"/>
    </row>
    <row r="31241" spans="21:21" x14ac:dyDescent="0.2">
      <c r="U31241" s="59"/>
    </row>
    <row r="31242" spans="21:21" x14ac:dyDescent="0.2">
      <c r="U31242" s="59"/>
    </row>
    <row r="31243" spans="21:21" x14ac:dyDescent="0.2">
      <c r="U31243" s="59"/>
    </row>
    <row r="31244" spans="21:21" x14ac:dyDescent="0.2">
      <c r="U31244" s="59"/>
    </row>
    <row r="31245" spans="21:21" x14ac:dyDescent="0.2">
      <c r="U31245" s="59"/>
    </row>
    <row r="31246" spans="21:21" x14ac:dyDescent="0.2">
      <c r="U31246" s="59"/>
    </row>
    <row r="31247" spans="21:21" x14ac:dyDescent="0.2">
      <c r="U31247" s="59"/>
    </row>
    <row r="31248" spans="21:21" x14ac:dyDescent="0.2">
      <c r="U31248" s="59"/>
    </row>
    <row r="31249" spans="21:21" x14ac:dyDescent="0.2">
      <c r="U31249" s="59"/>
    </row>
    <row r="31250" spans="21:21" x14ac:dyDescent="0.2">
      <c r="U31250" s="59"/>
    </row>
    <row r="31251" spans="21:21" x14ac:dyDescent="0.2">
      <c r="U31251" s="59"/>
    </row>
    <row r="31252" spans="21:21" x14ac:dyDescent="0.2">
      <c r="U31252" s="59"/>
    </row>
    <row r="31253" spans="21:21" x14ac:dyDescent="0.2">
      <c r="U31253" s="59"/>
    </row>
    <row r="31254" spans="21:21" x14ac:dyDescent="0.2">
      <c r="U31254" s="59"/>
    </row>
    <row r="31255" spans="21:21" x14ac:dyDescent="0.2">
      <c r="U31255" s="59"/>
    </row>
    <row r="31256" spans="21:21" x14ac:dyDescent="0.2">
      <c r="U31256" s="59"/>
    </row>
    <row r="31257" spans="21:21" x14ac:dyDescent="0.2">
      <c r="U31257" s="59"/>
    </row>
    <row r="31258" spans="21:21" x14ac:dyDescent="0.2">
      <c r="U31258" s="59"/>
    </row>
    <row r="31259" spans="21:21" x14ac:dyDescent="0.2">
      <c r="U31259" s="59"/>
    </row>
    <row r="31260" spans="21:21" x14ac:dyDescent="0.2">
      <c r="U31260" s="59"/>
    </row>
    <row r="31261" spans="21:21" x14ac:dyDescent="0.2">
      <c r="U31261" s="59"/>
    </row>
    <row r="31262" spans="21:21" x14ac:dyDescent="0.2">
      <c r="U31262" s="59"/>
    </row>
    <row r="31263" spans="21:21" x14ac:dyDescent="0.2">
      <c r="U31263" s="59"/>
    </row>
    <row r="31264" spans="21:21" x14ac:dyDescent="0.2">
      <c r="U31264" s="59"/>
    </row>
    <row r="31265" spans="21:21" x14ac:dyDescent="0.2">
      <c r="U31265" s="59"/>
    </row>
    <row r="31266" spans="21:21" x14ac:dyDescent="0.2">
      <c r="U31266" s="59"/>
    </row>
    <row r="31267" spans="21:21" x14ac:dyDescent="0.2">
      <c r="U31267" s="59"/>
    </row>
    <row r="31268" spans="21:21" x14ac:dyDescent="0.2">
      <c r="U31268" s="59"/>
    </row>
    <row r="31269" spans="21:21" x14ac:dyDescent="0.2">
      <c r="U31269" s="59"/>
    </row>
    <row r="31270" spans="21:21" x14ac:dyDescent="0.2">
      <c r="U31270" s="59"/>
    </row>
    <row r="31271" spans="21:21" x14ac:dyDescent="0.2">
      <c r="U31271" s="59"/>
    </row>
    <row r="31272" spans="21:21" x14ac:dyDescent="0.2">
      <c r="U31272" s="59"/>
    </row>
    <row r="31273" spans="21:21" x14ac:dyDescent="0.2">
      <c r="U31273" s="59"/>
    </row>
    <row r="31274" spans="21:21" x14ac:dyDescent="0.2">
      <c r="U31274" s="59"/>
    </row>
    <row r="31275" spans="21:21" x14ac:dyDescent="0.2">
      <c r="U31275" s="59"/>
    </row>
    <row r="31276" spans="21:21" x14ac:dyDescent="0.2">
      <c r="U31276" s="59"/>
    </row>
    <row r="31277" spans="21:21" x14ac:dyDescent="0.2">
      <c r="U31277" s="59"/>
    </row>
    <row r="31278" spans="21:21" x14ac:dyDescent="0.2">
      <c r="U31278" s="59"/>
    </row>
    <row r="31279" spans="21:21" x14ac:dyDescent="0.2">
      <c r="U31279" s="59"/>
    </row>
    <row r="31280" spans="21:21" x14ac:dyDescent="0.2">
      <c r="U31280" s="59"/>
    </row>
    <row r="31281" spans="21:21" x14ac:dyDescent="0.2">
      <c r="U31281" s="59"/>
    </row>
    <row r="31282" spans="21:21" x14ac:dyDescent="0.2">
      <c r="U31282" s="59"/>
    </row>
    <row r="31283" spans="21:21" x14ac:dyDescent="0.2">
      <c r="U31283" s="59"/>
    </row>
    <row r="31284" spans="21:21" x14ac:dyDescent="0.2">
      <c r="U31284" s="59"/>
    </row>
    <row r="31285" spans="21:21" x14ac:dyDescent="0.2">
      <c r="U31285" s="59"/>
    </row>
    <row r="31286" spans="21:21" x14ac:dyDescent="0.2">
      <c r="U31286" s="59"/>
    </row>
    <row r="31287" spans="21:21" x14ac:dyDescent="0.2">
      <c r="U31287" s="59"/>
    </row>
    <row r="31288" spans="21:21" x14ac:dyDescent="0.2">
      <c r="U31288" s="59"/>
    </row>
    <row r="31289" spans="21:21" x14ac:dyDescent="0.2">
      <c r="U31289" s="59"/>
    </row>
    <row r="31290" spans="21:21" x14ac:dyDescent="0.2">
      <c r="U31290" s="59"/>
    </row>
    <row r="31291" spans="21:21" x14ac:dyDescent="0.2">
      <c r="U31291" s="59"/>
    </row>
    <row r="31292" spans="21:21" x14ac:dyDescent="0.2">
      <c r="U31292" s="59"/>
    </row>
    <row r="31293" spans="21:21" x14ac:dyDescent="0.2">
      <c r="U31293" s="59"/>
    </row>
    <row r="31294" spans="21:21" x14ac:dyDescent="0.2">
      <c r="U31294" s="59"/>
    </row>
    <row r="31295" spans="21:21" x14ac:dyDescent="0.2">
      <c r="U31295" s="59"/>
    </row>
    <row r="31296" spans="21:21" x14ac:dyDescent="0.2">
      <c r="U31296" s="59"/>
    </row>
    <row r="31297" spans="21:21" x14ac:dyDescent="0.2">
      <c r="U31297" s="59"/>
    </row>
    <row r="31298" spans="21:21" x14ac:dyDescent="0.2">
      <c r="U31298" s="59"/>
    </row>
    <row r="31299" spans="21:21" x14ac:dyDescent="0.2">
      <c r="U31299" s="59"/>
    </row>
    <row r="31300" spans="21:21" x14ac:dyDescent="0.2">
      <c r="U31300" s="59"/>
    </row>
    <row r="31301" spans="21:21" x14ac:dyDescent="0.2">
      <c r="U31301" s="59"/>
    </row>
    <row r="31302" spans="21:21" x14ac:dyDescent="0.2">
      <c r="U31302" s="59"/>
    </row>
    <row r="31303" spans="21:21" x14ac:dyDescent="0.2">
      <c r="U31303" s="59"/>
    </row>
    <row r="31304" spans="21:21" x14ac:dyDescent="0.2">
      <c r="U31304" s="59"/>
    </row>
    <row r="31305" spans="21:21" x14ac:dyDescent="0.2">
      <c r="U31305" s="59"/>
    </row>
    <row r="31306" spans="21:21" x14ac:dyDescent="0.2">
      <c r="U31306" s="59"/>
    </row>
    <row r="31307" spans="21:21" x14ac:dyDescent="0.2">
      <c r="U31307" s="59"/>
    </row>
    <row r="31308" spans="21:21" x14ac:dyDescent="0.2">
      <c r="U31308" s="59"/>
    </row>
    <row r="31309" spans="21:21" x14ac:dyDescent="0.2">
      <c r="U31309" s="59"/>
    </row>
    <row r="31310" spans="21:21" x14ac:dyDescent="0.2">
      <c r="U31310" s="59"/>
    </row>
    <row r="31311" spans="21:21" x14ac:dyDescent="0.2">
      <c r="U31311" s="59"/>
    </row>
    <row r="31312" spans="21:21" x14ac:dyDescent="0.2">
      <c r="U31312" s="59"/>
    </row>
    <row r="31313" spans="21:21" x14ac:dyDescent="0.2">
      <c r="U31313" s="59"/>
    </row>
    <row r="31314" spans="21:21" x14ac:dyDescent="0.2">
      <c r="U31314" s="59"/>
    </row>
    <row r="31315" spans="21:21" x14ac:dyDescent="0.2">
      <c r="U31315" s="59"/>
    </row>
    <row r="31316" spans="21:21" x14ac:dyDescent="0.2">
      <c r="U31316" s="59"/>
    </row>
    <row r="31317" spans="21:21" x14ac:dyDescent="0.2">
      <c r="U31317" s="59"/>
    </row>
    <row r="31318" spans="21:21" x14ac:dyDescent="0.2">
      <c r="U31318" s="59"/>
    </row>
    <row r="31319" spans="21:21" x14ac:dyDescent="0.2">
      <c r="U31319" s="59"/>
    </row>
    <row r="31320" spans="21:21" x14ac:dyDescent="0.2">
      <c r="U31320" s="59"/>
    </row>
    <row r="31321" spans="21:21" x14ac:dyDescent="0.2">
      <c r="U31321" s="59"/>
    </row>
    <row r="31322" spans="21:21" x14ac:dyDescent="0.2">
      <c r="U31322" s="59"/>
    </row>
    <row r="31323" spans="21:21" x14ac:dyDescent="0.2">
      <c r="U31323" s="59"/>
    </row>
    <row r="31324" spans="21:21" x14ac:dyDescent="0.2">
      <c r="U31324" s="59"/>
    </row>
    <row r="31325" spans="21:21" x14ac:dyDescent="0.2">
      <c r="U31325" s="59"/>
    </row>
    <row r="31326" spans="21:21" x14ac:dyDescent="0.2">
      <c r="U31326" s="59"/>
    </row>
    <row r="31327" spans="21:21" x14ac:dyDescent="0.2">
      <c r="U31327" s="59"/>
    </row>
    <row r="31328" spans="21:21" x14ac:dyDescent="0.2">
      <c r="U31328" s="59"/>
    </row>
    <row r="31329" spans="21:21" x14ac:dyDescent="0.2">
      <c r="U31329" s="59"/>
    </row>
    <row r="31330" spans="21:21" x14ac:dyDescent="0.2">
      <c r="U31330" s="59"/>
    </row>
    <row r="31331" spans="21:21" x14ac:dyDescent="0.2">
      <c r="U31331" s="59"/>
    </row>
    <row r="31332" spans="21:21" x14ac:dyDescent="0.2">
      <c r="U31332" s="59"/>
    </row>
    <row r="31333" spans="21:21" x14ac:dyDescent="0.2">
      <c r="U31333" s="59"/>
    </row>
    <row r="31334" spans="21:21" x14ac:dyDescent="0.2">
      <c r="U31334" s="59"/>
    </row>
    <row r="31335" spans="21:21" x14ac:dyDescent="0.2">
      <c r="U31335" s="59"/>
    </row>
    <row r="31336" spans="21:21" x14ac:dyDescent="0.2">
      <c r="U31336" s="59"/>
    </row>
    <row r="31337" spans="21:21" x14ac:dyDescent="0.2">
      <c r="U31337" s="59"/>
    </row>
    <row r="31338" spans="21:21" x14ac:dyDescent="0.2">
      <c r="U31338" s="59"/>
    </row>
    <row r="31339" spans="21:21" x14ac:dyDescent="0.2">
      <c r="U31339" s="59"/>
    </row>
    <row r="31340" spans="21:21" x14ac:dyDescent="0.2">
      <c r="U31340" s="59"/>
    </row>
    <row r="31341" spans="21:21" x14ac:dyDescent="0.2">
      <c r="U31341" s="59"/>
    </row>
    <row r="31342" spans="21:21" x14ac:dyDescent="0.2">
      <c r="U31342" s="59"/>
    </row>
    <row r="31343" spans="21:21" x14ac:dyDescent="0.2">
      <c r="U31343" s="59"/>
    </row>
    <row r="31344" spans="21:21" x14ac:dyDescent="0.2">
      <c r="U31344" s="59"/>
    </row>
    <row r="31345" spans="21:21" x14ac:dyDescent="0.2">
      <c r="U31345" s="59"/>
    </row>
    <row r="31346" spans="21:21" x14ac:dyDescent="0.2">
      <c r="U31346" s="59"/>
    </row>
    <row r="31347" spans="21:21" x14ac:dyDescent="0.2">
      <c r="U31347" s="59"/>
    </row>
    <row r="31348" spans="21:21" x14ac:dyDescent="0.2">
      <c r="U31348" s="59"/>
    </row>
    <row r="31349" spans="21:21" x14ac:dyDescent="0.2">
      <c r="U31349" s="59"/>
    </row>
    <row r="31350" spans="21:21" x14ac:dyDescent="0.2">
      <c r="U31350" s="59"/>
    </row>
    <row r="31351" spans="21:21" x14ac:dyDescent="0.2">
      <c r="U31351" s="59"/>
    </row>
    <row r="31352" spans="21:21" x14ac:dyDescent="0.2">
      <c r="U31352" s="59"/>
    </row>
    <row r="31353" spans="21:21" x14ac:dyDescent="0.2">
      <c r="U31353" s="59"/>
    </row>
    <row r="31354" spans="21:21" x14ac:dyDescent="0.2">
      <c r="U31354" s="59"/>
    </row>
    <row r="31355" spans="21:21" x14ac:dyDescent="0.2">
      <c r="U31355" s="59"/>
    </row>
    <row r="31356" spans="21:21" x14ac:dyDescent="0.2">
      <c r="U31356" s="59"/>
    </row>
    <row r="31357" spans="21:21" x14ac:dyDescent="0.2">
      <c r="U31357" s="59"/>
    </row>
    <row r="31358" spans="21:21" x14ac:dyDescent="0.2">
      <c r="U31358" s="59"/>
    </row>
    <row r="31359" spans="21:21" x14ac:dyDescent="0.2">
      <c r="U31359" s="59"/>
    </row>
    <row r="31360" spans="21:21" x14ac:dyDescent="0.2">
      <c r="U31360" s="59"/>
    </row>
    <row r="31361" spans="21:21" x14ac:dyDescent="0.2">
      <c r="U31361" s="59"/>
    </row>
    <row r="31362" spans="21:21" x14ac:dyDescent="0.2">
      <c r="U31362" s="59"/>
    </row>
    <row r="31363" spans="21:21" x14ac:dyDescent="0.2">
      <c r="U31363" s="59"/>
    </row>
    <row r="31364" spans="21:21" x14ac:dyDescent="0.2">
      <c r="U31364" s="59"/>
    </row>
    <row r="31365" spans="21:21" x14ac:dyDescent="0.2">
      <c r="U31365" s="59"/>
    </row>
    <row r="31366" spans="21:21" x14ac:dyDescent="0.2">
      <c r="U31366" s="59"/>
    </row>
    <row r="31367" spans="21:21" x14ac:dyDescent="0.2">
      <c r="U31367" s="59"/>
    </row>
    <row r="31368" spans="21:21" x14ac:dyDescent="0.2">
      <c r="U31368" s="59"/>
    </row>
    <row r="31369" spans="21:21" x14ac:dyDescent="0.2">
      <c r="U31369" s="59"/>
    </row>
    <row r="31370" spans="21:21" x14ac:dyDescent="0.2">
      <c r="U31370" s="59"/>
    </row>
    <row r="31371" spans="21:21" x14ac:dyDescent="0.2">
      <c r="U31371" s="59"/>
    </row>
    <row r="31372" spans="21:21" x14ac:dyDescent="0.2">
      <c r="U31372" s="59"/>
    </row>
    <row r="31373" spans="21:21" x14ac:dyDescent="0.2">
      <c r="U31373" s="59"/>
    </row>
    <row r="31374" spans="21:21" x14ac:dyDescent="0.2">
      <c r="U31374" s="59"/>
    </row>
    <row r="31375" spans="21:21" x14ac:dyDescent="0.2">
      <c r="U31375" s="59"/>
    </row>
    <row r="31376" spans="21:21" x14ac:dyDescent="0.2">
      <c r="U31376" s="59"/>
    </row>
    <row r="31377" spans="21:21" x14ac:dyDescent="0.2">
      <c r="U31377" s="59"/>
    </row>
    <row r="31378" spans="21:21" x14ac:dyDescent="0.2">
      <c r="U31378" s="59"/>
    </row>
    <row r="31379" spans="21:21" x14ac:dyDescent="0.2">
      <c r="U31379" s="59"/>
    </row>
    <row r="31380" spans="21:21" x14ac:dyDescent="0.2">
      <c r="U31380" s="59"/>
    </row>
    <row r="31381" spans="21:21" x14ac:dyDescent="0.2">
      <c r="U31381" s="59"/>
    </row>
    <row r="31382" spans="21:21" x14ac:dyDescent="0.2">
      <c r="U31382" s="59"/>
    </row>
    <row r="31383" spans="21:21" x14ac:dyDescent="0.2">
      <c r="U31383" s="59"/>
    </row>
    <row r="31384" spans="21:21" x14ac:dyDescent="0.2">
      <c r="U31384" s="59"/>
    </row>
    <row r="31385" spans="21:21" x14ac:dyDescent="0.2">
      <c r="U31385" s="59"/>
    </row>
    <row r="31386" spans="21:21" x14ac:dyDescent="0.2">
      <c r="U31386" s="59"/>
    </row>
    <row r="31387" spans="21:21" x14ac:dyDescent="0.2">
      <c r="U31387" s="59"/>
    </row>
    <row r="31388" spans="21:21" x14ac:dyDescent="0.2">
      <c r="U31388" s="59"/>
    </row>
    <row r="31389" spans="21:21" x14ac:dyDescent="0.2">
      <c r="U31389" s="59"/>
    </row>
    <row r="31390" spans="21:21" x14ac:dyDescent="0.2">
      <c r="U31390" s="59"/>
    </row>
    <row r="31391" spans="21:21" x14ac:dyDescent="0.2">
      <c r="U31391" s="59"/>
    </row>
    <row r="31392" spans="21:21" x14ac:dyDescent="0.2">
      <c r="U31392" s="59"/>
    </row>
    <row r="31393" spans="21:21" x14ac:dyDescent="0.2">
      <c r="U31393" s="59"/>
    </row>
    <row r="31394" spans="21:21" x14ac:dyDescent="0.2">
      <c r="U31394" s="59"/>
    </row>
    <row r="31395" spans="21:21" x14ac:dyDescent="0.2">
      <c r="U31395" s="59"/>
    </row>
    <row r="31396" spans="21:21" x14ac:dyDescent="0.2">
      <c r="U31396" s="59"/>
    </row>
    <row r="31397" spans="21:21" x14ac:dyDescent="0.2">
      <c r="U31397" s="59"/>
    </row>
    <row r="31398" spans="21:21" x14ac:dyDescent="0.2">
      <c r="U31398" s="59"/>
    </row>
    <row r="31399" spans="21:21" x14ac:dyDescent="0.2">
      <c r="U31399" s="59"/>
    </row>
    <row r="31400" spans="21:21" x14ac:dyDescent="0.2">
      <c r="U31400" s="59"/>
    </row>
    <row r="31401" spans="21:21" x14ac:dyDescent="0.2">
      <c r="U31401" s="59"/>
    </row>
    <row r="31402" spans="21:21" x14ac:dyDescent="0.2">
      <c r="U31402" s="59"/>
    </row>
    <row r="31403" spans="21:21" x14ac:dyDescent="0.2">
      <c r="U31403" s="59"/>
    </row>
    <row r="31404" spans="21:21" x14ac:dyDescent="0.2">
      <c r="U31404" s="59"/>
    </row>
    <row r="31405" spans="21:21" x14ac:dyDescent="0.2">
      <c r="U31405" s="59"/>
    </row>
    <row r="31406" spans="21:21" x14ac:dyDescent="0.2">
      <c r="U31406" s="59"/>
    </row>
    <row r="31407" spans="21:21" x14ac:dyDescent="0.2">
      <c r="U31407" s="59"/>
    </row>
    <row r="31408" spans="21:21" x14ac:dyDescent="0.2">
      <c r="U31408" s="59"/>
    </row>
    <row r="31409" spans="21:21" x14ac:dyDescent="0.2">
      <c r="U31409" s="59"/>
    </row>
    <row r="31410" spans="21:21" x14ac:dyDescent="0.2">
      <c r="U31410" s="59"/>
    </row>
    <row r="31411" spans="21:21" x14ac:dyDescent="0.2">
      <c r="U31411" s="59"/>
    </row>
    <row r="31412" spans="21:21" x14ac:dyDescent="0.2">
      <c r="U31412" s="59"/>
    </row>
    <row r="31413" spans="21:21" x14ac:dyDescent="0.2">
      <c r="U31413" s="59"/>
    </row>
    <row r="31414" spans="21:21" x14ac:dyDescent="0.2">
      <c r="U31414" s="59"/>
    </row>
    <row r="31415" spans="21:21" x14ac:dyDescent="0.2">
      <c r="U31415" s="59"/>
    </row>
    <row r="31416" spans="21:21" x14ac:dyDescent="0.2">
      <c r="U31416" s="59"/>
    </row>
    <row r="31417" spans="21:21" x14ac:dyDescent="0.2">
      <c r="U31417" s="59"/>
    </row>
    <row r="31418" spans="21:21" x14ac:dyDescent="0.2">
      <c r="U31418" s="59"/>
    </row>
    <row r="31419" spans="21:21" x14ac:dyDescent="0.2">
      <c r="U31419" s="59"/>
    </row>
    <row r="31420" spans="21:21" x14ac:dyDescent="0.2">
      <c r="U31420" s="59"/>
    </row>
    <row r="31421" spans="21:21" x14ac:dyDescent="0.2">
      <c r="U31421" s="59"/>
    </row>
    <row r="31422" spans="21:21" x14ac:dyDescent="0.2">
      <c r="U31422" s="59"/>
    </row>
    <row r="31423" spans="21:21" x14ac:dyDescent="0.2">
      <c r="U31423" s="59"/>
    </row>
    <row r="31424" spans="21:21" x14ac:dyDescent="0.2">
      <c r="U31424" s="59"/>
    </row>
    <row r="31425" spans="21:21" x14ac:dyDescent="0.2">
      <c r="U31425" s="59"/>
    </row>
    <row r="31426" spans="21:21" x14ac:dyDescent="0.2">
      <c r="U31426" s="59"/>
    </row>
    <row r="31427" spans="21:21" x14ac:dyDescent="0.2">
      <c r="U31427" s="59"/>
    </row>
    <row r="31428" spans="21:21" x14ac:dyDescent="0.2">
      <c r="U31428" s="59"/>
    </row>
    <row r="31429" spans="21:21" x14ac:dyDescent="0.2">
      <c r="U31429" s="59"/>
    </row>
    <row r="31430" spans="21:21" x14ac:dyDescent="0.2">
      <c r="U31430" s="59"/>
    </row>
    <row r="31431" spans="21:21" x14ac:dyDescent="0.2">
      <c r="U31431" s="59"/>
    </row>
    <row r="31432" spans="21:21" x14ac:dyDescent="0.2">
      <c r="U31432" s="59"/>
    </row>
    <row r="31433" spans="21:21" x14ac:dyDescent="0.2">
      <c r="U31433" s="59"/>
    </row>
    <row r="31434" spans="21:21" x14ac:dyDescent="0.2">
      <c r="U31434" s="59"/>
    </row>
    <row r="31435" spans="21:21" x14ac:dyDescent="0.2">
      <c r="U31435" s="59"/>
    </row>
    <row r="31436" spans="21:21" x14ac:dyDescent="0.2">
      <c r="U31436" s="59"/>
    </row>
    <row r="31437" spans="21:21" x14ac:dyDescent="0.2">
      <c r="U31437" s="59"/>
    </row>
    <row r="31438" spans="21:21" x14ac:dyDescent="0.2">
      <c r="U31438" s="59"/>
    </row>
    <row r="31439" spans="21:21" x14ac:dyDescent="0.2">
      <c r="U31439" s="59"/>
    </row>
    <row r="31440" spans="21:21" x14ac:dyDescent="0.2">
      <c r="U31440" s="59"/>
    </row>
    <row r="31441" spans="21:21" x14ac:dyDescent="0.2">
      <c r="U31441" s="59"/>
    </row>
    <row r="31442" spans="21:21" x14ac:dyDescent="0.2">
      <c r="U31442" s="59"/>
    </row>
    <row r="31443" spans="21:21" x14ac:dyDescent="0.2">
      <c r="U31443" s="59"/>
    </row>
    <row r="31444" spans="21:21" x14ac:dyDescent="0.2">
      <c r="U31444" s="59"/>
    </row>
    <row r="31445" spans="21:21" x14ac:dyDescent="0.2">
      <c r="U31445" s="59"/>
    </row>
    <row r="31446" spans="21:21" x14ac:dyDescent="0.2">
      <c r="U31446" s="59"/>
    </row>
    <row r="31447" spans="21:21" x14ac:dyDescent="0.2">
      <c r="U31447" s="59"/>
    </row>
    <row r="31448" spans="21:21" x14ac:dyDescent="0.2">
      <c r="U31448" s="59"/>
    </row>
    <row r="31449" spans="21:21" x14ac:dyDescent="0.2">
      <c r="U31449" s="59"/>
    </row>
    <row r="31450" spans="21:21" x14ac:dyDescent="0.2">
      <c r="U31450" s="59"/>
    </row>
    <row r="31451" spans="21:21" x14ac:dyDescent="0.2">
      <c r="U31451" s="59"/>
    </row>
    <row r="31452" spans="21:21" x14ac:dyDescent="0.2">
      <c r="U31452" s="59"/>
    </row>
    <row r="31453" spans="21:21" x14ac:dyDescent="0.2">
      <c r="U31453" s="59"/>
    </row>
    <row r="31454" spans="21:21" x14ac:dyDescent="0.2">
      <c r="U31454" s="59"/>
    </row>
    <row r="31455" spans="21:21" x14ac:dyDescent="0.2">
      <c r="U31455" s="59"/>
    </row>
    <row r="31456" spans="21:21" x14ac:dyDescent="0.2">
      <c r="U31456" s="59"/>
    </row>
    <row r="31457" spans="21:21" x14ac:dyDescent="0.2">
      <c r="U31457" s="59"/>
    </row>
    <row r="31458" spans="21:21" x14ac:dyDescent="0.2">
      <c r="U31458" s="59"/>
    </row>
    <row r="31459" spans="21:21" x14ac:dyDescent="0.2">
      <c r="U31459" s="59"/>
    </row>
    <row r="31460" spans="21:21" x14ac:dyDescent="0.2">
      <c r="U31460" s="59"/>
    </row>
    <row r="31461" spans="21:21" x14ac:dyDescent="0.2">
      <c r="U31461" s="59"/>
    </row>
    <row r="31462" spans="21:21" x14ac:dyDescent="0.2">
      <c r="U31462" s="59"/>
    </row>
    <row r="31463" spans="21:21" x14ac:dyDescent="0.2">
      <c r="U31463" s="59"/>
    </row>
    <row r="31464" spans="21:21" x14ac:dyDescent="0.2">
      <c r="U31464" s="59"/>
    </row>
    <row r="31465" spans="21:21" x14ac:dyDescent="0.2">
      <c r="U31465" s="59"/>
    </row>
    <row r="31466" spans="21:21" x14ac:dyDescent="0.2">
      <c r="U31466" s="59"/>
    </row>
    <row r="31467" spans="21:21" x14ac:dyDescent="0.2">
      <c r="U31467" s="59"/>
    </row>
    <row r="31468" spans="21:21" x14ac:dyDescent="0.2">
      <c r="U31468" s="59"/>
    </row>
    <row r="31469" spans="21:21" x14ac:dyDescent="0.2">
      <c r="U31469" s="59"/>
    </row>
    <row r="31470" spans="21:21" x14ac:dyDescent="0.2">
      <c r="U31470" s="59"/>
    </row>
    <row r="31471" spans="21:21" x14ac:dyDescent="0.2">
      <c r="U31471" s="59"/>
    </row>
    <row r="31472" spans="21:21" x14ac:dyDescent="0.2">
      <c r="U31472" s="59"/>
    </row>
    <row r="31473" spans="21:21" x14ac:dyDescent="0.2">
      <c r="U31473" s="59"/>
    </row>
    <row r="31474" spans="21:21" x14ac:dyDescent="0.2">
      <c r="U31474" s="59"/>
    </row>
    <row r="31475" spans="21:21" x14ac:dyDescent="0.2">
      <c r="U31475" s="59"/>
    </row>
    <row r="31476" spans="21:21" x14ac:dyDescent="0.2">
      <c r="U31476" s="59"/>
    </row>
    <row r="31477" spans="21:21" x14ac:dyDescent="0.2">
      <c r="U31477" s="59"/>
    </row>
    <row r="31478" spans="21:21" x14ac:dyDescent="0.2">
      <c r="U31478" s="59"/>
    </row>
    <row r="31479" spans="21:21" x14ac:dyDescent="0.2">
      <c r="U31479" s="59"/>
    </row>
    <row r="31480" spans="21:21" x14ac:dyDescent="0.2">
      <c r="U31480" s="59"/>
    </row>
    <row r="31481" spans="21:21" x14ac:dyDescent="0.2">
      <c r="U31481" s="59"/>
    </row>
    <row r="31482" spans="21:21" x14ac:dyDescent="0.2">
      <c r="U31482" s="59"/>
    </row>
    <row r="31483" spans="21:21" x14ac:dyDescent="0.2">
      <c r="U31483" s="59"/>
    </row>
    <row r="31484" spans="21:21" x14ac:dyDescent="0.2">
      <c r="U31484" s="59"/>
    </row>
    <row r="31485" spans="21:21" x14ac:dyDescent="0.2">
      <c r="U31485" s="59"/>
    </row>
    <row r="31486" spans="21:21" x14ac:dyDescent="0.2">
      <c r="U31486" s="59"/>
    </row>
    <row r="31487" spans="21:21" x14ac:dyDescent="0.2">
      <c r="U31487" s="59"/>
    </row>
    <row r="31488" spans="21:21" x14ac:dyDescent="0.2">
      <c r="U31488" s="59"/>
    </row>
    <row r="31489" spans="21:21" x14ac:dyDescent="0.2">
      <c r="U31489" s="59"/>
    </row>
    <row r="31490" spans="21:21" x14ac:dyDescent="0.2">
      <c r="U31490" s="59"/>
    </row>
    <row r="31491" spans="21:21" x14ac:dyDescent="0.2">
      <c r="U31491" s="59"/>
    </row>
    <row r="31492" spans="21:21" x14ac:dyDescent="0.2">
      <c r="U31492" s="59"/>
    </row>
    <row r="31493" spans="21:21" x14ac:dyDescent="0.2">
      <c r="U31493" s="59"/>
    </row>
    <row r="31494" spans="21:21" x14ac:dyDescent="0.2">
      <c r="U31494" s="59"/>
    </row>
    <row r="31495" spans="21:21" x14ac:dyDescent="0.2">
      <c r="U31495" s="59"/>
    </row>
    <row r="31496" spans="21:21" x14ac:dyDescent="0.2">
      <c r="U31496" s="59"/>
    </row>
    <row r="31497" spans="21:21" x14ac:dyDescent="0.2">
      <c r="U31497" s="59"/>
    </row>
    <row r="31498" spans="21:21" x14ac:dyDescent="0.2">
      <c r="U31498" s="59"/>
    </row>
    <row r="31499" spans="21:21" x14ac:dyDescent="0.2">
      <c r="U31499" s="59"/>
    </row>
    <row r="31500" spans="21:21" x14ac:dyDescent="0.2">
      <c r="U31500" s="59"/>
    </row>
    <row r="31501" spans="21:21" x14ac:dyDescent="0.2">
      <c r="U31501" s="59"/>
    </row>
    <row r="31502" spans="21:21" x14ac:dyDescent="0.2">
      <c r="U31502" s="59"/>
    </row>
    <row r="31503" spans="21:21" x14ac:dyDescent="0.2">
      <c r="U31503" s="59"/>
    </row>
    <row r="31504" spans="21:21" x14ac:dyDescent="0.2">
      <c r="U31504" s="59"/>
    </row>
    <row r="31505" spans="21:21" x14ac:dyDescent="0.2">
      <c r="U31505" s="59"/>
    </row>
    <row r="31506" spans="21:21" x14ac:dyDescent="0.2">
      <c r="U31506" s="59"/>
    </row>
    <row r="31507" spans="21:21" x14ac:dyDescent="0.2">
      <c r="U31507" s="59"/>
    </row>
    <row r="31508" spans="21:21" x14ac:dyDescent="0.2">
      <c r="U31508" s="59"/>
    </row>
    <row r="31509" spans="21:21" x14ac:dyDescent="0.2">
      <c r="U31509" s="59"/>
    </row>
    <row r="31510" spans="21:21" x14ac:dyDescent="0.2">
      <c r="U31510" s="59"/>
    </row>
    <row r="31511" spans="21:21" x14ac:dyDescent="0.2">
      <c r="U31511" s="59"/>
    </row>
    <row r="31512" spans="21:21" x14ac:dyDescent="0.2">
      <c r="U31512" s="59"/>
    </row>
    <row r="31513" spans="21:21" x14ac:dyDescent="0.2">
      <c r="U31513" s="59"/>
    </row>
    <row r="31514" spans="21:21" x14ac:dyDescent="0.2">
      <c r="U31514" s="59"/>
    </row>
    <row r="31515" spans="21:21" x14ac:dyDescent="0.2">
      <c r="U31515" s="59"/>
    </row>
    <row r="31516" spans="21:21" x14ac:dyDescent="0.2">
      <c r="U31516" s="59"/>
    </row>
    <row r="31517" spans="21:21" x14ac:dyDescent="0.2">
      <c r="U31517" s="59"/>
    </row>
    <row r="31518" spans="21:21" x14ac:dyDescent="0.2">
      <c r="U31518" s="59"/>
    </row>
    <row r="31519" spans="21:21" x14ac:dyDescent="0.2">
      <c r="U31519" s="59"/>
    </row>
    <row r="31520" spans="21:21" x14ac:dyDescent="0.2">
      <c r="U31520" s="59"/>
    </row>
    <row r="31521" spans="21:21" x14ac:dyDescent="0.2">
      <c r="U31521" s="59"/>
    </row>
    <row r="31522" spans="21:21" x14ac:dyDescent="0.2">
      <c r="U31522" s="59"/>
    </row>
    <row r="31523" spans="21:21" x14ac:dyDescent="0.2">
      <c r="U31523" s="59"/>
    </row>
    <row r="31524" spans="21:21" x14ac:dyDescent="0.2">
      <c r="U31524" s="59"/>
    </row>
    <row r="31525" spans="21:21" x14ac:dyDescent="0.2">
      <c r="U31525" s="59"/>
    </row>
    <row r="31526" spans="21:21" x14ac:dyDescent="0.2">
      <c r="U31526" s="59"/>
    </row>
    <row r="31527" spans="21:21" x14ac:dyDescent="0.2">
      <c r="U31527" s="59"/>
    </row>
    <row r="31528" spans="21:21" x14ac:dyDescent="0.2">
      <c r="U31528" s="59"/>
    </row>
    <row r="31529" spans="21:21" x14ac:dyDescent="0.2">
      <c r="U31529" s="59"/>
    </row>
    <row r="31530" spans="21:21" x14ac:dyDescent="0.2">
      <c r="U31530" s="59"/>
    </row>
    <row r="31531" spans="21:21" x14ac:dyDescent="0.2">
      <c r="U31531" s="59"/>
    </row>
    <row r="31532" spans="21:21" x14ac:dyDescent="0.2">
      <c r="U31532" s="59"/>
    </row>
    <row r="31533" spans="21:21" x14ac:dyDescent="0.2">
      <c r="U31533" s="59"/>
    </row>
    <row r="31534" spans="21:21" x14ac:dyDescent="0.2">
      <c r="U31534" s="59"/>
    </row>
    <row r="31535" spans="21:21" x14ac:dyDescent="0.2">
      <c r="U31535" s="59"/>
    </row>
    <row r="31536" spans="21:21" x14ac:dyDescent="0.2">
      <c r="U31536" s="59"/>
    </row>
    <row r="31537" spans="21:21" x14ac:dyDescent="0.2">
      <c r="U31537" s="59"/>
    </row>
    <row r="31538" spans="21:21" x14ac:dyDescent="0.2">
      <c r="U31538" s="59"/>
    </row>
    <row r="31539" spans="21:21" x14ac:dyDescent="0.2">
      <c r="U31539" s="59"/>
    </row>
    <row r="31540" spans="21:21" x14ac:dyDescent="0.2">
      <c r="U31540" s="59"/>
    </row>
    <row r="31541" spans="21:21" x14ac:dyDescent="0.2">
      <c r="U31541" s="59"/>
    </row>
    <row r="31542" spans="21:21" x14ac:dyDescent="0.2">
      <c r="U31542" s="59"/>
    </row>
    <row r="31543" spans="21:21" x14ac:dyDescent="0.2">
      <c r="U31543" s="59"/>
    </row>
    <row r="31544" spans="21:21" x14ac:dyDescent="0.2">
      <c r="U31544" s="59"/>
    </row>
    <row r="31545" spans="21:21" x14ac:dyDescent="0.2">
      <c r="U31545" s="59"/>
    </row>
    <row r="31546" spans="21:21" x14ac:dyDescent="0.2">
      <c r="U31546" s="59"/>
    </row>
    <row r="31547" spans="21:21" x14ac:dyDescent="0.2">
      <c r="U31547" s="59"/>
    </row>
    <row r="31548" spans="21:21" x14ac:dyDescent="0.2">
      <c r="U31548" s="59"/>
    </row>
    <row r="31549" spans="21:21" x14ac:dyDescent="0.2">
      <c r="U31549" s="59"/>
    </row>
    <row r="31550" spans="21:21" x14ac:dyDescent="0.2">
      <c r="U31550" s="59"/>
    </row>
    <row r="31551" spans="21:21" x14ac:dyDescent="0.2">
      <c r="U31551" s="59"/>
    </row>
    <row r="31552" spans="21:21" x14ac:dyDescent="0.2">
      <c r="U31552" s="59"/>
    </row>
    <row r="31553" spans="21:21" x14ac:dyDescent="0.2">
      <c r="U31553" s="59"/>
    </row>
    <row r="31554" spans="21:21" x14ac:dyDescent="0.2">
      <c r="U31554" s="59"/>
    </row>
    <row r="31555" spans="21:21" x14ac:dyDescent="0.2">
      <c r="U31555" s="59"/>
    </row>
    <row r="31556" spans="21:21" x14ac:dyDescent="0.2">
      <c r="U31556" s="59"/>
    </row>
    <row r="31557" spans="21:21" x14ac:dyDescent="0.2">
      <c r="U31557" s="59"/>
    </row>
    <row r="31558" spans="21:21" x14ac:dyDescent="0.2">
      <c r="U31558" s="59"/>
    </row>
    <row r="31559" spans="21:21" x14ac:dyDescent="0.2">
      <c r="U31559" s="59"/>
    </row>
    <row r="31560" spans="21:21" x14ac:dyDescent="0.2">
      <c r="U31560" s="59"/>
    </row>
    <row r="31561" spans="21:21" x14ac:dyDescent="0.2">
      <c r="U31561" s="59"/>
    </row>
    <row r="31562" spans="21:21" x14ac:dyDescent="0.2">
      <c r="U31562" s="59"/>
    </row>
    <row r="31563" spans="21:21" x14ac:dyDescent="0.2">
      <c r="U31563" s="59"/>
    </row>
    <row r="31564" spans="21:21" x14ac:dyDescent="0.2">
      <c r="U31564" s="59"/>
    </row>
    <row r="31565" spans="21:21" x14ac:dyDescent="0.2">
      <c r="U31565" s="59"/>
    </row>
    <row r="31566" spans="21:21" x14ac:dyDescent="0.2">
      <c r="U31566" s="59"/>
    </row>
    <row r="31567" spans="21:21" x14ac:dyDescent="0.2">
      <c r="U31567" s="59"/>
    </row>
    <row r="31568" spans="21:21" x14ac:dyDescent="0.2">
      <c r="U31568" s="59"/>
    </row>
    <row r="31569" spans="21:21" x14ac:dyDescent="0.2">
      <c r="U31569" s="59"/>
    </row>
    <row r="31570" spans="21:21" x14ac:dyDescent="0.2">
      <c r="U31570" s="59"/>
    </row>
    <row r="31571" spans="21:21" x14ac:dyDescent="0.2">
      <c r="U31571" s="59"/>
    </row>
    <row r="31572" spans="21:21" x14ac:dyDescent="0.2">
      <c r="U31572" s="59"/>
    </row>
    <row r="31573" spans="21:21" x14ac:dyDescent="0.2">
      <c r="U31573" s="59"/>
    </row>
    <row r="31574" spans="21:21" x14ac:dyDescent="0.2">
      <c r="U31574" s="59"/>
    </row>
    <row r="31575" spans="21:21" x14ac:dyDescent="0.2">
      <c r="U31575" s="59"/>
    </row>
    <row r="31576" spans="21:21" x14ac:dyDescent="0.2">
      <c r="U31576" s="59"/>
    </row>
    <row r="31577" spans="21:21" x14ac:dyDescent="0.2">
      <c r="U31577" s="59"/>
    </row>
    <row r="31578" spans="21:21" x14ac:dyDescent="0.2">
      <c r="U31578" s="59"/>
    </row>
    <row r="31579" spans="21:21" x14ac:dyDescent="0.2">
      <c r="U31579" s="59"/>
    </row>
    <row r="31580" spans="21:21" x14ac:dyDescent="0.2">
      <c r="U31580" s="59"/>
    </row>
    <row r="31581" spans="21:21" x14ac:dyDescent="0.2">
      <c r="U31581" s="59"/>
    </row>
    <row r="31582" spans="21:21" x14ac:dyDescent="0.2">
      <c r="U31582" s="59"/>
    </row>
    <row r="31583" spans="21:21" x14ac:dyDescent="0.2">
      <c r="U31583" s="59"/>
    </row>
    <row r="31584" spans="21:21" x14ac:dyDescent="0.2">
      <c r="U31584" s="59"/>
    </row>
    <row r="31585" spans="21:21" x14ac:dyDescent="0.2">
      <c r="U31585" s="59"/>
    </row>
    <row r="31586" spans="21:21" x14ac:dyDescent="0.2">
      <c r="U31586" s="59"/>
    </row>
    <row r="31587" spans="21:21" x14ac:dyDescent="0.2">
      <c r="U31587" s="59"/>
    </row>
    <row r="31588" spans="21:21" x14ac:dyDescent="0.2">
      <c r="U31588" s="59"/>
    </row>
    <row r="31589" spans="21:21" x14ac:dyDescent="0.2">
      <c r="U31589" s="59"/>
    </row>
    <row r="31590" spans="21:21" x14ac:dyDescent="0.2">
      <c r="U31590" s="59"/>
    </row>
    <row r="31591" spans="21:21" x14ac:dyDescent="0.2">
      <c r="U31591" s="59"/>
    </row>
    <row r="31592" spans="21:21" x14ac:dyDescent="0.2">
      <c r="U31592" s="59"/>
    </row>
    <row r="31593" spans="21:21" x14ac:dyDescent="0.2">
      <c r="U31593" s="59"/>
    </row>
    <row r="31594" spans="21:21" x14ac:dyDescent="0.2">
      <c r="U31594" s="59"/>
    </row>
    <row r="31595" spans="21:21" x14ac:dyDescent="0.2">
      <c r="U31595" s="59"/>
    </row>
    <row r="31596" spans="21:21" x14ac:dyDescent="0.2">
      <c r="U31596" s="59"/>
    </row>
    <row r="31597" spans="21:21" x14ac:dyDescent="0.2">
      <c r="U31597" s="59"/>
    </row>
    <row r="31598" spans="21:21" x14ac:dyDescent="0.2">
      <c r="U31598" s="59"/>
    </row>
    <row r="31599" spans="21:21" x14ac:dyDescent="0.2">
      <c r="U31599" s="59"/>
    </row>
    <row r="31600" spans="21:21" x14ac:dyDescent="0.2">
      <c r="U31600" s="59"/>
    </row>
    <row r="31601" spans="21:21" x14ac:dyDescent="0.2">
      <c r="U31601" s="59"/>
    </row>
    <row r="31602" spans="21:21" x14ac:dyDescent="0.2">
      <c r="U31602" s="59"/>
    </row>
    <row r="31603" spans="21:21" x14ac:dyDescent="0.2">
      <c r="U31603" s="59"/>
    </row>
    <row r="31604" spans="21:21" x14ac:dyDescent="0.2">
      <c r="U31604" s="59"/>
    </row>
    <row r="31605" spans="21:21" x14ac:dyDescent="0.2">
      <c r="U31605" s="59"/>
    </row>
    <row r="31606" spans="21:21" x14ac:dyDescent="0.2">
      <c r="U31606" s="59"/>
    </row>
    <row r="31607" spans="21:21" x14ac:dyDescent="0.2">
      <c r="U31607" s="59"/>
    </row>
    <row r="31608" spans="21:21" x14ac:dyDescent="0.2">
      <c r="U31608" s="59"/>
    </row>
    <row r="31609" spans="21:21" x14ac:dyDescent="0.2">
      <c r="U31609" s="59"/>
    </row>
    <row r="31610" spans="21:21" x14ac:dyDescent="0.2">
      <c r="U31610" s="59"/>
    </row>
    <row r="31611" spans="21:21" x14ac:dyDescent="0.2">
      <c r="U31611" s="59"/>
    </row>
    <row r="31612" spans="21:21" x14ac:dyDescent="0.2">
      <c r="U31612" s="59"/>
    </row>
    <row r="31613" spans="21:21" x14ac:dyDescent="0.2">
      <c r="U31613" s="59"/>
    </row>
    <row r="31614" spans="21:21" x14ac:dyDescent="0.2">
      <c r="U31614" s="59"/>
    </row>
    <row r="31615" spans="21:21" x14ac:dyDescent="0.2">
      <c r="U31615" s="59"/>
    </row>
    <row r="31616" spans="21:21" x14ac:dyDescent="0.2">
      <c r="U31616" s="59"/>
    </row>
    <row r="31617" spans="21:21" x14ac:dyDescent="0.2">
      <c r="U31617" s="59"/>
    </row>
    <row r="31618" spans="21:21" x14ac:dyDescent="0.2">
      <c r="U31618" s="59"/>
    </row>
    <row r="31619" spans="21:21" x14ac:dyDescent="0.2">
      <c r="U31619" s="59"/>
    </row>
    <row r="31620" spans="21:21" x14ac:dyDescent="0.2">
      <c r="U31620" s="59"/>
    </row>
    <row r="31621" spans="21:21" x14ac:dyDescent="0.2">
      <c r="U31621" s="59"/>
    </row>
    <row r="31622" spans="21:21" x14ac:dyDescent="0.2">
      <c r="U31622" s="59"/>
    </row>
    <row r="31623" spans="21:21" x14ac:dyDescent="0.2">
      <c r="U31623" s="59"/>
    </row>
    <row r="31624" spans="21:21" x14ac:dyDescent="0.2">
      <c r="U31624" s="59"/>
    </row>
    <row r="31625" spans="21:21" x14ac:dyDescent="0.2">
      <c r="U31625" s="59"/>
    </row>
    <row r="31626" spans="21:21" x14ac:dyDescent="0.2">
      <c r="U31626" s="59"/>
    </row>
    <row r="31627" spans="21:21" x14ac:dyDescent="0.2">
      <c r="U31627" s="59"/>
    </row>
    <row r="31628" spans="21:21" x14ac:dyDescent="0.2">
      <c r="U31628" s="59"/>
    </row>
    <row r="31629" spans="21:21" x14ac:dyDescent="0.2">
      <c r="U31629" s="59"/>
    </row>
    <row r="31630" spans="21:21" x14ac:dyDescent="0.2">
      <c r="U31630" s="59"/>
    </row>
    <row r="31631" spans="21:21" x14ac:dyDescent="0.2">
      <c r="U31631" s="59"/>
    </row>
    <row r="31632" spans="21:21" x14ac:dyDescent="0.2">
      <c r="U31632" s="59"/>
    </row>
    <row r="31633" spans="21:21" x14ac:dyDescent="0.2">
      <c r="U31633" s="59"/>
    </row>
    <row r="31634" spans="21:21" x14ac:dyDescent="0.2">
      <c r="U31634" s="59"/>
    </row>
    <row r="31635" spans="21:21" x14ac:dyDescent="0.2">
      <c r="U31635" s="59"/>
    </row>
    <row r="31636" spans="21:21" x14ac:dyDescent="0.2">
      <c r="U31636" s="59"/>
    </row>
    <row r="31637" spans="21:21" x14ac:dyDescent="0.2">
      <c r="U31637" s="59"/>
    </row>
    <row r="31638" spans="21:21" x14ac:dyDescent="0.2">
      <c r="U31638" s="59"/>
    </row>
    <row r="31639" spans="21:21" x14ac:dyDescent="0.2">
      <c r="U31639" s="59"/>
    </row>
    <row r="31640" spans="21:21" x14ac:dyDescent="0.2">
      <c r="U31640" s="59"/>
    </row>
    <row r="31641" spans="21:21" x14ac:dyDescent="0.2">
      <c r="U31641" s="59"/>
    </row>
    <row r="31642" spans="21:21" x14ac:dyDescent="0.2">
      <c r="U31642" s="59"/>
    </row>
    <row r="31643" spans="21:21" x14ac:dyDescent="0.2">
      <c r="U31643" s="59"/>
    </row>
    <row r="31644" spans="21:21" x14ac:dyDescent="0.2">
      <c r="U31644" s="59"/>
    </row>
    <row r="31645" spans="21:21" x14ac:dyDescent="0.2">
      <c r="U31645" s="59"/>
    </row>
    <row r="31646" spans="21:21" x14ac:dyDescent="0.2">
      <c r="U31646" s="59"/>
    </row>
    <row r="31647" spans="21:21" x14ac:dyDescent="0.2">
      <c r="U31647" s="59"/>
    </row>
    <row r="31648" spans="21:21" x14ac:dyDescent="0.2">
      <c r="U31648" s="59"/>
    </row>
    <row r="31649" spans="21:21" x14ac:dyDescent="0.2">
      <c r="U31649" s="59"/>
    </row>
    <row r="31650" spans="21:21" x14ac:dyDescent="0.2">
      <c r="U31650" s="59"/>
    </row>
    <row r="31651" spans="21:21" x14ac:dyDescent="0.2">
      <c r="U31651" s="59"/>
    </row>
    <row r="31652" spans="21:21" x14ac:dyDescent="0.2">
      <c r="U31652" s="59"/>
    </row>
    <row r="31653" spans="21:21" x14ac:dyDescent="0.2">
      <c r="U31653" s="59"/>
    </row>
    <row r="31654" spans="21:21" x14ac:dyDescent="0.2">
      <c r="U31654" s="59"/>
    </row>
    <row r="31655" spans="21:21" x14ac:dyDescent="0.2">
      <c r="U31655" s="59"/>
    </row>
    <row r="31656" spans="21:21" x14ac:dyDescent="0.2">
      <c r="U31656" s="59"/>
    </row>
    <row r="31657" spans="21:21" x14ac:dyDescent="0.2">
      <c r="U31657" s="59"/>
    </row>
    <row r="31658" spans="21:21" x14ac:dyDescent="0.2">
      <c r="U31658" s="59"/>
    </row>
    <row r="31659" spans="21:21" x14ac:dyDescent="0.2">
      <c r="U31659" s="59"/>
    </row>
    <row r="31660" spans="21:21" x14ac:dyDescent="0.2">
      <c r="U31660" s="59"/>
    </row>
    <row r="31661" spans="21:21" x14ac:dyDescent="0.2">
      <c r="U31661" s="59"/>
    </row>
    <row r="31662" spans="21:21" x14ac:dyDescent="0.2">
      <c r="U31662" s="59"/>
    </row>
    <row r="31663" spans="21:21" x14ac:dyDescent="0.2">
      <c r="U31663" s="59"/>
    </row>
    <row r="31664" spans="21:21" x14ac:dyDescent="0.2">
      <c r="U31664" s="59"/>
    </row>
    <row r="31665" spans="21:21" x14ac:dyDescent="0.2">
      <c r="U31665" s="59"/>
    </row>
    <row r="31666" spans="21:21" x14ac:dyDescent="0.2">
      <c r="U31666" s="59"/>
    </row>
    <row r="31667" spans="21:21" x14ac:dyDescent="0.2">
      <c r="U31667" s="59"/>
    </row>
    <row r="31668" spans="21:21" x14ac:dyDescent="0.2">
      <c r="U31668" s="59"/>
    </row>
    <row r="31669" spans="21:21" x14ac:dyDescent="0.2">
      <c r="U31669" s="59"/>
    </row>
    <row r="31670" spans="21:21" x14ac:dyDescent="0.2">
      <c r="U31670" s="59"/>
    </row>
    <row r="31671" spans="21:21" x14ac:dyDescent="0.2">
      <c r="U31671" s="59"/>
    </row>
    <row r="31672" spans="21:21" x14ac:dyDescent="0.2">
      <c r="U31672" s="59"/>
    </row>
    <row r="31673" spans="21:21" x14ac:dyDescent="0.2">
      <c r="U31673" s="59"/>
    </row>
    <row r="31674" spans="21:21" x14ac:dyDescent="0.2">
      <c r="U31674" s="59"/>
    </row>
    <row r="31675" spans="21:21" x14ac:dyDescent="0.2">
      <c r="U31675" s="59"/>
    </row>
    <row r="31676" spans="21:21" x14ac:dyDescent="0.2">
      <c r="U31676" s="59"/>
    </row>
    <row r="31677" spans="21:21" x14ac:dyDescent="0.2">
      <c r="U31677" s="59"/>
    </row>
    <row r="31678" spans="21:21" x14ac:dyDescent="0.2">
      <c r="U31678" s="59"/>
    </row>
    <row r="31679" spans="21:21" x14ac:dyDescent="0.2">
      <c r="U31679" s="59"/>
    </row>
    <row r="31680" spans="21:21" x14ac:dyDescent="0.2">
      <c r="U31680" s="59"/>
    </row>
    <row r="31681" spans="21:21" x14ac:dyDescent="0.2">
      <c r="U31681" s="59"/>
    </row>
    <row r="31682" spans="21:21" x14ac:dyDescent="0.2">
      <c r="U31682" s="59"/>
    </row>
    <row r="31683" spans="21:21" x14ac:dyDescent="0.2">
      <c r="U31683" s="59"/>
    </row>
    <row r="31684" spans="21:21" x14ac:dyDescent="0.2">
      <c r="U31684" s="59"/>
    </row>
    <row r="31685" spans="21:21" x14ac:dyDescent="0.2">
      <c r="U31685" s="59"/>
    </row>
    <row r="31686" spans="21:21" x14ac:dyDescent="0.2">
      <c r="U31686" s="59"/>
    </row>
    <row r="31687" spans="21:21" x14ac:dyDescent="0.2">
      <c r="U31687" s="59"/>
    </row>
    <row r="31688" spans="21:21" x14ac:dyDescent="0.2">
      <c r="U31688" s="59"/>
    </row>
    <row r="31689" spans="21:21" x14ac:dyDescent="0.2">
      <c r="U31689" s="59"/>
    </row>
    <row r="31690" spans="21:21" x14ac:dyDescent="0.2">
      <c r="U31690" s="59"/>
    </row>
    <row r="31691" spans="21:21" x14ac:dyDescent="0.2">
      <c r="U31691" s="59"/>
    </row>
    <row r="31692" spans="21:21" x14ac:dyDescent="0.2">
      <c r="U31692" s="59"/>
    </row>
    <row r="31693" spans="21:21" x14ac:dyDescent="0.2">
      <c r="U31693" s="59"/>
    </row>
    <row r="31694" spans="21:21" x14ac:dyDescent="0.2">
      <c r="U31694" s="59"/>
    </row>
    <row r="31695" spans="21:21" x14ac:dyDescent="0.2">
      <c r="U31695" s="59"/>
    </row>
    <row r="31696" spans="21:21" x14ac:dyDescent="0.2">
      <c r="U31696" s="59"/>
    </row>
    <row r="31697" spans="21:21" x14ac:dyDescent="0.2">
      <c r="U31697" s="59"/>
    </row>
    <row r="31698" spans="21:21" x14ac:dyDescent="0.2">
      <c r="U31698" s="59"/>
    </row>
    <row r="31699" spans="21:21" x14ac:dyDescent="0.2">
      <c r="U31699" s="59"/>
    </row>
    <row r="31700" spans="21:21" x14ac:dyDescent="0.2">
      <c r="U31700" s="59"/>
    </row>
    <row r="31701" spans="21:21" x14ac:dyDescent="0.2">
      <c r="U31701" s="59"/>
    </row>
    <row r="31702" spans="21:21" x14ac:dyDescent="0.2">
      <c r="U31702" s="59"/>
    </row>
    <row r="31703" spans="21:21" x14ac:dyDescent="0.2">
      <c r="U31703" s="59"/>
    </row>
    <row r="31704" spans="21:21" x14ac:dyDescent="0.2">
      <c r="U31704" s="59"/>
    </row>
    <row r="31705" spans="21:21" x14ac:dyDescent="0.2">
      <c r="U31705" s="59"/>
    </row>
    <row r="31706" spans="21:21" x14ac:dyDescent="0.2">
      <c r="U31706" s="59"/>
    </row>
    <row r="31707" spans="21:21" x14ac:dyDescent="0.2">
      <c r="U31707" s="59"/>
    </row>
    <row r="31708" spans="21:21" x14ac:dyDescent="0.2">
      <c r="U31708" s="59"/>
    </row>
    <row r="31709" spans="21:21" x14ac:dyDescent="0.2">
      <c r="U31709" s="59"/>
    </row>
    <row r="31710" spans="21:21" x14ac:dyDescent="0.2">
      <c r="U31710" s="59"/>
    </row>
    <row r="31711" spans="21:21" x14ac:dyDescent="0.2">
      <c r="U31711" s="59"/>
    </row>
    <row r="31712" spans="21:21" x14ac:dyDescent="0.2">
      <c r="U31712" s="59"/>
    </row>
    <row r="31713" spans="21:21" x14ac:dyDescent="0.2">
      <c r="U31713" s="59"/>
    </row>
    <row r="31714" spans="21:21" x14ac:dyDescent="0.2">
      <c r="U31714" s="59"/>
    </row>
    <row r="31715" spans="21:21" x14ac:dyDescent="0.2">
      <c r="U31715" s="59"/>
    </row>
    <row r="31716" spans="21:21" x14ac:dyDescent="0.2">
      <c r="U31716" s="59"/>
    </row>
    <row r="31717" spans="21:21" x14ac:dyDescent="0.2">
      <c r="U31717" s="59"/>
    </row>
    <row r="31718" spans="21:21" x14ac:dyDescent="0.2">
      <c r="U31718" s="59"/>
    </row>
    <row r="31719" spans="21:21" x14ac:dyDescent="0.2">
      <c r="U31719" s="59"/>
    </row>
    <row r="31720" spans="21:21" x14ac:dyDescent="0.2">
      <c r="U31720" s="59"/>
    </row>
    <row r="31721" spans="21:21" x14ac:dyDescent="0.2">
      <c r="U31721" s="59"/>
    </row>
    <row r="31722" spans="21:21" x14ac:dyDescent="0.2">
      <c r="U31722" s="59"/>
    </row>
    <row r="31723" spans="21:21" x14ac:dyDescent="0.2">
      <c r="U31723" s="59"/>
    </row>
    <row r="31724" spans="21:21" x14ac:dyDescent="0.2">
      <c r="U31724" s="59"/>
    </row>
    <row r="31725" spans="21:21" x14ac:dyDescent="0.2">
      <c r="U31725" s="59"/>
    </row>
    <row r="31726" spans="21:21" x14ac:dyDescent="0.2">
      <c r="U31726" s="59"/>
    </row>
    <row r="31727" spans="21:21" x14ac:dyDescent="0.2">
      <c r="U31727" s="59"/>
    </row>
    <row r="31728" spans="21:21" x14ac:dyDescent="0.2">
      <c r="U31728" s="59"/>
    </row>
    <row r="31729" spans="21:21" x14ac:dyDescent="0.2">
      <c r="U31729" s="59"/>
    </row>
    <row r="31730" spans="21:21" x14ac:dyDescent="0.2">
      <c r="U31730" s="59"/>
    </row>
    <row r="31731" spans="21:21" x14ac:dyDescent="0.2">
      <c r="U31731" s="59"/>
    </row>
    <row r="31732" spans="21:21" x14ac:dyDescent="0.2">
      <c r="U31732" s="59"/>
    </row>
    <row r="31733" spans="21:21" x14ac:dyDescent="0.2">
      <c r="U31733" s="59"/>
    </row>
    <row r="31734" spans="21:21" x14ac:dyDescent="0.2">
      <c r="U31734" s="59"/>
    </row>
    <row r="31735" spans="21:21" x14ac:dyDescent="0.2">
      <c r="U31735" s="59"/>
    </row>
    <row r="31736" spans="21:21" x14ac:dyDescent="0.2">
      <c r="U31736" s="59"/>
    </row>
    <row r="31737" spans="21:21" x14ac:dyDescent="0.2">
      <c r="U31737" s="59"/>
    </row>
    <row r="31738" spans="21:21" x14ac:dyDescent="0.2">
      <c r="U31738" s="59"/>
    </row>
    <row r="31739" spans="21:21" x14ac:dyDescent="0.2">
      <c r="U31739" s="59"/>
    </row>
    <row r="31740" spans="21:21" x14ac:dyDescent="0.2">
      <c r="U31740" s="59"/>
    </row>
    <row r="31741" spans="21:21" x14ac:dyDescent="0.2">
      <c r="U31741" s="59"/>
    </row>
    <row r="31742" spans="21:21" x14ac:dyDescent="0.2">
      <c r="U31742" s="59"/>
    </row>
    <row r="31743" spans="21:21" x14ac:dyDescent="0.2">
      <c r="U31743" s="59"/>
    </row>
    <row r="31744" spans="21:21" x14ac:dyDescent="0.2">
      <c r="U31744" s="59"/>
    </row>
    <row r="31745" spans="21:21" x14ac:dyDescent="0.2">
      <c r="U31745" s="59"/>
    </row>
    <row r="31746" spans="21:21" x14ac:dyDescent="0.2">
      <c r="U31746" s="59"/>
    </row>
    <row r="31747" spans="21:21" x14ac:dyDescent="0.2">
      <c r="U31747" s="59"/>
    </row>
    <row r="31748" spans="21:21" x14ac:dyDescent="0.2">
      <c r="U31748" s="59"/>
    </row>
    <row r="31749" spans="21:21" x14ac:dyDescent="0.2">
      <c r="U31749" s="59"/>
    </row>
    <row r="31750" spans="21:21" x14ac:dyDescent="0.2">
      <c r="U31750" s="59"/>
    </row>
    <row r="31751" spans="21:21" x14ac:dyDescent="0.2">
      <c r="U31751" s="59"/>
    </row>
    <row r="31752" spans="21:21" x14ac:dyDescent="0.2">
      <c r="U31752" s="59"/>
    </row>
    <row r="31753" spans="21:21" x14ac:dyDescent="0.2">
      <c r="U31753" s="59"/>
    </row>
    <row r="31754" spans="21:21" x14ac:dyDescent="0.2">
      <c r="U31754" s="59"/>
    </row>
    <row r="31755" spans="21:21" x14ac:dyDescent="0.2">
      <c r="U31755" s="59"/>
    </row>
    <row r="31756" spans="21:21" x14ac:dyDescent="0.2">
      <c r="U31756" s="59"/>
    </row>
    <row r="31757" spans="21:21" x14ac:dyDescent="0.2">
      <c r="U31757" s="59"/>
    </row>
    <row r="31758" spans="21:21" x14ac:dyDescent="0.2">
      <c r="U31758" s="59"/>
    </row>
    <row r="31759" spans="21:21" x14ac:dyDescent="0.2">
      <c r="U31759" s="59"/>
    </row>
    <row r="31760" spans="21:21" x14ac:dyDescent="0.2">
      <c r="U31760" s="59"/>
    </row>
    <row r="31761" spans="21:21" x14ac:dyDescent="0.2">
      <c r="U31761" s="59"/>
    </row>
    <row r="31762" spans="21:21" x14ac:dyDescent="0.2">
      <c r="U31762" s="59"/>
    </row>
    <row r="31763" spans="21:21" x14ac:dyDescent="0.2">
      <c r="U31763" s="59"/>
    </row>
    <row r="31764" spans="21:21" x14ac:dyDescent="0.2">
      <c r="U31764" s="59"/>
    </row>
    <row r="31765" spans="21:21" x14ac:dyDescent="0.2">
      <c r="U31765" s="59"/>
    </row>
    <row r="31766" spans="21:21" x14ac:dyDescent="0.2">
      <c r="U31766" s="59"/>
    </row>
    <row r="31767" spans="21:21" x14ac:dyDescent="0.2">
      <c r="U31767" s="59"/>
    </row>
    <row r="31768" spans="21:21" x14ac:dyDescent="0.2">
      <c r="U31768" s="59"/>
    </row>
    <row r="31769" spans="21:21" x14ac:dyDescent="0.2">
      <c r="U31769" s="59"/>
    </row>
    <row r="31770" spans="21:21" x14ac:dyDescent="0.2">
      <c r="U31770" s="59"/>
    </row>
    <row r="31771" spans="21:21" x14ac:dyDescent="0.2">
      <c r="U31771" s="59"/>
    </row>
    <row r="31772" spans="21:21" x14ac:dyDescent="0.2">
      <c r="U31772" s="59"/>
    </row>
    <row r="31773" spans="21:21" x14ac:dyDescent="0.2">
      <c r="U31773" s="59"/>
    </row>
    <row r="31774" spans="21:21" x14ac:dyDescent="0.2">
      <c r="U31774" s="59"/>
    </row>
    <row r="31775" spans="21:21" x14ac:dyDescent="0.2">
      <c r="U31775" s="59"/>
    </row>
    <row r="31776" spans="21:21" x14ac:dyDescent="0.2">
      <c r="U31776" s="59"/>
    </row>
    <row r="31777" spans="21:21" x14ac:dyDescent="0.2">
      <c r="U31777" s="59"/>
    </row>
    <row r="31778" spans="21:21" x14ac:dyDescent="0.2">
      <c r="U31778" s="59"/>
    </row>
    <row r="31779" spans="21:21" x14ac:dyDescent="0.2">
      <c r="U31779" s="59"/>
    </row>
    <row r="31780" spans="21:21" x14ac:dyDescent="0.2">
      <c r="U31780" s="59"/>
    </row>
    <row r="31781" spans="21:21" x14ac:dyDescent="0.2">
      <c r="U31781" s="59"/>
    </row>
    <row r="31782" spans="21:21" x14ac:dyDescent="0.2">
      <c r="U31782" s="59"/>
    </row>
    <row r="31783" spans="21:21" x14ac:dyDescent="0.2">
      <c r="U31783" s="59"/>
    </row>
    <row r="31784" spans="21:21" x14ac:dyDescent="0.2">
      <c r="U31784" s="59"/>
    </row>
    <row r="31785" spans="21:21" x14ac:dyDescent="0.2">
      <c r="U31785" s="59"/>
    </row>
    <row r="31786" spans="21:21" x14ac:dyDescent="0.2">
      <c r="U31786" s="59"/>
    </row>
    <row r="31787" spans="21:21" x14ac:dyDescent="0.2">
      <c r="U31787" s="59"/>
    </row>
    <row r="31788" spans="21:21" x14ac:dyDescent="0.2">
      <c r="U31788" s="59"/>
    </row>
    <row r="31789" spans="21:21" x14ac:dyDescent="0.2">
      <c r="U31789" s="59"/>
    </row>
    <row r="31790" spans="21:21" x14ac:dyDescent="0.2">
      <c r="U31790" s="59"/>
    </row>
    <row r="31791" spans="21:21" x14ac:dyDescent="0.2">
      <c r="U31791" s="59"/>
    </row>
    <row r="31792" spans="21:21" x14ac:dyDescent="0.2">
      <c r="U31792" s="59"/>
    </row>
    <row r="31793" spans="21:21" x14ac:dyDescent="0.2">
      <c r="U31793" s="59"/>
    </row>
    <row r="31794" spans="21:21" x14ac:dyDescent="0.2">
      <c r="U31794" s="59"/>
    </row>
    <row r="31795" spans="21:21" x14ac:dyDescent="0.2">
      <c r="U31795" s="59"/>
    </row>
    <row r="31796" spans="21:21" x14ac:dyDescent="0.2">
      <c r="U31796" s="59"/>
    </row>
    <row r="31797" spans="21:21" x14ac:dyDescent="0.2">
      <c r="U31797" s="59"/>
    </row>
    <row r="31798" spans="21:21" x14ac:dyDescent="0.2">
      <c r="U31798" s="59"/>
    </row>
    <row r="31799" spans="21:21" x14ac:dyDescent="0.2">
      <c r="U31799" s="59"/>
    </row>
    <row r="31800" spans="21:21" x14ac:dyDescent="0.2">
      <c r="U31800" s="59"/>
    </row>
    <row r="31801" spans="21:21" x14ac:dyDescent="0.2">
      <c r="U31801" s="59"/>
    </row>
    <row r="31802" spans="21:21" x14ac:dyDescent="0.2">
      <c r="U31802" s="59"/>
    </row>
    <row r="31803" spans="21:21" x14ac:dyDescent="0.2">
      <c r="U31803" s="59"/>
    </row>
    <row r="31804" spans="21:21" x14ac:dyDescent="0.2">
      <c r="U31804" s="59"/>
    </row>
    <row r="31805" spans="21:21" x14ac:dyDescent="0.2">
      <c r="U31805" s="59"/>
    </row>
    <row r="31806" spans="21:21" x14ac:dyDescent="0.2">
      <c r="U31806" s="59"/>
    </row>
    <row r="31807" spans="21:21" x14ac:dyDescent="0.2">
      <c r="U31807" s="59"/>
    </row>
    <row r="31808" spans="21:21" x14ac:dyDescent="0.2">
      <c r="U31808" s="59"/>
    </row>
    <row r="31809" spans="21:21" x14ac:dyDescent="0.2">
      <c r="U31809" s="59"/>
    </row>
    <row r="31810" spans="21:21" x14ac:dyDescent="0.2">
      <c r="U31810" s="59"/>
    </row>
    <row r="31811" spans="21:21" x14ac:dyDescent="0.2">
      <c r="U31811" s="59"/>
    </row>
    <row r="31812" spans="21:21" x14ac:dyDescent="0.2">
      <c r="U31812" s="59"/>
    </row>
    <row r="31813" spans="21:21" x14ac:dyDescent="0.2">
      <c r="U31813" s="59"/>
    </row>
    <row r="31814" spans="21:21" x14ac:dyDescent="0.2">
      <c r="U31814" s="59"/>
    </row>
    <row r="31815" spans="21:21" x14ac:dyDescent="0.2">
      <c r="U31815" s="59"/>
    </row>
    <row r="31816" spans="21:21" x14ac:dyDescent="0.2">
      <c r="U31816" s="59"/>
    </row>
    <row r="31817" spans="21:21" x14ac:dyDescent="0.2">
      <c r="U31817" s="59"/>
    </row>
    <row r="31818" spans="21:21" x14ac:dyDescent="0.2">
      <c r="U31818" s="59"/>
    </row>
    <row r="31819" spans="21:21" x14ac:dyDescent="0.2">
      <c r="U31819" s="59"/>
    </row>
    <row r="31820" spans="21:21" x14ac:dyDescent="0.2">
      <c r="U31820" s="59"/>
    </row>
    <row r="31821" spans="21:21" x14ac:dyDescent="0.2">
      <c r="U31821" s="59"/>
    </row>
    <row r="31822" spans="21:21" x14ac:dyDescent="0.2">
      <c r="U31822" s="59"/>
    </row>
    <row r="31823" spans="21:21" x14ac:dyDescent="0.2">
      <c r="U31823" s="59"/>
    </row>
    <row r="31824" spans="21:21" x14ac:dyDescent="0.2">
      <c r="U31824" s="59"/>
    </row>
    <row r="31825" spans="21:21" x14ac:dyDescent="0.2">
      <c r="U31825" s="59"/>
    </row>
    <row r="31826" spans="21:21" x14ac:dyDescent="0.2">
      <c r="U31826" s="59"/>
    </row>
    <row r="31827" spans="21:21" x14ac:dyDescent="0.2">
      <c r="U31827" s="59"/>
    </row>
    <row r="31828" spans="21:21" x14ac:dyDescent="0.2">
      <c r="U31828" s="59"/>
    </row>
    <row r="31829" spans="21:21" x14ac:dyDescent="0.2">
      <c r="U31829" s="59"/>
    </row>
    <row r="31830" spans="21:21" x14ac:dyDescent="0.2">
      <c r="U31830" s="59"/>
    </row>
    <row r="31831" spans="21:21" x14ac:dyDescent="0.2">
      <c r="U31831" s="59"/>
    </row>
    <row r="31832" spans="21:21" x14ac:dyDescent="0.2">
      <c r="U31832" s="59"/>
    </row>
    <row r="31833" spans="21:21" x14ac:dyDescent="0.2">
      <c r="U31833" s="59"/>
    </row>
    <row r="31834" spans="21:21" x14ac:dyDescent="0.2">
      <c r="U31834" s="59"/>
    </row>
    <row r="31835" spans="21:21" x14ac:dyDescent="0.2">
      <c r="U31835" s="59"/>
    </row>
    <row r="31836" spans="21:21" x14ac:dyDescent="0.2">
      <c r="U31836" s="59"/>
    </row>
    <row r="31837" spans="21:21" x14ac:dyDescent="0.2">
      <c r="U31837" s="59"/>
    </row>
    <row r="31838" spans="21:21" x14ac:dyDescent="0.2">
      <c r="U31838" s="59"/>
    </row>
    <row r="31839" spans="21:21" x14ac:dyDescent="0.2">
      <c r="U31839" s="59"/>
    </row>
    <row r="31840" spans="21:21" x14ac:dyDescent="0.2">
      <c r="U31840" s="59"/>
    </row>
    <row r="31841" spans="21:21" x14ac:dyDescent="0.2">
      <c r="U31841" s="59"/>
    </row>
    <row r="31842" spans="21:21" x14ac:dyDescent="0.2">
      <c r="U31842" s="59"/>
    </row>
    <row r="31843" spans="21:21" x14ac:dyDescent="0.2">
      <c r="U31843" s="59"/>
    </row>
    <row r="31844" spans="21:21" x14ac:dyDescent="0.2">
      <c r="U31844" s="59"/>
    </row>
    <row r="31845" spans="21:21" x14ac:dyDescent="0.2">
      <c r="U31845" s="59"/>
    </row>
    <row r="31846" spans="21:21" x14ac:dyDescent="0.2">
      <c r="U31846" s="59"/>
    </row>
    <row r="31847" spans="21:21" x14ac:dyDescent="0.2">
      <c r="U31847" s="59"/>
    </row>
    <row r="31848" spans="21:21" x14ac:dyDescent="0.2">
      <c r="U31848" s="59"/>
    </row>
    <row r="31849" spans="21:21" x14ac:dyDescent="0.2">
      <c r="U31849" s="59"/>
    </row>
    <row r="31850" spans="21:21" x14ac:dyDescent="0.2">
      <c r="U31850" s="59"/>
    </row>
    <row r="31851" spans="21:21" x14ac:dyDescent="0.2">
      <c r="U31851" s="59"/>
    </row>
    <row r="31852" spans="21:21" x14ac:dyDescent="0.2">
      <c r="U31852" s="59"/>
    </row>
    <row r="31853" spans="21:21" x14ac:dyDescent="0.2">
      <c r="U31853" s="59"/>
    </row>
    <row r="31854" spans="21:21" x14ac:dyDescent="0.2">
      <c r="U31854" s="59"/>
    </row>
    <row r="31855" spans="21:21" x14ac:dyDescent="0.2">
      <c r="U31855" s="59"/>
    </row>
    <row r="31856" spans="21:21" x14ac:dyDescent="0.2">
      <c r="U31856" s="59"/>
    </row>
    <row r="31857" spans="21:21" x14ac:dyDescent="0.2">
      <c r="U31857" s="59"/>
    </row>
    <row r="31858" spans="21:21" x14ac:dyDescent="0.2">
      <c r="U31858" s="59"/>
    </row>
    <row r="31859" spans="21:21" x14ac:dyDescent="0.2">
      <c r="U31859" s="59"/>
    </row>
    <row r="31860" spans="21:21" x14ac:dyDescent="0.2">
      <c r="U31860" s="59"/>
    </row>
    <row r="31861" spans="21:21" x14ac:dyDescent="0.2">
      <c r="U31861" s="59"/>
    </row>
    <row r="31862" spans="21:21" x14ac:dyDescent="0.2">
      <c r="U31862" s="59"/>
    </row>
    <row r="31863" spans="21:21" x14ac:dyDescent="0.2">
      <c r="U31863" s="59"/>
    </row>
    <row r="31864" spans="21:21" x14ac:dyDescent="0.2">
      <c r="U31864" s="59"/>
    </row>
    <row r="31865" spans="21:21" x14ac:dyDescent="0.2">
      <c r="U31865" s="59"/>
    </row>
    <row r="31866" spans="21:21" x14ac:dyDescent="0.2">
      <c r="U31866" s="59"/>
    </row>
    <row r="31867" spans="21:21" x14ac:dyDescent="0.2">
      <c r="U31867" s="59"/>
    </row>
    <row r="31868" spans="21:21" x14ac:dyDescent="0.2">
      <c r="U31868" s="59"/>
    </row>
    <row r="31869" spans="21:21" x14ac:dyDescent="0.2">
      <c r="U31869" s="59"/>
    </row>
    <row r="31870" spans="21:21" x14ac:dyDescent="0.2">
      <c r="U31870" s="59"/>
    </row>
    <row r="31871" spans="21:21" x14ac:dyDescent="0.2">
      <c r="U31871" s="59"/>
    </row>
    <row r="31872" spans="21:21" x14ac:dyDescent="0.2">
      <c r="U31872" s="59"/>
    </row>
    <row r="31873" spans="21:21" x14ac:dyDescent="0.2">
      <c r="U31873" s="59"/>
    </row>
    <row r="31874" spans="21:21" x14ac:dyDescent="0.2">
      <c r="U31874" s="59"/>
    </row>
    <row r="31875" spans="21:21" x14ac:dyDescent="0.2">
      <c r="U31875" s="59"/>
    </row>
    <row r="31876" spans="21:21" x14ac:dyDescent="0.2">
      <c r="U31876" s="59"/>
    </row>
    <row r="31877" spans="21:21" x14ac:dyDescent="0.2">
      <c r="U31877" s="59"/>
    </row>
    <row r="31878" spans="21:21" x14ac:dyDescent="0.2">
      <c r="U31878" s="59"/>
    </row>
    <row r="31879" spans="21:21" x14ac:dyDescent="0.2">
      <c r="U31879" s="59"/>
    </row>
    <row r="31880" spans="21:21" x14ac:dyDescent="0.2">
      <c r="U31880" s="59"/>
    </row>
    <row r="31881" spans="21:21" x14ac:dyDescent="0.2">
      <c r="U31881" s="59"/>
    </row>
    <row r="31882" spans="21:21" x14ac:dyDescent="0.2">
      <c r="U31882" s="59"/>
    </row>
    <row r="31883" spans="21:21" x14ac:dyDescent="0.2">
      <c r="U31883" s="59"/>
    </row>
    <row r="31884" spans="21:21" x14ac:dyDescent="0.2">
      <c r="U31884" s="59"/>
    </row>
    <row r="31885" spans="21:21" x14ac:dyDescent="0.2">
      <c r="U31885" s="59"/>
    </row>
    <row r="31886" spans="21:21" x14ac:dyDescent="0.2">
      <c r="U31886" s="59"/>
    </row>
    <row r="31887" spans="21:21" x14ac:dyDescent="0.2">
      <c r="U31887" s="59"/>
    </row>
    <row r="31888" spans="21:21" x14ac:dyDescent="0.2">
      <c r="U31888" s="59"/>
    </row>
    <row r="31889" spans="21:21" x14ac:dyDescent="0.2">
      <c r="U31889" s="59"/>
    </row>
    <row r="31890" spans="21:21" x14ac:dyDescent="0.2">
      <c r="U31890" s="59"/>
    </row>
    <row r="31891" spans="21:21" x14ac:dyDescent="0.2">
      <c r="U31891" s="59"/>
    </row>
    <row r="31892" spans="21:21" x14ac:dyDescent="0.2">
      <c r="U31892" s="59"/>
    </row>
    <row r="31893" spans="21:21" x14ac:dyDescent="0.2">
      <c r="U31893" s="59"/>
    </row>
    <row r="31894" spans="21:21" x14ac:dyDescent="0.2">
      <c r="U31894" s="59"/>
    </row>
    <row r="31895" spans="21:21" x14ac:dyDescent="0.2">
      <c r="U31895" s="59"/>
    </row>
    <row r="31896" spans="21:21" x14ac:dyDescent="0.2">
      <c r="U31896" s="59"/>
    </row>
    <row r="31897" spans="21:21" x14ac:dyDescent="0.2">
      <c r="U31897" s="59"/>
    </row>
    <row r="31898" spans="21:21" x14ac:dyDescent="0.2">
      <c r="U31898" s="59"/>
    </row>
    <row r="31899" spans="21:21" x14ac:dyDescent="0.2">
      <c r="U31899" s="59"/>
    </row>
    <row r="31900" spans="21:21" x14ac:dyDescent="0.2">
      <c r="U31900" s="59"/>
    </row>
    <row r="31901" spans="21:21" x14ac:dyDescent="0.2">
      <c r="U31901" s="59"/>
    </row>
    <row r="31902" spans="21:21" x14ac:dyDescent="0.2">
      <c r="U31902" s="59"/>
    </row>
    <row r="31903" spans="21:21" x14ac:dyDescent="0.2">
      <c r="U31903" s="59"/>
    </row>
    <row r="31904" spans="21:21" x14ac:dyDescent="0.2">
      <c r="U31904" s="59"/>
    </row>
    <row r="31905" spans="21:21" x14ac:dyDescent="0.2">
      <c r="U31905" s="59"/>
    </row>
    <row r="31906" spans="21:21" x14ac:dyDescent="0.2">
      <c r="U31906" s="59"/>
    </row>
    <row r="31907" spans="21:21" x14ac:dyDescent="0.2">
      <c r="U31907" s="59"/>
    </row>
    <row r="31908" spans="21:21" x14ac:dyDescent="0.2">
      <c r="U31908" s="59"/>
    </row>
    <row r="31909" spans="21:21" x14ac:dyDescent="0.2">
      <c r="U31909" s="59"/>
    </row>
    <row r="31910" spans="21:21" x14ac:dyDescent="0.2">
      <c r="U31910" s="59"/>
    </row>
    <row r="31911" spans="21:21" x14ac:dyDescent="0.2">
      <c r="U31911" s="59"/>
    </row>
    <row r="31912" spans="21:21" x14ac:dyDescent="0.2">
      <c r="U31912" s="59"/>
    </row>
    <row r="31913" spans="21:21" x14ac:dyDescent="0.2">
      <c r="U31913" s="59"/>
    </row>
    <row r="31914" spans="21:21" x14ac:dyDescent="0.2">
      <c r="U31914" s="59"/>
    </row>
    <row r="31915" spans="21:21" x14ac:dyDescent="0.2">
      <c r="U31915" s="59"/>
    </row>
    <row r="31916" spans="21:21" x14ac:dyDescent="0.2">
      <c r="U31916" s="59"/>
    </row>
    <row r="31917" spans="21:21" x14ac:dyDescent="0.2">
      <c r="U31917" s="59"/>
    </row>
    <row r="31918" spans="21:21" x14ac:dyDescent="0.2">
      <c r="U31918" s="59"/>
    </row>
    <row r="31919" spans="21:21" x14ac:dyDescent="0.2">
      <c r="U31919" s="59"/>
    </row>
    <row r="31920" spans="21:21" x14ac:dyDescent="0.2">
      <c r="U31920" s="59"/>
    </row>
    <row r="31921" spans="21:21" x14ac:dyDescent="0.2">
      <c r="U31921" s="59"/>
    </row>
    <row r="31922" spans="21:21" x14ac:dyDescent="0.2">
      <c r="U31922" s="59"/>
    </row>
    <row r="31923" spans="21:21" x14ac:dyDescent="0.2">
      <c r="U31923" s="59"/>
    </row>
    <row r="31924" spans="21:21" x14ac:dyDescent="0.2">
      <c r="U31924" s="59"/>
    </row>
    <row r="31925" spans="21:21" x14ac:dyDescent="0.2">
      <c r="U31925" s="59"/>
    </row>
    <row r="31926" spans="21:21" x14ac:dyDescent="0.2">
      <c r="U31926" s="59"/>
    </row>
    <row r="31927" spans="21:21" x14ac:dyDescent="0.2">
      <c r="U31927" s="59"/>
    </row>
    <row r="31928" spans="21:21" x14ac:dyDescent="0.2">
      <c r="U31928" s="59"/>
    </row>
    <row r="31929" spans="21:21" x14ac:dyDescent="0.2">
      <c r="U31929" s="59"/>
    </row>
    <row r="31930" spans="21:21" x14ac:dyDescent="0.2">
      <c r="U31930" s="59"/>
    </row>
    <row r="31931" spans="21:21" x14ac:dyDescent="0.2">
      <c r="U31931" s="59"/>
    </row>
    <row r="31932" spans="21:21" x14ac:dyDescent="0.2">
      <c r="U31932" s="59"/>
    </row>
    <row r="31933" spans="21:21" x14ac:dyDescent="0.2">
      <c r="U31933" s="59"/>
    </row>
    <row r="31934" spans="21:21" x14ac:dyDescent="0.2">
      <c r="U31934" s="59"/>
    </row>
    <row r="31935" spans="21:21" x14ac:dyDescent="0.2">
      <c r="U31935" s="59"/>
    </row>
    <row r="31936" spans="21:21" x14ac:dyDescent="0.2">
      <c r="U31936" s="59"/>
    </row>
    <row r="31937" spans="21:21" x14ac:dyDescent="0.2">
      <c r="U31937" s="59"/>
    </row>
    <row r="31938" spans="21:21" x14ac:dyDescent="0.2">
      <c r="U31938" s="59"/>
    </row>
    <row r="31939" spans="21:21" x14ac:dyDescent="0.2">
      <c r="U31939" s="59"/>
    </row>
    <row r="31940" spans="21:21" x14ac:dyDescent="0.2">
      <c r="U31940" s="59"/>
    </row>
    <row r="31941" spans="21:21" x14ac:dyDescent="0.2">
      <c r="U31941" s="59"/>
    </row>
    <row r="31942" spans="21:21" x14ac:dyDescent="0.2">
      <c r="U31942" s="59"/>
    </row>
    <row r="31943" spans="21:21" x14ac:dyDescent="0.2">
      <c r="U31943" s="59"/>
    </row>
    <row r="31944" spans="21:21" x14ac:dyDescent="0.2">
      <c r="U31944" s="59"/>
    </row>
    <row r="31945" spans="21:21" x14ac:dyDescent="0.2">
      <c r="U31945" s="59"/>
    </row>
    <row r="31946" spans="21:21" x14ac:dyDescent="0.2">
      <c r="U31946" s="59"/>
    </row>
    <row r="31947" spans="21:21" x14ac:dyDescent="0.2">
      <c r="U31947" s="59"/>
    </row>
    <row r="31948" spans="21:21" x14ac:dyDescent="0.2">
      <c r="U31948" s="59"/>
    </row>
    <row r="31949" spans="21:21" x14ac:dyDescent="0.2">
      <c r="U31949" s="59"/>
    </row>
    <row r="31950" spans="21:21" x14ac:dyDescent="0.2">
      <c r="U31950" s="59"/>
    </row>
    <row r="31951" spans="21:21" x14ac:dyDescent="0.2">
      <c r="U31951" s="59"/>
    </row>
    <row r="31952" spans="21:21" x14ac:dyDescent="0.2">
      <c r="U31952" s="59"/>
    </row>
    <row r="31953" spans="21:21" x14ac:dyDescent="0.2">
      <c r="U31953" s="59"/>
    </row>
    <row r="31954" spans="21:21" x14ac:dyDescent="0.2">
      <c r="U31954" s="59"/>
    </row>
    <row r="31955" spans="21:21" x14ac:dyDescent="0.2">
      <c r="U31955" s="59"/>
    </row>
    <row r="31956" spans="21:21" x14ac:dyDescent="0.2">
      <c r="U31956" s="59"/>
    </row>
    <row r="31957" spans="21:21" x14ac:dyDescent="0.2">
      <c r="U31957" s="59"/>
    </row>
    <row r="31958" spans="21:21" x14ac:dyDescent="0.2">
      <c r="U31958" s="59"/>
    </row>
    <row r="31959" spans="21:21" x14ac:dyDescent="0.2">
      <c r="U31959" s="59"/>
    </row>
    <row r="31960" spans="21:21" x14ac:dyDescent="0.2">
      <c r="U31960" s="59"/>
    </row>
    <row r="31961" spans="21:21" x14ac:dyDescent="0.2">
      <c r="U31961" s="59"/>
    </row>
    <row r="31962" spans="21:21" x14ac:dyDescent="0.2">
      <c r="U31962" s="59"/>
    </row>
    <row r="31963" spans="21:21" x14ac:dyDescent="0.2">
      <c r="U31963" s="59"/>
    </row>
    <row r="31964" spans="21:21" x14ac:dyDescent="0.2">
      <c r="U31964" s="59"/>
    </row>
    <row r="31965" spans="21:21" x14ac:dyDescent="0.2">
      <c r="U31965" s="59"/>
    </row>
    <row r="31966" spans="21:21" x14ac:dyDescent="0.2">
      <c r="U31966" s="59"/>
    </row>
    <row r="31967" spans="21:21" x14ac:dyDescent="0.2">
      <c r="U31967" s="59"/>
    </row>
    <row r="31968" spans="21:21" x14ac:dyDescent="0.2">
      <c r="U31968" s="59"/>
    </row>
    <row r="31969" spans="21:21" x14ac:dyDescent="0.2">
      <c r="U31969" s="59"/>
    </row>
    <row r="31970" spans="21:21" x14ac:dyDescent="0.2">
      <c r="U31970" s="59"/>
    </row>
    <row r="31971" spans="21:21" x14ac:dyDescent="0.2">
      <c r="U31971" s="59"/>
    </row>
    <row r="31972" spans="21:21" x14ac:dyDescent="0.2">
      <c r="U31972" s="59"/>
    </row>
    <row r="31973" spans="21:21" x14ac:dyDescent="0.2">
      <c r="U31973" s="59"/>
    </row>
    <row r="31974" spans="21:21" x14ac:dyDescent="0.2">
      <c r="U31974" s="59"/>
    </row>
    <row r="31975" spans="21:21" x14ac:dyDescent="0.2">
      <c r="U31975" s="59"/>
    </row>
    <row r="31976" spans="21:21" x14ac:dyDescent="0.2">
      <c r="U31976" s="59"/>
    </row>
    <row r="31977" spans="21:21" x14ac:dyDescent="0.2">
      <c r="U31977" s="59"/>
    </row>
    <row r="31978" spans="21:21" x14ac:dyDescent="0.2">
      <c r="U31978" s="59"/>
    </row>
    <row r="31979" spans="21:21" x14ac:dyDescent="0.2">
      <c r="U31979" s="59"/>
    </row>
    <row r="31980" spans="21:21" x14ac:dyDescent="0.2">
      <c r="U31980" s="59"/>
    </row>
    <row r="31981" spans="21:21" x14ac:dyDescent="0.2">
      <c r="U31981" s="59"/>
    </row>
    <row r="31982" spans="21:21" x14ac:dyDescent="0.2">
      <c r="U31982" s="59"/>
    </row>
    <row r="31983" spans="21:21" x14ac:dyDescent="0.2">
      <c r="U31983" s="59"/>
    </row>
    <row r="31984" spans="21:21" x14ac:dyDescent="0.2">
      <c r="U31984" s="59"/>
    </row>
    <row r="31985" spans="21:21" x14ac:dyDescent="0.2">
      <c r="U31985" s="59"/>
    </row>
    <row r="31986" spans="21:21" x14ac:dyDescent="0.2">
      <c r="U31986" s="59"/>
    </row>
    <row r="31987" spans="21:21" x14ac:dyDescent="0.2">
      <c r="U31987" s="59"/>
    </row>
    <row r="31988" spans="21:21" x14ac:dyDescent="0.2">
      <c r="U31988" s="59"/>
    </row>
    <row r="31989" spans="21:21" x14ac:dyDescent="0.2">
      <c r="U31989" s="59"/>
    </row>
    <row r="31990" spans="21:21" x14ac:dyDescent="0.2">
      <c r="U31990" s="59"/>
    </row>
    <row r="31991" spans="21:21" x14ac:dyDescent="0.2">
      <c r="U31991" s="59"/>
    </row>
    <row r="31992" spans="21:21" x14ac:dyDescent="0.2">
      <c r="U31992" s="59"/>
    </row>
    <row r="31993" spans="21:21" x14ac:dyDescent="0.2">
      <c r="U31993" s="59"/>
    </row>
    <row r="31994" spans="21:21" x14ac:dyDescent="0.2">
      <c r="U31994" s="59"/>
    </row>
    <row r="31995" spans="21:21" x14ac:dyDescent="0.2">
      <c r="U31995" s="59"/>
    </row>
    <row r="31996" spans="21:21" x14ac:dyDescent="0.2">
      <c r="U31996" s="59"/>
    </row>
    <row r="31997" spans="21:21" x14ac:dyDescent="0.2">
      <c r="U31997" s="59"/>
    </row>
    <row r="31998" spans="21:21" x14ac:dyDescent="0.2">
      <c r="U31998" s="59"/>
    </row>
    <row r="31999" spans="21:21" x14ac:dyDescent="0.2">
      <c r="U31999" s="59"/>
    </row>
    <row r="32000" spans="21:21" x14ac:dyDescent="0.2">
      <c r="U32000" s="59"/>
    </row>
    <row r="32001" spans="21:21" x14ac:dyDescent="0.2">
      <c r="U32001" s="59"/>
    </row>
    <row r="32002" spans="21:21" x14ac:dyDescent="0.2">
      <c r="U32002" s="59"/>
    </row>
    <row r="32003" spans="21:21" x14ac:dyDescent="0.2">
      <c r="U32003" s="59"/>
    </row>
    <row r="32004" spans="21:21" x14ac:dyDescent="0.2">
      <c r="U32004" s="59"/>
    </row>
    <row r="32005" spans="21:21" x14ac:dyDescent="0.2">
      <c r="U32005" s="59"/>
    </row>
    <row r="32006" spans="21:21" x14ac:dyDescent="0.2">
      <c r="U32006" s="59"/>
    </row>
    <row r="32007" spans="21:21" x14ac:dyDescent="0.2">
      <c r="U32007" s="59"/>
    </row>
    <row r="32008" spans="21:21" x14ac:dyDescent="0.2">
      <c r="U32008" s="59"/>
    </row>
    <row r="32009" spans="21:21" x14ac:dyDescent="0.2">
      <c r="U32009" s="59"/>
    </row>
    <row r="32010" spans="21:21" x14ac:dyDescent="0.2">
      <c r="U32010" s="59"/>
    </row>
    <row r="32011" spans="21:21" x14ac:dyDescent="0.2">
      <c r="U32011" s="59"/>
    </row>
    <row r="32012" spans="21:21" x14ac:dyDescent="0.2">
      <c r="U32012" s="59"/>
    </row>
    <row r="32013" spans="21:21" x14ac:dyDescent="0.2">
      <c r="U32013" s="59"/>
    </row>
    <row r="32014" spans="21:21" x14ac:dyDescent="0.2">
      <c r="U32014" s="59"/>
    </row>
    <row r="32015" spans="21:21" x14ac:dyDescent="0.2">
      <c r="U32015" s="59"/>
    </row>
    <row r="32016" spans="21:21" x14ac:dyDescent="0.2">
      <c r="U32016" s="59"/>
    </row>
    <row r="32017" spans="21:21" x14ac:dyDescent="0.2">
      <c r="U32017" s="59"/>
    </row>
    <row r="32018" spans="21:21" x14ac:dyDescent="0.2">
      <c r="U32018" s="59"/>
    </row>
    <row r="32019" spans="21:21" x14ac:dyDescent="0.2">
      <c r="U32019" s="59"/>
    </row>
    <row r="32020" spans="21:21" x14ac:dyDescent="0.2">
      <c r="U32020" s="59"/>
    </row>
    <row r="32021" spans="21:21" x14ac:dyDescent="0.2">
      <c r="U32021" s="59"/>
    </row>
    <row r="32022" spans="21:21" x14ac:dyDescent="0.2">
      <c r="U32022" s="59"/>
    </row>
    <row r="32023" spans="21:21" x14ac:dyDescent="0.2">
      <c r="U32023" s="59"/>
    </row>
    <row r="32024" spans="21:21" x14ac:dyDescent="0.2">
      <c r="U32024" s="59"/>
    </row>
    <row r="32025" spans="21:21" x14ac:dyDescent="0.2">
      <c r="U32025" s="59"/>
    </row>
    <row r="32026" spans="21:21" x14ac:dyDescent="0.2">
      <c r="U32026" s="59"/>
    </row>
    <row r="32027" spans="21:21" x14ac:dyDescent="0.2">
      <c r="U32027" s="59"/>
    </row>
    <row r="32028" spans="21:21" x14ac:dyDescent="0.2">
      <c r="U32028" s="59"/>
    </row>
    <row r="32029" spans="21:21" x14ac:dyDescent="0.2">
      <c r="U32029" s="59"/>
    </row>
    <row r="32030" spans="21:21" x14ac:dyDescent="0.2">
      <c r="U32030" s="59"/>
    </row>
    <row r="32031" spans="21:21" x14ac:dyDescent="0.2">
      <c r="U32031" s="59"/>
    </row>
    <row r="32032" spans="21:21" x14ac:dyDescent="0.2">
      <c r="U32032" s="59"/>
    </row>
    <row r="32033" spans="21:21" x14ac:dyDescent="0.2">
      <c r="U32033" s="59"/>
    </row>
    <row r="32034" spans="21:21" x14ac:dyDescent="0.2">
      <c r="U32034" s="59"/>
    </row>
    <row r="32035" spans="21:21" x14ac:dyDescent="0.2">
      <c r="U32035" s="59"/>
    </row>
    <row r="32036" spans="21:21" x14ac:dyDescent="0.2">
      <c r="U32036" s="59"/>
    </row>
    <row r="32037" spans="21:21" x14ac:dyDescent="0.2">
      <c r="U32037" s="59"/>
    </row>
    <row r="32038" spans="21:21" x14ac:dyDescent="0.2">
      <c r="U32038" s="59"/>
    </row>
    <row r="32039" spans="21:21" x14ac:dyDescent="0.2">
      <c r="U32039" s="59"/>
    </row>
    <row r="32040" spans="21:21" x14ac:dyDescent="0.2">
      <c r="U32040" s="59"/>
    </row>
    <row r="32041" spans="21:21" x14ac:dyDescent="0.2">
      <c r="U32041" s="59"/>
    </row>
    <row r="32042" spans="21:21" x14ac:dyDescent="0.2">
      <c r="U32042" s="59"/>
    </row>
    <row r="32043" spans="21:21" x14ac:dyDescent="0.2">
      <c r="U32043" s="59"/>
    </row>
    <row r="32044" spans="21:21" x14ac:dyDescent="0.2">
      <c r="U32044" s="59"/>
    </row>
    <row r="32045" spans="21:21" x14ac:dyDescent="0.2">
      <c r="U32045" s="59"/>
    </row>
    <row r="32046" spans="21:21" x14ac:dyDescent="0.2">
      <c r="U32046" s="59"/>
    </row>
    <row r="32047" spans="21:21" x14ac:dyDescent="0.2">
      <c r="U32047" s="59"/>
    </row>
    <row r="32048" spans="21:21" x14ac:dyDescent="0.2">
      <c r="U32048" s="59"/>
    </row>
    <row r="32049" spans="21:21" x14ac:dyDescent="0.2">
      <c r="U32049" s="59"/>
    </row>
    <row r="32050" spans="21:21" x14ac:dyDescent="0.2">
      <c r="U32050" s="59"/>
    </row>
    <row r="32051" spans="21:21" x14ac:dyDescent="0.2">
      <c r="U32051" s="59"/>
    </row>
    <row r="32052" spans="21:21" x14ac:dyDescent="0.2">
      <c r="U32052" s="59"/>
    </row>
    <row r="32053" spans="21:21" x14ac:dyDescent="0.2">
      <c r="U32053" s="59"/>
    </row>
    <row r="32054" spans="21:21" x14ac:dyDescent="0.2">
      <c r="U32054" s="59"/>
    </row>
    <row r="32055" spans="21:21" x14ac:dyDescent="0.2">
      <c r="U32055" s="59"/>
    </row>
    <row r="32056" spans="21:21" x14ac:dyDescent="0.2">
      <c r="U32056" s="59"/>
    </row>
    <row r="32057" spans="21:21" x14ac:dyDescent="0.2">
      <c r="U32057" s="59"/>
    </row>
    <row r="32058" spans="21:21" x14ac:dyDescent="0.2">
      <c r="U32058" s="59"/>
    </row>
    <row r="32059" spans="21:21" x14ac:dyDescent="0.2">
      <c r="U32059" s="59"/>
    </row>
    <row r="32060" spans="21:21" x14ac:dyDescent="0.2">
      <c r="U32060" s="59"/>
    </row>
    <row r="32061" spans="21:21" x14ac:dyDescent="0.2">
      <c r="U32061" s="59"/>
    </row>
    <row r="32062" spans="21:21" x14ac:dyDescent="0.2">
      <c r="U32062" s="59"/>
    </row>
    <row r="32063" spans="21:21" x14ac:dyDescent="0.2">
      <c r="U32063" s="59"/>
    </row>
    <row r="32064" spans="21:21" x14ac:dyDescent="0.2">
      <c r="U32064" s="59"/>
    </row>
    <row r="32065" spans="21:21" x14ac:dyDescent="0.2">
      <c r="U32065" s="59"/>
    </row>
    <row r="32066" spans="21:21" x14ac:dyDescent="0.2">
      <c r="U32066" s="59"/>
    </row>
    <row r="32067" spans="21:21" x14ac:dyDescent="0.2">
      <c r="U32067" s="59"/>
    </row>
    <row r="32068" spans="21:21" x14ac:dyDescent="0.2">
      <c r="U32068" s="59"/>
    </row>
    <row r="32069" spans="21:21" x14ac:dyDescent="0.2">
      <c r="U32069" s="59"/>
    </row>
    <row r="32070" spans="21:21" x14ac:dyDescent="0.2">
      <c r="U32070" s="59"/>
    </row>
    <row r="32071" spans="21:21" x14ac:dyDescent="0.2">
      <c r="U32071" s="59"/>
    </row>
    <row r="32072" spans="21:21" x14ac:dyDescent="0.2">
      <c r="U32072" s="59"/>
    </row>
    <row r="32073" spans="21:21" x14ac:dyDescent="0.2">
      <c r="U32073" s="59"/>
    </row>
    <row r="32074" spans="21:21" x14ac:dyDescent="0.2">
      <c r="U32074" s="59"/>
    </row>
    <row r="32075" spans="21:21" x14ac:dyDescent="0.2">
      <c r="U32075" s="59"/>
    </row>
    <row r="32076" spans="21:21" x14ac:dyDescent="0.2">
      <c r="U32076" s="59"/>
    </row>
    <row r="32077" spans="21:21" x14ac:dyDescent="0.2">
      <c r="U32077" s="59"/>
    </row>
    <row r="32078" spans="21:21" x14ac:dyDescent="0.2">
      <c r="U32078" s="59"/>
    </row>
    <row r="32079" spans="21:21" x14ac:dyDescent="0.2">
      <c r="U32079" s="59"/>
    </row>
    <row r="32080" spans="21:21" x14ac:dyDescent="0.2">
      <c r="U32080" s="59"/>
    </row>
    <row r="32081" spans="21:21" x14ac:dyDescent="0.2">
      <c r="U32081" s="59"/>
    </row>
    <row r="32082" spans="21:21" x14ac:dyDescent="0.2">
      <c r="U32082" s="59"/>
    </row>
    <row r="32083" spans="21:21" x14ac:dyDescent="0.2">
      <c r="U32083" s="59"/>
    </row>
    <row r="32084" spans="21:21" x14ac:dyDescent="0.2">
      <c r="U32084" s="59"/>
    </row>
    <row r="32085" spans="21:21" x14ac:dyDescent="0.2">
      <c r="U32085" s="59"/>
    </row>
    <row r="32086" spans="21:21" x14ac:dyDescent="0.2">
      <c r="U32086" s="59"/>
    </row>
    <row r="32087" spans="21:21" x14ac:dyDescent="0.2">
      <c r="U32087" s="59"/>
    </row>
    <row r="32088" spans="21:21" x14ac:dyDescent="0.2">
      <c r="U32088" s="59"/>
    </row>
    <row r="32089" spans="21:21" x14ac:dyDescent="0.2">
      <c r="U32089" s="59"/>
    </row>
    <row r="32090" spans="21:21" x14ac:dyDescent="0.2">
      <c r="U32090" s="59"/>
    </row>
    <row r="32091" spans="21:21" x14ac:dyDescent="0.2">
      <c r="U32091" s="59"/>
    </row>
    <row r="32092" spans="21:21" x14ac:dyDescent="0.2">
      <c r="U32092" s="59"/>
    </row>
    <row r="32093" spans="21:21" x14ac:dyDescent="0.2">
      <c r="U32093" s="59"/>
    </row>
    <row r="32094" spans="21:21" x14ac:dyDescent="0.2">
      <c r="U32094" s="59"/>
    </row>
    <row r="32095" spans="21:21" x14ac:dyDescent="0.2">
      <c r="U32095" s="59"/>
    </row>
    <row r="32096" spans="21:21" x14ac:dyDescent="0.2">
      <c r="U32096" s="59"/>
    </row>
    <row r="32097" spans="21:21" x14ac:dyDescent="0.2">
      <c r="U32097" s="59"/>
    </row>
    <row r="32098" spans="21:21" x14ac:dyDescent="0.2">
      <c r="U32098" s="59"/>
    </row>
    <row r="32099" spans="21:21" x14ac:dyDescent="0.2">
      <c r="U32099" s="59"/>
    </row>
    <row r="32100" spans="21:21" x14ac:dyDescent="0.2">
      <c r="U32100" s="59"/>
    </row>
    <row r="32101" spans="21:21" x14ac:dyDescent="0.2">
      <c r="U32101" s="59"/>
    </row>
    <row r="32102" spans="21:21" x14ac:dyDescent="0.2">
      <c r="U32102" s="59"/>
    </row>
    <row r="32103" spans="21:21" x14ac:dyDescent="0.2">
      <c r="U32103" s="59"/>
    </row>
    <row r="32104" spans="21:21" x14ac:dyDescent="0.2">
      <c r="U32104" s="59"/>
    </row>
    <row r="32105" spans="21:21" x14ac:dyDescent="0.2">
      <c r="U32105" s="59"/>
    </row>
    <row r="32106" spans="21:21" x14ac:dyDescent="0.2">
      <c r="U32106" s="59"/>
    </row>
    <row r="32107" spans="21:21" x14ac:dyDescent="0.2">
      <c r="U32107" s="59"/>
    </row>
    <row r="32108" spans="21:21" x14ac:dyDescent="0.2">
      <c r="U32108" s="59"/>
    </row>
    <row r="32109" spans="21:21" x14ac:dyDescent="0.2">
      <c r="U32109" s="59"/>
    </row>
    <row r="32110" spans="21:21" x14ac:dyDescent="0.2">
      <c r="U32110" s="59"/>
    </row>
    <row r="32111" spans="21:21" x14ac:dyDescent="0.2">
      <c r="U32111" s="59"/>
    </row>
    <row r="32112" spans="21:21" x14ac:dyDescent="0.2">
      <c r="U32112" s="59"/>
    </row>
    <row r="32113" spans="21:21" x14ac:dyDescent="0.2">
      <c r="U32113" s="59"/>
    </row>
    <row r="32114" spans="21:21" x14ac:dyDescent="0.2">
      <c r="U32114" s="59"/>
    </row>
    <row r="32115" spans="21:21" x14ac:dyDescent="0.2">
      <c r="U32115" s="59"/>
    </row>
    <row r="32116" spans="21:21" x14ac:dyDescent="0.2">
      <c r="U32116" s="59"/>
    </row>
    <row r="32117" spans="21:21" x14ac:dyDescent="0.2">
      <c r="U32117" s="59"/>
    </row>
    <row r="32118" spans="21:21" x14ac:dyDescent="0.2">
      <c r="U32118" s="59"/>
    </row>
    <row r="32119" spans="21:21" x14ac:dyDescent="0.2">
      <c r="U32119" s="59"/>
    </row>
    <row r="32120" spans="21:21" x14ac:dyDescent="0.2">
      <c r="U32120" s="59"/>
    </row>
    <row r="32121" spans="21:21" x14ac:dyDescent="0.2">
      <c r="U32121" s="59"/>
    </row>
    <row r="32122" spans="21:21" x14ac:dyDescent="0.2">
      <c r="U32122" s="59"/>
    </row>
    <row r="32123" spans="21:21" x14ac:dyDescent="0.2">
      <c r="U32123" s="59"/>
    </row>
    <row r="32124" spans="21:21" x14ac:dyDescent="0.2">
      <c r="U32124" s="59"/>
    </row>
    <row r="32125" spans="21:21" x14ac:dyDescent="0.2">
      <c r="U32125" s="59"/>
    </row>
    <row r="32126" spans="21:21" x14ac:dyDescent="0.2">
      <c r="U32126" s="59"/>
    </row>
    <row r="32127" spans="21:21" x14ac:dyDescent="0.2">
      <c r="U32127" s="59"/>
    </row>
    <row r="32128" spans="21:21" x14ac:dyDescent="0.2">
      <c r="U32128" s="59"/>
    </row>
    <row r="32129" spans="21:21" x14ac:dyDescent="0.2">
      <c r="U32129" s="59"/>
    </row>
    <row r="32130" spans="21:21" x14ac:dyDescent="0.2">
      <c r="U32130" s="59"/>
    </row>
    <row r="32131" spans="21:21" x14ac:dyDescent="0.2">
      <c r="U32131" s="59"/>
    </row>
    <row r="32132" spans="21:21" x14ac:dyDescent="0.2">
      <c r="U32132" s="59"/>
    </row>
    <row r="32133" spans="21:21" x14ac:dyDescent="0.2">
      <c r="U32133" s="59"/>
    </row>
    <row r="32134" spans="21:21" x14ac:dyDescent="0.2">
      <c r="U32134" s="59"/>
    </row>
    <row r="32135" spans="21:21" x14ac:dyDescent="0.2">
      <c r="U32135" s="59"/>
    </row>
    <row r="32136" spans="21:21" x14ac:dyDescent="0.2">
      <c r="U32136" s="59"/>
    </row>
    <row r="32137" spans="21:21" x14ac:dyDescent="0.2">
      <c r="U32137" s="59"/>
    </row>
    <row r="32138" spans="21:21" x14ac:dyDescent="0.2">
      <c r="U32138" s="59"/>
    </row>
    <row r="32139" spans="21:21" x14ac:dyDescent="0.2">
      <c r="U32139" s="59"/>
    </row>
    <row r="32140" spans="21:21" x14ac:dyDescent="0.2">
      <c r="U32140" s="59"/>
    </row>
    <row r="32141" spans="21:21" x14ac:dyDescent="0.2">
      <c r="U32141" s="59"/>
    </row>
    <row r="32142" spans="21:21" x14ac:dyDescent="0.2">
      <c r="U32142" s="59"/>
    </row>
    <row r="32143" spans="21:21" x14ac:dyDescent="0.2">
      <c r="U32143" s="59"/>
    </row>
    <row r="32144" spans="21:21" x14ac:dyDescent="0.2">
      <c r="U32144" s="59"/>
    </row>
    <row r="32145" spans="21:21" x14ac:dyDescent="0.2">
      <c r="U32145" s="59"/>
    </row>
    <row r="32146" spans="21:21" x14ac:dyDescent="0.2">
      <c r="U32146" s="59"/>
    </row>
    <row r="32147" spans="21:21" x14ac:dyDescent="0.2">
      <c r="U32147" s="59"/>
    </row>
    <row r="32148" spans="21:21" x14ac:dyDescent="0.2">
      <c r="U32148" s="59"/>
    </row>
    <row r="32149" spans="21:21" x14ac:dyDescent="0.2">
      <c r="U32149" s="59"/>
    </row>
    <row r="32150" spans="21:21" x14ac:dyDescent="0.2">
      <c r="U32150" s="59"/>
    </row>
    <row r="32151" spans="21:21" x14ac:dyDescent="0.2">
      <c r="U32151" s="59"/>
    </row>
    <row r="32152" spans="21:21" x14ac:dyDescent="0.2">
      <c r="U32152" s="59"/>
    </row>
    <row r="32153" spans="21:21" x14ac:dyDescent="0.2">
      <c r="U32153" s="59"/>
    </row>
    <row r="32154" spans="21:21" x14ac:dyDescent="0.2">
      <c r="U32154" s="59"/>
    </row>
    <row r="32155" spans="21:21" x14ac:dyDescent="0.2">
      <c r="U32155" s="59"/>
    </row>
    <row r="32156" spans="21:21" x14ac:dyDescent="0.2">
      <c r="U32156" s="59"/>
    </row>
    <row r="32157" spans="21:21" x14ac:dyDescent="0.2">
      <c r="U32157" s="59"/>
    </row>
    <row r="32158" spans="21:21" x14ac:dyDescent="0.2">
      <c r="U32158" s="59"/>
    </row>
    <row r="32159" spans="21:21" x14ac:dyDescent="0.2">
      <c r="U32159" s="59"/>
    </row>
    <row r="32160" spans="21:21" x14ac:dyDescent="0.2">
      <c r="U32160" s="59"/>
    </row>
    <row r="32161" spans="21:21" x14ac:dyDescent="0.2">
      <c r="U32161" s="59"/>
    </row>
    <row r="32162" spans="21:21" x14ac:dyDescent="0.2">
      <c r="U32162" s="59"/>
    </row>
    <row r="32163" spans="21:21" x14ac:dyDescent="0.2">
      <c r="U32163" s="59"/>
    </row>
    <row r="32164" spans="21:21" x14ac:dyDescent="0.2">
      <c r="U32164" s="59"/>
    </row>
    <row r="32165" spans="21:21" x14ac:dyDescent="0.2">
      <c r="U32165" s="59"/>
    </row>
    <row r="32166" spans="21:21" x14ac:dyDescent="0.2">
      <c r="U32166" s="59"/>
    </row>
    <row r="32167" spans="21:21" x14ac:dyDescent="0.2">
      <c r="U32167" s="59"/>
    </row>
    <row r="32168" spans="21:21" x14ac:dyDescent="0.2">
      <c r="U32168" s="59"/>
    </row>
    <row r="32169" spans="21:21" x14ac:dyDescent="0.2">
      <c r="U32169" s="59"/>
    </row>
    <row r="32170" spans="21:21" x14ac:dyDescent="0.2">
      <c r="U32170" s="59"/>
    </row>
    <row r="32171" spans="21:21" x14ac:dyDescent="0.2">
      <c r="U32171" s="59"/>
    </row>
    <row r="32172" spans="21:21" x14ac:dyDescent="0.2">
      <c r="U32172" s="59"/>
    </row>
    <row r="32173" spans="21:21" x14ac:dyDescent="0.2">
      <c r="U32173" s="59"/>
    </row>
    <row r="32174" spans="21:21" x14ac:dyDescent="0.2">
      <c r="U32174" s="59"/>
    </row>
    <row r="32175" spans="21:21" x14ac:dyDescent="0.2">
      <c r="U32175" s="59"/>
    </row>
    <row r="32176" spans="21:21" x14ac:dyDescent="0.2">
      <c r="U32176" s="59"/>
    </row>
    <row r="32177" spans="21:21" x14ac:dyDescent="0.2">
      <c r="U32177" s="59"/>
    </row>
    <row r="32178" spans="21:21" x14ac:dyDescent="0.2">
      <c r="U32178" s="59"/>
    </row>
    <row r="32179" spans="21:21" x14ac:dyDescent="0.2">
      <c r="U32179" s="59"/>
    </row>
    <row r="32180" spans="21:21" x14ac:dyDescent="0.2">
      <c r="U32180" s="59"/>
    </row>
    <row r="32181" spans="21:21" x14ac:dyDescent="0.2">
      <c r="U32181" s="59"/>
    </row>
    <row r="32182" spans="21:21" x14ac:dyDescent="0.2">
      <c r="U32182" s="59"/>
    </row>
    <row r="32183" spans="21:21" x14ac:dyDescent="0.2">
      <c r="U32183" s="59"/>
    </row>
    <row r="32184" spans="21:21" x14ac:dyDescent="0.2">
      <c r="U32184" s="59"/>
    </row>
    <row r="32185" spans="21:21" x14ac:dyDescent="0.2">
      <c r="U32185" s="59"/>
    </row>
    <row r="32186" spans="21:21" x14ac:dyDescent="0.2">
      <c r="U32186" s="59"/>
    </row>
    <row r="32187" spans="21:21" x14ac:dyDescent="0.2">
      <c r="U32187" s="59"/>
    </row>
    <row r="32188" spans="21:21" x14ac:dyDescent="0.2">
      <c r="U32188" s="59"/>
    </row>
    <row r="32189" spans="21:21" x14ac:dyDescent="0.2">
      <c r="U32189" s="59"/>
    </row>
    <row r="32190" spans="21:21" x14ac:dyDescent="0.2">
      <c r="U32190" s="59"/>
    </row>
    <row r="32191" spans="21:21" x14ac:dyDescent="0.2">
      <c r="U32191" s="59"/>
    </row>
    <row r="32192" spans="21:21" x14ac:dyDescent="0.2">
      <c r="U32192" s="59"/>
    </row>
    <row r="32193" spans="21:21" x14ac:dyDescent="0.2">
      <c r="U32193" s="59"/>
    </row>
    <row r="32194" spans="21:21" x14ac:dyDescent="0.2">
      <c r="U32194" s="59"/>
    </row>
    <row r="32195" spans="21:21" x14ac:dyDescent="0.2">
      <c r="U32195" s="59"/>
    </row>
    <row r="32196" spans="21:21" x14ac:dyDescent="0.2">
      <c r="U32196" s="59"/>
    </row>
    <row r="32197" spans="21:21" x14ac:dyDescent="0.2">
      <c r="U32197" s="59"/>
    </row>
    <row r="32198" spans="21:21" x14ac:dyDescent="0.2">
      <c r="U32198" s="59"/>
    </row>
    <row r="32199" spans="21:21" x14ac:dyDescent="0.2">
      <c r="U32199" s="59"/>
    </row>
    <row r="32200" spans="21:21" x14ac:dyDescent="0.2">
      <c r="U32200" s="59"/>
    </row>
    <row r="32201" spans="21:21" x14ac:dyDescent="0.2">
      <c r="U32201" s="59"/>
    </row>
    <row r="32202" spans="21:21" x14ac:dyDescent="0.2">
      <c r="U32202" s="59"/>
    </row>
    <row r="32203" spans="21:21" x14ac:dyDescent="0.2">
      <c r="U32203" s="59"/>
    </row>
    <row r="32204" spans="21:21" x14ac:dyDescent="0.2">
      <c r="U32204" s="59"/>
    </row>
    <row r="32205" spans="21:21" x14ac:dyDescent="0.2">
      <c r="U32205" s="59"/>
    </row>
    <row r="32206" spans="21:21" x14ac:dyDescent="0.2">
      <c r="U32206" s="59"/>
    </row>
    <row r="32207" spans="21:21" x14ac:dyDescent="0.2">
      <c r="U32207" s="59"/>
    </row>
    <row r="32208" spans="21:21" x14ac:dyDescent="0.2">
      <c r="U32208" s="59"/>
    </row>
    <row r="32209" spans="21:21" x14ac:dyDescent="0.2">
      <c r="U32209" s="59"/>
    </row>
    <row r="32210" spans="21:21" x14ac:dyDescent="0.2">
      <c r="U32210" s="59"/>
    </row>
    <row r="32211" spans="21:21" x14ac:dyDescent="0.2">
      <c r="U32211" s="59"/>
    </row>
    <row r="32212" spans="21:21" x14ac:dyDescent="0.2">
      <c r="U32212" s="59"/>
    </row>
    <row r="32213" spans="21:21" x14ac:dyDescent="0.2">
      <c r="U32213" s="59"/>
    </row>
    <row r="32214" spans="21:21" x14ac:dyDescent="0.2">
      <c r="U32214" s="59"/>
    </row>
    <row r="32215" spans="21:21" x14ac:dyDescent="0.2">
      <c r="U32215" s="59"/>
    </row>
    <row r="32216" spans="21:21" x14ac:dyDescent="0.2">
      <c r="U32216" s="59"/>
    </row>
    <row r="32217" spans="21:21" x14ac:dyDescent="0.2">
      <c r="U32217" s="59"/>
    </row>
    <row r="32218" spans="21:21" x14ac:dyDescent="0.2">
      <c r="U32218" s="59"/>
    </row>
    <row r="32219" spans="21:21" x14ac:dyDescent="0.2">
      <c r="U32219" s="59"/>
    </row>
    <row r="32220" spans="21:21" x14ac:dyDescent="0.2">
      <c r="U32220" s="59"/>
    </row>
    <row r="32221" spans="21:21" x14ac:dyDescent="0.2">
      <c r="U32221" s="59"/>
    </row>
    <row r="32222" spans="21:21" x14ac:dyDescent="0.2">
      <c r="U32222" s="59"/>
    </row>
    <row r="32223" spans="21:21" x14ac:dyDescent="0.2">
      <c r="U32223" s="59"/>
    </row>
    <row r="32224" spans="21:21" x14ac:dyDescent="0.2">
      <c r="U32224" s="59"/>
    </row>
    <row r="32225" spans="21:21" x14ac:dyDescent="0.2">
      <c r="U32225" s="59"/>
    </row>
    <row r="32226" spans="21:21" x14ac:dyDescent="0.2">
      <c r="U32226" s="59"/>
    </row>
    <row r="32227" spans="21:21" x14ac:dyDescent="0.2">
      <c r="U32227" s="59"/>
    </row>
    <row r="32228" spans="21:21" x14ac:dyDescent="0.2">
      <c r="U32228" s="59"/>
    </row>
    <row r="32229" spans="21:21" x14ac:dyDescent="0.2">
      <c r="U32229" s="59"/>
    </row>
    <row r="32230" spans="21:21" x14ac:dyDescent="0.2">
      <c r="U32230" s="59"/>
    </row>
    <row r="32231" spans="21:21" x14ac:dyDescent="0.2">
      <c r="U32231" s="59"/>
    </row>
    <row r="32232" spans="21:21" x14ac:dyDescent="0.2">
      <c r="U32232" s="59"/>
    </row>
    <row r="32233" spans="21:21" x14ac:dyDescent="0.2">
      <c r="U32233" s="59"/>
    </row>
    <row r="32234" spans="21:21" x14ac:dyDescent="0.2">
      <c r="U32234" s="59"/>
    </row>
    <row r="32235" spans="21:21" x14ac:dyDescent="0.2">
      <c r="U32235" s="59"/>
    </row>
    <row r="32236" spans="21:21" x14ac:dyDescent="0.2">
      <c r="U32236" s="59"/>
    </row>
    <row r="32237" spans="21:21" x14ac:dyDescent="0.2">
      <c r="U32237" s="59"/>
    </row>
    <row r="32238" spans="21:21" x14ac:dyDescent="0.2">
      <c r="U32238" s="59"/>
    </row>
    <row r="32239" spans="21:21" x14ac:dyDescent="0.2">
      <c r="U32239" s="59"/>
    </row>
    <row r="32240" spans="21:21" x14ac:dyDescent="0.2">
      <c r="U32240" s="59"/>
    </row>
    <row r="32241" spans="21:21" x14ac:dyDescent="0.2">
      <c r="U32241" s="59"/>
    </row>
    <row r="32242" spans="21:21" x14ac:dyDescent="0.2">
      <c r="U32242" s="59"/>
    </row>
    <row r="32243" spans="21:21" x14ac:dyDescent="0.2">
      <c r="U32243" s="59"/>
    </row>
    <row r="32244" spans="21:21" x14ac:dyDescent="0.2">
      <c r="U32244" s="59"/>
    </row>
    <row r="32245" spans="21:21" x14ac:dyDescent="0.2">
      <c r="U32245" s="59"/>
    </row>
    <row r="32246" spans="21:21" x14ac:dyDescent="0.2">
      <c r="U32246" s="59"/>
    </row>
    <row r="32247" spans="21:21" x14ac:dyDescent="0.2">
      <c r="U32247" s="59"/>
    </row>
    <row r="32248" spans="21:21" x14ac:dyDescent="0.2">
      <c r="U32248" s="59"/>
    </row>
    <row r="32249" spans="21:21" x14ac:dyDescent="0.2">
      <c r="U32249" s="59"/>
    </row>
    <row r="32250" spans="21:21" x14ac:dyDescent="0.2">
      <c r="U32250" s="59"/>
    </row>
    <row r="32251" spans="21:21" x14ac:dyDescent="0.2">
      <c r="U32251" s="59"/>
    </row>
    <row r="32252" spans="21:21" x14ac:dyDescent="0.2">
      <c r="U32252" s="59"/>
    </row>
    <row r="32253" spans="21:21" x14ac:dyDescent="0.2">
      <c r="U32253" s="59"/>
    </row>
    <row r="32254" spans="21:21" x14ac:dyDescent="0.2">
      <c r="U32254" s="59"/>
    </row>
    <row r="32255" spans="21:21" x14ac:dyDescent="0.2">
      <c r="U32255" s="59"/>
    </row>
    <row r="32256" spans="21:21" x14ac:dyDescent="0.2">
      <c r="U32256" s="59"/>
    </row>
    <row r="32257" spans="21:21" x14ac:dyDescent="0.2">
      <c r="U32257" s="59"/>
    </row>
    <row r="32258" spans="21:21" x14ac:dyDescent="0.2">
      <c r="U32258" s="59"/>
    </row>
    <row r="32259" spans="21:21" x14ac:dyDescent="0.2">
      <c r="U32259" s="59"/>
    </row>
    <row r="32260" spans="21:21" x14ac:dyDescent="0.2">
      <c r="U32260" s="59"/>
    </row>
    <row r="32261" spans="21:21" x14ac:dyDescent="0.2">
      <c r="U32261" s="59"/>
    </row>
    <row r="32262" spans="21:21" x14ac:dyDescent="0.2">
      <c r="U32262" s="59"/>
    </row>
    <row r="32263" spans="21:21" x14ac:dyDescent="0.2">
      <c r="U32263" s="59"/>
    </row>
    <row r="32264" spans="21:21" x14ac:dyDescent="0.2">
      <c r="U32264" s="59"/>
    </row>
    <row r="32265" spans="21:21" x14ac:dyDescent="0.2">
      <c r="U32265" s="59"/>
    </row>
    <row r="32266" spans="21:21" x14ac:dyDescent="0.2">
      <c r="U32266" s="59"/>
    </row>
    <row r="32267" spans="21:21" x14ac:dyDescent="0.2">
      <c r="U32267" s="59"/>
    </row>
    <row r="32268" spans="21:21" x14ac:dyDescent="0.2">
      <c r="U32268" s="59"/>
    </row>
    <row r="32269" spans="21:21" x14ac:dyDescent="0.2">
      <c r="U32269" s="59"/>
    </row>
    <row r="32270" spans="21:21" x14ac:dyDescent="0.2">
      <c r="U32270" s="59"/>
    </row>
    <row r="32271" spans="21:21" x14ac:dyDescent="0.2">
      <c r="U32271" s="59"/>
    </row>
    <row r="32272" spans="21:21" x14ac:dyDescent="0.2">
      <c r="U32272" s="59"/>
    </row>
    <row r="32273" spans="21:21" x14ac:dyDescent="0.2">
      <c r="U32273" s="59"/>
    </row>
    <row r="32274" spans="21:21" x14ac:dyDescent="0.2">
      <c r="U32274" s="59"/>
    </row>
    <row r="32275" spans="21:21" x14ac:dyDescent="0.2">
      <c r="U32275" s="59"/>
    </row>
    <row r="32276" spans="21:21" x14ac:dyDescent="0.2">
      <c r="U32276" s="59"/>
    </row>
    <row r="32277" spans="21:21" x14ac:dyDescent="0.2">
      <c r="U32277" s="59"/>
    </row>
    <row r="32278" spans="21:21" x14ac:dyDescent="0.2">
      <c r="U32278" s="59"/>
    </row>
    <row r="32279" spans="21:21" x14ac:dyDescent="0.2">
      <c r="U32279" s="59"/>
    </row>
    <row r="32280" spans="21:21" x14ac:dyDescent="0.2">
      <c r="U32280" s="59"/>
    </row>
    <row r="32281" spans="21:21" x14ac:dyDescent="0.2">
      <c r="U32281" s="59"/>
    </row>
    <row r="32282" spans="21:21" x14ac:dyDescent="0.2">
      <c r="U32282" s="59"/>
    </row>
    <row r="32283" spans="21:21" x14ac:dyDescent="0.2">
      <c r="U32283" s="59"/>
    </row>
    <row r="32284" spans="21:21" x14ac:dyDescent="0.2">
      <c r="U32284" s="59"/>
    </row>
    <row r="32285" spans="21:21" x14ac:dyDescent="0.2">
      <c r="U32285" s="59"/>
    </row>
    <row r="32286" spans="21:21" x14ac:dyDescent="0.2">
      <c r="U32286" s="59"/>
    </row>
    <row r="32287" spans="21:21" x14ac:dyDescent="0.2">
      <c r="U32287" s="59"/>
    </row>
    <row r="32288" spans="21:21" x14ac:dyDescent="0.2">
      <c r="U32288" s="59"/>
    </row>
    <row r="32289" spans="21:21" x14ac:dyDescent="0.2">
      <c r="U32289" s="59"/>
    </row>
    <row r="32290" spans="21:21" x14ac:dyDescent="0.2">
      <c r="U32290" s="59"/>
    </row>
    <row r="32291" spans="21:21" x14ac:dyDescent="0.2">
      <c r="U32291" s="59"/>
    </row>
    <row r="32292" spans="21:21" x14ac:dyDescent="0.2">
      <c r="U32292" s="59"/>
    </row>
    <row r="32293" spans="21:21" x14ac:dyDescent="0.2">
      <c r="U32293" s="59"/>
    </row>
    <row r="32294" spans="21:21" x14ac:dyDescent="0.2">
      <c r="U32294" s="59"/>
    </row>
    <row r="32295" spans="21:21" x14ac:dyDescent="0.2">
      <c r="U32295" s="59"/>
    </row>
    <row r="32296" spans="21:21" x14ac:dyDescent="0.2">
      <c r="U32296" s="59"/>
    </row>
    <row r="32297" spans="21:21" x14ac:dyDescent="0.2">
      <c r="U32297" s="59"/>
    </row>
    <row r="32298" spans="21:21" x14ac:dyDescent="0.2">
      <c r="U32298" s="59"/>
    </row>
    <row r="32299" spans="21:21" x14ac:dyDescent="0.2">
      <c r="U32299" s="59"/>
    </row>
    <row r="32300" spans="21:21" x14ac:dyDescent="0.2">
      <c r="U32300" s="59"/>
    </row>
    <row r="32301" spans="21:21" x14ac:dyDescent="0.2">
      <c r="U32301" s="59"/>
    </row>
    <row r="32302" spans="21:21" x14ac:dyDescent="0.2">
      <c r="U32302" s="59"/>
    </row>
    <row r="32303" spans="21:21" x14ac:dyDescent="0.2">
      <c r="U32303" s="59"/>
    </row>
    <row r="32304" spans="21:21" x14ac:dyDescent="0.2">
      <c r="U32304" s="59"/>
    </row>
    <row r="32305" spans="21:21" x14ac:dyDescent="0.2">
      <c r="U32305" s="59"/>
    </row>
    <row r="32306" spans="21:21" x14ac:dyDescent="0.2">
      <c r="U32306" s="59"/>
    </row>
    <row r="32307" spans="21:21" x14ac:dyDescent="0.2">
      <c r="U32307" s="59"/>
    </row>
    <row r="32308" spans="21:21" x14ac:dyDescent="0.2">
      <c r="U32308" s="59"/>
    </row>
    <row r="32309" spans="21:21" x14ac:dyDescent="0.2">
      <c r="U32309" s="59"/>
    </row>
    <row r="32310" spans="21:21" x14ac:dyDescent="0.2">
      <c r="U32310" s="59"/>
    </row>
    <row r="32311" spans="21:21" x14ac:dyDescent="0.2">
      <c r="U32311" s="59"/>
    </row>
    <row r="32312" spans="21:21" x14ac:dyDescent="0.2">
      <c r="U32312" s="59"/>
    </row>
    <row r="32313" spans="21:21" x14ac:dyDescent="0.2">
      <c r="U32313" s="59"/>
    </row>
    <row r="32314" spans="21:21" x14ac:dyDescent="0.2">
      <c r="U32314" s="59"/>
    </row>
    <row r="32315" spans="21:21" x14ac:dyDescent="0.2">
      <c r="U32315" s="59"/>
    </row>
    <row r="32316" spans="21:21" x14ac:dyDescent="0.2">
      <c r="U32316" s="59"/>
    </row>
    <row r="32317" spans="21:21" x14ac:dyDescent="0.2">
      <c r="U32317" s="59"/>
    </row>
    <row r="32318" spans="21:21" x14ac:dyDescent="0.2">
      <c r="U32318" s="59"/>
    </row>
    <row r="32319" spans="21:21" x14ac:dyDescent="0.2">
      <c r="U32319" s="59"/>
    </row>
    <row r="32320" spans="21:21" x14ac:dyDescent="0.2">
      <c r="U32320" s="59"/>
    </row>
    <row r="32321" spans="21:21" x14ac:dyDescent="0.2">
      <c r="U32321" s="59"/>
    </row>
    <row r="32322" spans="21:21" x14ac:dyDescent="0.2">
      <c r="U32322" s="59"/>
    </row>
    <row r="32323" spans="21:21" x14ac:dyDescent="0.2">
      <c r="U32323" s="59"/>
    </row>
    <row r="32324" spans="21:21" x14ac:dyDescent="0.2">
      <c r="U32324" s="59"/>
    </row>
    <row r="32325" spans="21:21" x14ac:dyDescent="0.2">
      <c r="U32325" s="59"/>
    </row>
    <row r="32326" spans="21:21" x14ac:dyDescent="0.2">
      <c r="U32326" s="59"/>
    </row>
    <row r="32327" spans="21:21" x14ac:dyDescent="0.2">
      <c r="U32327" s="59"/>
    </row>
    <row r="32328" spans="21:21" x14ac:dyDescent="0.2">
      <c r="U32328" s="59"/>
    </row>
    <row r="32329" spans="21:21" x14ac:dyDescent="0.2">
      <c r="U32329" s="59"/>
    </row>
    <row r="32330" spans="21:21" x14ac:dyDescent="0.2">
      <c r="U32330" s="59"/>
    </row>
    <row r="32331" spans="21:21" x14ac:dyDescent="0.2">
      <c r="U32331" s="59"/>
    </row>
    <row r="32332" spans="21:21" x14ac:dyDescent="0.2">
      <c r="U32332" s="59"/>
    </row>
    <row r="32333" spans="21:21" x14ac:dyDescent="0.2">
      <c r="U32333" s="59"/>
    </row>
    <row r="32334" spans="21:21" x14ac:dyDescent="0.2">
      <c r="U32334" s="59"/>
    </row>
    <row r="32335" spans="21:21" x14ac:dyDescent="0.2">
      <c r="U32335" s="59"/>
    </row>
    <row r="32336" spans="21:21" x14ac:dyDescent="0.2">
      <c r="U32336" s="59"/>
    </row>
    <row r="32337" spans="21:21" x14ac:dyDescent="0.2">
      <c r="U32337" s="59"/>
    </row>
    <row r="32338" spans="21:21" x14ac:dyDescent="0.2">
      <c r="U32338" s="59"/>
    </row>
    <row r="32339" spans="21:21" x14ac:dyDescent="0.2">
      <c r="U32339" s="59"/>
    </row>
    <row r="32340" spans="21:21" x14ac:dyDescent="0.2">
      <c r="U32340" s="59"/>
    </row>
    <row r="32341" spans="21:21" x14ac:dyDescent="0.2">
      <c r="U32341" s="59"/>
    </row>
    <row r="32342" spans="21:21" x14ac:dyDescent="0.2">
      <c r="U32342" s="59"/>
    </row>
    <row r="32343" spans="21:21" x14ac:dyDescent="0.2">
      <c r="U32343" s="59"/>
    </row>
    <row r="32344" spans="21:21" x14ac:dyDescent="0.2">
      <c r="U32344" s="59"/>
    </row>
    <row r="32345" spans="21:21" x14ac:dyDescent="0.2">
      <c r="U32345" s="59"/>
    </row>
    <row r="32346" spans="21:21" x14ac:dyDescent="0.2">
      <c r="U32346" s="59"/>
    </row>
    <row r="32347" spans="21:21" x14ac:dyDescent="0.2">
      <c r="U32347" s="59"/>
    </row>
    <row r="32348" spans="21:21" x14ac:dyDescent="0.2">
      <c r="U32348" s="59"/>
    </row>
    <row r="32349" spans="21:21" x14ac:dyDescent="0.2">
      <c r="U32349" s="59"/>
    </row>
    <row r="32350" spans="21:21" x14ac:dyDescent="0.2">
      <c r="U32350" s="59"/>
    </row>
    <row r="32351" spans="21:21" x14ac:dyDescent="0.2">
      <c r="U32351" s="59"/>
    </row>
    <row r="32352" spans="21:21" x14ac:dyDescent="0.2">
      <c r="U32352" s="59"/>
    </row>
    <row r="32353" spans="21:21" x14ac:dyDescent="0.2">
      <c r="U32353" s="59"/>
    </row>
    <row r="32354" spans="21:21" x14ac:dyDescent="0.2">
      <c r="U32354" s="59"/>
    </row>
    <row r="32355" spans="21:21" x14ac:dyDescent="0.2">
      <c r="U32355" s="59"/>
    </row>
    <row r="32356" spans="21:21" x14ac:dyDescent="0.2">
      <c r="U32356" s="59"/>
    </row>
    <row r="32357" spans="21:21" x14ac:dyDescent="0.2">
      <c r="U32357" s="59"/>
    </row>
    <row r="32358" spans="21:21" x14ac:dyDescent="0.2">
      <c r="U32358" s="59"/>
    </row>
    <row r="32359" spans="21:21" x14ac:dyDescent="0.2">
      <c r="U32359" s="59"/>
    </row>
    <row r="32360" spans="21:21" x14ac:dyDescent="0.2">
      <c r="U32360" s="59"/>
    </row>
    <row r="32361" spans="21:21" x14ac:dyDescent="0.2">
      <c r="U32361" s="59"/>
    </row>
    <row r="32362" spans="21:21" x14ac:dyDescent="0.2">
      <c r="U32362" s="59"/>
    </row>
    <row r="32363" spans="21:21" x14ac:dyDescent="0.2">
      <c r="U32363" s="59"/>
    </row>
    <row r="32364" spans="21:21" x14ac:dyDescent="0.2">
      <c r="U32364" s="59"/>
    </row>
    <row r="32365" spans="21:21" x14ac:dyDescent="0.2">
      <c r="U32365" s="59"/>
    </row>
    <row r="32366" spans="21:21" x14ac:dyDescent="0.2">
      <c r="U32366" s="59"/>
    </row>
    <row r="32367" spans="21:21" x14ac:dyDescent="0.2">
      <c r="U32367" s="59"/>
    </row>
    <row r="32368" spans="21:21" x14ac:dyDescent="0.2">
      <c r="U32368" s="59"/>
    </row>
    <row r="32369" spans="21:21" x14ac:dyDescent="0.2">
      <c r="U32369" s="59"/>
    </row>
    <row r="32370" spans="21:21" x14ac:dyDescent="0.2">
      <c r="U32370" s="59"/>
    </row>
    <row r="32371" spans="21:21" x14ac:dyDescent="0.2">
      <c r="U32371" s="59"/>
    </row>
    <row r="32372" spans="21:21" x14ac:dyDescent="0.2">
      <c r="U32372" s="59"/>
    </row>
    <row r="32373" spans="21:21" x14ac:dyDescent="0.2">
      <c r="U32373" s="59"/>
    </row>
    <row r="32374" spans="21:21" x14ac:dyDescent="0.2">
      <c r="U32374" s="59"/>
    </row>
    <row r="32375" spans="21:21" x14ac:dyDescent="0.2">
      <c r="U32375" s="59"/>
    </row>
    <row r="32376" spans="21:21" x14ac:dyDescent="0.2">
      <c r="U32376" s="59"/>
    </row>
    <row r="32377" spans="21:21" x14ac:dyDescent="0.2">
      <c r="U32377" s="59"/>
    </row>
    <row r="32378" spans="21:21" x14ac:dyDescent="0.2">
      <c r="U32378" s="59"/>
    </row>
    <row r="32379" spans="21:21" x14ac:dyDescent="0.2">
      <c r="U32379" s="59"/>
    </row>
    <row r="32380" spans="21:21" x14ac:dyDescent="0.2">
      <c r="U32380" s="59"/>
    </row>
    <row r="32381" spans="21:21" x14ac:dyDescent="0.2">
      <c r="U32381" s="59"/>
    </row>
    <row r="32382" spans="21:21" x14ac:dyDescent="0.2">
      <c r="U32382" s="59"/>
    </row>
    <row r="32383" spans="21:21" x14ac:dyDescent="0.2">
      <c r="U32383" s="59"/>
    </row>
    <row r="32384" spans="21:21" x14ac:dyDescent="0.2">
      <c r="U32384" s="59"/>
    </row>
    <row r="32385" spans="21:21" x14ac:dyDescent="0.2">
      <c r="U32385" s="59"/>
    </row>
    <row r="32386" spans="21:21" x14ac:dyDescent="0.2">
      <c r="U32386" s="59"/>
    </row>
    <row r="32387" spans="21:21" x14ac:dyDescent="0.2">
      <c r="U32387" s="59"/>
    </row>
    <row r="32388" spans="21:21" x14ac:dyDescent="0.2">
      <c r="U32388" s="59"/>
    </row>
    <row r="32389" spans="21:21" x14ac:dyDescent="0.2">
      <c r="U32389" s="59"/>
    </row>
    <row r="32390" spans="21:21" x14ac:dyDescent="0.2">
      <c r="U32390" s="59"/>
    </row>
    <row r="32391" spans="21:21" x14ac:dyDescent="0.2">
      <c r="U32391" s="59"/>
    </row>
    <row r="32392" spans="21:21" x14ac:dyDescent="0.2">
      <c r="U32392" s="59"/>
    </row>
    <row r="32393" spans="21:21" x14ac:dyDescent="0.2">
      <c r="U32393" s="59"/>
    </row>
    <row r="32394" spans="21:21" x14ac:dyDescent="0.2">
      <c r="U32394" s="59"/>
    </row>
    <row r="32395" spans="21:21" x14ac:dyDescent="0.2">
      <c r="U32395" s="59"/>
    </row>
    <row r="32396" spans="21:21" x14ac:dyDescent="0.2">
      <c r="U32396" s="59"/>
    </row>
    <row r="32397" spans="21:21" x14ac:dyDescent="0.2">
      <c r="U32397" s="59"/>
    </row>
    <row r="32398" spans="21:21" x14ac:dyDescent="0.2">
      <c r="U32398" s="59"/>
    </row>
    <row r="32399" spans="21:21" x14ac:dyDescent="0.2">
      <c r="U32399" s="59"/>
    </row>
    <row r="32400" spans="21:21" x14ac:dyDescent="0.2">
      <c r="U32400" s="59"/>
    </row>
    <row r="32401" spans="21:21" x14ac:dyDescent="0.2">
      <c r="U32401" s="59"/>
    </row>
    <row r="32402" spans="21:21" x14ac:dyDescent="0.2">
      <c r="U32402" s="59"/>
    </row>
    <row r="32403" spans="21:21" x14ac:dyDescent="0.2">
      <c r="U32403" s="59"/>
    </row>
    <row r="32404" spans="21:21" x14ac:dyDescent="0.2">
      <c r="U32404" s="59"/>
    </row>
    <row r="32405" spans="21:21" x14ac:dyDescent="0.2">
      <c r="U32405" s="59"/>
    </row>
    <row r="32406" spans="21:21" x14ac:dyDescent="0.2">
      <c r="U32406" s="59"/>
    </row>
    <row r="32407" spans="21:21" x14ac:dyDescent="0.2">
      <c r="U32407" s="59"/>
    </row>
    <row r="32408" spans="21:21" x14ac:dyDescent="0.2">
      <c r="U32408" s="59"/>
    </row>
    <row r="32409" spans="21:21" x14ac:dyDescent="0.2">
      <c r="U32409" s="59"/>
    </row>
    <row r="32410" spans="21:21" x14ac:dyDescent="0.2">
      <c r="U32410" s="59"/>
    </row>
    <row r="32411" spans="21:21" x14ac:dyDescent="0.2">
      <c r="U32411" s="59"/>
    </row>
    <row r="32412" spans="21:21" x14ac:dyDescent="0.2">
      <c r="U32412" s="59"/>
    </row>
    <row r="32413" spans="21:21" x14ac:dyDescent="0.2">
      <c r="U32413" s="59"/>
    </row>
    <row r="32414" spans="21:21" x14ac:dyDescent="0.2">
      <c r="U32414" s="59"/>
    </row>
    <row r="32415" spans="21:21" x14ac:dyDescent="0.2">
      <c r="U32415" s="59"/>
    </row>
    <row r="32416" spans="21:21" x14ac:dyDescent="0.2">
      <c r="U32416" s="59"/>
    </row>
    <row r="32417" spans="21:21" x14ac:dyDescent="0.2">
      <c r="U32417" s="59"/>
    </row>
    <row r="32418" spans="21:21" x14ac:dyDescent="0.2">
      <c r="U32418" s="59"/>
    </row>
    <row r="32419" spans="21:21" x14ac:dyDescent="0.2">
      <c r="U32419" s="59"/>
    </row>
    <row r="32420" spans="21:21" x14ac:dyDescent="0.2">
      <c r="U32420" s="59"/>
    </row>
    <row r="32421" spans="21:21" x14ac:dyDescent="0.2">
      <c r="U32421" s="59"/>
    </row>
    <row r="32422" spans="21:21" x14ac:dyDescent="0.2">
      <c r="U32422" s="59"/>
    </row>
    <row r="32423" spans="21:21" x14ac:dyDescent="0.2">
      <c r="U32423" s="59"/>
    </row>
    <row r="32424" spans="21:21" x14ac:dyDescent="0.2">
      <c r="U32424" s="59"/>
    </row>
    <row r="32425" spans="21:21" x14ac:dyDescent="0.2">
      <c r="U32425" s="59"/>
    </row>
    <row r="32426" spans="21:21" x14ac:dyDescent="0.2">
      <c r="U32426" s="59"/>
    </row>
    <row r="32427" spans="21:21" x14ac:dyDescent="0.2">
      <c r="U32427" s="59"/>
    </row>
    <row r="32428" spans="21:21" x14ac:dyDescent="0.2">
      <c r="U32428" s="59"/>
    </row>
    <row r="32429" spans="21:21" x14ac:dyDescent="0.2">
      <c r="U32429" s="59"/>
    </row>
    <row r="32430" spans="21:21" x14ac:dyDescent="0.2">
      <c r="U32430" s="59"/>
    </row>
    <row r="32431" spans="21:21" x14ac:dyDescent="0.2">
      <c r="U32431" s="59"/>
    </row>
    <row r="32432" spans="21:21" x14ac:dyDescent="0.2">
      <c r="U32432" s="59"/>
    </row>
    <row r="32433" spans="21:21" x14ac:dyDescent="0.2">
      <c r="U32433" s="59"/>
    </row>
    <row r="32434" spans="21:21" x14ac:dyDescent="0.2">
      <c r="U32434" s="59"/>
    </row>
    <row r="32435" spans="21:21" x14ac:dyDescent="0.2">
      <c r="U32435" s="59"/>
    </row>
    <row r="32436" spans="21:21" x14ac:dyDescent="0.2">
      <c r="U32436" s="59"/>
    </row>
    <row r="32437" spans="21:21" x14ac:dyDescent="0.2">
      <c r="U32437" s="59"/>
    </row>
    <row r="32438" spans="21:21" x14ac:dyDescent="0.2">
      <c r="U32438" s="59"/>
    </row>
    <row r="32439" spans="21:21" x14ac:dyDescent="0.2">
      <c r="U32439" s="59"/>
    </row>
    <row r="32440" spans="21:21" x14ac:dyDescent="0.2">
      <c r="U32440" s="59"/>
    </row>
    <row r="32441" spans="21:21" x14ac:dyDescent="0.2">
      <c r="U32441" s="59"/>
    </row>
    <row r="32442" spans="21:21" x14ac:dyDescent="0.2">
      <c r="U32442" s="59"/>
    </row>
    <row r="32443" spans="21:21" x14ac:dyDescent="0.2">
      <c r="U32443" s="59"/>
    </row>
    <row r="32444" spans="21:21" x14ac:dyDescent="0.2">
      <c r="U32444" s="59"/>
    </row>
    <row r="32445" spans="21:21" x14ac:dyDescent="0.2">
      <c r="U32445" s="59"/>
    </row>
    <row r="32446" spans="21:21" x14ac:dyDescent="0.2">
      <c r="U32446" s="59"/>
    </row>
    <row r="32447" spans="21:21" x14ac:dyDescent="0.2">
      <c r="U32447" s="59"/>
    </row>
    <row r="32448" spans="21:21" x14ac:dyDescent="0.2">
      <c r="U32448" s="59"/>
    </row>
    <row r="32449" spans="21:21" x14ac:dyDescent="0.2">
      <c r="U32449" s="59"/>
    </row>
    <row r="32450" spans="21:21" x14ac:dyDescent="0.2">
      <c r="U32450" s="59"/>
    </row>
    <row r="32451" spans="21:21" x14ac:dyDescent="0.2">
      <c r="U32451" s="59"/>
    </row>
    <row r="32452" spans="21:21" x14ac:dyDescent="0.2">
      <c r="U32452" s="59"/>
    </row>
    <row r="32453" spans="21:21" x14ac:dyDescent="0.2">
      <c r="U32453" s="59"/>
    </row>
    <row r="32454" spans="21:21" x14ac:dyDescent="0.2">
      <c r="U32454" s="59"/>
    </row>
    <row r="32455" spans="21:21" x14ac:dyDescent="0.2">
      <c r="U32455" s="59"/>
    </row>
    <row r="32456" spans="21:21" x14ac:dyDescent="0.2">
      <c r="U32456" s="59"/>
    </row>
    <row r="32457" spans="21:21" x14ac:dyDescent="0.2">
      <c r="U32457" s="59"/>
    </row>
    <row r="32458" spans="21:21" x14ac:dyDescent="0.2">
      <c r="U32458" s="59"/>
    </row>
    <row r="32459" spans="21:21" x14ac:dyDescent="0.2">
      <c r="U32459" s="59"/>
    </row>
    <row r="32460" spans="21:21" x14ac:dyDescent="0.2">
      <c r="U32460" s="59"/>
    </row>
    <row r="32461" spans="21:21" x14ac:dyDescent="0.2">
      <c r="U32461" s="59"/>
    </row>
    <row r="32462" spans="21:21" x14ac:dyDescent="0.2">
      <c r="U32462" s="59"/>
    </row>
    <row r="32463" spans="21:21" x14ac:dyDescent="0.2">
      <c r="U32463" s="59"/>
    </row>
    <row r="32464" spans="21:21" x14ac:dyDescent="0.2">
      <c r="U32464" s="59"/>
    </row>
    <row r="32465" spans="21:21" x14ac:dyDescent="0.2">
      <c r="U32465" s="59"/>
    </row>
    <row r="32466" spans="21:21" x14ac:dyDescent="0.2">
      <c r="U32466" s="59"/>
    </row>
    <row r="32467" spans="21:21" x14ac:dyDescent="0.2">
      <c r="U32467" s="59"/>
    </row>
    <row r="32468" spans="21:21" x14ac:dyDescent="0.2">
      <c r="U32468" s="59"/>
    </row>
    <row r="32469" spans="21:21" x14ac:dyDescent="0.2">
      <c r="U32469" s="59"/>
    </row>
    <row r="32470" spans="21:21" x14ac:dyDescent="0.2">
      <c r="U32470" s="59"/>
    </row>
    <row r="32471" spans="21:21" x14ac:dyDescent="0.2">
      <c r="U32471" s="59"/>
    </row>
    <row r="32472" spans="21:21" x14ac:dyDescent="0.2">
      <c r="U32472" s="59"/>
    </row>
    <row r="32473" spans="21:21" x14ac:dyDescent="0.2">
      <c r="U32473" s="59"/>
    </row>
    <row r="32474" spans="21:21" x14ac:dyDescent="0.2">
      <c r="U32474" s="59"/>
    </row>
    <row r="32475" spans="21:21" x14ac:dyDescent="0.2">
      <c r="U32475" s="59"/>
    </row>
    <row r="32476" spans="21:21" x14ac:dyDescent="0.2">
      <c r="U32476" s="59"/>
    </row>
    <row r="32477" spans="21:21" x14ac:dyDescent="0.2">
      <c r="U32477" s="59"/>
    </row>
    <row r="32478" spans="21:21" x14ac:dyDescent="0.2">
      <c r="U32478" s="59"/>
    </row>
    <row r="32479" spans="21:21" x14ac:dyDescent="0.2">
      <c r="U32479" s="59"/>
    </row>
    <row r="32480" spans="21:21" x14ac:dyDescent="0.2">
      <c r="U32480" s="59"/>
    </row>
    <row r="32481" spans="21:21" x14ac:dyDescent="0.2">
      <c r="U32481" s="59"/>
    </row>
    <row r="32482" spans="21:21" x14ac:dyDescent="0.2">
      <c r="U32482" s="59"/>
    </row>
    <row r="32483" spans="21:21" x14ac:dyDescent="0.2">
      <c r="U32483" s="59"/>
    </row>
    <row r="32484" spans="21:21" x14ac:dyDescent="0.2">
      <c r="U32484" s="59"/>
    </row>
    <row r="32485" spans="21:21" x14ac:dyDescent="0.2">
      <c r="U32485" s="59"/>
    </row>
    <row r="32486" spans="21:21" x14ac:dyDescent="0.2">
      <c r="U32486" s="59"/>
    </row>
    <row r="32487" spans="21:21" x14ac:dyDescent="0.2">
      <c r="U32487" s="59"/>
    </row>
    <row r="32488" spans="21:21" x14ac:dyDescent="0.2">
      <c r="U32488" s="59"/>
    </row>
    <row r="32489" spans="21:21" x14ac:dyDescent="0.2">
      <c r="U32489" s="59"/>
    </row>
    <row r="32490" spans="21:21" x14ac:dyDescent="0.2">
      <c r="U32490" s="59"/>
    </row>
    <row r="32491" spans="21:21" x14ac:dyDescent="0.2">
      <c r="U32491" s="59"/>
    </row>
    <row r="32492" spans="21:21" x14ac:dyDescent="0.2">
      <c r="U32492" s="59"/>
    </row>
    <row r="32493" spans="21:21" x14ac:dyDescent="0.2">
      <c r="U32493" s="59"/>
    </row>
    <row r="32494" spans="21:21" x14ac:dyDescent="0.2">
      <c r="U32494" s="59"/>
    </row>
    <row r="32495" spans="21:21" x14ac:dyDescent="0.2">
      <c r="U32495" s="59"/>
    </row>
    <row r="32496" spans="21:21" x14ac:dyDescent="0.2">
      <c r="U32496" s="59"/>
    </row>
    <row r="32497" spans="21:21" x14ac:dyDescent="0.2">
      <c r="U32497" s="59"/>
    </row>
    <row r="32498" spans="21:21" x14ac:dyDescent="0.2">
      <c r="U32498" s="59"/>
    </row>
    <row r="32499" spans="21:21" x14ac:dyDescent="0.2">
      <c r="U32499" s="59"/>
    </row>
    <row r="32500" spans="21:21" x14ac:dyDescent="0.2">
      <c r="U32500" s="59"/>
    </row>
    <row r="32501" spans="21:21" x14ac:dyDescent="0.2">
      <c r="U32501" s="59"/>
    </row>
    <row r="32502" spans="21:21" x14ac:dyDescent="0.2">
      <c r="U32502" s="59"/>
    </row>
    <row r="32503" spans="21:21" x14ac:dyDescent="0.2">
      <c r="U32503" s="59"/>
    </row>
    <row r="32504" spans="21:21" x14ac:dyDescent="0.2">
      <c r="U32504" s="59"/>
    </row>
    <row r="32505" spans="21:21" x14ac:dyDescent="0.2">
      <c r="U32505" s="59"/>
    </row>
    <row r="32506" spans="21:21" x14ac:dyDescent="0.2">
      <c r="U32506" s="59"/>
    </row>
    <row r="32507" spans="21:21" x14ac:dyDescent="0.2">
      <c r="U32507" s="59"/>
    </row>
    <row r="32508" spans="21:21" x14ac:dyDescent="0.2">
      <c r="U32508" s="59"/>
    </row>
    <row r="32509" spans="21:21" x14ac:dyDescent="0.2">
      <c r="U32509" s="59"/>
    </row>
    <row r="32510" spans="21:21" x14ac:dyDescent="0.2">
      <c r="U32510" s="59"/>
    </row>
    <row r="32511" spans="21:21" x14ac:dyDescent="0.2">
      <c r="U32511" s="59"/>
    </row>
    <row r="32512" spans="21:21" x14ac:dyDescent="0.2">
      <c r="U32512" s="59"/>
    </row>
    <row r="32513" spans="21:21" x14ac:dyDescent="0.2">
      <c r="U32513" s="59"/>
    </row>
    <row r="32514" spans="21:21" x14ac:dyDescent="0.2">
      <c r="U32514" s="59"/>
    </row>
    <row r="32515" spans="21:21" x14ac:dyDescent="0.2">
      <c r="U32515" s="59"/>
    </row>
    <row r="32516" spans="21:21" x14ac:dyDescent="0.2">
      <c r="U32516" s="59"/>
    </row>
    <row r="32517" spans="21:21" x14ac:dyDescent="0.2">
      <c r="U32517" s="59"/>
    </row>
    <row r="32518" spans="21:21" x14ac:dyDescent="0.2">
      <c r="U32518" s="59"/>
    </row>
    <row r="32519" spans="21:21" x14ac:dyDescent="0.2">
      <c r="U32519" s="59"/>
    </row>
    <row r="32520" spans="21:21" x14ac:dyDescent="0.2">
      <c r="U32520" s="59"/>
    </row>
    <row r="32521" spans="21:21" x14ac:dyDescent="0.2">
      <c r="U32521" s="59"/>
    </row>
    <row r="32522" spans="21:21" x14ac:dyDescent="0.2">
      <c r="U32522" s="59"/>
    </row>
    <row r="32523" spans="21:21" x14ac:dyDescent="0.2">
      <c r="U32523" s="59"/>
    </row>
    <row r="32524" spans="21:21" x14ac:dyDescent="0.2">
      <c r="U32524" s="59"/>
    </row>
    <row r="32525" spans="21:21" x14ac:dyDescent="0.2">
      <c r="U32525" s="59"/>
    </row>
    <row r="32526" spans="21:21" x14ac:dyDescent="0.2">
      <c r="U32526" s="59"/>
    </row>
    <row r="32527" spans="21:21" x14ac:dyDescent="0.2">
      <c r="U32527" s="59"/>
    </row>
    <row r="32528" spans="21:21" x14ac:dyDescent="0.2">
      <c r="U32528" s="59"/>
    </row>
    <row r="32529" spans="21:21" x14ac:dyDescent="0.2">
      <c r="U32529" s="59"/>
    </row>
    <row r="32530" spans="21:21" x14ac:dyDescent="0.2">
      <c r="U32530" s="59"/>
    </row>
    <row r="32531" spans="21:21" x14ac:dyDescent="0.2">
      <c r="U32531" s="59"/>
    </row>
    <row r="32532" spans="21:21" x14ac:dyDescent="0.2">
      <c r="U32532" s="59"/>
    </row>
    <row r="32533" spans="21:21" x14ac:dyDescent="0.2">
      <c r="U32533" s="59"/>
    </row>
    <row r="32534" spans="21:21" x14ac:dyDescent="0.2">
      <c r="U32534" s="59"/>
    </row>
    <row r="32535" spans="21:21" x14ac:dyDescent="0.2">
      <c r="U32535" s="59"/>
    </row>
    <row r="32536" spans="21:21" x14ac:dyDescent="0.2">
      <c r="U32536" s="59"/>
    </row>
    <row r="32537" spans="21:21" x14ac:dyDescent="0.2">
      <c r="U32537" s="59"/>
    </row>
    <row r="32538" spans="21:21" x14ac:dyDescent="0.2">
      <c r="U32538" s="59"/>
    </row>
    <row r="32539" spans="21:21" x14ac:dyDescent="0.2">
      <c r="U32539" s="59"/>
    </row>
    <row r="32540" spans="21:21" x14ac:dyDescent="0.2">
      <c r="U32540" s="59"/>
    </row>
    <row r="32541" spans="21:21" x14ac:dyDescent="0.2">
      <c r="U32541" s="59"/>
    </row>
    <row r="32542" spans="21:21" x14ac:dyDescent="0.2">
      <c r="U32542" s="59"/>
    </row>
    <row r="32543" spans="21:21" x14ac:dyDescent="0.2">
      <c r="U32543" s="59"/>
    </row>
    <row r="32544" spans="21:21" x14ac:dyDescent="0.2">
      <c r="U32544" s="59"/>
    </row>
    <row r="32545" spans="21:21" x14ac:dyDescent="0.2">
      <c r="U32545" s="59"/>
    </row>
    <row r="32546" spans="21:21" x14ac:dyDescent="0.2">
      <c r="U32546" s="59"/>
    </row>
    <row r="32547" spans="21:21" x14ac:dyDescent="0.2">
      <c r="U32547" s="59"/>
    </row>
    <row r="32548" spans="21:21" x14ac:dyDescent="0.2">
      <c r="U32548" s="59"/>
    </row>
    <row r="32549" spans="21:21" x14ac:dyDescent="0.2">
      <c r="U32549" s="59"/>
    </row>
    <row r="32550" spans="21:21" x14ac:dyDescent="0.2">
      <c r="U32550" s="59"/>
    </row>
    <row r="32551" spans="21:21" x14ac:dyDescent="0.2">
      <c r="U32551" s="59"/>
    </row>
    <row r="32552" spans="21:21" x14ac:dyDescent="0.2">
      <c r="U32552" s="59"/>
    </row>
    <row r="32553" spans="21:21" x14ac:dyDescent="0.2">
      <c r="U32553" s="59"/>
    </row>
    <row r="32554" spans="21:21" x14ac:dyDescent="0.2">
      <c r="U32554" s="59"/>
    </row>
    <row r="32555" spans="21:21" x14ac:dyDescent="0.2">
      <c r="U32555" s="59"/>
    </row>
    <row r="32556" spans="21:21" x14ac:dyDescent="0.2">
      <c r="U32556" s="59"/>
    </row>
    <row r="32557" spans="21:21" x14ac:dyDescent="0.2">
      <c r="U32557" s="59"/>
    </row>
    <row r="32558" spans="21:21" x14ac:dyDescent="0.2">
      <c r="U32558" s="59"/>
    </row>
    <row r="32559" spans="21:21" x14ac:dyDescent="0.2">
      <c r="U32559" s="59"/>
    </row>
    <row r="32560" spans="21:21" x14ac:dyDescent="0.2">
      <c r="U32560" s="59"/>
    </row>
    <row r="32561" spans="21:21" x14ac:dyDescent="0.2">
      <c r="U32561" s="59"/>
    </row>
    <row r="32562" spans="21:21" x14ac:dyDescent="0.2">
      <c r="U32562" s="59"/>
    </row>
    <row r="32563" spans="21:21" x14ac:dyDescent="0.2">
      <c r="U32563" s="59"/>
    </row>
    <row r="32564" spans="21:21" x14ac:dyDescent="0.2">
      <c r="U32564" s="59"/>
    </row>
    <row r="32565" spans="21:21" x14ac:dyDescent="0.2">
      <c r="U32565" s="59"/>
    </row>
    <row r="32566" spans="21:21" x14ac:dyDescent="0.2">
      <c r="U32566" s="59"/>
    </row>
    <row r="32567" spans="21:21" x14ac:dyDescent="0.2">
      <c r="U32567" s="59"/>
    </row>
    <row r="32568" spans="21:21" x14ac:dyDescent="0.2">
      <c r="U32568" s="59"/>
    </row>
    <row r="32569" spans="21:21" x14ac:dyDescent="0.2">
      <c r="U32569" s="59"/>
    </row>
    <row r="32570" spans="21:21" x14ac:dyDescent="0.2">
      <c r="U32570" s="59"/>
    </row>
    <row r="32571" spans="21:21" x14ac:dyDescent="0.2">
      <c r="U32571" s="59"/>
    </row>
    <row r="32572" spans="21:21" x14ac:dyDescent="0.2">
      <c r="U32572" s="59"/>
    </row>
    <row r="32573" spans="21:21" x14ac:dyDescent="0.2">
      <c r="U32573" s="59"/>
    </row>
    <row r="32574" spans="21:21" x14ac:dyDescent="0.2">
      <c r="U32574" s="59"/>
    </row>
    <row r="32575" spans="21:21" x14ac:dyDescent="0.2">
      <c r="U32575" s="59"/>
    </row>
    <row r="32576" spans="21:21" x14ac:dyDescent="0.2">
      <c r="U32576" s="59"/>
    </row>
    <row r="32577" spans="21:21" x14ac:dyDescent="0.2">
      <c r="U32577" s="59"/>
    </row>
    <row r="32578" spans="21:21" x14ac:dyDescent="0.2">
      <c r="U32578" s="59"/>
    </row>
    <row r="32579" spans="21:21" x14ac:dyDescent="0.2">
      <c r="U32579" s="59"/>
    </row>
    <row r="32580" spans="21:21" x14ac:dyDescent="0.2">
      <c r="U32580" s="59"/>
    </row>
    <row r="32581" spans="21:21" x14ac:dyDescent="0.2">
      <c r="U32581" s="59"/>
    </row>
    <row r="32582" spans="21:21" x14ac:dyDescent="0.2">
      <c r="U32582" s="59"/>
    </row>
    <row r="32583" spans="21:21" x14ac:dyDescent="0.2">
      <c r="U32583" s="59"/>
    </row>
    <row r="32584" spans="21:21" x14ac:dyDescent="0.2">
      <c r="U32584" s="59"/>
    </row>
    <row r="32585" spans="21:21" x14ac:dyDescent="0.2">
      <c r="U32585" s="59"/>
    </row>
    <row r="32586" spans="21:21" x14ac:dyDescent="0.2">
      <c r="U32586" s="59"/>
    </row>
    <row r="32587" spans="21:21" x14ac:dyDescent="0.2">
      <c r="U32587" s="59"/>
    </row>
    <row r="32588" spans="21:21" x14ac:dyDescent="0.2">
      <c r="U32588" s="59"/>
    </row>
    <row r="32589" spans="21:21" x14ac:dyDescent="0.2">
      <c r="U32589" s="59"/>
    </row>
    <row r="32590" spans="21:21" x14ac:dyDescent="0.2">
      <c r="U32590" s="59"/>
    </row>
    <row r="32591" spans="21:21" x14ac:dyDescent="0.2">
      <c r="U32591" s="59"/>
    </row>
    <row r="32592" spans="21:21" x14ac:dyDescent="0.2">
      <c r="U32592" s="59"/>
    </row>
    <row r="32593" spans="21:21" x14ac:dyDescent="0.2">
      <c r="U32593" s="59"/>
    </row>
    <row r="32594" spans="21:21" x14ac:dyDescent="0.2">
      <c r="U32594" s="59"/>
    </row>
    <row r="32595" spans="21:21" x14ac:dyDescent="0.2">
      <c r="U32595" s="59"/>
    </row>
    <row r="32596" spans="21:21" x14ac:dyDescent="0.2">
      <c r="U32596" s="59"/>
    </row>
    <row r="32597" spans="21:21" x14ac:dyDescent="0.2">
      <c r="U32597" s="59"/>
    </row>
    <row r="32598" spans="21:21" x14ac:dyDescent="0.2">
      <c r="U32598" s="59"/>
    </row>
    <row r="32599" spans="21:21" x14ac:dyDescent="0.2">
      <c r="U32599" s="59"/>
    </row>
    <row r="32600" spans="21:21" x14ac:dyDescent="0.2">
      <c r="U32600" s="59"/>
    </row>
    <row r="32601" spans="21:21" x14ac:dyDescent="0.2">
      <c r="U32601" s="59"/>
    </row>
    <row r="32602" spans="21:21" x14ac:dyDescent="0.2">
      <c r="U32602" s="59"/>
    </row>
    <row r="32603" spans="21:21" x14ac:dyDescent="0.2">
      <c r="U32603" s="59"/>
    </row>
    <row r="32604" spans="21:21" x14ac:dyDescent="0.2">
      <c r="U32604" s="59"/>
    </row>
    <row r="32605" spans="21:21" x14ac:dyDescent="0.2">
      <c r="U32605" s="59"/>
    </row>
    <row r="32606" spans="21:21" x14ac:dyDescent="0.2">
      <c r="U32606" s="59"/>
    </row>
    <row r="32607" spans="21:21" x14ac:dyDescent="0.2">
      <c r="U32607" s="59"/>
    </row>
    <row r="32608" spans="21:21" x14ac:dyDescent="0.2">
      <c r="U32608" s="59"/>
    </row>
    <row r="32609" spans="21:21" x14ac:dyDescent="0.2">
      <c r="U32609" s="59"/>
    </row>
    <row r="32610" spans="21:21" x14ac:dyDescent="0.2">
      <c r="U32610" s="59"/>
    </row>
    <row r="32611" spans="21:21" x14ac:dyDescent="0.2">
      <c r="U32611" s="59"/>
    </row>
    <row r="32612" spans="21:21" x14ac:dyDescent="0.2">
      <c r="U32612" s="59"/>
    </row>
    <row r="32613" spans="21:21" x14ac:dyDescent="0.2">
      <c r="U32613" s="59"/>
    </row>
    <row r="32614" spans="21:21" x14ac:dyDescent="0.2">
      <c r="U32614" s="59"/>
    </row>
    <row r="32615" spans="21:21" x14ac:dyDescent="0.2">
      <c r="U32615" s="59"/>
    </row>
    <row r="32616" spans="21:21" x14ac:dyDescent="0.2">
      <c r="U32616" s="59"/>
    </row>
    <row r="32617" spans="21:21" x14ac:dyDescent="0.2">
      <c r="U32617" s="59"/>
    </row>
    <row r="32618" spans="21:21" x14ac:dyDescent="0.2">
      <c r="U32618" s="59"/>
    </row>
    <row r="32619" spans="21:21" x14ac:dyDescent="0.2">
      <c r="U32619" s="59"/>
    </row>
    <row r="32620" spans="21:21" x14ac:dyDescent="0.2">
      <c r="U32620" s="59"/>
    </row>
    <row r="32621" spans="21:21" x14ac:dyDescent="0.2">
      <c r="U32621" s="59"/>
    </row>
    <row r="32622" spans="21:21" x14ac:dyDescent="0.2">
      <c r="U32622" s="59"/>
    </row>
    <row r="32623" spans="21:21" x14ac:dyDescent="0.2">
      <c r="U32623" s="59"/>
    </row>
    <row r="32624" spans="21:21" x14ac:dyDescent="0.2">
      <c r="U32624" s="59"/>
    </row>
    <row r="32625" spans="21:21" x14ac:dyDescent="0.2">
      <c r="U32625" s="59"/>
    </row>
    <row r="32626" spans="21:21" x14ac:dyDescent="0.2">
      <c r="U32626" s="59"/>
    </row>
    <row r="32627" spans="21:21" x14ac:dyDescent="0.2">
      <c r="U32627" s="59"/>
    </row>
    <row r="32628" spans="21:21" x14ac:dyDescent="0.2">
      <c r="U32628" s="59"/>
    </row>
    <row r="32629" spans="21:21" x14ac:dyDescent="0.2">
      <c r="U32629" s="59"/>
    </row>
    <row r="32630" spans="21:21" x14ac:dyDescent="0.2">
      <c r="U32630" s="59"/>
    </row>
    <row r="32631" spans="21:21" x14ac:dyDescent="0.2">
      <c r="U32631" s="59"/>
    </row>
    <row r="32632" spans="21:21" x14ac:dyDescent="0.2">
      <c r="U32632" s="59"/>
    </row>
    <row r="32633" spans="21:21" x14ac:dyDescent="0.2">
      <c r="U32633" s="59"/>
    </row>
    <row r="32634" spans="21:21" x14ac:dyDescent="0.2">
      <c r="U32634" s="59"/>
    </row>
    <row r="32635" spans="21:21" x14ac:dyDescent="0.2">
      <c r="U32635" s="59"/>
    </row>
    <row r="32636" spans="21:21" x14ac:dyDescent="0.2">
      <c r="U32636" s="59"/>
    </row>
    <row r="32637" spans="21:21" x14ac:dyDescent="0.2">
      <c r="U32637" s="59"/>
    </row>
    <row r="32638" spans="21:21" x14ac:dyDescent="0.2">
      <c r="U32638" s="59"/>
    </row>
    <row r="32639" spans="21:21" x14ac:dyDescent="0.2">
      <c r="U32639" s="59"/>
    </row>
    <row r="32640" spans="21:21" x14ac:dyDescent="0.2">
      <c r="U32640" s="59"/>
    </row>
    <row r="32641" spans="21:21" x14ac:dyDescent="0.2">
      <c r="U32641" s="59"/>
    </row>
    <row r="32642" spans="21:21" x14ac:dyDescent="0.2">
      <c r="U32642" s="59"/>
    </row>
    <row r="32643" spans="21:21" x14ac:dyDescent="0.2">
      <c r="U32643" s="59"/>
    </row>
    <row r="32644" spans="21:21" x14ac:dyDescent="0.2">
      <c r="U32644" s="59"/>
    </row>
    <row r="32645" spans="21:21" x14ac:dyDescent="0.2">
      <c r="U32645" s="59"/>
    </row>
    <row r="32646" spans="21:21" x14ac:dyDescent="0.2">
      <c r="U32646" s="59"/>
    </row>
    <row r="32647" spans="21:21" x14ac:dyDescent="0.2">
      <c r="U32647" s="59"/>
    </row>
    <row r="32648" spans="21:21" x14ac:dyDescent="0.2">
      <c r="U32648" s="59"/>
    </row>
    <row r="32649" spans="21:21" x14ac:dyDescent="0.2">
      <c r="U32649" s="59"/>
    </row>
    <row r="32650" spans="21:21" x14ac:dyDescent="0.2">
      <c r="U32650" s="59"/>
    </row>
    <row r="32651" spans="21:21" x14ac:dyDescent="0.2">
      <c r="U32651" s="59"/>
    </row>
    <row r="32652" spans="21:21" x14ac:dyDescent="0.2">
      <c r="U32652" s="59"/>
    </row>
    <row r="32653" spans="21:21" x14ac:dyDescent="0.2">
      <c r="U32653" s="59"/>
    </row>
    <row r="32654" spans="21:21" x14ac:dyDescent="0.2">
      <c r="U32654" s="59"/>
    </row>
    <row r="32655" spans="21:21" x14ac:dyDescent="0.2">
      <c r="U32655" s="59"/>
    </row>
    <row r="32656" spans="21:21" x14ac:dyDescent="0.2">
      <c r="U32656" s="59"/>
    </row>
    <row r="32657" spans="21:21" x14ac:dyDescent="0.2">
      <c r="U32657" s="59"/>
    </row>
    <row r="32658" spans="21:21" x14ac:dyDescent="0.2">
      <c r="U32658" s="59"/>
    </row>
    <row r="32659" spans="21:21" x14ac:dyDescent="0.2">
      <c r="U32659" s="59"/>
    </row>
    <row r="32660" spans="21:21" x14ac:dyDescent="0.2">
      <c r="U32660" s="59"/>
    </row>
    <row r="32661" spans="21:21" x14ac:dyDescent="0.2">
      <c r="U32661" s="59"/>
    </row>
    <row r="32662" spans="21:21" x14ac:dyDescent="0.2">
      <c r="U32662" s="59"/>
    </row>
    <row r="32663" spans="21:21" x14ac:dyDescent="0.2">
      <c r="U32663" s="59"/>
    </row>
    <row r="32664" spans="21:21" x14ac:dyDescent="0.2">
      <c r="U32664" s="59"/>
    </row>
    <row r="32665" spans="21:21" x14ac:dyDescent="0.2">
      <c r="U32665" s="59"/>
    </row>
    <row r="32666" spans="21:21" x14ac:dyDescent="0.2">
      <c r="U32666" s="59"/>
    </row>
    <row r="32667" spans="21:21" x14ac:dyDescent="0.2">
      <c r="U32667" s="59"/>
    </row>
    <row r="32668" spans="21:21" x14ac:dyDescent="0.2">
      <c r="U32668" s="59"/>
    </row>
    <row r="32669" spans="21:21" x14ac:dyDescent="0.2">
      <c r="U32669" s="59"/>
    </row>
    <row r="32670" spans="21:21" x14ac:dyDescent="0.2">
      <c r="U32670" s="59"/>
    </row>
    <row r="32671" spans="21:21" x14ac:dyDescent="0.2">
      <c r="U32671" s="59"/>
    </row>
    <row r="32672" spans="21:21" x14ac:dyDescent="0.2">
      <c r="U32672" s="59"/>
    </row>
    <row r="32673" spans="21:21" x14ac:dyDescent="0.2">
      <c r="U32673" s="59"/>
    </row>
    <row r="32674" spans="21:21" x14ac:dyDescent="0.2">
      <c r="U32674" s="59"/>
    </row>
    <row r="32675" spans="21:21" x14ac:dyDescent="0.2">
      <c r="U32675" s="59"/>
    </row>
    <row r="32676" spans="21:21" x14ac:dyDescent="0.2">
      <c r="U32676" s="59"/>
    </row>
    <row r="32677" spans="21:21" x14ac:dyDescent="0.2">
      <c r="U32677" s="59"/>
    </row>
    <row r="32678" spans="21:21" x14ac:dyDescent="0.2">
      <c r="U32678" s="59"/>
    </row>
    <row r="32679" spans="21:21" x14ac:dyDescent="0.2">
      <c r="U32679" s="59"/>
    </row>
    <row r="32680" spans="21:21" x14ac:dyDescent="0.2">
      <c r="U32680" s="59"/>
    </row>
    <row r="32681" spans="21:21" x14ac:dyDescent="0.2">
      <c r="U32681" s="59"/>
    </row>
    <row r="32682" spans="21:21" x14ac:dyDescent="0.2">
      <c r="U32682" s="59"/>
    </row>
    <row r="32683" spans="21:21" x14ac:dyDescent="0.2">
      <c r="U32683" s="59"/>
    </row>
    <row r="32684" spans="21:21" x14ac:dyDescent="0.2">
      <c r="U32684" s="59"/>
    </row>
    <row r="32685" spans="21:21" x14ac:dyDescent="0.2">
      <c r="U32685" s="59"/>
    </row>
    <row r="32686" spans="21:21" x14ac:dyDescent="0.2">
      <c r="U32686" s="59"/>
    </row>
    <row r="32687" spans="21:21" x14ac:dyDescent="0.2">
      <c r="U32687" s="59"/>
    </row>
    <row r="32688" spans="21:21" x14ac:dyDescent="0.2">
      <c r="U32688" s="59"/>
    </row>
    <row r="32689" spans="21:21" x14ac:dyDescent="0.2">
      <c r="U32689" s="59"/>
    </row>
    <row r="32690" spans="21:21" x14ac:dyDescent="0.2">
      <c r="U32690" s="59"/>
    </row>
    <row r="32691" spans="21:21" x14ac:dyDescent="0.2">
      <c r="U32691" s="59"/>
    </row>
    <row r="32692" spans="21:21" x14ac:dyDescent="0.2">
      <c r="U32692" s="59"/>
    </row>
    <row r="32693" spans="21:21" x14ac:dyDescent="0.2">
      <c r="U32693" s="59"/>
    </row>
    <row r="32694" spans="21:21" x14ac:dyDescent="0.2">
      <c r="U32694" s="59"/>
    </row>
    <row r="32695" spans="21:21" x14ac:dyDescent="0.2">
      <c r="U32695" s="59"/>
    </row>
    <row r="32696" spans="21:21" x14ac:dyDescent="0.2">
      <c r="U32696" s="59"/>
    </row>
    <row r="32697" spans="21:21" x14ac:dyDescent="0.2">
      <c r="U32697" s="59"/>
    </row>
    <row r="32698" spans="21:21" x14ac:dyDescent="0.2">
      <c r="U32698" s="59"/>
    </row>
    <row r="32699" spans="21:21" x14ac:dyDescent="0.2">
      <c r="U32699" s="59"/>
    </row>
    <row r="32700" spans="21:21" x14ac:dyDescent="0.2">
      <c r="U32700" s="59"/>
    </row>
    <row r="32701" spans="21:21" x14ac:dyDescent="0.2">
      <c r="U32701" s="59"/>
    </row>
    <row r="32702" spans="21:21" x14ac:dyDescent="0.2">
      <c r="U32702" s="59"/>
    </row>
    <row r="32703" spans="21:21" x14ac:dyDescent="0.2">
      <c r="U32703" s="59"/>
    </row>
    <row r="32704" spans="21:21" x14ac:dyDescent="0.2">
      <c r="U32704" s="59"/>
    </row>
    <row r="32705" spans="21:21" x14ac:dyDescent="0.2">
      <c r="U32705" s="59"/>
    </row>
    <row r="32706" spans="21:21" x14ac:dyDescent="0.2">
      <c r="U32706" s="59"/>
    </row>
    <row r="32707" spans="21:21" x14ac:dyDescent="0.2">
      <c r="U32707" s="59"/>
    </row>
    <row r="32708" spans="21:21" x14ac:dyDescent="0.2">
      <c r="U32708" s="59"/>
    </row>
    <row r="32709" spans="21:21" x14ac:dyDescent="0.2">
      <c r="U32709" s="59"/>
    </row>
    <row r="32710" spans="21:21" x14ac:dyDescent="0.2">
      <c r="U32710" s="59"/>
    </row>
    <row r="32711" spans="21:21" x14ac:dyDescent="0.2">
      <c r="U32711" s="59"/>
    </row>
    <row r="32712" spans="21:21" x14ac:dyDescent="0.2">
      <c r="U32712" s="59"/>
    </row>
    <row r="32713" spans="21:21" x14ac:dyDescent="0.2">
      <c r="U32713" s="59"/>
    </row>
    <row r="32714" spans="21:21" x14ac:dyDescent="0.2">
      <c r="U32714" s="59"/>
    </row>
    <row r="32715" spans="21:21" x14ac:dyDescent="0.2">
      <c r="U32715" s="59"/>
    </row>
    <row r="32716" spans="21:21" x14ac:dyDescent="0.2">
      <c r="U32716" s="59"/>
    </row>
    <row r="32717" spans="21:21" x14ac:dyDescent="0.2">
      <c r="U32717" s="59"/>
    </row>
    <row r="32718" spans="21:21" x14ac:dyDescent="0.2">
      <c r="U32718" s="59"/>
    </row>
    <row r="32719" spans="21:21" x14ac:dyDescent="0.2">
      <c r="U32719" s="59"/>
    </row>
    <row r="32720" spans="21:21" x14ac:dyDescent="0.2">
      <c r="U32720" s="59"/>
    </row>
    <row r="32721" spans="21:21" x14ac:dyDescent="0.2">
      <c r="U32721" s="59"/>
    </row>
    <row r="32722" spans="21:21" x14ac:dyDescent="0.2">
      <c r="U32722" s="59"/>
    </row>
    <row r="32723" spans="21:21" x14ac:dyDescent="0.2">
      <c r="U32723" s="59"/>
    </row>
    <row r="32724" spans="21:21" x14ac:dyDescent="0.2">
      <c r="U32724" s="59"/>
    </row>
    <row r="32725" spans="21:21" x14ac:dyDescent="0.2">
      <c r="U32725" s="59"/>
    </row>
    <row r="32726" spans="21:21" x14ac:dyDescent="0.2">
      <c r="U32726" s="59"/>
    </row>
    <row r="32727" spans="21:21" x14ac:dyDescent="0.2">
      <c r="U32727" s="59"/>
    </row>
    <row r="32728" spans="21:21" x14ac:dyDescent="0.2">
      <c r="U32728" s="59"/>
    </row>
    <row r="32729" spans="21:21" x14ac:dyDescent="0.2">
      <c r="U32729" s="59"/>
    </row>
    <row r="32730" spans="21:21" x14ac:dyDescent="0.2">
      <c r="U32730" s="59"/>
    </row>
    <row r="32731" spans="21:21" x14ac:dyDescent="0.2">
      <c r="U32731" s="59"/>
    </row>
    <row r="32732" spans="21:21" x14ac:dyDescent="0.2">
      <c r="U32732" s="59"/>
    </row>
    <row r="32733" spans="21:21" x14ac:dyDescent="0.2">
      <c r="U32733" s="59"/>
    </row>
    <row r="32734" spans="21:21" x14ac:dyDescent="0.2">
      <c r="U32734" s="59"/>
    </row>
    <row r="32735" spans="21:21" x14ac:dyDescent="0.2">
      <c r="U32735" s="59"/>
    </row>
    <row r="32736" spans="21:21" x14ac:dyDescent="0.2">
      <c r="U32736" s="59"/>
    </row>
    <row r="32737" spans="21:21" x14ac:dyDescent="0.2">
      <c r="U32737" s="59"/>
    </row>
    <row r="32738" spans="21:21" x14ac:dyDescent="0.2">
      <c r="U32738" s="59"/>
    </row>
    <row r="32739" spans="21:21" x14ac:dyDescent="0.2">
      <c r="U32739" s="59"/>
    </row>
    <row r="32740" spans="21:21" x14ac:dyDescent="0.2">
      <c r="U32740" s="59"/>
    </row>
    <row r="32741" spans="21:21" x14ac:dyDescent="0.2">
      <c r="U32741" s="59"/>
    </row>
    <row r="32742" spans="21:21" x14ac:dyDescent="0.2">
      <c r="U32742" s="59"/>
    </row>
    <row r="32743" spans="21:21" x14ac:dyDescent="0.2">
      <c r="U32743" s="59"/>
    </row>
    <row r="32744" spans="21:21" x14ac:dyDescent="0.2">
      <c r="U32744" s="59"/>
    </row>
    <row r="32745" spans="21:21" x14ac:dyDescent="0.2">
      <c r="U32745" s="59"/>
    </row>
    <row r="32746" spans="21:21" x14ac:dyDescent="0.2">
      <c r="U32746" s="59"/>
    </row>
    <row r="32747" spans="21:21" x14ac:dyDescent="0.2">
      <c r="U32747" s="59"/>
    </row>
    <row r="32748" spans="21:21" x14ac:dyDescent="0.2">
      <c r="U32748" s="59"/>
    </row>
    <row r="32749" spans="21:21" x14ac:dyDescent="0.2">
      <c r="U32749" s="59"/>
    </row>
    <row r="32750" spans="21:21" x14ac:dyDescent="0.2">
      <c r="U32750" s="59"/>
    </row>
    <row r="32751" spans="21:21" x14ac:dyDescent="0.2">
      <c r="U32751" s="59"/>
    </row>
    <row r="32752" spans="21:21" x14ac:dyDescent="0.2">
      <c r="U32752" s="59"/>
    </row>
    <row r="32753" spans="21:21" x14ac:dyDescent="0.2">
      <c r="U32753" s="59"/>
    </row>
    <row r="32754" spans="21:21" x14ac:dyDescent="0.2">
      <c r="U32754" s="59"/>
    </row>
    <row r="32755" spans="21:21" x14ac:dyDescent="0.2">
      <c r="U32755" s="59"/>
    </row>
    <row r="32756" spans="21:21" x14ac:dyDescent="0.2">
      <c r="U32756" s="59"/>
    </row>
    <row r="32757" spans="21:21" x14ac:dyDescent="0.2">
      <c r="U32757" s="59"/>
    </row>
    <row r="32758" spans="21:21" x14ac:dyDescent="0.2">
      <c r="U32758" s="59"/>
    </row>
    <row r="32759" spans="21:21" x14ac:dyDescent="0.2">
      <c r="U32759" s="59"/>
    </row>
    <row r="32760" spans="21:21" x14ac:dyDescent="0.2">
      <c r="U32760" s="59"/>
    </row>
    <row r="32761" spans="21:21" x14ac:dyDescent="0.2">
      <c r="U32761" s="59"/>
    </row>
    <row r="32762" spans="21:21" x14ac:dyDescent="0.2">
      <c r="U32762" s="59"/>
    </row>
    <row r="32763" spans="21:21" x14ac:dyDescent="0.2">
      <c r="U32763" s="59"/>
    </row>
    <row r="32764" spans="21:21" x14ac:dyDescent="0.2">
      <c r="U32764" s="59"/>
    </row>
    <row r="32765" spans="21:21" x14ac:dyDescent="0.2">
      <c r="U32765" s="59"/>
    </row>
    <row r="32766" spans="21:21" x14ac:dyDescent="0.2">
      <c r="U32766" s="59"/>
    </row>
    <row r="32767" spans="21:21" x14ac:dyDescent="0.2">
      <c r="U32767" s="59"/>
    </row>
    <row r="32768" spans="21:21" x14ac:dyDescent="0.2">
      <c r="U32768" s="59"/>
    </row>
    <row r="32769" spans="21:21" x14ac:dyDescent="0.2">
      <c r="U32769" s="59"/>
    </row>
    <row r="32770" spans="21:21" x14ac:dyDescent="0.2">
      <c r="U32770" s="59"/>
    </row>
    <row r="32771" spans="21:21" x14ac:dyDescent="0.2">
      <c r="U32771" s="59"/>
    </row>
    <row r="32772" spans="21:21" x14ac:dyDescent="0.2">
      <c r="U32772" s="59"/>
    </row>
    <row r="32773" spans="21:21" x14ac:dyDescent="0.2">
      <c r="U32773" s="59"/>
    </row>
    <row r="32774" spans="21:21" x14ac:dyDescent="0.2">
      <c r="U32774" s="59"/>
    </row>
    <row r="32775" spans="21:21" x14ac:dyDescent="0.2">
      <c r="U32775" s="59"/>
    </row>
    <row r="32776" spans="21:21" x14ac:dyDescent="0.2">
      <c r="U32776" s="59"/>
    </row>
    <row r="32777" spans="21:21" x14ac:dyDescent="0.2">
      <c r="U32777" s="59"/>
    </row>
    <row r="32778" spans="21:21" x14ac:dyDescent="0.2">
      <c r="U32778" s="59"/>
    </row>
    <row r="32779" spans="21:21" x14ac:dyDescent="0.2">
      <c r="U32779" s="59"/>
    </row>
    <row r="32780" spans="21:21" x14ac:dyDescent="0.2">
      <c r="U32780" s="59"/>
    </row>
    <row r="32781" spans="21:21" x14ac:dyDescent="0.2">
      <c r="U32781" s="59"/>
    </row>
    <row r="32782" spans="21:21" x14ac:dyDescent="0.2">
      <c r="U32782" s="59"/>
    </row>
    <row r="32783" spans="21:21" x14ac:dyDescent="0.2">
      <c r="U32783" s="59"/>
    </row>
    <row r="32784" spans="21:21" x14ac:dyDescent="0.2">
      <c r="U32784" s="59"/>
    </row>
    <row r="32785" spans="21:21" x14ac:dyDescent="0.2">
      <c r="U32785" s="59"/>
    </row>
    <row r="32786" spans="21:21" x14ac:dyDescent="0.2">
      <c r="U32786" s="59"/>
    </row>
    <row r="32787" spans="21:21" x14ac:dyDescent="0.2">
      <c r="U32787" s="59"/>
    </row>
    <row r="32788" spans="21:21" x14ac:dyDescent="0.2">
      <c r="U32788" s="59"/>
    </row>
    <row r="32789" spans="21:21" x14ac:dyDescent="0.2">
      <c r="U32789" s="59"/>
    </row>
    <row r="32790" spans="21:21" x14ac:dyDescent="0.2">
      <c r="U32790" s="59"/>
    </row>
    <row r="32791" spans="21:21" x14ac:dyDescent="0.2">
      <c r="U32791" s="59"/>
    </row>
    <row r="32792" spans="21:21" x14ac:dyDescent="0.2">
      <c r="U32792" s="59"/>
    </row>
    <row r="32793" spans="21:21" x14ac:dyDescent="0.2">
      <c r="U32793" s="59"/>
    </row>
    <row r="32794" spans="21:21" x14ac:dyDescent="0.2">
      <c r="U32794" s="59"/>
    </row>
    <row r="32795" spans="21:21" x14ac:dyDescent="0.2">
      <c r="U32795" s="59"/>
    </row>
    <row r="32796" spans="21:21" x14ac:dyDescent="0.2">
      <c r="U32796" s="59"/>
    </row>
    <row r="32797" spans="21:21" x14ac:dyDescent="0.2">
      <c r="U32797" s="59"/>
    </row>
    <row r="32798" spans="21:21" x14ac:dyDescent="0.2">
      <c r="U32798" s="59"/>
    </row>
    <row r="32799" spans="21:21" x14ac:dyDescent="0.2">
      <c r="U32799" s="59"/>
    </row>
    <row r="32800" spans="21:21" x14ac:dyDescent="0.2">
      <c r="U32800" s="59"/>
    </row>
    <row r="32801" spans="21:21" x14ac:dyDescent="0.2">
      <c r="U32801" s="59"/>
    </row>
    <row r="32802" spans="21:21" x14ac:dyDescent="0.2">
      <c r="U32802" s="59"/>
    </row>
    <row r="32803" spans="21:21" x14ac:dyDescent="0.2">
      <c r="U32803" s="59"/>
    </row>
    <row r="32804" spans="21:21" x14ac:dyDescent="0.2">
      <c r="U32804" s="59"/>
    </row>
    <row r="32805" spans="21:21" x14ac:dyDescent="0.2">
      <c r="U32805" s="59"/>
    </row>
    <row r="32806" spans="21:21" x14ac:dyDescent="0.2">
      <c r="U32806" s="59"/>
    </row>
    <row r="32807" spans="21:21" x14ac:dyDescent="0.2">
      <c r="U32807" s="59"/>
    </row>
    <row r="32808" spans="21:21" x14ac:dyDescent="0.2">
      <c r="U32808" s="59"/>
    </row>
    <row r="32809" spans="21:21" x14ac:dyDescent="0.2">
      <c r="U32809" s="59"/>
    </row>
    <row r="32810" spans="21:21" x14ac:dyDescent="0.2">
      <c r="U32810" s="59"/>
    </row>
    <row r="32811" spans="21:21" x14ac:dyDescent="0.2">
      <c r="U32811" s="59"/>
    </row>
    <row r="32812" spans="21:21" x14ac:dyDescent="0.2">
      <c r="U32812" s="59"/>
    </row>
    <row r="32813" spans="21:21" x14ac:dyDescent="0.2">
      <c r="U32813" s="59"/>
    </row>
    <row r="32814" spans="21:21" x14ac:dyDescent="0.2">
      <c r="U32814" s="59"/>
    </row>
    <row r="32815" spans="21:21" x14ac:dyDescent="0.2">
      <c r="U32815" s="59"/>
    </row>
    <row r="32816" spans="21:21" x14ac:dyDescent="0.2">
      <c r="U32816" s="59"/>
    </row>
    <row r="32817" spans="21:21" x14ac:dyDescent="0.2">
      <c r="U32817" s="59"/>
    </row>
    <row r="32818" spans="21:21" x14ac:dyDescent="0.2">
      <c r="U32818" s="59"/>
    </row>
    <row r="32819" spans="21:21" x14ac:dyDescent="0.2">
      <c r="U32819" s="59"/>
    </row>
    <row r="32820" spans="21:21" x14ac:dyDescent="0.2">
      <c r="U32820" s="59"/>
    </row>
    <row r="32821" spans="21:21" x14ac:dyDescent="0.2">
      <c r="U32821" s="59"/>
    </row>
    <row r="32822" spans="21:21" x14ac:dyDescent="0.2">
      <c r="U32822" s="59"/>
    </row>
    <row r="32823" spans="21:21" x14ac:dyDescent="0.2">
      <c r="U32823" s="59"/>
    </row>
    <row r="32824" spans="21:21" x14ac:dyDescent="0.2">
      <c r="U32824" s="59"/>
    </row>
    <row r="32825" spans="21:21" x14ac:dyDescent="0.2">
      <c r="U32825" s="59"/>
    </row>
    <row r="32826" spans="21:21" x14ac:dyDescent="0.2">
      <c r="U32826" s="59"/>
    </row>
    <row r="32827" spans="21:21" x14ac:dyDescent="0.2">
      <c r="U32827" s="59"/>
    </row>
    <row r="32828" spans="21:21" x14ac:dyDescent="0.2">
      <c r="U32828" s="59"/>
    </row>
    <row r="32829" spans="21:21" x14ac:dyDescent="0.2">
      <c r="U32829" s="59"/>
    </row>
    <row r="32830" spans="21:21" x14ac:dyDescent="0.2">
      <c r="U32830" s="59"/>
    </row>
    <row r="32831" spans="21:21" x14ac:dyDescent="0.2">
      <c r="U32831" s="59"/>
    </row>
    <row r="32832" spans="21:21" x14ac:dyDescent="0.2">
      <c r="U32832" s="59"/>
    </row>
    <row r="32833" spans="21:21" x14ac:dyDescent="0.2">
      <c r="U32833" s="59"/>
    </row>
    <row r="32834" spans="21:21" x14ac:dyDescent="0.2">
      <c r="U32834" s="59"/>
    </row>
    <row r="32835" spans="21:21" x14ac:dyDescent="0.2">
      <c r="U32835" s="59"/>
    </row>
    <row r="32836" spans="21:21" x14ac:dyDescent="0.2">
      <c r="U32836" s="59"/>
    </row>
    <row r="32837" spans="21:21" x14ac:dyDescent="0.2">
      <c r="U32837" s="59"/>
    </row>
    <row r="32838" spans="21:21" x14ac:dyDescent="0.2">
      <c r="U32838" s="59"/>
    </row>
    <row r="32839" spans="21:21" x14ac:dyDescent="0.2">
      <c r="U32839" s="59"/>
    </row>
    <row r="32840" spans="21:21" x14ac:dyDescent="0.2">
      <c r="U32840" s="59"/>
    </row>
    <row r="32841" spans="21:21" x14ac:dyDescent="0.2">
      <c r="U32841" s="59"/>
    </row>
    <row r="32842" spans="21:21" x14ac:dyDescent="0.2">
      <c r="U32842" s="59"/>
    </row>
    <row r="32843" spans="21:21" x14ac:dyDescent="0.2">
      <c r="U32843" s="59"/>
    </row>
    <row r="32844" spans="21:21" x14ac:dyDescent="0.2">
      <c r="U32844" s="59"/>
    </row>
    <row r="32845" spans="21:21" x14ac:dyDescent="0.2">
      <c r="U32845" s="59"/>
    </row>
    <row r="32846" spans="21:21" x14ac:dyDescent="0.2">
      <c r="U32846" s="59"/>
    </row>
    <row r="32847" spans="21:21" x14ac:dyDescent="0.2">
      <c r="U32847" s="59"/>
    </row>
    <row r="32848" spans="21:21" x14ac:dyDescent="0.2">
      <c r="U32848" s="59"/>
    </row>
    <row r="32849" spans="21:21" x14ac:dyDescent="0.2">
      <c r="U32849" s="59"/>
    </row>
    <row r="32850" spans="21:21" x14ac:dyDescent="0.2">
      <c r="U32850" s="59"/>
    </row>
    <row r="32851" spans="21:21" x14ac:dyDescent="0.2">
      <c r="U32851" s="59"/>
    </row>
    <row r="32852" spans="21:21" x14ac:dyDescent="0.2">
      <c r="U32852" s="59"/>
    </row>
    <row r="32853" spans="21:21" x14ac:dyDescent="0.2">
      <c r="U32853" s="59"/>
    </row>
    <row r="32854" spans="21:21" x14ac:dyDescent="0.2">
      <c r="U32854" s="59"/>
    </row>
    <row r="32855" spans="21:21" x14ac:dyDescent="0.2">
      <c r="U32855" s="59"/>
    </row>
    <row r="32856" spans="21:21" x14ac:dyDescent="0.2">
      <c r="U32856" s="59"/>
    </row>
    <row r="32857" spans="21:21" x14ac:dyDescent="0.2">
      <c r="U32857" s="59"/>
    </row>
    <row r="32858" spans="21:21" x14ac:dyDescent="0.2">
      <c r="U32858" s="59"/>
    </row>
    <row r="32859" spans="21:21" x14ac:dyDescent="0.2">
      <c r="U32859" s="59"/>
    </row>
    <row r="32860" spans="21:21" x14ac:dyDescent="0.2">
      <c r="U32860" s="59"/>
    </row>
    <row r="32861" spans="21:21" x14ac:dyDescent="0.2">
      <c r="U32861" s="59"/>
    </row>
    <row r="32862" spans="21:21" x14ac:dyDescent="0.2">
      <c r="U32862" s="59"/>
    </row>
    <row r="32863" spans="21:21" x14ac:dyDescent="0.2">
      <c r="U32863" s="59"/>
    </row>
    <row r="32864" spans="21:21" x14ac:dyDescent="0.2">
      <c r="U32864" s="59"/>
    </row>
    <row r="32865" spans="21:21" x14ac:dyDescent="0.2">
      <c r="U32865" s="59"/>
    </row>
    <row r="32866" spans="21:21" x14ac:dyDescent="0.2">
      <c r="U32866" s="59"/>
    </row>
    <row r="32867" spans="21:21" x14ac:dyDescent="0.2">
      <c r="U32867" s="59"/>
    </row>
    <row r="32868" spans="21:21" x14ac:dyDescent="0.2">
      <c r="U32868" s="59"/>
    </row>
    <row r="32869" spans="21:21" x14ac:dyDescent="0.2">
      <c r="U32869" s="59"/>
    </row>
    <row r="32870" spans="21:21" x14ac:dyDescent="0.2">
      <c r="U32870" s="59"/>
    </row>
    <row r="32871" spans="21:21" x14ac:dyDescent="0.2">
      <c r="U32871" s="59"/>
    </row>
    <row r="32872" spans="21:21" x14ac:dyDescent="0.2">
      <c r="U32872" s="59"/>
    </row>
    <row r="32873" spans="21:21" x14ac:dyDescent="0.2">
      <c r="U32873" s="59"/>
    </row>
    <row r="32874" spans="21:21" x14ac:dyDescent="0.2">
      <c r="U32874" s="59"/>
    </row>
    <row r="32875" spans="21:21" x14ac:dyDescent="0.2">
      <c r="U32875" s="59"/>
    </row>
    <row r="32876" spans="21:21" x14ac:dyDescent="0.2">
      <c r="U32876" s="59"/>
    </row>
    <row r="32877" spans="21:21" x14ac:dyDescent="0.2">
      <c r="U32877" s="59"/>
    </row>
    <row r="32878" spans="21:21" x14ac:dyDescent="0.2">
      <c r="U32878" s="59"/>
    </row>
    <row r="32879" spans="21:21" x14ac:dyDescent="0.2">
      <c r="U32879" s="59"/>
    </row>
    <row r="32880" spans="21:21" x14ac:dyDescent="0.2">
      <c r="U32880" s="59"/>
    </row>
    <row r="32881" spans="21:21" x14ac:dyDescent="0.2">
      <c r="U32881" s="59"/>
    </row>
    <row r="32882" spans="21:21" x14ac:dyDescent="0.2">
      <c r="U32882" s="59"/>
    </row>
    <row r="32883" spans="21:21" x14ac:dyDescent="0.2">
      <c r="U32883" s="59"/>
    </row>
    <row r="32884" spans="21:21" x14ac:dyDescent="0.2">
      <c r="U32884" s="59"/>
    </row>
    <row r="32885" spans="21:21" x14ac:dyDescent="0.2">
      <c r="U32885" s="59"/>
    </row>
    <row r="32886" spans="21:21" x14ac:dyDescent="0.2">
      <c r="U32886" s="59"/>
    </row>
    <row r="32887" spans="21:21" x14ac:dyDescent="0.2">
      <c r="U32887" s="59"/>
    </row>
    <row r="32888" spans="21:21" x14ac:dyDescent="0.2">
      <c r="U32888" s="59"/>
    </row>
    <row r="32889" spans="21:21" x14ac:dyDescent="0.2">
      <c r="U32889" s="59"/>
    </row>
    <row r="32890" spans="21:21" x14ac:dyDescent="0.2">
      <c r="U32890" s="59"/>
    </row>
    <row r="32891" spans="21:21" x14ac:dyDescent="0.2">
      <c r="U32891" s="59"/>
    </row>
    <row r="32892" spans="21:21" x14ac:dyDescent="0.2">
      <c r="U32892" s="59"/>
    </row>
    <row r="32893" spans="21:21" x14ac:dyDescent="0.2">
      <c r="U32893" s="59"/>
    </row>
    <row r="32894" spans="21:21" x14ac:dyDescent="0.2">
      <c r="U32894" s="59"/>
    </row>
    <row r="32895" spans="21:21" x14ac:dyDescent="0.2">
      <c r="U32895" s="59"/>
    </row>
    <row r="32896" spans="21:21" x14ac:dyDescent="0.2">
      <c r="U32896" s="59"/>
    </row>
    <row r="32897" spans="21:21" x14ac:dyDescent="0.2">
      <c r="U32897" s="59"/>
    </row>
    <row r="32898" spans="21:21" x14ac:dyDescent="0.2">
      <c r="U32898" s="59"/>
    </row>
    <row r="32899" spans="21:21" x14ac:dyDescent="0.2">
      <c r="U32899" s="59"/>
    </row>
    <row r="32900" spans="21:21" x14ac:dyDescent="0.2">
      <c r="U32900" s="59"/>
    </row>
    <row r="32901" spans="21:21" x14ac:dyDescent="0.2">
      <c r="U32901" s="59"/>
    </row>
    <row r="32902" spans="21:21" x14ac:dyDescent="0.2">
      <c r="U32902" s="59"/>
    </row>
    <row r="32903" spans="21:21" x14ac:dyDescent="0.2">
      <c r="U32903" s="59"/>
    </row>
    <row r="32904" spans="21:21" x14ac:dyDescent="0.2">
      <c r="U32904" s="59"/>
    </row>
    <row r="32905" spans="21:21" x14ac:dyDescent="0.2">
      <c r="U32905" s="59"/>
    </row>
    <row r="32906" spans="21:21" x14ac:dyDescent="0.2">
      <c r="U32906" s="59"/>
    </row>
    <row r="32907" spans="21:21" x14ac:dyDescent="0.2">
      <c r="U32907" s="59"/>
    </row>
    <row r="32908" spans="21:21" x14ac:dyDescent="0.2">
      <c r="U32908" s="59"/>
    </row>
    <row r="32909" spans="21:21" x14ac:dyDescent="0.2">
      <c r="U32909" s="59"/>
    </row>
    <row r="32910" spans="21:21" x14ac:dyDescent="0.2">
      <c r="U32910" s="59"/>
    </row>
    <row r="32911" spans="21:21" x14ac:dyDescent="0.2">
      <c r="U32911" s="59"/>
    </row>
    <row r="32912" spans="21:21" x14ac:dyDescent="0.2">
      <c r="U32912" s="59"/>
    </row>
    <row r="32913" spans="21:21" x14ac:dyDescent="0.2">
      <c r="U32913" s="59"/>
    </row>
    <row r="32914" spans="21:21" x14ac:dyDescent="0.2">
      <c r="U32914" s="59"/>
    </row>
    <row r="32915" spans="21:21" x14ac:dyDescent="0.2">
      <c r="U32915" s="59"/>
    </row>
    <row r="32916" spans="21:21" x14ac:dyDescent="0.2">
      <c r="U32916" s="59"/>
    </row>
    <row r="32917" spans="21:21" x14ac:dyDescent="0.2">
      <c r="U32917" s="59"/>
    </row>
    <row r="32918" spans="21:21" x14ac:dyDescent="0.2">
      <c r="U32918" s="59"/>
    </row>
    <row r="32919" spans="21:21" x14ac:dyDescent="0.2">
      <c r="U32919" s="59"/>
    </row>
    <row r="32920" spans="21:21" x14ac:dyDescent="0.2">
      <c r="U32920" s="59"/>
    </row>
    <row r="32921" spans="21:21" x14ac:dyDescent="0.2">
      <c r="U32921" s="59"/>
    </row>
    <row r="32922" spans="21:21" x14ac:dyDescent="0.2">
      <c r="U32922" s="59"/>
    </row>
    <row r="32923" spans="21:21" x14ac:dyDescent="0.2">
      <c r="U32923" s="59"/>
    </row>
    <row r="32924" spans="21:21" x14ac:dyDescent="0.2">
      <c r="U32924" s="59"/>
    </row>
    <row r="32925" spans="21:21" x14ac:dyDescent="0.2">
      <c r="U32925" s="59"/>
    </row>
    <row r="32926" spans="21:21" x14ac:dyDescent="0.2">
      <c r="U32926" s="59"/>
    </row>
    <row r="32927" spans="21:21" x14ac:dyDescent="0.2">
      <c r="U32927" s="59"/>
    </row>
    <row r="32928" spans="21:21" x14ac:dyDescent="0.2">
      <c r="U32928" s="59"/>
    </row>
    <row r="32929" spans="21:21" x14ac:dyDescent="0.2">
      <c r="U32929" s="59"/>
    </row>
    <row r="32930" spans="21:21" x14ac:dyDescent="0.2">
      <c r="U32930" s="59"/>
    </row>
    <row r="32931" spans="21:21" x14ac:dyDescent="0.2">
      <c r="U32931" s="59"/>
    </row>
    <row r="32932" spans="21:21" x14ac:dyDescent="0.2">
      <c r="U32932" s="59"/>
    </row>
    <row r="32933" spans="21:21" x14ac:dyDescent="0.2">
      <c r="U32933" s="59"/>
    </row>
    <row r="32934" spans="21:21" x14ac:dyDescent="0.2">
      <c r="U32934" s="59"/>
    </row>
    <row r="32935" spans="21:21" x14ac:dyDescent="0.2">
      <c r="U32935" s="59"/>
    </row>
    <row r="32936" spans="21:21" x14ac:dyDescent="0.2">
      <c r="U32936" s="59"/>
    </row>
    <row r="32937" spans="21:21" x14ac:dyDescent="0.2">
      <c r="U32937" s="59"/>
    </row>
    <row r="32938" spans="21:21" x14ac:dyDescent="0.2">
      <c r="U32938" s="59"/>
    </row>
    <row r="32939" spans="21:21" x14ac:dyDescent="0.2">
      <c r="U32939" s="59"/>
    </row>
    <row r="32940" spans="21:21" x14ac:dyDescent="0.2">
      <c r="U32940" s="59"/>
    </row>
    <row r="32941" spans="21:21" x14ac:dyDescent="0.2">
      <c r="U32941" s="59"/>
    </row>
    <row r="32942" spans="21:21" x14ac:dyDescent="0.2">
      <c r="U32942" s="59"/>
    </row>
    <row r="32943" spans="21:21" x14ac:dyDescent="0.2">
      <c r="U32943" s="59"/>
    </row>
    <row r="32944" spans="21:21" x14ac:dyDescent="0.2">
      <c r="U32944" s="59"/>
    </row>
    <row r="32945" spans="21:21" x14ac:dyDescent="0.2">
      <c r="U32945" s="59"/>
    </row>
    <row r="32946" spans="21:21" x14ac:dyDescent="0.2">
      <c r="U32946" s="59"/>
    </row>
    <row r="32947" spans="21:21" x14ac:dyDescent="0.2">
      <c r="U32947" s="59"/>
    </row>
    <row r="32948" spans="21:21" x14ac:dyDescent="0.2">
      <c r="U32948" s="59"/>
    </row>
    <row r="32949" spans="21:21" x14ac:dyDescent="0.2">
      <c r="U32949" s="59"/>
    </row>
    <row r="32950" spans="21:21" x14ac:dyDescent="0.2">
      <c r="U32950" s="59"/>
    </row>
    <row r="32951" spans="21:21" x14ac:dyDescent="0.2">
      <c r="U32951" s="59"/>
    </row>
    <row r="32952" spans="21:21" x14ac:dyDescent="0.2">
      <c r="U32952" s="59"/>
    </row>
    <row r="32953" spans="21:21" x14ac:dyDescent="0.2">
      <c r="U32953" s="59"/>
    </row>
    <row r="32954" spans="21:21" x14ac:dyDescent="0.2">
      <c r="U32954" s="59"/>
    </row>
    <row r="32955" spans="21:21" x14ac:dyDescent="0.2">
      <c r="U32955" s="59"/>
    </row>
    <row r="32956" spans="21:21" x14ac:dyDescent="0.2">
      <c r="U32956" s="59"/>
    </row>
    <row r="32957" spans="21:21" x14ac:dyDescent="0.2">
      <c r="U32957" s="59"/>
    </row>
    <row r="32958" spans="21:21" x14ac:dyDescent="0.2">
      <c r="U32958" s="59"/>
    </row>
    <row r="32959" spans="21:21" x14ac:dyDescent="0.2">
      <c r="U32959" s="59"/>
    </row>
    <row r="32960" spans="21:21" x14ac:dyDescent="0.2">
      <c r="U32960" s="59"/>
    </row>
    <row r="32961" spans="21:21" x14ac:dyDescent="0.2">
      <c r="U32961" s="59"/>
    </row>
    <row r="32962" spans="21:21" x14ac:dyDescent="0.2">
      <c r="U32962" s="59"/>
    </row>
    <row r="32963" spans="21:21" x14ac:dyDescent="0.2">
      <c r="U32963" s="59"/>
    </row>
    <row r="32964" spans="21:21" x14ac:dyDescent="0.2">
      <c r="U32964" s="59"/>
    </row>
    <row r="32965" spans="21:21" x14ac:dyDescent="0.2">
      <c r="U32965" s="59"/>
    </row>
    <row r="32966" spans="21:21" x14ac:dyDescent="0.2">
      <c r="U32966" s="59"/>
    </row>
    <row r="32967" spans="21:21" x14ac:dyDescent="0.2">
      <c r="U32967" s="59"/>
    </row>
    <row r="32968" spans="21:21" x14ac:dyDescent="0.2">
      <c r="U32968" s="59"/>
    </row>
    <row r="32969" spans="21:21" x14ac:dyDescent="0.2">
      <c r="U32969" s="59"/>
    </row>
    <row r="32970" spans="21:21" x14ac:dyDescent="0.2">
      <c r="U32970" s="59"/>
    </row>
    <row r="32971" spans="21:21" x14ac:dyDescent="0.2">
      <c r="U32971" s="59"/>
    </row>
    <row r="32972" spans="21:21" x14ac:dyDescent="0.2">
      <c r="U32972" s="59"/>
    </row>
    <row r="32973" spans="21:21" x14ac:dyDescent="0.2">
      <c r="U32973" s="59"/>
    </row>
    <row r="32974" spans="21:21" x14ac:dyDescent="0.2">
      <c r="U32974" s="59"/>
    </row>
    <row r="32975" spans="21:21" x14ac:dyDescent="0.2">
      <c r="U32975" s="59"/>
    </row>
    <row r="32976" spans="21:21" x14ac:dyDescent="0.2">
      <c r="U32976" s="59"/>
    </row>
    <row r="32977" spans="21:21" x14ac:dyDescent="0.2">
      <c r="U32977" s="59"/>
    </row>
    <row r="32978" spans="21:21" x14ac:dyDescent="0.2">
      <c r="U32978" s="59"/>
    </row>
    <row r="32979" spans="21:21" x14ac:dyDescent="0.2">
      <c r="U32979" s="59"/>
    </row>
    <row r="32980" spans="21:21" x14ac:dyDescent="0.2">
      <c r="U32980" s="59"/>
    </row>
    <row r="32981" spans="21:21" x14ac:dyDescent="0.2">
      <c r="U32981" s="59"/>
    </row>
    <row r="32982" spans="21:21" x14ac:dyDescent="0.2">
      <c r="U32982" s="59"/>
    </row>
    <row r="32983" spans="21:21" x14ac:dyDescent="0.2">
      <c r="U32983" s="59"/>
    </row>
    <row r="32984" spans="21:21" x14ac:dyDescent="0.2">
      <c r="U32984" s="59"/>
    </row>
    <row r="32985" spans="21:21" x14ac:dyDescent="0.2">
      <c r="U32985" s="59"/>
    </row>
    <row r="32986" spans="21:21" x14ac:dyDescent="0.2">
      <c r="U32986" s="59"/>
    </row>
    <row r="32987" spans="21:21" x14ac:dyDescent="0.2">
      <c r="U32987" s="59"/>
    </row>
    <row r="32988" spans="21:21" x14ac:dyDescent="0.2">
      <c r="U32988" s="59"/>
    </row>
    <row r="32989" spans="21:21" x14ac:dyDescent="0.2">
      <c r="U32989" s="59"/>
    </row>
    <row r="32990" spans="21:21" x14ac:dyDescent="0.2">
      <c r="U32990" s="59"/>
    </row>
    <row r="32991" spans="21:21" x14ac:dyDescent="0.2">
      <c r="U32991" s="59"/>
    </row>
    <row r="32992" spans="21:21" x14ac:dyDescent="0.2">
      <c r="U32992" s="59"/>
    </row>
    <row r="32993" spans="21:21" x14ac:dyDescent="0.2">
      <c r="U32993" s="59"/>
    </row>
    <row r="32994" spans="21:21" x14ac:dyDescent="0.2">
      <c r="U32994" s="59"/>
    </row>
    <row r="32995" spans="21:21" x14ac:dyDescent="0.2">
      <c r="U32995" s="59"/>
    </row>
    <row r="32996" spans="21:21" x14ac:dyDescent="0.2">
      <c r="U32996" s="59"/>
    </row>
    <row r="32997" spans="21:21" x14ac:dyDescent="0.2">
      <c r="U32997" s="59"/>
    </row>
    <row r="32998" spans="21:21" x14ac:dyDescent="0.2">
      <c r="U32998" s="59"/>
    </row>
    <row r="32999" spans="21:21" x14ac:dyDescent="0.2">
      <c r="U32999" s="59"/>
    </row>
    <row r="33000" spans="21:21" x14ac:dyDescent="0.2">
      <c r="U33000" s="59"/>
    </row>
    <row r="33001" spans="21:21" x14ac:dyDescent="0.2">
      <c r="U33001" s="59"/>
    </row>
    <row r="33002" spans="21:21" x14ac:dyDescent="0.2">
      <c r="U33002" s="59"/>
    </row>
    <row r="33003" spans="21:21" x14ac:dyDescent="0.2">
      <c r="U33003" s="59"/>
    </row>
    <row r="33004" spans="21:21" x14ac:dyDescent="0.2">
      <c r="U33004" s="59"/>
    </row>
    <row r="33005" spans="21:21" x14ac:dyDescent="0.2">
      <c r="U33005" s="59"/>
    </row>
    <row r="33006" spans="21:21" x14ac:dyDescent="0.2">
      <c r="U33006" s="59"/>
    </row>
    <row r="33007" spans="21:21" x14ac:dyDescent="0.2">
      <c r="U33007" s="59"/>
    </row>
    <row r="33008" spans="21:21" x14ac:dyDescent="0.2">
      <c r="U33008" s="59"/>
    </row>
    <row r="33009" spans="21:21" x14ac:dyDescent="0.2">
      <c r="U33009" s="59"/>
    </row>
    <row r="33010" spans="21:21" x14ac:dyDescent="0.2">
      <c r="U33010" s="59"/>
    </row>
    <row r="33011" spans="21:21" x14ac:dyDescent="0.2">
      <c r="U33011" s="59"/>
    </row>
    <row r="33012" spans="21:21" x14ac:dyDescent="0.2">
      <c r="U33012" s="59"/>
    </row>
    <row r="33013" spans="21:21" x14ac:dyDescent="0.2">
      <c r="U33013" s="59"/>
    </row>
    <row r="33014" spans="21:21" x14ac:dyDescent="0.2">
      <c r="U33014" s="59"/>
    </row>
    <row r="33015" spans="21:21" x14ac:dyDescent="0.2">
      <c r="U33015" s="59"/>
    </row>
    <row r="33016" spans="21:21" x14ac:dyDescent="0.2">
      <c r="U33016" s="59"/>
    </row>
    <row r="33017" spans="21:21" x14ac:dyDescent="0.2">
      <c r="U33017" s="59"/>
    </row>
    <row r="33018" spans="21:21" x14ac:dyDescent="0.2">
      <c r="U33018" s="59"/>
    </row>
    <row r="33019" spans="21:21" x14ac:dyDescent="0.2">
      <c r="U33019" s="59"/>
    </row>
    <row r="33020" spans="21:21" x14ac:dyDescent="0.2">
      <c r="U33020" s="59"/>
    </row>
    <row r="33021" spans="21:21" x14ac:dyDescent="0.2">
      <c r="U33021" s="59"/>
    </row>
    <row r="33022" spans="21:21" x14ac:dyDescent="0.2">
      <c r="U33022" s="59"/>
    </row>
    <row r="33023" spans="21:21" x14ac:dyDescent="0.2">
      <c r="U33023" s="59"/>
    </row>
    <row r="33024" spans="21:21" x14ac:dyDescent="0.2">
      <c r="U33024" s="59"/>
    </row>
    <row r="33025" spans="21:21" x14ac:dyDescent="0.2">
      <c r="U33025" s="59"/>
    </row>
    <row r="33026" spans="21:21" x14ac:dyDescent="0.2">
      <c r="U33026" s="59"/>
    </row>
    <row r="33027" spans="21:21" x14ac:dyDescent="0.2">
      <c r="U33027" s="59"/>
    </row>
    <row r="33028" spans="21:21" x14ac:dyDescent="0.2">
      <c r="U33028" s="59"/>
    </row>
    <row r="33029" spans="21:21" x14ac:dyDescent="0.2">
      <c r="U33029" s="59"/>
    </row>
    <row r="33030" spans="21:21" x14ac:dyDescent="0.2">
      <c r="U33030" s="59"/>
    </row>
    <row r="33031" spans="21:21" x14ac:dyDescent="0.2">
      <c r="U33031" s="59"/>
    </row>
    <row r="33032" spans="21:21" x14ac:dyDescent="0.2">
      <c r="U33032" s="59"/>
    </row>
    <row r="33033" spans="21:21" x14ac:dyDescent="0.2">
      <c r="U33033" s="59"/>
    </row>
    <row r="33034" spans="21:21" x14ac:dyDescent="0.2">
      <c r="U33034" s="59"/>
    </row>
    <row r="33035" spans="21:21" x14ac:dyDescent="0.2">
      <c r="U33035" s="59"/>
    </row>
    <row r="33036" spans="21:21" x14ac:dyDescent="0.2">
      <c r="U33036" s="59"/>
    </row>
    <row r="33037" spans="21:21" x14ac:dyDescent="0.2">
      <c r="U33037" s="59"/>
    </row>
    <row r="33038" spans="21:21" x14ac:dyDescent="0.2">
      <c r="U33038" s="59"/>
    </row>
    <row r="33039" spans="21:21" x14ac:dyDescent="0.2">
      <c r="U33039" s="59"/>
    </row>
    <row r="33040" spans="21:21" x14ac:dyDescent="0.2">
      <c r="U33040" s="59"/>
    </row>
    <row r="33041" spans="21:21" x14ac:dyDescent="0.2">
      <c r="U33041" s="59"/>
    </row>
    <row r="33042" spans="21:21" x14ac:dyDescent="0.2">
      <c r="U33042" s="59"/>
    </row>
    <row r="33043" spans="21:21" x14ac:dyDescent="0.2">
      <c r="U33043" s="59"/>
    </row>
    <row r="33044" spans="21:21" x14ac:dyDescent="0.2">
      <c r="U33044" s="59"/>
    </row>
    <row r="33045" spans="21:21" x14ac:dyDescent="0.2">
      <c r="U33045" s="59"/>
    </row>
    <row r="33046" spans="21:21" x14ac:dyDescent="0.2">
      <c r="U33046" s="59"/>
    </row>
    <row r="33047" spans="21:21" x14ac:dyDescent="0.2">
      <c r="U33047" s="59"/>
    </row>
    <row r="33048" spans="21:21" x14ac:dyDescent="0.2">
      <c r="U33048" s="59"/>
    </row>
    <row r="33049" spans="21:21" x14ac:dyDescent="0.2">
      <c r="U33049" s="59"/>
    </row>
    <row r="33050" spans="21:21" x14ac:dyDescent="0.2">
      <c r="U33050" s="59"/>
    </row>
    <row r="33051" spans="21:21" x14ac:dyDescent="0.2">
      <c r="U33051" s="59"/>
    </row>
    <row r="33052" spans="21:21" x14ac:dyDescent="0.2">
      <c r="U33052" s="59"/>
    </row>
    <row r="33053" spans="21:21" x14ac:dyDescent="0.2">
      <c r="U33053" s="59"/>
    </row>
    <row r="33054" spans="21:21" x14ac:dyDescent="0.2">
      <c r="U33054" s="59"/>
    </row>
    <row r="33055" spans="21:21" x14ac:dyDescent="0.2">
      <c r="U33055" s="59"/>
    </row>
    <row r="33056" spans="21:21" x14ac:dyDescent="0.2">
      <c r="U33056" s="59"/>
    </row>
    <row r="33057" spans="21:21" x14ac:dyDescent="0.2">
      <c r="U33057" s="59"/>
    </row>
    <row r="33058" spans="21:21" x14ac:dyDescent="0.2">
      <c r="U33058" s="59"/>
    </row>
    <row r="33059" spans="21:21" x14ac:dyDescent="0.2">
      <c r="U33059" s="59"/>
    </row>
    <row r="33060" spans="21:21" x14ac:dyDescent="0.2">
      <c r="U33060" s="59"/>
    </row>
    <row r="33061" spans="21:21" x14ac:dyDescent="0.2">
      <c r="U33061" s="59"/>
    </row>
    <row r="33062" spans="21:21" x14ac:dyDescent="0.2">
      <c r="U33062" s="59"/>
    </row>
    <row r="33063" spans="21:21" x14ac:dyDescent="0.2">
      <c r="U33063" s="59"/>
    </row>
    <row r="33064" spans="21:21" x14ac:dyDescent="0.2">
      <c r="U33064" s="59"/>
    </row>
    <row r="33065" spans="21:21" x14ac:dyDescent="0.2">
      <c r="U33065" s="59"/>
    </row>
    <row r="33066" spans="21:21" x14ac:dyDescent="0.2">
      <c r="U33066" s="59"/>
    </row>
    <row r="33067" spans="21:21" x14ac:dyDescent="0.2">
      <c r="U33067" s="59"/>
    </row>
    <row r="33068" spans="21:21" x14ac:dyDescent="0.2">
      <c r="U33068" s="59"/>
    </row>
    <row r="33069" spans="21:21" x14ac:dyDescent="0.2">
      <c r="U33069" s="59"/>
    </row>
    <row r="33070" spans="21:21" x14ac:dyDescent="0.2">
      <c r="U33070" s="59"/>
    </row>
    <row r="33071" spans="21:21" x14ac:dyDescent="0.2">
      <c r="U33071" s="59"/>
    </row>
    <row r="33072" spans="21:21" x14ac:dyDescent="0.2">
      <c r="U33072" s="59"/>
    </row>
    <row r="33073" spans="21:21" x14ac:dyDescent="0.2">
      <c r="U33073" s="59"/>
    </row>
    <row r="33074" spans="21:21" x14ac:dyDescent="0.2">
      <c r="U33074" s="59"/>
    </row>
    <row r="33075" spans="21:21" x14ac:dyDescent="0.2">
      <c r="U33075" s="59"/>
    </row>
    <row r="33076" spans="21:21" x14ac:dyDescent="0.2">
      <c r="U33076" s="59"/>
    </row>
    <row r="33077" spans="21:21" x14ac:dyDescent="0.2">
      <c r="U33077" s="59"/>
    </row>
    <row r="33078" spans="21:21" x14ac:dyDescent="0.2">
      <c r="U33078" s="59"/>
    </row>
    <row r="33079" spans="21:21" x14ac:dyDescent="0.2">
      <c r="U33079" s="59"/>
    </row>
    <row r="33080" spans="21:21" x14ac:dyDescent="0.2">
      <c r="U33080" s="59"/>
    </row>
    <row r="33081" spans="21:21" x14ac:dyDescent="0.2">
      <c r="U33081" s="59"/>
    </row>
    <row r="33082" spans="21:21" x14ac:dyDescent="0.2">
      <c r="U33082" s="59"/>
    </row>
    <row r="33083" spans="21:21" x14ac:dyDescent="0.2">
      <c r="U33083" s="59"/>
    </row>
    <row r="33084" spans="21:21" x14ac:dyDescent="0.2">
      <c r="U33084" s="59"/>
    </row>
    <row r="33085" spans="21:21" x14ac:dyDescent="0.2">
      <c r="U33085" s="59"/>
    </row>
    <row r="33086" spans="21:21" x14ac:dyDescent="0.2">
      <c r="U33086" s="59"/>
    </row>
    <row r="33087" spans="21:21" x14ac:dyDescent="0.2">
      <c r="U33087" s="59"/>
    </row>
    <row r="33088" spans="21:21" x14ac:dyDescent="0.2">
      <c r="U33088" s="59"/>
    </row>
    <row r="33089" spans="21:21" x14ac:dyDescent="0.2">
      <c r="U33089" s="59"/>
    </row>
    <row r="33090" spans="21:21" x14ac:dyDescent="0.2">
      <c r="U33090" s="59"/>
    </row>
    <row r="33091" spans="21:21" x14ac:dyDescent="0.2">
      <c r="U33091" s="59"/>
    </row>
    <row r="33092" spans="21:21" x14ac:dyDescent="0.2">
      <c r="U33092" s="59"/>
    </row>
    <row r="33093" spans="21:21" x14ac:dyDescent="0.2">
      <c r="U33093" s="59"/>
    </row>
    <row r="33094" spans="21:21" x14ac:dyDescent="0.2">
      <c r="U33094" s="59"/>
    </row>
    <row r="33095" spans="21:21" x14ac:dyDescent="0.2">
      <c r="U33095" s="59"/>
    </row>
    <row r="33096" spans="21:21" x14ac:dyDescent="0.2">
      <c r="U33096" s="59"/>
    </row>
    <row r="33097" spans="21:21" x14ac:dyDescent="0.2">
      <c r="U33097" s="59"/>
    </row>
    <row r="33098" spans="21:21" x14ac:dyDescent="0.2">
      <c r="U33098" s="59"/>
    </row>
    <row r="33099" spans="21:21" x14ac:dyDescent="0.2">
      <c r="U33099" s="59"/>
    </row>
    <row r="33100" spans="21:21" x14ac:dyDescent="0.2">
      <c r="U33100" s="59"/>
    </row>
    <row r="33101" spans="21:21" x14ac:dyDescent="0.2">
      <c r="U33101" s="59"/>
    </row>
    <row r="33102" spans="21:21" x14ac:dyDescent="0.2">
      <c r="U33102" s="59"/>
    </row>
    <row r="33103" spans="21:21" x14ac:dyDescent="0.2">
      <c r="U33103" s="59"/>
    </row>
    <row r="33104" spans="21:21" x14ac:dyDescent="0.2">
      <c r="U33104" s="59"/>
    </row>
    <row r="33105" spans="21:21" x14ac:dyDescent="0.2">
      <c r="U33105" s="59"/>
    </row>
    <row r="33106" spans="21:21" x14ac:dyDescent="0.2">
      <c r="U33106" s="59"/>
    </row>
    <row r="33107" spans="21:21" x14ac:dyDescent="0.2">
      <c r="U33107" s="59"/>
    </row>
    <row r="33108" spans="21:21" x14ac:dyDescent="0.2">
      <c r="U33108" s="59"/>
    </row>
    <row r="33109" spans="21:21" x14ac:dyDescent="0.2">
      <c r="U33109" s="59"/>
    </row>
    <row r="33110" spans="21:21" x14ac:dyDescent="0.2">
      <c r="U33110" s="59"/>
    </row>
    <row r="33111" spans="21:21" x14ac:dyDescent="0.2">
      <c r="U33111" s="59"/>
    </row>
    <row r="33112" spans="21:21" x14ac:dyDescent="0.2">
      <c r="U33112" s="59"/>
    </row>
    <row r="33113" spans="21:21" x14ac:dyDescent="0.2">
      <c r="U33113" s="59"/>
    </row>
    <row r="33114" spans="21:21" x14ac:dyDescent="0.2">
      <c r="U33114" s="59"/>
    </row>
    <row r="33115" spans="21:21" x14ac:dyDescent="0.2">
      <c r="U33115" s="59"/>
    </row>
    <row r="33116" spans="21:21" x14ac:dyDescent="0.2">
      <c r="U33116" s="59"/>
    </row>
    <row r="33117" spans="21:21" x14ac:dyDescent="0.2">
      <c r="U33117" s="59"/>
    </row>
    <row r="33118" spans="21:21" x14ac:dyDescent="0.2">
      <c r="U33118" s="59"/>
    </row>
    <row r="33119" spans="21:21" x14ac:dyDescent="0.2">
      <c r="U33119" s="59"/>
    </row>
    <row r="33120" spans="21:21" x14ac:dyDescent="0.2">
      <c r="U33120" s="59"/>
    </row>
    <row r="33121" spans="21:21" x14ac:dyDescent="0.2">
      <c r="U33121" s="59"/>
    </row>
    <row r="33122" spans="21:21" x14ac:dyDescent="0.2">
      <c r="U33122" s="59"/>
    </row>
    <row r="33123" spans="21:21" x14ac:dyDescent="0.2">
      <c r="U33123" s="59"/>
    </row>
    <row r="33124" spans="21:21" x14ac:dyDescent="0.2">
      <c r="U33124" s="59"/>
    </row>
    <row r="33125" spans="21:21" x14ac:dyDescent="0.2">
      <c r="U33125" s="59"/>
    </row>
    <row r="33126" spans="21:21" x14ac:dyDescent="0.2">
      <c r="U33126" s="59"/>
    </row>
    <row r="33127" spans="21:21" x14ac:dyDescent="0.2">
      <c r="U33127" s="59"/>
    </row>
    <row r="33128" spans="21:21" x14ac:dyDescent="0.2">
      <c r="U33128" s="59"/>
    </row>
    <row r="33129" spans="21:21" x14ac:dyDescent="0.2">
      <c r="U33129" s="59"/>
    </row>
    <row r="33130" spans="21:21" x14ac:dyDescent="0.2">
      <c r="U33130" s="59"/>
    </row>
    <row r="33131" spans="21:21" x14ac:dyDescent="0.2">
      <c r="U33131" s="59"/>
    </row>
    <row r="33132" spans="21:21" x14ac:dyDescent="0.2">
      <c r="U33132" s="59"/>
    </row>
    <row r="33133" spans="21:21" x14ac:dyDescent="0.2">
      <c r="U33133" s="59"/>
    </row>
    <row r="33134" spans="21:21" x14ac:dyDescent="0.2">
      <c r="U33134" s="59"/>
    </row>
    <row r="33135" spans="21:21" x14ac:dyDescent="0.2">
      <c r="U33135" s="59"/>
    </row>
    <row r="33136" spans="21:21" x14ac:dyDescent="0.2">
      <c r="U33136" s="59"/>
    </row>
    <row r="33137" spans="21:21" x14ac:dyDescent="0.2">
      <c r="U33137" s="59"/>
    </row>
    <row r="33138" spans="21:21" x14ac:dyDescent="0.2">
      <c r="U33138" s="59"/>
    </row>
    <row r="33139" spans="21:21" x14ac:dyDescent="0.2">
      <c r="U33139" s="59"/>
    </row>
    <row r="33140" spans="21:21" x14ac:dyDescent="0.2">
      <c r="U33140" s="59"/>
    </row>
    <row r="33141" spans="21:21" x14ac:dyDescent="0.2">
      <c r="U33141" s="59"/>
    </row>
    <row r="33142" spans="21:21" x14ac:dyDescent="0.2">
      <c r="U33142" s="59"/>
    </row>
    <row r="33143" spans="21:21" x14ac:dyDescent="0.2">
      <c r="U33143" s="59"/>
    </row>
    <row r="33144" spans="21:21" x14ac:dyDescent="0.2">
      <c r="U33144" s="59"/>
    </row>
    <row r="33145" spans="21:21" x14ac:dyDescent="0.2">
      <c r="U33145" s="59"/>
    </row>
    <row r="33146" spans="21:21" x14ac:dyDescent="0.2">
      <c r="U33146" s="59"/>
    </row>
    <row r="33147" spans="21:21" x14ac:dyDescent="0.2">
      <c r="U33147" s="59"/>
    </row>
    <row r="33148" spans="21:21" x14ac:dyDescent="0.2">
      <c r="U33148" s="59"/>
    </row>
    <row r="33149" spans="21:21" x14ac:dyDescent="0.2">
      <c r="U33149" s="59"/>
    </row>
    <row r="33150" spans="21:21" x14ac:dyDescent="0.2">
      <c r="U33150" s="59"/>
    </row>
    <row r="33151" spans="21:21" x14ac:dyDescent="0.2">
      <c r="U33151" s="59"/>
    </row>
    <row r="33152" spans="21:21" x14ac:dyDescent="0.2">
      <c r="U33152" s="59"/>
    </row>
    <row r="33153" spans="21:21" x14ac:dyDescent="0.2">
      <c r="U33153" s="59"/>
    </row>
    <row r="33154" spans="21:21" x14ac:dyDescent="0.2">
      <c r="U33154" s="59"/>
    </row>
    <row r="33155" spans="21:21" x14ac:dyDescent="0.2">
      <c r="U33155" s="59"/>
    </row>
    <row r="33156" spans="21:21" x14ac:dyDescent="0.2">
      <c r="U33156" s="59"/>
    </row>
    <row r="33157" spans="21:21" x14ac:dyDescent="0.2">
      <c r="U33157" s="59"/>
    </row>
    <row r="33158" spans="21:21" x14ac:dyDescent="0.2">
      <c r="U33158" s="59"/>
    </row>
    <row r="33159" spans="21:21" x14ac:dyDescent="0.2">
      <c r="U33159" s="59"/>
    </row>
    <row r="33160" spans="21:21" x14ac:dyDescent="0.2">
      <c r="U33160" s="59"/>
    </row>
    <row r="33161" spans="21:21" x14ac:dyDescent="0.2">
      <c r="U33161" s="59"/>
    </row>
    <row r="33162" spans="21:21" x14ac:dyDescent="0.2">
      <c r="U33162" s="59"/>
    </row>
    <row r="33163" spans="21:21" x14ac:dyDescent="0.2">
      <c r="U33163" s="59"/>
    </row>
    <row r="33164" spans="21:21" x14ac:dyDescent="0.2">
      <c r="U33164" s="59"/>
    </row>
    <row r="33165" spans="21:21" x14ac:dyDescent="0.2">
      <c r="U33165" s="59"/>
    </row>
    <row r="33166" spans="21:21" x14ac:dyDescent="0.2">
      <c r="U33166" s="59"/>
    </row>
    <row r="33167" spans="21:21" x14ac:dyDescent="0.2">
      <c r="U33167" s="59"/>
    </row>
    <row r="33168" spans="21:21" x14ac:dyDescent="0.2">
      <c r="U33168" s="59"/>
    </row>
    <row r="33169" spans="21:21" x14ac:dyDescent="0.2">
      <c r="U33169" s="59"/>
    </row>
    <row r="33170" spans="21:21" x14ac:dyDescent="0.2">
      <c r="U33170" s="59"/>
    </row>
    <row r="33171" spans="21:21" x14ac:dyDescent="0.2">
      <c r="U33171" s="59"/>
    </row>
    <row r="33172" spans="21:21" x14ac:dyDescent="0.2">
      <c r="U33172" s="59"/>
    </row>
    <row r="33173" spans="21:21" x14ac:dyDescent="0.2">
      <c r="U33173" s="59"/>
    </row>
    <row r="33174" spans="21:21" x14ac:dyDescent="0.2">
      <c r="U33174" s="59"/>
    </row>
    <row r="33175" spans="21:21" x14ac:dyDescent="0.2">
      <c r="U33175" s="59"/>
    </row>
    <row r="33176" spans="21:21" x14ac:dyDescent="0.2">
      <c r="U33176" s="59"/>
    </row>
    <row r="33177" spans="21:21" x14ac:dyDescent="0.2">
      <c r="U33177" s="59"/>
    </row>
    <row r="33178" spans="21:21" x14ac:dyDescent="0.2">
      <c r="U33178" s="59"/>
    </row>
    <row r="33179" spans="21:21" x14ac:dyDescent="0.2">
      <c r="U33179" s="59"/>
    </row>
    <row r="33180" spans="21:21" x14ac:dyDescent="0.2">
      <c r="U33180" s="59"/>
    </row>
    <row r="33181" spans="21:21" x14ac:dyDescent="0.2">
      <c r="U33181" s="59"/>
    </row>
    <row r="33182" spans="21:21" x14ac:dyDescent="0.2">
      <c r="U33182" s="59"/>
    </row>
    <row r="33183" spans="21:21" x14ac:dyDescent="0.2">
      <c r="U33183" s="59"/>
    </row>
    <row r="33184" spans="21:21" x14ac:dyDescent="0.2">
      <c r="U33184" s="59"/>
    </row>
    <row r="33185" spans="21:21" x14ac:dyDescent="0.2">
      <c r="U33185" s="59"/>
    </row>
    <row r="33186" spans="21:21" x14ac:dyDescent="0.2">
      <c r="U33186" s="59"/>
    </row>
    <row r="33187" spans="21:21" x14ac:dyDescent="0.2">
      <c r="U33187" s="59"/>
    </row>
    <row r="33188" spans="21:21" x14ac:dyDescent="0.2">
      <c r="U33188" s="59"/>
    </row>
    <row r="33189" spans="21:21" x14ac:dyDescent="0.2">
      <c r="U33189" s="59"/>
    </row>
    <row r="33190" spans="21:21" x14ac:dyDescent="0.2">
      <c r="U33190" s="59"/>
    </row>
    <row r="33191" spans="21:21" x14ac:dyDescent="0.2">
      <c r="U33191" s="59"/>
    </row>
    <row r="33192" spans="21:21" x14ac:dyDescent="0.2">
      <c r="U33192" s="59"/>
    </row>
    <row r="33193" spans="21:21" x14ac:dyDescent="0.2">
      <c r="U33193" s="59"/>
    </row>
    <row r="33194" spans="21:21" x14ac:dyDescent="0.2">
      <c r="U33194" s="59"/>
    </row>
    <row r="33195" spans="21:21" x14ac:dyDescent="0.2">
      <c r="U33195" s="59"/>
    </row>
    <row r="33196" spans="21:21" x14ac:dyDescent="0.2">
      <c r="U33196" s="59"/>
    </row>
    <row r="33197" spans="21:21" x14ac:dyDescent="0.2">
      <c r="U33197" s="59"/>
    </row>
    <row r="33198" spans="21:21" x14ac:dyDescent="0.2">
      <c r="U33198" s="59"/>
    </row>
    <row r="33199" spans="21:21" x14ac:dyDescent="0.2">
      <c r="U33199" s="59"/>
    </row>
    <row r="33200" spans="21:21" x14ac:dyDescent="0.2">
      <c r="U33200" s="59"/>
    </row>
    <row r="33201" spans="21:21" x14ac:dyDescent="0.2">
      <c r="U33201" s="59"/>
    </row>
    <row r="33202" spans="21:21" x14ac:dyDescent="0.2">
      <c r="U33202" s="59"/>
    </row>
    <row r="33203" spans="21:21" x14ac:dyDescent="0.2">
      <c r="U33203" s="59"/>
    </row>
    <row r="33204" spans="21:21" x14ac:dyDescent="0.2">
      <c r="U33204" s="59"/>
    </row>
    <row r="33205" spans="21:21" x14ac:dyDescent="0.2">
      <c r="U33205" s="59"/>
    </row>
    <row r="33206" spans="21:21" x14ac:dyDescent="0.2">
      <c r="U33206" s="59"/>
    </row>
    <row r="33207" spans="21:21" x14ac:dyDescent="0.2">
      <c r="U33207" s="59"/>
    </row>
    <row r="33208" spans="21:21" x14ac:dyDescent="0.2">
      <c r="U33208" s="59"/>
    </row>
    <row r="33209" spans="21:21" x14ac:dyDescent="0.2">
      <c r="U33209" s="59"/>
    </row>
    <row r="33210" spans="21:21" x14ac:dyDescent="0.2">
      <c r="U33210" s="59"/>
    </row>
    <row r="33211" spans="21:21" x14ac:dyDescent="0.2">
      <c r="U33211" s="59"/>
    </row>
    <row r="33212" spans="21:21" x14ac:dyDescent="0.2">
      <c r="U33212" s="59"/>
    </row>
    <row r="33213" spans="21:21" x14ac:dyDescent="0.2">
      <c r="U33213" s="59"/>
    </row>
    <row r="33214" spans="21:21" x14ac:dyDescent="0.2">
      <c r="U33214" s="59"/>
    </row>
    <row r="33215" spans="21:21" x14ac:dyDescent="0.2">
      <c r="U33215" s="59"/>
    </row>
    <row r="33216" spans="21:21" x14ac:dyDescent="0.2">
      <c r="U33216" s="59"/>
    </row>
    <row r="33217" spans="21:21" x14ac:dyDescent="0.2">
      <c r="U33217" s="59"/>
    </row>
    <row r="33218" spans="21:21" x14ac:dyDescent="0.2">
      <c r="U33218" s="59"/>
    </row>
    <row r="33219" spans="21:21" x14ac:dyDescent="0.2">
      <c r="U33219" s="59"/>
    </row>
    <row r="33220" spans="21:21" x14ac:dyDescent="0.2">
      <c r="U33220" s="59"/>
    </row>
    <row r="33221" spans="21:21" x14ac:dyDescent="0.2">
      <c r="U33221" s="59"/>
    </row>
    <row r="33222" spans="21:21" x14ac:dyDescent="0.2">
      <c r="U33222" s="59"/>
    </row>
    <row r="33223" spans="21:21" x14ac:dyDescent="0.2">
      <c r="U33223" s="59"/>
    </row>
    <row r="33224" spans="21:21" x14ac:dyDescent="0.2">
      <c r="U33224" s="59"/>
    </row>
    <row r="33225" spans="21:21" x14ac:dyDescent="0.2">
      <c r="U33225" s="59"/>
    </row>
    <row r="33226" spans="21:21" x14ac:dyDescent="0.2">
      <c r="U33226" s="59"/>
    </row>
    <row r="33227" spans="21:21" x14ac:dyDescent="0.2">
      <c r="U33227" s="59"/>
    </row>
    <row r="33228" spans="21:21" x14ac:dyDescent="0.2">
      <c r="U33228" s="59"/>
    </row>
    <row r="33229" spans="21:21" x14ac:dyDescent="0.2">
      <c r="U33229" s="59"/>
    </row>
    <row r="33230" spans="21:21" x14ac:dyDescent="0.2">
      <c r="U33230" s="59"/>
    </row>
    <row r="33231" spans="21:21" x14ac:dyDescent="0.2">
      <c r="U33231" s="59"/>
    </row>
    <row r="33232" spans="21:21" x14ac:dyDescent="0.2">
      <c r="U33232" s="59"/>
    </row>
    <row r="33233" spans="21:21" x14ac:dyDescent="0.2">
      <c r="U33233" s="59"/>
    </row>
    <row r="33234" spans="21:21" x14ac:dyDescent="0.2">
      <c r="U33234" s="59"/>
    </row>
    <row r="33235" spans="21:21" x14ac:dyDescent="0.2">
      <c r="U33235" s="59"/>
    </row>
    <row r="33236" spans="21:21" x14ac:dyDescent="0.2">
      <c r="U33236" s="59"/>
    </row>
    <row r="33237" spans="21:21" x14ac:dyDescent="0.2">
      <c r="U33237" s="59"/>
    </row>
    <row r="33238" spans="21:21" x14ac:dyDescent="0.2">
      <c r="U33238" s="59"/>
    </row>
    <row r="33239" spans="21:21" x14ac:dyDescent="0.2">
      <c r="U33239" s="59"/>
    </row>
    <row r="33240" spans="21:21" x14ac:dyDescent="0.2">
      <c r="U33240" s="59"/>
    </row>
    <row r="33241" spans="21:21" x14ac:dyDescent="0.2">
      <c r="U33241" s="59"/>
    </row>
    <row r="33242" spans="21:21" x14ac:dyDescent="0.2">
      <c r="U33242" s="59"/>
    </row>
    <row r="33243" spans="21:21" x14ac:dyDescent="0.2">
      <c r="U33243" s="59"/>
    </row>
    <row r="33244" spans="21:21" x14ac:dyDescent="0.2">
      <c r="U33244" s="59"/>
    </row>
    <row r="33245" spans="21:21" x14ac:dyDescent="0.2">
      <c r="U33245" s="59"/>
    </row>
    <row r="33246" spans="21:21" x14ac:dyDescent="0.2">
      <c r="U33246" s="59"/>
    </row>
    <row r="33247" spans="21:21" x14ac:dyDescent="0.2">
      <c r="U33247" s="59"/>
    </row>
    <row r="33248" spans="21:21" x14ac:dyDescent="0.2">
      <c r="U33248" s="59"/>
    </row>
    <row r="33249" spans="21:21" x14ac:dyDescent="0.2">
      <c r="U33249" s="59"/>
    </row>
    <row r="33250" spans="21:21" x14ac:dyDescent="0.2">
      <c r="U33250" s="59"/>
    </row>
    <row r="33251" spans="21:21" x14ac:dyDescent="0.2">
      <c r="U33251" s="59"/>
    </row>
    <row r="33252" spans="21:21" x14ac:dyDescent="0.2">
      <c r="U33252" s="59"/>
    </row>
    <row r="33253" spans="21:21" x14ac:dyDescent="0.2">
      <c r="U33253" s="59"/>
    </row>
    <row r="33254" spans="21:21" x14ac:dyDescent="0.2">
      <c r="U33254" s="59"/>
    </row>
    <row r="33255" spans="21:21" x14ac:dyDescent="0.2">
      <c r="U33255" s="59"/>
    </row>
    <row r="33256" spans="21:21" x14ac:dyDescent="0.2">
      <c r="U33256" s="59"/>
    </row>
    <row r="33257" spans="21:21" x14ac:dyDescent="0.2">
      <c r="U33257" s="59"/>
    </row>
    <row r="33258" spans="21:21" x14ac:dyDescent="0.2">
      <c r="U33258" s="59"/>
    </row>
    <row r="33259" spans="21:21" x14ac:dyDescent="0.2">
      <c r="U33259" s="59"/>
    </row>
    <row r="33260" spans="21:21" x14ac:dyDescent="0.2">
      <c r="U33260" s="59"/>
    </row>
    <row r="33261" spans="21:21" x14ac:dyDescent="0.2">
      <c r="U33261" s="59"/>
    </row>
    <row r="33262" spans="21:21" x14ac:dyDescent="0.2">
      <c r="U33262" s="59"/>
    </row>
    <row r="33263" spans="21:21" x14ac:dyDescent="0.2">
      <c r="U33263" s="59"/>
    </row>
    <row r="33264" spans="21:21" x14ac:dyDescent="0.2">
      <c r="U33264" s="59"/>
    </row>
    <row r="33265" spans="21:21" x14ac:dyDescent="0.2">
      <c r="U33265" s="59"/>
    </row>
    <row r="33266" spans="21:21" x14ac:dyDescent="0.2">
      <c r="U33266" s="59"/>
    </row>
    <row r="33267" spans="21:21" x14ac:dyDescent="0.2">
      <c r="U33267" s="59"/>
    </row>
    <row r="33268" spans="21:21" x14ac:dyDescent="0.2">
      <c r="U33268" s="59"/>
    </row>
    <row r="33269" spans="21:21" x14ac:dyDescent="0.2">
      <c r="U33269" s="59"/>
    </row>
    <row r="33270" spans="21:21" x14ac:dyDescent="0.2">
      <c r="U33270" s="59"/>
    </row>
    <row r="33271" spans="21:21" x14ac:dyDescent="0.2">
      <c r="U33271" s="59"/>
    </row>
    <row r="33272" spans="21:21" x14ac:dyDescent="0.2">
      <c r="U33272" s="59"/>
    </row>
    <row r="33273" spans="21:21" x14ac:dyDescent="0.2">
      <c r="U33273" s="59"/>
    </row>
    <row r="33274" spans="21:21" x14ac:dyDescent="0.2">
      <c r="U33274" s="59"/>
    </row>
    <row r="33275" spans="21:21" x14ac:dyDescent="0.2">
      <c r="U33275" s="59"/>
    </row>
    <row r="33276" spans="21:21" x14ac:dyDescent="0.2">
      <c r="U33276" s="59"/>
    </row>
    <row r="33277" spans="21:21" x14ac:dyDescent="0.2">
      <c r="U33277" s="59"/>
    </row>
    <row r="33278" spans="21:21" x14ac:dyDescent="0.2">
      <c r="U33278" s="59"/>
    </row>
    <row r="33279" spans="21:21" x14ac:dyDescent="0.2">
      <c r="U33279" s="59"/>
    </row>
    <row r="33280" spans="21:21" x14ac:dyDescent="0.2">
      <c r="U33280" s="59"/>
    </row>
    <row r="33281" spans="21:21" x14ac:dyDescent="0.2">
      <c r="U33281" s="59"/>
    </row>
    <row r="33282" spans="21:21" x14ac:dyDescent="0.2">
      <c r="U33282" s="59"/>
    </row>
    <row r="33283" spans="21:21" x14ac:dyDescent="0.2">
      <c r="U33283" s="59"/>
    </row>
    <row r="33284" spans="21:21" x14ac:dyDescent="0.2">
      <c r="U33284" s="59"/>
    </row>
    <row r="33285" spans="21:21" x14ac:dyDescent="0.2">
      <c r="U33285" s="59"/>
    </row>
    <row r="33286" spans="21:21" x14ac:dyDescent="0.2">
      <c r="U33286" s="59"/>
    </row>
    <row r="33287" spans="21:21" x14ac:dyDescent="0.2">
      <c r="U33287" s="59"/>
    </row>
    <row r="33288" spans="21:21" x14ac:dyDescent="0.2">
      <c r="U33288" s="59"/>
    </row>
    <row r="33289" spans="21:21" x14ac:dyDescent="0.2">
      <c r="U33289" s="59"/>
    </row>
    <row r="33290" spans="21:21" x14ac:dyDescent="0.2">
      <c r="U33290" s="59"/>
    </row>
    <row r="33291" spans="21:21" x14ac:dyDescent="0.2">
      <c r="U33291" s="59"/>
    </row>
    <row r="33292" spans="21:21" x14ac:dyDescent="0.2">
      <c r="U33292" s="59"/>
    </row>
    <row r="33293" spans="21:21" x14ac:dyDescent="0.2">
      <c r="U33293" s="59"/>
    </row>
    <row r="33294" spans="21:21" x14ac:dyDescent="0.2">
      <c r="U33294" s="59"/>
    </row>
    <row r="33295" spans="21:21" x14ac:dyDescent="0.2">
      <c r="U33295" s="59"/>
    </row>
    <row r="33296" spans="21:21" x14ac:dyDescent="0.2">
      <c r="U33296" s="59"/>
    </row>
    <row r="33297" spans="21:21" x14ac:dyDescent="0.2">
      <c r="U33297" s="59"/>
    </row>
    <row r="33298" spans="21:21" x14ac:dyDescent="0.2">
      <c r="U33298" s="59"/>
    </row>
    <row r="33299" spans="21:21" x14ac:dyDescent="0.2">
      <c r="U33299" s="59"/>
    </row>
    <row r="33300" spans="21:21" x14ac:dyDescent="0.2">
      <c r="U33300" s="59"/>
    </row>
    <row r="33301" spans="21:21" x14ac:dyDescent="0.2">
      <c r="U33301" s="59"/>
    </row>
    <row r="33302" spans="21:21" x14ac:dyDescent="0.2">
      <c r="U33302" s="59"/>
    </row>
    <row r="33303" spans="21:21" x14ac:dyDescent="0.2">
      <c r="U33303" s="59"/>
    </row>
    <row r="33304" spans="21:21" x14ac:dyDescent="0.2">
      <c r="U33304" s="59"/>
    </row>
    <row r="33305" spans="21:21" x14ac:dyDescent="0.2">
      <c r="U33305" s="59"/>
    </row>
    <row r="33306" spans="21:21" x14ac:dyDescent="0.2">
      <c r="U33306" s="59"/>
    </row>
    <row r="33307" spans="21:21" x14ac:dyDescent="0.2">
      <c r="U33307" s="59"/>
    </row>
    <row r="33308" spans="21:21" x14ac:dyDescent="0.2">
      <c r="U33308" s="59"/>
    </row>
    <row r="33309" spans="21:21" x14ac:dyDescent="0.2">
      <c r="U33309" s="59"/>
    </row>
    <row r="33310" spans="21:21" x14ac:dyDescent="0.2">
      <c r="U33310" s="59"/>
    </row>
    <row r="33311" spans="21:21" x14ac:dyDescent="0.2">
      <c r="U33311" s="59"/>
    </row>
    <row r="33312" spans="21:21" x14ac:dyDescent="0.2">
      <c r="U33312" s="59"/>
    </row>
    <row r="33313" spans="21:21" x14ac:dyDescent="0.2">
      <c r="U33313" s="59"/>
    </row>
    <row r="33314" spans="21:21" x14ac:dyDescent="0.2">
      <c r="U33314" s="59"/>
    </row>
    <row r="33315" spans="21:21" x14ac:dyDescent="0.2">
      <c r="U33315" s="59"/>
    </row>
    <row r="33316" spans="21:21" x14ac:dyDescent="0.2">
      <c r="U33316" s="59"/>
    </row>
    <row r="33317" spans="21:21" x14ac:dyDescent="0.2">
      <c r="U33317" s="59"/>
    </row>
    <row r="33318" spans="21:21" x14ac:dyDescent="0.2">
      <c r="U33318" s="59"/>
    </row>
    <row r="33319" spans="21:21" x14ac:dyDescent="0.2">
      <c r="U33319" s="59"/>
    </row>
    <row r="33320" spans="21:21" x14ac:dyDescent="0.2">
      <c r="U33320" s="59"/>
    </row>
    <row r="33321" spans="21:21" x14ac:dyDescent="0.2">
      <c r="U33321" s="59"/>
    </row>
    <row r="33322" spans="21:21" x14ac:dyDescent="0.2">
      <c r="U33322" s="59"/>
    </row>
    <row r="33323" spans="21:21" x14ac:dyDescent="0.2">
      <c r="U33323" s="59"/>
    </row>
    <row r="33324" spans="21:21" x14ac:dyDescent="0.2">
      <c r="U33324" s="59"/>
    </row>
    <row r="33325" spans="21:21" x14ac:dyDescent="0.2">
      <c r="U33325" s="59"/>
    </row>
    <row r="33326" spans="21:21" x14ac:dyDescent="0.2">
      <c r="U33326" s="59"/>
    </row>
    <row r="33327" spans="21:21" x14ac:dyDescent="0.2">
      <c r="U33327" s="59"/>
    </row>
    <row r="33328" spans="21:21" x14ac:dyDescent="0.2">
      <c r="U33328" s="59"/>
    </row>
    <row r="33329" spans="21:21" x14ac:dyDescent="0.2">
      <c r="U33329" s="59"/>
    </row>
    <row r="33330" spans="21:21" x14ac:dyDescent="0.2">
      <c r="U33330" s="59"/>
    </row>
    <row r="33331" spans="21:21" x14ac:dyDescent="0.2">
      <c r="U33331" s="59"/>
    </row>
    <row r="33332" spans="21:21" x14ac:dyDescent="0.2">
      <c r="U33332" s="59"/>
    </row>
    <row r="33333" spans="21:21" x14ac:dyDescent="0.2">
      <c r="U33333" s="59"/>
    </row>
    <row r="33334" spans="21:21" x14ac:dyDescent="0.2">
      <c r="U33334" s="59"/>
    </row>
    <row r="33335" spans="21:21" x14ac:dyDescent="0.2">
      <c r="U33335" s="59"/>
    </row>
    <row r="33336" spans="21:21" x14ac:dyDescent="0.2">
      <c r="U33336" s="59"/>
    </row>
    <row r="33337" spans="21:21" x14ac:dyDescent="0.2">
      <c r="U33337" s="59"/>
    </row>
    <row r="33338" spans="21:21" x14ac:dyDescent="0.2">
      <c r="U33338" s="59"/>
    </row>
    <row r="33339" spans="21:21" x14ac:dyDescent="0.2">
      <c r="U33339" s="59"/>
    </row>
    <row r="33340" spans="21:21" x14ac:dyDescent="0.2">
      <c r="U33340" s="59"/>
    </row>
    <row r="33341" spans="21:21" x14ac:dyDescent="0.2">
      <c r="U33341" s="59"/>
    </row>
    <row r="33342" spans="21:21" x14ac:dyDescent="0.2">
      <c r="U33342" s="59"/>
    </row>
    <row r="33343" spans="21:21" x14ac:dyDescent="0.2">
      <c r="U33343" s="59"/>
    </row>
    <row r="33344" spans="21:21" x14ac:dyDescent="0.2">
      <c r="U33344" s="59"/>
    </row>
    <row r="33345" spans="21:21" x14ac:dyDescent="0.2">
      <c r="U33345" s="59"/>
    </row>
    <row r="33346" spans="21:21" x14ac:dyDescent="0.2">
      <c r="U33346" s="59"/>
    </row>
    <row r="33347" spans="21:21" x14ac:dyDescent="0.2">
      <c r="U33347" s="59"/>
    </row>
    <row r="33348" spans="21:21" x14ac:dyDescent="0.2">
      <c r="U33348" s="59"/>
    </row>
    <row r="33349" spans="21:21" x14ac:dyDescent="0.2">
      <c r="U33349" s="59"/>
    </row>
    <row r="33350" spans="21:21" x14ac:dyDescent="0.2">
      <c r="U33350" s="59"/>
    </row>
    <row r="33351" spans="21:21" x14ac:dyDescent="0.2">
      <c r="U33351" s="59"/>
    </row>
    <row r="33352" spans="21:21" x14ac:dyDescent="0.2">
      <c r="U33352" s="59"/>
    </row>
    <row r="33353" spans="21:21" x14ac:dyDescent="0.2">
      <c r="U33353" s="59"/>
    </row>
    <row r="33354" spans="21:21" x14ac:dyDescent="0.2">
      <c r="U33354" s="59"/>
    </row>
    <row r="33355" spans="21:21" x14ac:dyDescent="0.2">
      <c r="U33355" s="59"/>
    </row>
    <row r="33356" spans="21:21" x14ac:dyDescent="0.2">
      <c r="U33356" s="59"/>
    </row>
    <row r="33357" spans="21:21" x14ac:dyDescent="0.2">
      <c r="U33357" s="59"/>
    </row>
    <row r="33358" spans="21:21" x14ac:dyDescent="0.2">
      <c r="U33358" s="59"/>
    </row>
    <row r="33359" spans="21:21" x14ac:dyDescent="0.2">
      <c r="U33359" s="59"/>
    </row>
    <row r="33360" spans="21:21" x14ac:dyDescent="0.2">
      <c r="U33360" s="59"/>
    </row>
    <row r="33361" spans="21:21" x14ac:dyDescent="0.2">
      <c r="U33361" s="59"/>
    </row>
    <row r="33362" spans="21:21" x14ac:dyDescent="0.2">
      <c r="U33362" s="59"/>
    </row>
    <row r="33363" spans="21:21" x14ac:dyDescent="0.2">
      <c r="U33363" s="59"/>
    </row>
    <row r="33364" spans="21:21" x14ac:dyDescent="0.2">
      <c r="U33364" s="59"/>
    </row>
    <row r="33365" spans="21:21" x14ac:dyDescent="0.2">
      <c r="U33365" s="59"/>
    </row>
    <row r="33366" spans="21:21" x14ac:dyDescent="0.2">
      <c r="U33366" s="59"/>
    </row>
    <row r="33367" spans="21:21" x14ac:dyDescent="0.2">
      <c r="U33367" s="59"/>
    </row>
    <row r="33368" spans="21:21" x14ac:dyDescent="0.2">
      <c r="U33368" s="59"/>
    </row>
    <row r="33369" spans="21:21" x14ac:dyDescent="0.2">
      <c r="U33369" s="59"/>
    </row>
    <row r="33370" spans="21:21" x14ac:dyDescent="0.2">
      <c r="U33370" s="59"/>
    </row>
    <row r="33371" spans="21:21" x14ac:dyDescent="0.2">
      <c r="U33371" s="59"/>
    </row>
    <row r="33372" spans="21:21" x14ac:dyDescent="0.2">
      <c r="U33372" s="59"/>
    </row>
    <row r="33373" spans="21:21" x14ac:dyDescent="0.2">
      <c r="U33373" s="59"/>
    </row>
    <row r="33374" spans="21:21" x14ac:dyDescent="0.2">
      <c r="U33374" s="59"/>
    </row>
    <row r="33375" spans="21:21" x14ac:dyDescent="0.2">
      <c r="U33375" s="59"/>
    </row>
    <row r="33376" spans="21:21" x14ac:dyDescent="0.2">
      <c r="U33376" s="59"/>
    </row>
    <row r="33377" spans="21:21" x14ac:dyDescent="0.2">
      <c r="U33377" s="59"/>
    </row>
    <row r="33378" spans="21:21" x14ac:dyDescent="0.2">
      <c r="U33378" s="59"/>
    </row>
    <row r="33379" spans="21:21" x14ac:dyDescent="0.2">
      <c r="U33379" s="59"/>
    </row>
    <row r="33380" spans="21:21" x14ac:dyDescent="0.2">
      <c r="U33380" s="59"/>
    </row>
    <row r="33381" spans="21:21" x14ac:dyDescent="0.2">
      <c r="U33381" s="59"/>
    </row>
    <row r="33382" spans="21:21" x14ac:dyDescent="0.2">
      <c r="U33382" s="59"/>
    </row>
    <row r="33383" spans="21:21" x14ac:dyDescent="0.2">
      <c r="U33383" s="59"/>
    </row>
    <row r="33384" spans="21:21" x14ac:dyDescent="0.2">
      <c r="U33384" s="59"/>
    </row>
    <row r="33385" spans="21:21" x14ac:dyDescent="0.2">
      <c r="U33385" s="59"/>
    </row>
    <row r="33386" spans="21:21" x14ac:dyDescent="0.2">
      <c r="U33386" s="59"/>
    </row>
    <row r="33387" spans="21:21" x14ac:dyDescent="0.2">
      <c r="U33387" s="59"/>
    </row>
    <row r="33388" spans="21:21" x14ac:dyDescent="0.2">
      <c r="U33388" s="59"/>
    </row>
    <row r="33389" spans="21:21" x14ac:dyDescent="0.2">
      <c r="U33389" s="59"/>
    </row>
    <row r="33390" spans="21:21" x14ac:dyDescent="0.2">
      <c r="U33390" s="59"/>
    </row>
    <row r="33391" spans="21:21" x14ac:dyDescent="0.2">
      <c r="U33391" s="59"/>
    </row>
    <row r="33392" spans="21:21" x14ac:dyDescent="0.2">
      <c r="U33392" s="59"/>
    </row>
    <row r="33393" spans="21:21" x14ac:dyDescent="0.2">
      <c r="U33393" s="59"/>
    </row>
    <row r="33394" spans="21:21" x14ac:dyDescent="0.2">
      <c r="U33394" s="59"/>
    </row>
    <row r="33395" spans="21:21" x14ac:dyDescent="0.2">
      <c r="U33395" s="59"/>
    </row>
    <row r="33396" spans="21:21" x14ac:dyDescent="0.2">
      <c r="U33396" s="59"/>
    </row>
    <row r="33397" spans="21:21" x14ac:dyDescent="0.2">
      <c r="U33397" s="59"/>
    </row>
    <row r="33398" spans="21:21" x14ac:dyDescent="0.2">
      <c r="U33398" s="59"/>
    </row>
    <row r="33399" spans="21:21" x14ac:dyDescent="0.2">
      <c r="U33399" s="59"/>
    </row>
    <row r="33400" spans="21:21" x14ac:dyDescent="0.2">
      <c r="U33400" s="59"/>
    </row>
    <row r="33401" spans="21:21" x14ac:dyDescent="0.2">
      <c r="U33401" s="59"/>
    </row>
    <row r="33402" spans="21:21" x14ac:dyDescent="0.2">
      <c r="U33402" s="59"/>
    </row>
    <row r="33403" spans="21:21" x14ac:dyDescent="0.2">
      <c r="U33403" s="59"/>
    </row>
    <row r="33404" spans="21:21" x14ac:dyDescent="0.2">
      <c r="U33404" s="59"/>
    </row>
    <row r="33405" spans="21:21" x14ac:dyDescent="0.2">
      <c r="U33405" s="59"/>
    </row>
    <row r="33406" spans="21:21" x14ac:dyDescent="0.2">
      <c r="U33406" s="59"/>
    </row>
    <row r="33407" spans="21:21" x14ac:dyDescent="0.2">
      <c r="U33407" s="59"/>
    </row>
    <row r="33408" spans="21:21" x14ac:dyDescent="0.2">
      <c r="U33408" s="59"/>
    </row>
    <row r="33409" spans="21:21" x14ac:dyDescent="0.2">
      <c r="U33409" s="59"/>
    </row>
    <row r="33410" spans="21:21" x14ac:dyDescent="0.2">
      <c r="U33410" s="59"/>
    </row>
    <row r="33411" spans="21:21" x14ac:dyDescent="0.2">
      <c r="U33411" s="59"/>
    </row>
    <row r="33412" spans="21:21" x14ac:dyDescent="0.2">
      <c r="U33412" s="59"/>
    </row>
    <row r="33413" spans="21:21" x14ac:dyDescent="0.2">
      <c r="U33413" s="59"/>
    </row>
    <row r="33414" spans="21:21" x14ac:dyDescent="0.2">
      <c r="U33414" s="59"/>
    </row>
    <row r="33415" spans="21:21" x14ac:dyDescent="0.2">
      <c r="U33415" s="59"/>
    </row>
    <row r="33416" spans="21:21" x14ac:dyDescent="0.2">
      <c r="U33416" s="59"/>
    </row>
    <row r="33417" spans="21:21" x14ac:dyDescent="0.2">
      <c r="U33417" s="59"/>
    </row>
    <row r="33418" spans="21:21" x14ac:dyDescent="0.2">
      <c r="U33418" s="59"/>
    </row>
    <row r="33419" spans="21:21" x14ac:dyDescent="0.2">
      <c r="U33419" s="59"/>
    </row>
    <row r="33420" spans="21:21" x14ac:dyDescent="0.2">
      <c r="U33420" s="59"/>
    </row>
    <row r="33421" spans="21:21" x14ac:dyDescent="0.2">
      <c r="U33421" s="59"/>
    </row>
    <row r="33422" spans="21:21" x14ac:dyDescent="0.2">
      <c r="U33422" s="59"/>
    </row>
    <row r="33423" spans="21:21" x14ac:dyDescent="0.2">
      <c r="U33423" s="59"/>
    </row>
    <row r="33424" spans="21:21" x14ac:dyDescent="0.2">
      <c r="U33424" s="59"/>
    </row>
    <row r="33425" spans="21:21" x14ac:dyDescent="0.2">
      <c r="U33425" s="59"/>
    </row>
    <row r="33426" spans="21:21" x14ac:dyDescent="0.2">
      <c r="U33426" s="59"/>
    </row>
    <row r="33427" spans="21:21" x14ac:dyDescent="0.2">
      <c r="U33427" s="59"/>
    </row>
    <row r="33428" spans="21:21" x14ac:dyDescent="0.2">
      <c r="U33428" s="59"/>
    </row>
    <row r="33429" spans="21:21" x14ac:dyDescent="0.2">
      <c r="U33429" s="59"/>
    </row>
    <row r="33430" spans="21:21" x14ac:dyDescent="0.2">
      <c r="U33430" s="59"/>
    </row>
    <row r="33431" spans="21:21" x14ac:dyDescent="0.2">
      <c r="U33431" s="59"/>
    </row>
    <row r="33432" spans="21:21" x14ac:dyDescent="0.2">
      <c r="U33432" s="59"/>
    </row>
    <row r="33433" spans="21:21" x14ac:dyDescent="0.2">
      <c r="U33433" s="59"/>
    </row>
    <row r="33434" spans="21:21" x14ac:dyDescent="0.2">
      <c r="U33434" s="59"/>
    </row>
    <row r="33435" spans="21:21" x14ac:dyDescent="0.2">
      <c r="U33435" s="59"/>
    </row>
    <row r="33436" spans="21:21" x14ac:dyDescent="0.2">
      <c r="U33436" s="59"/>
    </row>
    <row r="33437" spans="21:21" x14ac:dyDescent="0.2">
      <c r="U33437" s="59"/>
    </row>
    <row r="33438" spans="21:21" x14ac:dyDescent="0.2">
      <c r="U33438" s="59"/>
    </row>
    <row r="33439" spans="21:21" x14ac:dyDescent="0.2">
      <c r="U33439" s="59"/>
    </row>
    <row r="33440" spans="21:21" x14ac:dyDescent="0.2">
      <c r="U33440" s="59"/>
    </row>
    <row r="33441" spans="21:21" x14ac:dyDescent="0.2">
      <c r="U33441" s="59"/>
    </row>
    <row r="33442" spans="21:21" x14ac:dyDescent="0.2">
      <c r="U33442" s="59"/>
    </row>
    <row r="33443" spans="21:21" x14ac:dyDescent="0.2">
      <c r="U33443" s="59"/>
    </row>
    <row r="33444" spans="21:21" x14ac:dyDescent="0.2">
      <c r="U33444" s="59"/>
    </row>
    <row r="33445" spans="21:21" x14ac:dyDescent="0.2">
      <c r="U33445" s="59"/>
    </row>
    <row r="33446" spans="21:21" x14ac:dyDescent="0.2">
      <c r="U33446" s="59"/>
    </row>
    <row r="33447" spans="21:21" x14ac:dyDescent="0.2">
      <c r="U33447" s="59"/>
    </row>
    <row r="33448" spans="21:21" x14ac:dyDescent="0.2">
      <c r="U33448" s="59"/>
    </row>
    <row r="33449" spans="21:21" x14ac:dyDescent="0.2">
      <c r="U33449" s="59"/>
    </row>
    <row r="33450" spans="21:21" x14ac:dyDescent="0.2">
      <c r="U33450" s="59"/>
    </row>
    <row r="33451" spans="21:21" x14ac:dyDescent="0.2">
      <c r="U33451" s="59"/>
    </row>
    <row r="33452" spans="21:21" x14ac:dyDescent="0.2">
      <c r="U33452" s="59"/>
    </row>
    <row r="33453" spans="21:21" x14ac:dyDescent="0.2">
      <c r="U33453" s="59"/>
    </row>
    <row r="33454" spans="21:21" x14ac:dyDescent="0.2">
      <c r="U33454" s="59"/>
    </row>
    <row r="33455" spans="21:21" x14ac:dyDescent="0.2">
      <c r="U33455" s="59"/>
    </row>
    <row r="33456" spans="21:21" x14ac:dyDescent="0.2">
      <c r="U33456" s="59"/>
    </row>
    <row r="33457" spans="21:21" x14ac:dyDescent="0.2">
      <c r="U33457" s="59"/>
    </row>
    <row r="33458" spans="21:21" x14ac:dyDescent="0.2">
      <c r="U33458" s="59"/>
    </row>
    <row r="33459" spans="21:21" x14ac:dyDescent="0.2">
      <c r="U33459" s="59"/>
    </row>
    <row r="33460" spans="21:21" x14ac:dyDescent="0.2">
      <c r="U33460" s="59"/>
    </row>
    <row r="33461" spans="21:21" x14ac:dyDescent="0.2">
      <c r="U33461" s="59"/>
    </row>
    <row r="33462" spans="21:21" x14ac:dyDescent="0.2">
      <c r="U33462" s="59"/>
    </row>
    <row r="33463" spans="21:21" x14ac:dyDescent="0.2">
      <c r="U33463" s="59"/>
    </row>
    <row r="33464" spans="21:21" x14ac:dyDescent="0.2">
      <c r="U33464" s="59"/>
    </row>
    <row r="33465" spans="21:21" x14ac:dyDescent="0.2">
      <c r="U33465" s="59"/>
    </row>
    <row r="33466" spans="21:21" x14ac:dyDescent="0.2">
      <c r="U33466" s="59"/>
    </row>
    <row r="33467" spans="21:21" x14ac:dyDescent="0.2">
      <c r="U33467" s="59"/>
    </row>
    <row r="33468" spans="21:21" x14ac:dyDescent="0.2">
      <c r="U33468" s="59"/>
    </row>
    <row r="33469" spans="21:21" x14ac:dyDescent="0.2">
      <c r="U33469" s="59"/>
    </row>
    <row r="33470" spans="21:21" x14ac:dyDescent="0.2">
      <c r="U33470" s="59"/>
    </row>
    <row r="33471" spans="21:21" x14ac:dyDescent="0.2">
      <c r="U33471" s="59"/>
    </row>
    <row r="33472" spans="21:21" x14ac:dyDescent="0.2">
      <c r="U33472" s="59"/>
    </row>
    <row r="33473" spans="21:21" x14ac:dyDescent="0.2">
      <c r="U33473" s="59"/>
    </row>
    <row r="33474" spans="21:21" x14ac:dyDescent="0.2">
      <c r="U33474" s="59"/>
    </row>
    <row r="33475" spans="21:21" x14ac:dyDescent="0.2">
      <c r="U33475" s="59"/>
    </row>
    <row r="33476" spans="21:21" x14ac:dyDescent="0.2">
      <c r="U33476" s="59"/>
    </row>
    <row r="33477" spans="21:21" x14ac:dyDescent="0.2">
      <c r="U33477" s="59"/>
    </row>
    <row r="33478" spans="21:21" x14ac:dyDescent="0.2">
      <c r="U33478" s="59"/>
    </row>
    <row r="33479" spans="21:21" x14ac:dyDescent="0.2">
      <c r="U33479" s="59"/>
    </row>
    <row r="33480" spans="21:21" x14ac:dyDescent="0.2">
      <c r="U33480" s="59"/>
    </row>
    <row r="33481" spans="21:21" x14ac:dyDescent="0.2">
      <c r="U33481" s="59"/>
    </row>
    <row r="33482" spans="21:21" x14ac:dyDescent="0.2">
      <c r="U33482" s="59"/>
    </row>
    <row r="33483" spans="21:21" x14ac:dyDescent="0.2">
      <c r="U33483" s="59"/>
    </row>
    <row r="33484" spans="21:21" x14ac:dyDescent="0.2">
      <c r="U33484" s="59"/>
    </row>
    <row r="33485" spans="21:21" x14ac:dyDescent="0.2">
      <c r="U33485" s="59"/>
    </row>
    <row r="33486" spans="21:21" x14ac:dyDescent="0.2">
      <c r="U33486" s="59"/>
    </row>
    <row r="33487" spans="21:21" x14ac:dyDescent="0.2">
      <c r="U33487" s="59"/>
    </row>
    <row r="33488" spans="21:21" x14ac:dyDescent="0.2">
      <c r="U33488" s="59"/>
    </row>
    <row r="33489" spans="21:21" x14ac:dyDescent="0.2">
      <c r="U33489" s="59"/>
    </row>
    <row r="33490" spans="21:21" x14ac:dyDescent="0.2">
      <c r="U33490" s="59"/>
    </row>
    <row r="33491" spans="21:21" x14ac:dyDescent="0.2">
      <c r="U33491" s="59"/>
    </row>
    <row r="33492" spans="21:21" x14ac:dyDescent="0.2">
      <c r="U33492" s="59"/>
    </row>
    <row r="33493" spans="21:21" x14ac:dyDescent="0.2">
      <c r="U33493" s="59"/>
    </row>
    <row r="33494" spans="21:21" x14ac:dyDescent="0.2">
      <c r="U33494" s="59"/>
    </row>
    <row r="33495" spans="21:21" x14ac:dyDescent="0.2">
      <c r="U33495" s="59"/>
    </row>
    <row r="33496" spans="21:21" x14ac:dyDescent="0.2">
      <c r="U33496" s="59"/>
    </row>
    <row r="33497" spans="21:21" x14ac:dyDescent="0.2">
      <c r="U33497" s="59"/>
    </row>
    <row r="33498" spans="21:21" x14ac:dyDescent="0.2">
      <c r="U33498" s="59"/>
    </row>
    <row r="33499" spans="21:21" x14ac:dyDescent="0.2">
      <c r="U33499" s="59"/>
    </row>
    <row r="33500" spans="21:21" x14ac:dyDescent="0.2">
      <c r="U33500" s="59"/>
    </row>
    <row r="33501" spans="21:21" x14ac:dyDescent="0.2">
      <c r="U33501" s="59"/>
    </row>
    <row r="33502" spans="21:21" x14ac:dyDescent="0.2">
      <c r="U33502" s="59"/>
    </row>
    <row r="33503" spans="21:21" x14ac:dyDescent="0.2">
      <c r="U33503" s="59"/>
    </row>
    <row r="33504" spans="21:21" x14ac:dyDescent="0.2">
      <c r="U33504" s="59"/>
    </row>
    <row r="33505" spans="21:21" x14ac:dyDescent="0.2">
      <c r="U33505" s="59"/>
    </row>
    <row r="33506" spans="21:21" x14ac:dyDescent="0.2">
      <c r="U33506" s="59"/>
    </row>
    <row r="33507" spans="21:21" x14ac:dyDescent="0.2">
      <c r="U33507" s="59"/>
    </row>
    <row r="33508" spans="21:21" x14ac:dyDescent="0.2">
      <c r="U33508" s="59"/>
    </row>
    <row r="33509" spans="21:21" x14ac:dyDescent="0.2">
      <c r="U33509" s="59"/>
    </row>
    <row r="33510" spans="21:21" x14ac:dyDescent="0.2">
      <c r="U33510" s="59"/>
    </row>
    <row r="33511" spans="21:21" x14ac:dyDescent="0.2">
      <c r="U33511" s="59"/>
    </row>
    <row r="33512" spans="21:21" x14ac:dyDescent="0.2">
      <c r="U33512" s="59"/>
    </row>
    <row r="33513" spans="21:21" x14ac:dyDescent="0.2">
      <c r="U33513" s="59"/>
    </row>
    <row r="33514" spans="21:21" x14ac:dyDescent="0.2">
      <c r="U33514" s="59"/>
    </row>
    <row r="33515" spans="21:21" x14ac:dyDescent="0.2">
      <c r="U33515" s="59"/>
    </row>
    <row r="33516" spans="21:21" x14ac:dyDescent="0.2">
      <c r="U33516" s="59"/>
    </row>
    <row r="33517" spans="21:21" x14ac:dyDescent="0.2">
      <c r="U33517" s="59"/>
    </row>
    <row r="33518" spans="21:21" x14ac:dyDescent="0.2">
      <c r="U33518" s="59"/>
    </row>
    <row r="33519" spans="21:21" x14ac:dyDescent="0.2">
      <c r="U33519" s="59"/>
    </row>
    <row r="33520" spans="21:21" x14ac:dyDescent="0.2">
      <c r="U33520" s="59"/>
    </row>
    <row r="33521" spans="21:21" x14ac:dyDescent="0.2">
      <c r="U33521" s="59"/>
    </row>
    <row r="33522" spans="21:21" x14ac:dyDescent="0.2">
      <c r="U33522" s="59"/>
    </row>
    <row r="33523" spans="21:21" x14ac:dyDescent="0.2">
      <c r="U33523" s="59"/>
    </row>
    <row r="33524" spans="21:21" x14ac:dyDescent="0.2">
      <c r="U33524" s="59"/>
    </row>
    <row r="33525" spans="21:21" x14ac:dyDescent="0.2">
      <c r="U33525" s="59"/>
    </row>
    <row r="33526" spans="21:21" x14ac:dyDescent="0.2">
      <c r="U33526" s="59"/>
    </row>
    <row r="33527" spans="21:21" x14ac:dyDescent="0.2">
      <c r="U33527" s="59"/>
    </row>
    <row r="33528" spans="21:21" x14ac:dyDescent="0.2">
      <c r="U33528" s="59"/>
    </row>
    <row r="33529" spans="21:21" x14ac:dyDescent="0.2">
      <c r="U33529" s="59"/>
    </row>
    <row r="33530" spans="21:21" x14ac:dyDescent="0.2">
      <c r="U33530" s="59"/>
    </row>
    <row r="33531" spans="21:21" x14ac:dyDescent="0.2">
      <c r="U33531" s="59"/>
    </row>
    <row r="33532" spans="21:21" x14ac:dyDescent="0.2">
      <c r="U33532" s="59"/>
    </row>
    <row r="33533" spans="21:21" x14ac:dyDescent="0.2">
      <c r="U33533" s="59"/>
    </row>
    <row r="33534" spans="21:21" x14ac:dyDescent="0.2">
      <c r="U33534" s="59"/>
    </row>
    <row r="33535" spans="21:21" x14ac:dyDescent="0.2">
      <c r="U33535" s="59"/>
    </row>
    <row r="33536" spans="21:21" x14ac:dyDescent="0.2">
      <c r="U33536" s="59"/>
    </row>
    <row r="33537" spans="21:21" x14ac:dyDescent="0.2">
      <c r="U33537" s="59"/>
    </row>
    <row r="33538" spans="21:21" x14ac:dyDescent="0.2">
      <c r="U33538" s="59"/>
    </row>
    <row r="33539" spans="21:21" x14ac:dyDescent="0.2">
      <c r="U33539" s="59"/>
    </row>
    <row r="33540" spans="21:21" x14ac:dyDescent="0.2">
      <c r="U33540" s="59"/>
    </row>
    <row r="33541" spans="21:21" x14ac:dyDescent="0.2">
      <c r="U33541" s="59"/>
    </row>
    <row r="33542" spans="21:21" x14ac:dyDescent="0.2">
      <c r="U33542" s="59"/>
    </row>
    <row r="33543" spans="21:21" x14ac:dyDescent="0.2">
      <c r="U33543" s="59"/>
    </row>
    <row r="33544" spans="21:21" x14ac:dyDescent="0.2">
      <c r="U33544" s="59"/>
    </row>
    <row r="33545" spans="21:21" x14ac:dyDescent="0.2">
      <c r="U33545" s="59"/>
    </row>
    <row r="33546" spans="21:21" x14ac:dyDescent="0.2">
      <c r="U33546" s="59"/>
    </row>
    <row r="33547" spans="21:21" x14ac:dyDescent="0.2">
      <c r="U33547" s="59"/>
    </row>
    <row r="33548" spans="21:21" x14ac:dyDescent="0.2">
      <c r="U33548" s="59"/>
    </row>
    <row r="33549" spans="21:21" x14ac:dyDescent="0.2">
      <c r="U33549" s="59"/>
    </row>
    <row r="33550" spans="21:21" x14ac:dyDescent="0.2">
      <c r="U33550" s="59"/>
    </row>
    <row r="33551" spans="21:21" x14ac:dyDescent="0.2">
      <c r="U33551" s="59"/>
    </row>
    <row r="33552" spans="21:21" x14ac:dyDescent="0.2">
      <c r="U33552" s="59"/>
    </row>
    <row r="33553" spans="21:21" x14ac:dyDescent="0.2">
      <c r="U33553" s="59"/>
    </row>
    <row r="33554" spans="21:21" x14ac:dyDescent="0.2">
      <c r="U33554" s="59"/>
    </row>
    <row r="33555" spans="21:21" x14ac:dyDescent="0.2">
      <c r="U33555" s="59"/>
    </row>
    <row r="33556" spans="21:21" x14ac:dyDescent="0.2">
      <c r="U33556" s="59"/>
    </row>
    <row r="33557" spans="21:21" x14ac:dyDescent="0.2">
      <c r="U33557" s="59"/>
    </row>
    <row r="33558" spans="21:21" x14ac:dyDescent="0.2">
      <c r="U33558" s="59"/>
    </row>
    <row r="33559" spans="21:21" x14ac:dyDescent="0.2">
      <c r="U33559" s="59"/>
    </row>
    <row r="33560" spans="21:21" x14ac:dyDescent="0.2">
      <c r="U33560" s="59"/>
    </row>
    <row r="33561" spans="21:21" x14ac:dyDescent="0.2">
      <c r="U33561" s="59"/>
    </row>
    <row r="33562" spans="21:21" x14ac:dyDescent="0.2">
      <c r="U33562" s="59"/>
    </row>
    <row r="33563" spans="21:21" x14ac:dyDescent="0.2">
      <c r="U33563" s="59"/>
    </row>
    <row r="33564" spans="21:21" x14ac:dyDescent="0.2">
      <c r="U33564" s="59"/>
    </row>
    <row r="33565" spans="21:21" x14ac:dyDescent="0.2">
      <c r="U33565" s="59"/>
    </row>
    <row r="33566" spans="21:21" x14ac:dyDescent="0.2">
      <c r="U33566" s="59"/>
    </row>
    <row r="33567" spans="21:21" x14ac:dyDescent="0.2">
      <c r="U33567" s="59"/>
    </row>
    <row r="33568" spans="21:21" x14ac:dyDescent="0.2">
      <c r="U33568" s="59"/>
    </row>
    <row r="33569" spans="21:21" x14ac:dyDescent="0.2">
      <c r="U33569" s="59"/>
    </row>
    <row r="33570" spans="21:21" x14ac:dyDescent="0.2">
      <c r="U33570" s="59"/>
    </row>
    <row r="33571" spans="21:21" x14ac:dyDescent="0.2">
      <c r="U33571" s="59"/>
    </row>
    <row r="33572" spans="21:21" x14ac:dyDescent="0.2">
      <c r="U33572" s="59"/>
    </row>
    <row r="33573" spans="21:21" x14ac:dyDescent="0.2">
      <c r="U33573" s="59"/>
    </row>
    <row r="33574" spans="21:21" x14ac:dyDescent="0.2">
      <c r="U33574" s="59"/>
    </row>
    <row r="33575" spans="21:21" x14ac:dyDescent="0.2">
      <c r="U33575" s="59"/>
    </row>
    <row r="33576" spans="21:21" x14ac:dyDescent="0.2">
      <c r="U33576" s="59"/>
    </row>
    <row r="33577" spans="21:21" x14ac:dyDescent="0.2">
      <c r="U33577" s="59"/>
    </row>
    <row r="33578" spans="21:21" x14ac:dyDescent="0.2">
      <c r="U33578" s="59"/>
    </row>
    <row r="33579" spans="21:21" x14ac:dyDescent="0.2">
      <c r="U33579" s="59"/>
    </row>
    <row r="33580" spans="21:21" x14ac:dyDescent="0.2">
      <c r="U33580" s="59"/>
    </row>
    <row r="33581" spans="21:21" x14ac:dyDescent="0.2">
      <c r="U33581" s="59"/>
    </row>
    <row r="33582" spans="21:21" x14ac:dyDescent="0.2">
      <c r="U33582" s="59"/>
    </row>
    <row r="33583" spans="21:21" x14ac:dyDescent="0.2">
      <c r="U33583" s="59"/>
    </row>
    <row r="33584" spans="21:21" x14ac:dyDescent="0.2">
      <c r="U33584" s="59"/>
    </row>
    <row r="33585" spans="21:21" x14ac:dyDescent="0.2">
      <c r="U33585" s="59"/>
    </row>
    <row r="33586" spans="21:21" x14ac:dyDescent="0.2">
      <c r="U33586" s="59"/>
    </row>
    <row r="33587" spans="21:21" x14ac:dyDescent="0.2">
      <c r="U33587" s="59"/>
    </row>
    <row r="33588" spans="21:21" x14ac:dyDescent="0.2">
      <c r="U33588" s="59"/>
    </row>
    <row r="33589" spans="21:21" x14ac:dyDescent="0.2">
      <c r="U33589" s="59"/>
    </row>
    <row r="33590" spans="21:21" x14ac:dyDescent="0.2">
      <c r="U33590" s="59"/>
    </row>
    <row r="33591" spans="21:21" x14ac:dyDescent="0.2">
      <c r="U33591" s="59"/>
    </row>
    <row r="33592" spans="21:21" x14ac:dyDescent="0.2">
      <c r="U33592" s="59"/>
    </row>
    <row r="33593" spans="21:21" x14ac:dyDescent="0.2">
      <c r="U33593" s="59"/>
    </row>
    <row r="33594" spans="21:21" x14ac:dyDescent="0.2">
      <c r="U33594" s="59"/>
    </row>
    <row r="33595" spans="21:21" x14ac:dyDescent="0.2">
      <c r="U33595" s="59"/>
    </row>
    <row r="33596" spans="21:21" x14ac:dyDescent="0.2">
      <c r="U33596" s="59"/>
    </row>
    <row r="33597" spans="21:21" x14ac:dyDescent="0.2">
      <c r="U33597" s="59"/>
    </row>
    <row r="33598" spans="21:21" x14ac:dyDescent="0.2">
      <c r="U33598" s="59"/>
    </row>
    <row r="33599" spans="21:21" x14ac:dyDescent="0.2">
      <c r="U33599" s="59"/>
    </row>
    <row r="33600" spans="21:21" x14ac:dyDescent="0.2">
      <c r="U33600" s="59"/>
    </row>
    <row r="33601" spans="21:21" x14ac:dyDescent="0.2">
      <c r="U33601" s="59"/>
    </row>
    <row r="33602" spans="21:21" x14ac:dyDescent="0.2">
      <c r="U33602" s="59"/>
    </row>
    <row r="33603" spans="21:21" x14ac:dyDescent="0.2">
      <c r="U33603" s="59"/>
    </row>
    <row r="33604" spans="21:21" x14ac:dyDescent="0.2">
      <c r="U33604" s="59"/>
    </row>
    <row r="33605" spans="21:21" x14ac:dyDescent="0.2">
      <c r="U33605" s="59"/>
    </row>
    <row r="33606" spans="21:21" x14ac:dyDescent="0.2">
      <c r="U33606" s="59"/>
    </row>
    <row r="33607" spans="21:21" x14ac:dyDescent="0.2">
      <c r="U33607" s="59"/>
    </row>
    <row r="33608" spans="21:21" x14ac:dyDescent="0.2">
      <c r="U33608" s="59"/>
    </row>
    <row r="33609" spans="21:21" x14ac:dyDescent="0.2">
      <c r="U33609" s="59"/>
    </row>
    <row r="33610" spans="21:21" x14ac:dyDescent="0.2">
      <c r="U33610" s="59"/>
    </row>
    <row r="33611" spans="21:21" x14ac:dyDescent="0.2">
      <c r="U33611" s="59"/>
    </row>
    <row r="33612" spans="21:21" x14ac:dyDescent="0.2">
      <c r="U33612" s="59"/>
    </row>
    <row r="33613" spans="21:21" x14ac:dyDescent="0.2">
      <c r="U33613" s="59"/>
    </row>
    <row r="33614" spans="21:21" x14ac:dyDescent="0.2">
      <c r="U33614" s="59"/>
    </row>
    <row r="33615" spans="21:21" x14ac:dyDescent="0.2">
      <c r="U33615" s="59"/>
    </row>
    <row r="33616" spans="21:21" x14ac:dyDescent="0.2">
      <c r="U33616" s="59"/>
    </row>
    <row r="33617" spans="21:21" x14ac:dyDescent="0.2">
      <c r="U33617" s="59"/>
    </row>
    <row r="33618" spans="21:21" x14ac:dyDescent="0.2">
      <c r="U33618" s="59"/>
    </row>
    <row r="33619" spans="21:21" x14ac:dyDescent="0.2">
      <c r="U33619" s="59"/>
    </row>
    <row r="33620" spans="21:21" x14ac:dyDescent="0.2">
      <c r="U33620" s="59"/>
    </row>
    <row r="33621" spans="21:21" x14ac:dyDescent="0.2">
      <c r="U33621" s="59"/>
    </row>
    <row r="33622" spans="21:21" x14ac:dyDescent="0.2">
      <c r="U33622" s="59"/>
    </row>
    <row r="33623" spans="21:21" x14ac:dyDescent="0.2">
      <c r="U33623" s="59"/>
    </row>
    <row r="33624" spans="21:21" x14ac:dyDescent="0.2">
      <c r="U33624" s="59"/>
    </row>
    <row r="33625" spans="21:21" x14ac:dyDescent="0.2">
      <c r="U33625" s="59"/>
    </row>
    <row r="33626" spans="21:21" x14ac:dyDescent="0.2">
      <c r="U33626" s="59"/>
    </row>
    <row r="33627" spans="21:21" x14ac:dyDescent="0.2">
      <c r="U33627" s="59"/>
    </row>
    <row r="33628" spans="21:21" x14ac:dyDescent="0.2">
      <c r="U33628" s="59"/>
    </row>
    <row r="33629" spans="21:21" x14ac:dyDescent="0.2">
      <c r="U33629" s="59"/>
    </row>
    <row r="33630" spans="21:21" x14ac:dyDescent="0.2">
      <c r="U33630" s="59"/>
    </row>
    <row r="33631" spans="21:21" x14ac:dyDescent="0.2">
      <c r="U33631" s="59"/>
    </row>
    <row r="33632" spans="21:21" x14ac:dyDescent="0.2">
      <c r="U33632" s="59"/>
    </row>
    <row r="33633" spans="21:21" x14ac:dyDescent="0.2">
      <c r="U33633" s="59"/>
    </row>
    <row r="33634" spans="21:21" x14ac:dyDescent="0.2">
      <c r="U33634" s="59"/>
    </row>
    <row r="33635" spans="21:21" x14ac:dyDescent="0.2">
      <c r="U33635" s="59"/>
    </row>
    <row r="33636" spans="21:21" x14ac:dyDescent="0.2">
      <c r="U33636" s="59"/>
    </row>
    <row r="33637" spans="21:21" x14ac:dyDescent="0.2">
      <c r="U33637" s="59"/>
    </row>
    <row r="33638" spans="21:21" x14ac:dyDescent="0.2">
      <c r="U33638" s="59"/>
    </row>
    <row r="33639" spans="21:21" x14ac:dyDescent="0.2">
      <c r="U33639" s="59"/>
    </row>
    <row r="33640" spans="21:21" x14ac:dyDescent="0.2">
      <c r="U33640" s="59"/>
    </row>
    <row r="33641" spans="21:21" x14ac:dyDescent="0.2">
      <c r="U33641" s="59"/>
    </row>
    <row r="33642" spans="21:21" x14ac:dyDescent="0.2">
      <c r="U33642" s="59"/>
    </row>
    <row r="33643" spans="21:21" x14ac:dyDescent="0.2">
      <c r="U33643" s="59"/>
    </row>
    <row r="33644" spans="21:21" x14ac:dyDescent="0.2">
      <c r="U33644" s="59"/>
    </row>
    <row r="33645" spans="21:21" x14ac:dyDescent="0.2">
      <c r="U33645" s="59"/>
    </row>
    <row r="33646" spans="21:21" x14ac:dyDescent="0.2">
      <c r="U33646" s="59"/>
    </row>
    <row r="33647" spans="21:21" x14ac:dyDescent="0.2">
      <c r="U33647" s="59"/>
    </row>
    <row r="33648" spans="21:21" x14ac:dyDescent="0.2">
      <c r="U33648" s="59"/>
    </row>
    <row r="33649" spans="21:21" x14ac:dyDescent="0.2">
      <c r="U33649" s="59"/>
    </row>
    <row r="33650" spans="21:21" x14ac:dyDescent="0.2">
      <c r="U33650" s="59"/>
    </row>
    <row r="33651" spans="21:21" x14ac:dyDescent="0.2">
      <c r="U33651" s="59"/>
    </row>
    <row r="33652" spans="21:21" x14ac:dyDescent="0.2">
      <c r="U33652" s="59"/>
    </row>
    <row r="33653" spans="21:21" x14ac:dyDescent="0.2">
      <c r="U33653" s="59"/>
    </row>
    <row r="33654" spans="21:21" x14ac:dyDescent="0.2">
      <c r="U33654" s="59"/>
    </row>
    <row r="33655" spans="21:21" x14ac:dyDescent="0.2">
      <c r="U33655" s="59"/>
    </row>
    <row r="33656" spans="21:21" x14ac:dyDescent="0.2">
      <c r="U33656" s="59"/>
    </row>
    <row r="33657" spans="21:21" x14ac:dyDescent="0.2">
      <c r="U33657" s="59"/>
    </row>
    <row r="33658" spans="21:21" x14ac:dyDescent="0.2">
      <c r="U33658" s="59"/>
    </row>
    <row r="33659" spans="21:21" x14ac:dyDescent="0.2">
      <c r="U33659" s="59"/>
    </row>
    <row r="33660" spans="21:21" x14ac:dyDescent="0.2">
      <c r="U33660" s="59"/>
    </row>
    <row r="33661" spans="21:21" x14ac:dyDescent="0.2">
      <c r="U33661" s="59"/>
    </row>
    <row r="33662" spans="21:21" x14ac:dyDescent="0.2">
      <c r="U33662" s="59"/>
    </row>
    <row r="33663" spans="21:21" x14ac:dyDescent="0.2">
      <c r="U33663" s="59"/>
    </row>
    <row r="33664" spans="21:21" x14ac:dyDescent="0.2">
      <c r="U33664" s="59"/>
    </row>
    <row r="33665" spans="21:21" x14ac:dyDescent="0.2">
      <c r="U33665" s="59"/>
    </row>
    <row r="33666" spans="21:21" x14ac:dyDescent="0.2">
      <c r="U33666" s="59"/>
    </row>
    <row r="33667" spans="21:21" x14ac:dyDescent="0.2">
      <c r="U33667" s="59"/>
    </row>
    <row r="33668" spans="21:21" x14ac:dyDescent="0.2">
      <c r="U33668" s="59"/>
    </row>
    <row r="33669" spans="21:21" x14ac:dyDescent="0.2">
      <c r="U33669" s="59"/>
    </row>
    <row r="33670" spans="21:21" x14ac:dyDescent="0.2">
      <c r="U33670" s="59"/>
    </row>
    <row r="33671" spans="21:21" x14ac:dyDescent="0.2">
      <c r="U33671" s="59"/>
    </row>
    <row r="33672" spans="21:21" x14ac:dyDescent="0.2">
      <c r="U33672" s="59"/>
    </row>
    <row r="33673" spans="21:21" x14ac:dyDescent="0.2">
      <c r="U33673" s="59"/>
    </row>
    <row r="33674" spans="21:21" x14ac:dyDescent="0.2">
      <c r="U33674" s="59"/>
    </row>
    <row r="33675" spans="21:21" x14ac:dyDescent="0.2">
      <c r="U33675" s="59"/>
    </row>
    <row r="33676" spans="21:21" x14ac:dyDescent="0.2">
      <c r="U33676" s="59"/>
    </row>
    <row r="33677" spans="21:21" x14ac:dyDescent="0.2">
      <c r="U33677" s="59"/>
    </row>
    <row r="33678" spans="21:21" x14ac:dyDescent="0.2">
      <c r="U33678" s="59"/>
    </row>
    <row r="33679" spans="21:21" x14ac:dyDescent="0.2">
      <c r="U33679" s="59"/>
    </row>
    <row r="33680" spans="21:21" x14ac:dyDescent="0.2">
      <c r="U33680" s="59"/>
    </row>
    <row r="33681" spans="21:21" x14ac:dyDescent="0.2">
      <c r="U33681" s="59"/>
    </row>
    <row r="33682" spans="21:21" x14ac:dyDescent="0.2">
      <c r="U33682" s="59"/>
    </row>
    <row r="33683" spans="21:21" x14ac:dyDescent="0.2">
      <c r="U33683" s="59"/>
    </row>
    <row r="33684" spans="21:21" x14ac:dyDescent="0.2">
      <c r="U33684" s="59"/>
    </row>
    <row r="33685" spans="21:21" x14ac:dyDescent="0.2">
      <c r="U33685" s="59"/>
    </row>
    <row r="33686" spans="21:21" x14ac:dyDescent="0.2">
      <c r="U33686" s="59"/>
    </row>
    <row r="33687" spans="21:21" x14ac:dyDescent="0.2">
      <c r="U33687" s="59"/>
    </row>
    <row r="33688" spans="21:21" x14ac:dyDescent="0.2">
      <c r="U33688" s="59"/>
    </row>
    <row r="33689" spans="21:21" x14ac:dyDescent="0.2">
      <c r="U33689" s="59"/>
    </row>
    <row r="33690" spans="21:21" x14ac:dyDescent="0.2">
      <c r="U33690" s="59"/>
    </row>
    <row r="33691" spans="21:21" x14ac:dyDescent="0.2">
      <c r="U33691" s="59"/>
    </row>
    <row r="33692" spans="21:21" x14ac:dyDescent="0.2">
      <c r="U33692" s="59"/>
    </row>
    <row r="33693" spans="21:21" x14ac:dyDescent="0.2">
      <c r="U33693" s="59"/>
    </row>
    <row r="33694" spans="21:21" x14ac:dyDescent="0.2">
      <c r="U33694" s="59"/>
    </row>
    <row r="33695" spans="21:21" x14ac:dyDescent="0.2">
      <c r="U33695" s="59"/>
    </row>
    <row r="33696" spans="21:21" x14ac:dyDescent="0.2">
      <c r="U33696" s="59"/>
    </row>
    <row r="33697" spans="21:21" x14ac:dyDescent="0.2">
      <c r="U33697" s="59"/>
    </row>
    <row r="33698" spans="21:21" x14ac:dyDescent="0.2">
      <c r="U33698" s="59"/>
    </row>
    <row r="33699" spans="21:21" x14ac:dyDescent="0.2">
      <c r="U33699" s="59"/>
    </row>
    <row r="33700" spans="21:21" x14ac:dyDescent="0.2">
      <c r="U33700" s="59"/>
    </row>
    <row r="33701" spans="21:21" x14ac:dyDescent="0.2">
      <c r="U33701" s="59"/>
    </row>
    <row r="33702" spans="21:21" x14ac:dyDescent="0.2">
      <c r="U33702" s="59"/>
    </row>
    <row r="33703" spans="21:21" x14ac:dyDescent="0.2">
      <c r="U33703" s="59"/>
    </row>
    <row r="33704" spans="21:21" x14ac:dyDescent="0.2">
      <c r="U33704" s="59"/>
    </row>
    <row r="33705" spans="21:21" x14ac:dyDescent="0.2">
      <c r="U33705" s="59"/>
    </row>
    <row r="33706" spans="21:21" x14ac:dyDescent="0.2">
      <c r="U33706" s="59"/>
    </row>
    <row r="33707" spans="21:21" x14ac:dyDescent="0.2">
      <c r="U33707" s="59"/>
    </row>
    <row r="33708" spans="21:21" x14ac:dyDescent="0.2">
      <c r="U33708" s="59"/>
    </row>
    <row r="33709" spans="21:21" x14ac:dyDescent="0.2">
      <c r="U33709" s="59"/>
    </row>
    <row r="33710" spans="21:21" x14ac:dyDescent="0.2">
      <c r="U33710" s="59"/>
    </row>
    <row r="33711" spans="21:21" x14ac:dyDescent="0.2">
      <c r="U33711" s="59"/>
    </row>
    <row r="33712" spans="21:21" x14ac:dyDescent="0.2">
      <c r="U33712" s="59"/>
    </row>
    <row r="33713" spans="21:21" x14ac:dyDescent="0.2">
      <c r="U33713" s="59"/>
    </row>
    <row r="33714" spans="21:21" x14ac:dyDescent="0.2">
      <c r="U33714" s="59"/>
    </row>
    <row r="33715" spans="21:21" x14ac:dyDescent="0.2">
      <c r="U33715" s="59"/>
    </row>
    <row r="33716" spans="21:21" x14ac:dyDescent="0.2">
      <c r="U33716" s="59"/>
    </row>
    <row r="33717" spans="21:21" x14ac:dyDescent="0.2">
      <c r="U33717" s="59"/>
    </row>
    <row r="33718" spans="21:21" x14ac:dyDescent="0.2">
      <c r="U33718" s="59"/>
    </row>
    <row r="33719" spans="21:21" x14ac:dyDescent="0.2">
      <c r="U33719" s="59"/>
    </row>
    <row r="33720" spans="21:21" x14ac:dyDescent="0.2">
      <c r="U33720" s="59"/>
    </row>
    <row r="33721" spans="21:21" x14ac:dyDescent="0.2">
      <c r="U33721" s="59"/>
    </row>
    <row r="33722" spans="21:21" x14ac:dyDescent="0.2">
      <c r="U33722" s="59"/>
    </row>
    <row r="33723" spans="21:21" x14ac:dyDescent="0.2">
      <c r="U33723" s="59"/>
    </row>
    <row r="33724" spans="21:21" x14ac:dyDescent="0.2">
      <c r="U33724" s="59"/>
    </row>
    <row r="33725" spans="21:21" x14ac:dyDescent="0.2">
      <c r="U33725" s="59"/>
    </row>
    <row r="33726" spans="21:21" x14ac:dyDescent="0.2">
      <c r="U33726" s="59"/>
    </row>
    <row r="33727" spans="21:21" x14ac:dyDescent="0.2">
      <c r="U33727" s="59"/>
    </row>
    <row r="33728" spans="21:21" x14ac:dyDescent="0.2">
      <c r="U33728" s="59"/>
    </row>
    <row r="33729" spans="21:21" x14ac:dyDescent="0.2">
      <c r="U33729" s="59"/>
    </row>
    <row r="33730" spans="21:21" x14ac:dyDescent="0.2">
      <c r="U33730" s="59"/>
    </row>
    <row r="33731" spans="21:21" x14ac:dyDescent="0.2">
      <c r="U33731" s="59"/>
    </row>
    <row r="33732" spans="21:21" x14ac:dyDescent="0.2">
      <c r="U33732" s="59"/>
    </row>
    <row r="33733" spans="21:21" x14ac:dyDescent="0.2">
      <c r="U33733" s="59"/>
    </row>
    <row r="33734" spans="21:21" x14ac:dyDescent="0.2">
      <c r="U33734" s="59"/>
    </row>
    <row r="33735" spans="21:21" x14ac:dyDescent="0.2">
      <c r="U33735" s="59"/>
    </row>
    <row r="33736" spans="21:21" x14ac:dyDescent="0.2">
      <c r="U33736" s="59"/>
    </row>
    <row r="33737" spans="21:21" x14ac:dyDescent="0.2">
      <c r="U33737" s="59"/>
    </row>
    <row r="33738" spans="21:21" x14ac:dyDescent="0.2">
      <c r="U33738" s="59"/>
    </row>
    <row r="33739" spans="21:21" x14ac:dyDescent="0.2">
      <c r="U33739" s="59"/>
    </row>
    <row r="33740" spans="21:21" x14ac:dyDescent="0.2">
      <c r="U33740" s="59"/>
    </row>
    <row r="33741" spans="21:21" x14ac:dyDescent="0.2">
      <c r="U33741" s="59"/>
    </row>
    <row r="33742" spans="21:21" x14ac:dyDescent="0.2">
      <c r="U33742" s="59"/>
    </row>
    <row r="33743" spans="21:21" x14ac:dyDescent="0.2">
      <c r="U33743" s="59"/>
    </row>
    <row r="33744" spans="21:21" x14ac:dyDescent="0.2">
      <c r="U33744" s="59"/>
    </row>
    <row r="33745" spans="21:21" x14ac:dyDescent="0.2">
      <c r="U33745" s="59"/>
    </row>
    <row r="33746" spans="21:21" x14ac:dyDescent="0.2">
      <c r="U33746" s="59"/>
    </row>
    <row r="33747" spans="21:21" x14ac:dyDescent="0.2">
      <c r="U33747" s="59"/>
    </row>
    <row r="33748" spans="21:21" x14ac:dyDescent="0.2">
      <c r="U33748" s="59"/>
    </row>
    <row r="33749" spans="21:21" x14ac:dyDescent="0.2">
      <c r="U33749" s="59"/>
    </row>
    <row r="33750" spans="21:21" x14ac:dyDescent="0.2">
      <c r="U33750" s="59"/>
    </row>
    <row r="33751" spans="21:21" x14ac:dyDescent="0.2">
      <c r="U33751" s="59"/>
    </row>
    <row r="33752" spans="21:21" x14ac:dyDescent="0.2">
      <c r="U33752" s="59"/>
    </row>
    <row r="33753" spans="21:21" x14ac:dyDescent="0.2">
      <c r="U33753" s="59"/>
    </row>
    <row r="33754" spans="21:21" x14ac:dyDescent="0.2">
      <c r="U33754" s="59"/>
    </row>
    <row r="33755" spans="21:21" x14ac:dyDescent="0.2">
      <c r="U33755" s="59"/>
    </row>
    <row r="33756" spans="21:21" x14ac:dyDescent="0.2">
      <c r="U33756" s="59"/>
    </row>
    <row r="33757" spans="21:21" x14ac:dyDescent="0.2">
      <c r="U33757" s="59"/>
    </row>
    <row r="33758" spans="21:21" x14ac:dyDescent="0.2">
      <c r="U33758" s="59"/>
    </row>
    <row r="33759" spans="21:21" x14ac:dyDescent="0.2">
      <c r="U33759" s="59"/>
    </row>
    <row r="33760" spans="21:21" x14ac:dyDescent="0.2">
      <c r="U33760" s="59"/>
    </row>
    <row r="33761" spans="21:21" x14ac:dyDescent="0.2">
      <c r="U33761" s="59"/>
    </row>
    <row r="33762" spans="21:21" x14ac:dyDescent="0.2">
      <c r="U33762" s="59"/>
    </row>
    <row r="33763" spans="21:21" x14ac:dyDescent="0.2">
      <c r="U33763" s="59"/>
    </row>
    <row r="33764" spans="21:21" x14ac:dyDescent="0.2">
      <c r="U33764" s="59"/>
    </row>
    <row r="33765" spans="21:21" x14ac:dyDescent="0.2">
      <c r="U33765" s="59"/>
    </row>
    <row r="33766" spans="21:21" x14ac:dyDescent="0.2">
      <c r="U33766" s="59"/>
    </row>
    <row r="33767" spans="21:21" x14ac:dyDescent="0.2">
      <c r="U33767" s="59"/>
    </row>
    <row r="33768" spans="21:21" x14ac:dyDescent="0.2">
      <c r="U33768" s="59"/>
    </row>
    <row r="33769" spans="21:21" x14ac:dyDescent="0.2">
      <c r="U33769" s="59"/>
    </row>
    <row r="33770" spans="21:21" x14ac:dyDescent="0.2">
      <c r="U33770" s="59"/>
    </row>
    <row r="33771" spans="21:21" x14ac:dyDescent="0.2">
      <c r="U33771" s="59"/>
    </row>
    <row r="33772" spans="21:21" x14ac:dyDescent="0.2">
      <c r="U33772" s="59"/>
    </row>
    <row r="33773" spans="21:21" x14ac:dyDescent="0.2">
      <c r="U33773" s="59"/>
    </row>
    <row r="33774" spans="21:21" x14ac:dyDescent="0.2">
      <c r="U33774" s="59"/>
    </row>
    <row r="33775" spans="21:21" x14ac:dyDescent="0.2">
      <c r="U33775" s="59"/>
    </row>
    <row r="33776" spans="21:21" x14ac:dyDescent="0.2">
      <c r="U33776" s="59"/>
    </row>
    <row r="33777" spans="21:21" x14ac:dyDescent="0.2">
      <c r="U33777" s="59"/>
    </row>
    <row r="33778" spans="21:21" x14ac:dyDescent="0.2">
      <c r="U33778" s="59"/>
    </row>
    <row r="33779" spans="21:21" x14ac:dyDescent="0.2">
      <c r="U33779" s="59"/>
    </row>
    <row r="33780" spans="21:21" x14ac:dyDescent="0.2">
      <c r="U33780" s="59"/>
    </row>
    <row r="33781" spans="21:21" x14ac:dyDescent="0.2">
      <c r="U33781" s="59"/>
    </row>
    <row r="33782" spans="21:21" x14ac:dyDescent="0.2">
      <c r="U33782" s="59"/>
    </row>
    <row r="33783" spans="21:21" x14ac:dyDescent="0.2">
      <c r="U33783" s="59"/>
    </row>
    <row r="33784" spans="21:21" x14ac:dyDescent="0.2">
      <c r="U33784" s="59"/>
    </row>
    <row r="33785" spans="21:21" x14ac:dyDescent="0.2">
      <c r="U33785" s="59"/>
    </row>
    <row r="33786" spans="21:21" x14ac:dyDescent="0.2">
      <c r="U33786" s="59"/>
    </row>
    <row r="33787" spans="21:21" x14ac:dyDescent="0.2">
      <c r="U33787" s="59"/>
    </row>
    <row r="33788" spans="21:21" x14ac:dyDescent="0.2">
      <c r="U33788" s="59"/>
    </row>
    <row r="33789" spans="21:21" x14ac:dyDescent="0.2">
      <c r="U33789" s="59"/>
    </row>
    <row r="33790" spans="21:21" x14ac:dyDescent="0.2">
      <c r="U33790" s="59"/>
    </row>
    <row r="33791" spans="21:21" x14ac:dyDescent="0.2">
      <c r="U33791" s="59"/>
    </row>
    <row r="33792" spans="21:21" x14ac:dyDescent="0.2">
      <c r="U33792" s="59"/>
    </row>
    <row r="33793" spans="21:21" x14ac:dyDescent="0.2">
      <c r="U33793" s="59"/>
    </row>
    <row r="33794" spans="21:21" x14ac:dyDescent="0.2">
      <c r="U33794" s="59"/>
    </row>
    <row r="33795" spans="21:21" x14ac:dyDescent="0.2">
      <c r="U33795" s="59"/>
    </row>
    <row r="33796" spans="21:21" x14ac:dyDescent="0.2">
      <c r="U33796" s="59"/>
    </row>
    <row r="33797" spans="21:21" x14ac:dyDescent="0.2">
      <c r="U33797" s="59"/>
    </row>
    <row r="33798" spans="21:21" x14ac:dyDescent="0.2">
      <c r="U33798" s="59"/>
    </row>
    <row r="33799" spans="21:21" x14ac:dyDescent="0.2">
      <c r="U33799" s="59"/>
    </row>
    <row r="33800" spans="21:21" x14ac:dyDescent="0.2">
      <c r="U33800" s="59"/>
    </row>
    <row r="33801" spans="21:21" x14ac:dyDescent="0.2">
      <c r="U33801" s="59"/>
    </row>
    <row r="33802" spans="21:21" x14ac:dyDescent="0.2">
      <c r="U33802" s="59"/>
    </row>
    <row r="33803" spans="21:21" x14ac:dyDescent="0.2">
      <c r="U33803" s="59"/>
    </row>
    <row r="33804" spans="21:21" x14ac:dyDescent="0.2">
      <c r="U33804" s="59"/>
    </row>
    <row r="33805" spans="21:21" x14ac:dyDescent="0.2">
      <c r="U33805" s="59"/>
    </row>
    <row r="33806" spans="21:21" x14ac:dyDescent="0.2">
      <c r="U33806" s="59"/>
    </row>
    <row r="33807" spans="21:21" x14ac:dyDescent="0.2">
      <c r="U33807" s="59"/>
    </row>
    <row r="33808" spans="21:21" x14ac:dyDescent="0.2">
      <c r="U33808" s="59"/>
    </row>
    <row r="33809" spans="21:21" x14ac:dyDescent="0.2">
      <c r="U33809" s="59"/>
    </row>
    <row r="33810" spans="21:21" x14ac:dyDescent="0.2">
      <c r="U33810" s="59"/>
    </row>
    <row r="33811" spans="21:21" x14ac:dyDescent="0.2">
      <c r="U33811" s="59"/>
    </row>
    <row r="33812" spans="21:21" x14ac:dyDescent="0.2">
      <c r="U33812" s="59"/>
    </row>
    <row r="33813" spans="21:21" x14ac:dyDescent="0.2">
      <c r="U33813" s="59"/>
    </row>
    <row r="33814" spans="21:21" x14ac:dyDescent="0.2">
      <c r="U33814" s="59"/>
    </row>
    <row r="33815" spans="21:21" x14ac:dyDescent="0.2">
      <c r="U33815" s="59"/>
    </row>
    <row r="33816" spans="21:21" x14ac:dyDescent="0.2">
      <c r="U33816" s="59"/>
    </row>
    <row r="33817" spans="21:21" x14ac:dyDescent="0.2">
      <c r="U33817" s="59"/>
    </row>
    <row r="33818" spans="21:21" x14ac:dyDescent="0.2">
      <c r="U33818" s="59"/>
    </row>
    <row r="33819" spans="21:21" x14ac:dyDescent="0.2">
      <c r="U33819" s="59"/>
    </row>
    <row r="33820" spans="21:21" x14ac:dyDescent="0.2">
      <c r="U33820" s="59"/>
    </row>
    <row r="33821" spans="21:21" x14ac:dyDescent="0.2">
      <c r="U33821" s="59"/>
    </row>
    <row r="33822" spans="21:21" x14ac:dyDescent="0.2">
      <c r="U33822" s="59"/>
    </row>
    <row r="33823" spans="21:21" x14ac:dyDescent="0.2">
      <c r="U33823" s="59"/>
    </row>
    <row r="33824" spans="21:21" x14ac:dyDescent="0.2">
      <c r="U33824" s="59"/>
    </row>
    <row r="33825" spans="21:21" x14ac:dyDescent="0.2">
      <c r="U33825" s="59"/>
    </row>
    <row r="33826" spans="21:21" x14ac:dyDescent="0.2">
      <c r="U33826" s="59"/>
    </row>
    <row r="33827" spans="21:21" x14ac:dyDescent="0.2">
      <c r="U33827" s="59"/>
    </row>
    <row r="33828" spans="21:21" x14ac:dyDescent="0.2">
      <c r="U33828" s="59"/>
    </row>
    <row r="33829" spans="21:21" x14ac:dyDescent="0.2">
      <c r="U33829" s="59"/>
    </row>
    <row r="33830" spans="21:21" x14ac:dyDescent="0.2">
      <c r="U33830" s="59"/>
    </row>
    <row r="33831" spans="21:21" x14ac:dyDescent="0.2">
      <c r="U33831" s="59"/>
    </row>
    <row r="33832" spans="21:21" x14ac:dyDescent="0.2">
      <c r="U33832" s="59"/>
    </row>
    <row r="33833" spans="21:21" x14ac:dyDescent="0.2">
      <c r="U33833" s="59"/>
    </row>
    <row r="33834" spans="21:21" x14ac:dyDescent="0.2">
      <c r="U33834" s="59"/>
    </row>
    <row r="33835" spans="21:21" x14ac:dyDescent="0.2">
      <c r="U33835" s="59"/>
    </row>
    <row r="33836" spans="21:21" x14ac:dyDescent="0.2">
      <c r="U33836" s="59"/>
    </row>
    <row r="33837" spans="21:21" x14ac:dyDescent="0.2">
      <c r="U33837" s="59"/>
    </row>
    <row r="33838" spans="21:21" x14ac:dyDescent="0.2">
      <c r="U33838" s="59"/>
    </row>
    <row r="33839" spans="21:21" x14ac:dyDescent="0.2">
      <c r="U33839" s="59"/>
    </row>
    <row r="33840" spans="21:21" x14ac:dyDescent="0.2">
      <c r="U33840" s="59"/>
    </row>
    <row r="33841" spans="21:21" x14ac:dyDescent="0.2">
      <c r="U33841" s="59"/>
    </row>
    <row r="33842" spans="21:21" x14ac:dyDescent="0.2">
      <c r="U33842" s="59"/>
    </row>
    <row r="33843" spans="21:21" x14ac:dyDescent="0.2">
      <c r="U33843" s="59"/>
    </row>
    <row r="33844" spans="21:21" x14ac:dyDescent="0.2">
      <c r="U33844" s="59"/>
    </row>
    <row r="33845" spans="21:21" x14ac:dyDescent="0.2">
      <c r="U33845" s="59"/>
    </row>
    <row r="33846" spans="21:21" x14ac:dyDescent="0.2">
      <c r="U33846" s="59"/>
    </row>
    <row r="33847" spans="21:21" x14ac:dyDescent="0.2">
      <c r="U33847" s="59"/>
    </row>
    <row r="33848" spans="21:21" x14ac:dyDescent="0.2">
      <c r="U33848" s="59"/>
    </row>
    <row r="33849" spans="21:21" x14ac:dyDescent="0.2">
      <c r="U33849" s="59"/>
    </row>
    <row r="33850" spans="21:21" x14ac:dyDescent="0.2">
      <c r="U33850" s="59"/>
    </row>
    <row r="33851" spans="21:21" x14ac:dyDescent="0.2">
      <c r="U33851" s="59"/>
    </row>
    <row r="33852" spans="21:21" x14ac:dyDescent="0.2">
      <c r="U33852" s="59"/>
    </row>
    <row r="33853" spans="21:21" x14ac:dyDescent="0.2">
      <c r="U33853" s="59"/>
    </row>
    <row r="33854" spans="21:21" x14ac:dyDescent="0.2">
      <c r="U33854" s="59"/>
    </row>
    <row r="33855" spans="21:21" x14ac:dyDescent="0.2">
      <c r="U33855" s="59"/>
    </row>
    <row r="33856" spans="21:21" x14ac:dyDescent="0.2">
      <c r="U33856" s="59"/>
    </row>
    <row r="33857" spans="21:21" x14ac:dyDescent="0.2">
      <c r="U33857" s="59"/>
    </row>
    <row r="33858" spans="21:21" x14ac:dyDescent="0.2">
      <c r="U33858" s="59"/>
    </row>
    <row r="33859" spans="21:21" x14ac:dyDescent="0.2">
      <c r="U33859" s="59"/>
    </row>
    <row r="33860" spans="21:21" x14ac:dyDescent="0.2">
      <c r="U33860" s="59"/>
    </row>
    <row r="33861" spans="21:21" x14ac:dyDescent="0.2">
      <c r="U33861" s="59"/>
    </row>
    <row r="33862" spans="21:21" x14ac:dyDescent="0.2">
      <c r="U33862" s="59"/>
    </row>
    <row r="33863" spans="21:21" x14ac:dyDescent="0.2">
      <c r="U33863" s="59"/>
    </row>
    <row r="33864" spans="21:21" x14ac:dyDescent="0.2">
      <c r="U33864" s="59"/>
    </row>
    <row r="33865" spans="21:21" x14ac:dyDescent="0.2">
      <c r="U33865" s="59"/>
    </row>
    <row r="33866" spans="21:21" x14ac:dyDescent="0.2">
      <c r="U33866" s="59"/>
    </row>
    <row r="33867" spans="21:21" x14ac:dyDescent="0.2">
      <c r="U33867" s="59"/>
    </row>
    <row r="33868" spans="21:21" x14ac:dyDescent="0.2">
      <c r="U33868" s="59"/>
    </row>
    <row r="33869" spans="21:21" x14ac:dyDescent="0.2">
      <c r="U33869" s="59"/>
    </row>
    <row r="33870" spans="21:21" x14ac:dyDescent="0.2">
      <c r="U33870" s="59"/>
    </row>
    <row r="33871" spans="21:21" x14ac:dyDescent="0.2">
      <c r="U33871" s="59"/>
    </row>
    <row r="33872" spans="21:21" x14ac:dyDescent="0.2">
      <c r="U33872" s="59"/>
    </row>
    <row r="33873" spans="21:21" x14ac:dyDescent="0.2">
      <c r="U33873" s="59"/>
    </row>
    <row r="33874" spans="21:21" x14ac:dyDescent="0.2">
      <c r="U33874" s="59"/>
    </row>
    <row r="33875" spans="21:21" x14ac:dyDescent="0.2">
      <c r="U33875" s="59"/>
    </row>
    <row r="33876" spans="21:21" x14ac:dyDescent="0.2">
      <c r="U33876" s="59"/>
    </row>
    <row r="33877" spans="21:21" x14ac:dyDescent="0.2">
      <c r="U33877" s="59"/>
    </row>
    <row r="33878" spans="21:21" x14ac:dyDescent="0.2">
      <c r="U33878" s="59"/>
    </row>
    <row r="33879" spans="21:21" x14ac:dyDescent="0.2">
      <c r="U33879" s="59"/>
    </row>
    <row r="33880" spans="21:21" x14ac:dyDescent="0.2">
      <c r="U33880" s="59"/>
    </row>
    <row r="33881" spans="21:21" x14ac:dyDescent="0.2">
      <c r="U33881" s="59"/>
    </row>
    <row r="33882" spans="21:21" x14ac:dyDescent="0.2">
      <c r="U33882" s="59"/>
    </row>
    <row r="33883" spans="21:21" x14ac:dyDescent="0.2">
      <c r="U33883" s="59"/>
    </row>
    <row r="33884" spans="21:21" x14ac:dyDescent="0.2">
      <c r="U33884" s="59"/>
    </row>
    <row r="33885" spans="21:21" x14ac:dyDescent="0.2">
      <c r="U33885" s="59"/>
    </row>
    <row r="33886" spans="21:21" x14ac:dyDescent="0.2">
      <c r="U33886" s="59"/>
    </row>
    <row r="33887" spans="21:21" x14ac:dyDescent="0.2">
      <c r="U33887" s="59"/>
    </row>
    <row r="33888" spans="21:21" x14ac:dyDescent="0.2">
      <c r="U33888" s="59"/>
    </row>
    <row r="33889" spans="21:21" x14ac:dyDescent="0.2">
      <c r="U33889" s="59"/>
    </row>
    <row r="33890" spans="21:21" x14ac:dyDescent="0.2">
      <c r="U33890" s="59"/>
    </row>
    <row r="33891" spans="21:21" x14ac:dyDescent="0.2">
      <c r="U33891" s="59"/>
    </row>
    <row r="33892" spans="21:21" x14ac:dyDescent="0.2">
      <c r="U33892" s="59"/>
    </row>
    <row r="33893" spans="21:21" x14ac:dyDescent="0.2">
      <c r="U33893" s="59"/>
    </row>
    <row r="33894" spans="21:21" x14ac:dyDescent="0.2">
      <c r="U33894" s="59"/>
    </row>
    <row r="33895" spans="21:21" x14ac:dyDescent="0.2">
      <c r="U33895" s="59"/>
    </row>
    <row r="33896" spans="21:21" x14ac:dyDescent="0.2">
      <c r="U33896" s="59"/>
    </row>
    <row r="33897" spans="21:21" x14ac:dyDescent="0.2">
      <c r="U33897" s="59"/>
    </row>
    <row r="33898" spans="21:21" x14ac:dyDescent="0.2">
      <c r="U33898" s="59"/>
    </row>
    <row r="33899" spans="21:21" x14ac:dyDescent="0.2">
      <c r="U33899" s="59"/>
    </row>
    <row r="33900" spans="21:21" x14ac:dyDescent="0.2">
      <c r="U33900" s="59"/>
    </row>
    <row r="33901" spans="21:21" x14ac:dyDescent="0.2">
      <c r="U33901" s="59"/>
    </row>
    <row r="33902" spans="21:21" x14ac:dyDescent="0.2">
      <c r="U33902" s="59"/>
    </row>
    <row r="33903" spans="21:21" x14ac:dyDescent="0.2">
      <c r="U33903" s="59"/>
    </row>
    <row r="33904" spans="21:21" x14ac:dyDescent="0.2">
      <c r="U33904" s="59"/>
    </row>
    <row r="33905" spans="21:21" x14ac:dyDescent="0.2">
      <c r="U33905" s="59"/>
    </row>
    <row r="33906" spans="21:21" x14ac:dyDescent="0.2">
      <c r="U33906" s="59"/>
    </row>
    <row r="33907" spans="21:21" x14ac:dyDescent="0.2">
      <c r="U33907" s="59"/>
    </row>
    <row r="33908" spans="21:21" x14ac:dyDescent="0.2">
      <c r="U33908" s="59"/>
    </row>
    <row r="33909" spans="21:21" x14ac:dyDescent="0.2">
      <c r="U33909" s="59"/>
    </row>
    <row r="33910" spans="21:21" x14ac:dyDescent="0.2">
      <c r="U33910" s="59"/>
    </row>
    <row r="33911" spans="21:21" x14ac:dyDescent="0.2">
      <c r="U33911" s="59"/>
    </row>
    <row r="33912" spans="21:21" x14ac:dyDescent="0.2">
      <c r="U33912" s="59"/>
    </row>
    <row r="33913" spans="21:21" x14ac:dyDescent="0.2">
      <c r="U33913" s="59"/>
    </row>
    <row r="33914" spans="21:21" x14ac:dyDescent="0.2">
      <c r="U33914" s="59"/>
    </row>
    <row r="33915" spans="21:21" x14ac:dyDescent="0.2">
      <c r="U33915" s="59"/>
    </row>
    <row r="33916" spans="21:21" x14ac:dyDescent="0.2">
      <c r="U33916" s="59"/>
    </row>
    <row r="33917" spans="21:21" x14ac:dyDescent="0.2">
      <c r="U33917" s="59"/>
    </row>
    <row r="33918" spans="21:21" x14ac:dyDescent="0.2">
      <c r="U33918" s="59"/>
    </row>
    <row r="33919" spans="21:21" x14ac:dyDescent="0.2">
      <c r="U33919" s="59"/>
    </row>
    <row r="33920" spans="21:21" x14ac:dyDescent="0.2">
      <c r="U33920" s="59"/>
    </row>
    <row r="33921" spans="21:21" x14ac:dyDescent="0.2">
      <c r="U33921" s="59"/>
    </row>
    <row r="33922" spans="21:21" x14ac:dyDescent="0.2">
      <c r="U33922" s="59"/>
    </row>
    <row r="33923" spans="21:21" x14ac:dyDescent="0.2">
      <c r="U33923" s="59"/>
    </row>
    <row r="33924" spans="21:21" x14ac:dyDescent="0.2">
      <c r="U33924" s="59"/>
    </row>
    <row r="33925" spans="21:21" x14ac:dyDescent="0.2">
      <c r="U33925" s="59"/>
    </row>
    <row r="33926" spans="21:21" x14ac:dyDescent="0.2">
      <c r="U33926" s="59"/>
    </row>
    <row r="33927" spans="21:21" x14ac:dyDescent="0.2">
      <c r="U33927" s="59"/>
    </row>
    <row r="33928" spans="21:21" x14ac:dyDescent="0.2">
      <c r="U33928" s="59"/>
    </row>
    <row r="33929" spans="21:21" x14ac:dyDescent="0.2">
      <c r="U33929" s="59"/>
    </row>
    <row r="33930" spans="21:21" x14ac:dyDescent="0.2">
      <c r="U33930" s="59"/>
    </row>
    <row r="33931" spans="21:21" x14ac:dyDescent="0.2">
      <c r="U33931" s="59"/>
    </row>
    <row r="33932" spans="21:21" x14ac:dyDescent="0.2">
      <c r="U33932" s="59"/>
    </row>
    <row r="33933" spans="21:21" x14ac:dyDescent="0.2">
      <c r="U33933" s="59"/>
    </row>
    <row r="33934" spans="21:21" x14ac:dyDescent="0.2">
      <c r="U33934" s="59"/>
    </row>
    <row r="33935" spans="21:21" x14ac:dyDescent="0.2">
      <c r="U33935" s="59"/>
    </row>
    <row r="33936" spans="21:21" x14ac:dyDescent="0.2">
      <c r="U33936" s="59"/>
    </row>
    <row r="33937" spans="21:21" x14ac:dyDescent="0.2">
      <c r="U33937" s="59"/>
    </row>
    <row r="33938" spans="21:21" x14ac:dyDescent="0.2">
      <c r="U33938" s="59"/>
    </row>
    <row r="33939" spans="21:21" x14ac:dyDescent="0.2">
      <c r="U33939" s="59"/>
    </row>
    <row r="33940" spans="21:21" x14ac:dyDescent="0.2">
      <c r="U33940" s="59"/>
    </row>
    <row r="33941" spans="21:21" x14ac:dyDescent="0.2">
      <c r="U33941" s="59"/>
    </row>
    <row r="33942" spans="21:21" x14ac:dyDescent="0.2">
      <c r="U33942" s="59"/>
    </row>
    <row r="33943" spans="21:21" x14ac:dyDescent="0.2">
      <c r="U33943" s="59"/>
    </row>
    <row r="33944" spans="21:21" x14ac:dyDescent="0.2">
      <c r="U33944" s="59"/>
    </row>
    <row r="33945" spans="21:21" x14ac:dyDescent="0.2">
      <c r="U33945" s="59"/>
    </row>
    <row r="33946" spans="21:21" x14ac:dyDescent="0.2">
      <c r="U33946" s="59"/>
    </row>
    <row r="33947" spans="21:21" x14ac:dyDescent="0.2">
      <c r="U33947" s="59"/>
    </row>
    <row r="33948" spans="21:21" x14ac:dyDescent="0.2">
      <c r="U33948" s="59"/>
    </row>
    <row r="33949" spans="21:21" x14ac:dyDescent="0.2">
      <c r="U33949" s="59"/>
    </row>
    <row r="33950" spans="21:21" x14ac:dyDescent="0.2">
      <c r="U33950" s="59"/>
    </row>
    <row r="33951" spans="21:21" x14ac:dyDescent="0.2">
      <c r="U33951" s="59"/>
    </row>
    <row r="33952" spans="21:21" x14ac:dyDescent="0.2">
      <c r="U33952" s="59"/>
    </row>
    <row r="33953" spans="21:21" x14ac:dyDescent="0.2">
      <c r="U33953" s="59"/>
    </row>
    <row r="33954" spans="21:21" x14ac:dyDescent="0.2">
      <c r="U33954" s="59"/>
    </row>
    <row r="33955" spans="21:21" x14ac:dyDescent="0.2">
      <c r="U33955" s="59"/>
    </row>
    <row r="33956" spans="21:21" x14ac:dyDescent="0.2">
      <c r="U33956" s="59"/>
    </row>
    <row r="33957" spans="21:21" x14ac:dyDescent="0.2">
      <c r="U33957" s="59"/>
    </row>
    <row r="33958" spans="21:21" x14ac:dyDescent="0.2">
      <c r="U33958" s="59"/>
    </row>
    <row r="33959" spans="21:21" x14ac:dyDescent="0.2">
      <c r="U33959" s="59"/>
    </row>
    <row r="33960" spans="21:21" x14ac:dyDescent="0.2">
      <c r="U33960" s="59"/>
    </row>
    <row r="33961" spans="21:21" x14ac:dyDescent="0.2">
      <c r="U33961" s="59"/>
    </row>
    <row r="33962" spans="21:21" x14ac:dyDescent="0.2">
      <c r="U33962" s="59"/>
    </row>
    <row r="33963" spans="21:21" x14ac:dyDescent="0.2">
      <c r="U33963" s="59"/>
    </row>
    <row r="33964" spans="21:21" x14ac:dyDescent="0.2">
      <c r="U33964" s="59"/>
    </row>
    <row r="33965" spans="21:21" x14ac:dyDescent="0.2">
      <c r="U33965" s="59"/>
    </row>
    <row r="33966" spans="21:21" x14ac:dyDescent="0.2">
      <c r="U33966" s="59"/>
    </row>
    <row r="33967" spans="21:21" x14ac:dyDescent="0.2">
      <c r="U33967" s="59"/>
    </row>
    <row r="33968" spans="21:21" x14ac:dyDescent="0.2">
      <c r="U33968" s="59"/>
    </row>
    <row r="33969" spans="21:21" x14ac:dyDescent="0.2">
      <c r="U33969" s="59"/>
    </row>
    <row r="33970" spans="21:21" x14ac:dyDescent="0.2">
      <c r="U33970" s="59"/>
    </row>
    <row r="33971" spans="21:21" x14ac:dyDescent="0.2">
      <c r="U33971" s="59"/>
    </row>
    <row r="33972" spans="21:21" x14ac:dyDescent="0.2">
      <c r="U33972" s="59"/>
    </row>
    <row r="33973" spans="21:21" x14ac:dyDescent="0.2">
      <c r="U33973" s="59"/>
    </row>
    <row r="33974" spans="21:21" x14ac:dyDescent="0.2">
      <c r="U33974" s="59"/>
    </row>
    <row r="33975" spans="21:21" x14ac:dyDescent="0.2">
      <c r="U33975" s="59"/>
    </row>
    <row r="33976" spans="21:21" x14ac:dyDescent="0.2">
      <c r="U33976" s="59"/>
    </row>
    <row r="33977" spans="21:21" x14ac:dyDescent="0.2">
      <c r="U33977" s="59"/>
    </row>
    <row r="33978" spans="21:21" x14ac:dyDescent="0.2">
      <c r="U33978" s="59"/>
    </row>
    <row r="33979" spans="21:21" x14ac:dyDescent="0.2">
      <c r="U33979" s="59"/>
    </row>
    <row r="33980" spans="21:21" x14ac:dyDescent="0.2">
      <c r="U33980" s="59"/>
    </row>
    <row r="33981" spans="21:21" x14ac:dyDescent="0.2">
      <c r="U33981" s="59"/>
    </row>
    <row r="33982" spans="21:21" x14ac:dyDescent="0.2">
      <c r="U33982" s="59"/>
    </row>
    <row r="33983" spans="21:21" x14ac:dyDescent="0.2">
      <c r="U33983" s="59"/>
    </row>
    <row r="33984" spans="21:21" x14ac:dyDescent="0.2">
      <c r="U33984" s="59"/>
    </row>
    <row r="33985" spans="21:21" x14ac:dyDescent="0.2">
      <c r="U33985" s="59"/>
    </row>
    <row r="33986" spans="21:21" x14ac:dyDescent="0.2">
      <c r="U33986" s="59"/>
    </row>
    <row r="33987" spans="21:21" x14ac:dyDescent="0.2">
      <c r="U33987" s="59"/>
    </row>
    <row r="33988" spans="21:21" x14ac:dyDescent="0.2">
      <c r="U33988" s="59"/>
    </row>
    <row r="33989" spans="21:21" x14ac:dyDescent="0.2">
      <c r="U33989" s="59"/>
    </row>
    <row r="33990" spans="21:21" x14ac:dyDescent="0.2">
      <c r="U33990" s="59"/>
    </row>
    <row r="33991" spans="21:21" x14ac:dyDescent="0.2">
      <c r="U33991" s="59"/>
    </row>
    <row r="33992" spans="21:21" x14ac:dyDescent="0.2">
      <c r="U33992" s="59"/>
    </row>
    <row r="33993" spans="21:21" x14ac:dyDescent="0.2">
      <c r="U33993" s="59"/>
    </row>
    <row r="33994" spans="21:21" x14ac:dyDescent="0.2">
      <c r="U33994" s="59"/>
    </row>
    <row r="33995" spans="21:21" x14ac:dyDescent="0.2">
      <c r="U33995" s="59"/>
    </row>
    <row r="33996" spans="21:21" x14ac:dyDescent="0.2">
      <c r="U33996" s="59"/>
    </row>
    <row r="33997" spans="21:21" x14ac:dyDescent="0.2">
      <c r="U33997" s="59"/>
    </row>
    <row r="33998" spans="21:21" x14ac:dyDescent="0.2">
      <c r="U33998" s="59"/>
    </row>
    <row r="33999" spans="21:21" x14ac:dyDescent="0.2">
      <c r="U33999" s="59"/>
    </row>
    <row r="34000" spans="21:21" x14ac:dyDescent="0.2">
      <c r="U34000" s="59"/>
    </row>
    <row r="34001" spans="21:21" x14ac:dyDescent="0.2">
      <c r="U34001" s="59"/>
    </row>
    <row r="34002" spans="21:21" x14ac:dyDescent="0.2">
      <c r="U34002" s="59"/>
    </row>
    <row r="34003" spans="21:21" x14ac:dyDescent="0.2">
      <c r="U34003" s="59"/>
    </row>
    <row r="34004" spans="21:21" x14ac:dyDescent="0.2">
      <c r="U34004" s="59"/>
    </row>
    <row r="34005" spans="21:21" x14ac:dyDescent="0.2">
      <c r="U34005" s="59"/>
    </row>
    <row r="34006" spans="21:21" x14ac:dyDescent="0.2">
      <c r="U34006" s="59"/>
    </row>
    <row r="34007" spans="21:21" x14ac:dyDescent="0.2">
      <c r="U34007" s="59"/>
    </row>
    <row r="34008" spans="21:21" x14ac:dyDescent="0.2">
      <c r="U34008" s="59"/>
    </row>
    <row r="34009" spans="21:21" x14ac:dyDescent="0.2">
      <c r="U34009" s="59"/>
    </row>
    <row r="34010" spans="21:21" x14ac:dyDescent="0.2">
      <c r="U34010" s="59"/>
    </row>
    <row r="34011" spans="21:21" x14ac:dyDescent="0.2">
      <c r="U34011" s="59"/>
    </row>
    <row r="34012" spans="21:21" x14ac:dyDescent="0.2">
      <c r="U34012" s="59"/>
    </row>
    <row r="34013" spans="21:21" x14ac:dyDescent="0.2">
      <c r="U34013" s="59"/>
    </row>
    <row r="34014" spans="21:21" x14ac:dyDescent="0.2">
      <c r="U34014" s="59"/>
    </row>
    <row r="34015" spans="21:21" x14ac:dyDescent="0.2">
      <c r="U34015" s="59"/>
    </row>
    <row r="34016" spans="21:21" x14ac:dyDescent="0.2">
      <c r="U34016" s="59"/>
    </row>
    <row r="34017" spans="21:21" x14ac:dyDescent="0.2">
      <c r="U34017" s="59"/>
    </row>
    <row r="34018" spans="21:21" x14ac:dyDescent="0.2">
      <c r="U34018" s="59"/>
    </row>
    <row r="34019" spans="21:21" x14ac:dyDescent="0.2">
      <c r="U34019" s="59"/>
    </row>
    <row r="34020" spans="21:21" x14ac:dyDescent="0.2">
      <c r="U34020" s="59"/>
    </row>
    <row r="34021" spans="21:21" x14ac:dyDescent="0.2">
      <c r="U34021" s="59"/>
    </row>
    <row r="34022" spans="21:21" x14ac:dyDescent="0.2">
      <c r="U34022" s="59"/>
    </row>
    <row r="34023" spans="21:21" x14ac:dyDescent="0.2">
      <c r="U34023" s="59"/>
    </row>
    <row r="34024" spans="21:21" x14ac:dyDescent="0.2">
      <c r="U34024" s="59"/>
    </row>
    <row r="34025" spans="21:21" x14ac:dyDescent="0.2">
      <c r="U34025" s="59"/>
    </row>
    <row r="34026" spans="21:21" x14ac:dyDescent="0.2">
      <c r="U34026" s="59"/>
    </row>
    <row r="34027" spans="21:21" x14ac:dyDescent="0.2">
      <c r="U34027" s="59"/>
    </row>
    <row r="34028" spans="21:21" x14ac:dyDescent="0.2">
      <c r="U34028" s="59"/>
    </row>
    <row r="34029" spans="21:21" x14ac:dyDescent="0.2">
      <c r="U34029" s="59"/>
    </row>
    <row r="34030" spans="21:21" x14ac:dyDescent="0.2">
      <c r="U34030" s="59"/>
    </row>
    <row r="34031" spans="21:21" x14ac:dyDescent="0.2">
      <c r="U34031" s="59"/>
    </row>
    <row r="34032" spans="21:21" x14ac:dyDescent="0.2">
      <c r="U34032" s="59"/>
    </row>
    <row r="34033" spans="21:21" x14ac:dyDescent="0.2">
      <c r="U34033" s="59"/>
    </row>
    <row r="34034" spans="21:21" x14ac:dyDescent="0.2">
      <c r="U34034" s="59"/>
    </row>
    <row r="34035" spans="21:21" x14ac:dyDescent="0.2">
      <c r="U34035" s="59"/>
    </row>
    <row r="34036" spans="21:21" x14ac:dyDescent="0.2">
      <c r="U34036" s="59"/>
    </row>
    <row r="34037" spans="21:21" x14ac:dyDescent="0.2">
      <c r="U34037" s="59"/>
    </row>
    <row r="34038" spans="21:21" x14ac:dyDescent="0.2">
      <c r="U34038" s="59"/>
    </row>
    <row r="34039" spans="21:21" x14ac:dyDescent="0.2">
      <c r="U34039" s="59"/>
    </row>
    <row r="34040" spans="21:21" x14ac:dyDescent="0.2">
      <c r="U34040" s="59"/>
    </row>
    <row r="34041" spans="21:21" x14ac:dyDescent="0.2">
      <c r="U34041" s="59"/>
    </row>
    <row r="34042" spans="21:21" x14ac:dyDescent="0.2">
      <c r="U34042" s="59"/>
    </row>
    <row r="34043" spans="21:21" x14ac:dyDescent="0.2">
      <c r="U34043" s="59"/>
    </row>
    <row r="34044" spans="21:21" x14ac:dyDescent="0.2">
      <c r="U34044" s="59"/>
    </row>
    <row r="34045" spans="21:21" x14ac:dyDescent="0.2">
      <c r="U34045" s="59"/>
    </row>
    <row r="34046" spans="21:21" x14ac:dyDescent="0.2">
      <c r="U34046" s="59"/>
    </row>
    <row r="34047" spans="21:21" x14ac:dyDescent="0.2">
      <c r="U34047" s="59"/>
    </row>
    <row r="34048" spans="21:21" x14ac:dyDescent="0.2">
      <c r="U34048" s="59"/>
    </row>
    <row r="34049" spans="21:21" x14ac:dyDescent="0.2">
      <c r="U34049" s="59"/>
    </row>
    <row r="34050" spans="21:21" x14ac:dyDescent="0.2">
      <c r="U34050" s="59"/>
    </row>
    <row r="34051" spans="21:21" x14ac:dyDescent="0.2">
      <c r="U34051" s="59"/>
    </row>
    <row r="34052" spans="21:21" x14ac:dyDescent="0.2">
      <c r="U34052" s="59"/>
    </row>
    <row r="34053" spans="21:21" x14ac:dyDescent="0.2">
      <c r="U34053" s="59"/>
    </row>
    <row r="34054" spans="21:21" x14ac:dyDescent="0.2">
      <c r="U34054" s="59"/>
    </row>
    <row r="34055" spans="21:21" x14ac:dyDescent="0.2">
      <c r="U34055" s="59"/>
    </row>
    <row r="34056" spans="21:21" x14ac:dyDescent="0.2">
      <c r="U34056" s="59"/>
    </row>
    <row r="34057" spans="21:21" x14ac:dyDescent="0.2">
      <c r="U34057" s="59"/>
    </row>
    <row r="34058" spans="21:21" x14ac:dyDescent="0.2">
      <c r="U34058" s="59"/>
    </row>
    <row r="34059" spans="21:21" x14ac:dyDescent="0.2">
      <c r="U34059" s="59"/>
    </row>
    <row r="34060" spans="21:21" x14ac:dyDescent="0.2">
      <c r="U34060" s="59"/>
    </row>
    <row r="34061" spans="21:21" x14ac:dyDescent="0.2">
      <c r="U34061" s="59"/>
    </row>
    <row r="34062" spans="21:21" x14ac:dyDescent="0.2">
      <c r="U34062" s="59"/>
    </row>
    <row r="34063" spans="21:21" x14ac:dyDescent="0.2">
      <c r="U34063" s="59"/>
    </row>
    <row r="34064" spans="21:21" x14ac:dyDescent="0.2">
      <c r="U34064" s="59"/>
    </row>
    <row r="34065" spans="21:21" x14ac:dyDescent="0.2">
      <c r="U34065" s="59"/>
    </row>
    <row r="34066" spans="21:21" x14ac:dyDescent="0.2">
      <c r="U34066" s="59"/>
    </row>
    <row r="34067" spans="21:21" x14ac:dyDescent="0.2">
      <c r="U34067" s="59"/>
    </row>
    <row r="34068" spans="21:21" x14ac:dyDescent="0.2">
      <c r="U34068" s="59"/>
    </row>
    <row r="34069" spans="21:21" x14ac:dyDescent="0.2">
      <c r="U34069" s="59"/>
    </row>
    <row r="34070" spans="21:21" x14ac:dyDescent="0.2">
      <c r="U34070" s="59"/>
    </row>
    <row r="34071" spans="21:21" x14ac:dyDescent="0.2">
      <c r="U34071" s="59"/>
    </row>
    <row r="34072" spans="21:21" x14ac:dyDescent="0.2">
      <c r="U34072" s="59"/>
    </row>
    <row r="34073" spans="21:21" x14ac:dyDescent="0.2">
      <c r="U34073" s="59"/>
    </row>
    <row r="34074" spans="21:21" x14ac:dyDescent="0.2">
      <c r="U34074" s="59"/>
    </row>
    <row r="34075" spans="21:21" x14ac:dyDescent="0.2">
      <c r="U34075" s="59"/>
    </row>
    <row r="34076" spans="21:21" x14ac:dyDescent="0.2">
      <c r="U34076" s="59"/>
    </row>
    <row r="34077" spans="21:21" x14ac:dyDescent="0.2">
      <c r="U34077" s="59"/>
    </row>
    <row r="34078" spans="21:21" x14ac:dyDescent="0.2">
      <c r="U34078" s="59"/>
    </row>
    <row r="34079" spans="21:21" x14ac:dyDescent="0.2">
      <c r="U34079" s="59"/>
    </row>
    <row r="34080" spans="21:21" x14ac:dyDescent="0.2">
      <c r="U34080" s="59"/>
    </row>
    <row r="34081" spans="21:21" x14ac:dyDescent="0.2">
      <c r="U34081" s="59"/>
    </row>
    <row r="34082" spans="21:21" x14ac:dyDescent="0.2">
      <c r="U34082" s="59"/>
    </row>
    <row r="34083" spans="21:21" x14ac:dyDescent="0.2">
      <c r="U34083" s="59"/>
    </row>
    <row r="34084" spans="21:21" x14ac:dyDescent="0.2">
      <c r="U34084" s="59"/>
    </row>
    <row r="34085" spans="21:21" x14ac:dyDescent="0.2">
      <c r="U34085" s="59"/>
    </row>
    <row r="34086" spans="21:21" x14ac:dyDescent="0.2">
      <c r="U34086" s="59"/>
    </row>
    <row r="34087" spans="21:21" x14ac:dyDescent="0.2">
      <c r="U34087" s="59"/>
    </row>
    <row r="34088" spans="21:21" x14ac:dyDescent="0.2">
      <c r="U34088" s="59"/>
    </row>
    <row r="34089" spans="21:21" x14ac:dyDescent="0.2">
      <c r="U34089" s="59"/>
    </row>
    <row r="34090" spans="21:21" x14ac:dyDescent="0.2">
      <c r="U34090" s="59"/>
    </row>
    <row r="34091" spans="21:21" x14ac:dyDescent="0.2">
      <c r="U34091" s="59"/>
    </row>
    <row r="34092" spans="21:21" x14ac:dyDescent="0.2">
      <c r="U34092" s="59"/>
    </row>
    <row r="34093" spans="21:21" x14ac:dyDescent="0.2">
      <c r="U34093" s="59"/>
    </row>
    <row r="34094" spans="21:21" x14ac:dyDescent="0.2">
      <c r="U34094" s="59"/>
    </row>
    <row r="34095" spans="21:21" x14ac:dyDescent="0.2">
      <c r="U34095" s="59"/>
    </row>
    <row r="34096" spans="21:21" x14ac:dyDescent="0.2">
      <c r="U34096" s="59"/>
    </row>
    <row r="34097" spans="21:21" x14ac:dyDescent="0.2">
      <c r="U34097" s="59"/>
    </row>
    <row r="34098" spans="21:21" x14ac:dyDescent="0.2">
      <c r="U34098" s="59"/>
    </row>
    <row r="34099" spans="21:21" x14ac:dyDescent="0.2">
      <c r="U34099" s="59"/>
    </row>
    <row r="34100" spans="21:21" x14ac:dyDescent="0.2">
      <c r="U34100" s="59"/>
    </row>
    <row r="34101" spans="21:21" x14ac:dyDescent="0.2">
      <c r="U34101" s="59"/>
    </row>
    <row r="34102" spans="21:21" x14ac:dyDescent="0.2">
      <c r="U34102" s="59"/>
    </row>
    <row r="34103" spans="21:21" x14ac:dyDescent="0.2">
      <c r="U34103" s="59"/>
    </row>
    <row r="34104" spans="21:21" x14ac:dyDescent="0.2">
      <c r="U34104" s="59"/>
    </row>
    <row r="34105" spans="21:21" x14ac:dyDescent="0.2">
      <c r="U34105" s="59"/>
    </row>
    <row r="34106" spans="21:21" x14ac:dyDescent="0.2">
      <c r="U34106" s="59"/>
    </row>
    <row r="34107" spans="21:21" x14ac:dyDescent="0.2">
      <c r="U34107" s="59"/>
    </row>
    <row r="34108" spans="21:21" x14ac:dyDescent="0.2">
      <c r="U34108" s="59"/>
    </row>
    <row r="34109" spans="21:21" x14ac:dyDescent="0.2">
      <c r="U34109" s="59"/>
    </row>
    <row r="34110" spans="21:21" x14ac:dyDescent="0.2">
      <c r="U34110" s="59"/>
    </row>
    <row r="34111" spans="21:21" x14ac:dyDescent="0.2">
      <c r="U34111" s="59"/>
    </row>
    <row r="34112" spans="21:21" x14ac:dyDescent="0.2">
      <c r="U34112" s="59"/>
    </row>
    <row r="34113" spans="21:21" x14ac:dyDescent="0.2">
      <c r="U34113" s="59"/>
    </row>
    <row r="34114" spans="21:21" x14ac:dyDescent="0.2">
      <c r="U34114" s="59"/>
    </row>
    <row r="34115" spans="21:21" x14ac:dyDescent="0.2">
      <c r="U34115" s="59"/>
    </row>
    <row r="34116" spans="21:21" x14ac:dyDescent="0.2">
      <c r="U34116" s="59"/>
    </row>
    <row r="34117" spans="21:21" x14ac:dyDescent="0.2">
      <c r="U34117" s="59"/>
    </row>
    <row r="34118" spans="21:21" x14ac:dyDescent="0.2">
      <c r="U34118" s="59"/>
    </row>
    <row r="34119" spans="21:21" x14ac:dyDescent="0.2">
      <c r="U34119" s="59"/>
    </row>
    <row r="34120" spans="21:21" x14ac:dyDescent="0.2">
      <c r="U34120" s="59"/>
    </row>
    <row r="34121" spans="21:21" x14ac:dyDescent="0.2">
      <c r="U34121" s="59"/>
    </row>
    <row r="34122" spans="21:21" x14ac:dyDescent="0.2">
      <c r="U34122" s="59"/>
    </row>
    <row r="34123" spans="21:21" x14ac:dyDescent="0.2">
      <c r="U34123" s="59"/>
    </row>
    <row r="34124" spans="21:21" x14ac:dyDescent="0.2">
      <c r="U34124" s="59"/>
    </row>
    <row r="34125" spans="21:21" x14ac:dyDescent="0.2">
      <c r="U34125" s="59"/>
    </row>
    <row r="34126" spans="21:21" x14ac:dyDescent="0.2">
      <c r="U34126" s="59"/>
    </row>
    <row r="34127" spans="21:21" x14ac:dyDescent="0.2">
      <c r="U34127" s="59"/>
    </row>
    <row r="34128" spans="21:21" x14ac:dyDescent="0.2">
      <c r="U34128" s="59"/>
    </row>
    <row r="34129" spans="21:21" x14ac:dyDescent="0.2">
      <c r="U34129" s="59"/>
    </row>
    <row r="34130" spans="21:21" x14ac:dyDescent="0.2">
      <c r="U34130" s="59"/>
    </row>
    <row r="34131" spans="21:21" x14ac:dyDescent="0.2">
      <c r="U34131" s="59"/>
    </row>
    <row r="34132" spans="21:21" x14ac:dyDescent="0.2">
      <c r="U34132" s="59"/>
    </row>
    <row r="34133" spans="21:21" x14ac:dyDescent="0.2">
      <c r="U34133" s="59"/>
    </row>
    <row r="34134" spans="21:21" x14ac:dyDescent="0.2">
      <c r="U34134" s="59"/>
    </row>
    <row r="34135" spans="21:21" x14ac:dyDescent="0.2">
      <c r="U34135" s="59"/>
    </row>
    <row r="34136" spans="21:21" x14ac:dyDescent="0.2">
      <c r="U34136" s="59"/>
    </row>
    <row r="34137" spans="21:21" x14ac:dyDescent="0.2">
      <c r="U34137" s="59"/>
    </row>
    <row r="34138" spans="21:21" x14ac:dyDescent="0.2">
      <c r="U34138" s="59"/>
    </row>
    <row r="34139" spans="21:21" x14ac:dyDescent="0.2">
      <c r="U34139" s="59"/>
    </row>
    <row r="34140" spans="21:21" x14ac:dyDescent="0.2">
      <c r="U34140" s="59"/>
    </row>
    <row r="34141" spans="21:21" x14ac:dyDescent="0.2">
      <c r="U34141" s="59"/>
    </row>
    <row r="34142" spans="21:21" x14ac:dyDescent="0.2">
      <c r="U34142" s="59"/>
    </row>
    <row r="34143" spans="21:21" x14ac:dyDescent="0.2">
      <c r="U34143" s="59"/>
    </row>
    <row r="34144" spans="21:21" x14ac:dyDescent="0.2">
      <c r="U34144" s="59"/>
    </row>
    <row r="34145" spans="21:21" x14ac:dyDescent="0.2">
      <c r="U34145" s="59"/>
    </row>
    <row r="34146" spans="21:21" x14ac:dyDescent="0.2">
      <c r="U34146" s="59"/>
    </row>
    <row r="34147" spans="21:21" x14ac:dyDescent="0.2">
      <c r="U34147" s="59"/>
    </row>
    <row r="34148" spans="21:21" x14ac:dyDescent="0.2">
      <c r="U34148" s="59"/>
    </row>
    <row r="34149" spans="21:21" x14ac:dyDescent="0.2">
      <c r="U34149" s="59"/>
    </row>
    <row r="34150" spans="21:21" x14ac:dyDescent="0.2">
      <c r="U34150" s="59"/>
    </row>
    <row r="34151" spans="21:21" x14ac:dyDescent="0.2">
      <c r="U34151" s="59"/>
    </row>
    <row r="34152" spans="21:21" x14ac:dyDescent="0.2">
      <c r="U34152" s="59"/>
    </row>
    <row r="34153" spans="21:21" x14ac:dyDescent="0.2">
      <c r="U34153" s="59"/>
    </row>
    <row r="34154" spans="21:21" x14ac:dyDescent="0.2">
      <c r="U34154" s="59"/>
    </row>
    <row r="34155" spans="21:21" x14ac:dyDescent="0.2">
      <c r="U34155" s="59"/>
    </row>
    <row r="34156" spans="21:21" x14ac:dyDescent="0.2">
      <c r="U34156" s="59"/>
    </row>
    <row r="34157" spans="21:21" x14ac:dyDescent="0.2">
      <c r="U34157" s="59"/>
    </row>
    <row r="34158" spans="21:21" x14ac:dyDescent="0.2">
      <c r="U34158" s="59"/>
    </row>
    <row r="34159" spans="21:21" x14ac:dyDescent="0.2">
      <c r="U34159" s="59"/>
    </row>
    <row r="34160" spans="21:21" x14ac:dyDescent="0.2">
      <c r="U34160" s="59"/>
    </row>
    <row r="34161" spans="21:21" x14ac:dyDescent="0.2">
      <c r="U34161" s="59"/>
    </row>
    <row r="34162" spans="21:21" x14ac:dyDescent="0.2">
      <c r="U34162" s="59"/>
    </row>
    <row r="34163" spans="21:21" x14ac:dyDescent="0.2">
      <c r="U34163" s="59"/>
    </row>
    <row r="34164" spans="21:21" x14ac:dyDescent="0.2">
      <c r="U34164" s="59"/>
    </row>
    <row r="34165" spans="21:21" x14ac:dyDescent="0.2">
      <c r="U34165" s="59"/>
    </row>
    <row r="34166" spans="21:21" x14ac:dyDescent="0.2">
      <c r="U34166" s="59"/>
    </row>
    <row r="34167" spans="21:21" x14ac:dyDescent="0.2">
      <c r="U34167" s="59"/>
    </row>
    <row r="34168" spans="21:21" x14ac:dyDescent="0.2">
      <c r="U34168" s="59"/>
    </row>
    <row r="34169" spans="21:21" x14ac:dyDescent="0.2">
      <c r="U34169" s="59"/>
    </row>
    <row r="34170" spans="21:21" x14ac:dyDescent="0.2">
      <c r="U34170" s="59"/>
    </row>
    <row r="34171" spans="21:21" x14ac:dyDescent="0.2">
      <c r="U34171" s="59"/>
    </row>
    <row r="34172" spans="21:21" x14ac:dyDescent="0.2">
      <c r="U34172" s="59"/>
    </row>
    <row r="34173" spans="21:21" x14ac:dyDescent="0.2">
      <c r="U34173" s="59"/>
    </row>
    <row r="34174" spans="21:21" x14ac:dyDescent="0.2">
      <c r="U34174" s="59"/>
    </row>
    <row r="34175" spans="21:21" x14ac:dyDescent="0.2">
      <c r="U34175" s="59"/>
    </row>
    <row r="34176" spans="21:21" x14ac:dyDescent="0.2">
      <c r="U34176" s="59"/>
    </row>
    <row r="34177" spans="21:21" x14ac:dyDescent="0.2">
      <c r="U34177" s="59"/>
    </row>
    <row r="34178" spans="21:21" x14ac:dyDescent="0.2">
      <c r="U34178" s="59"/>
    </row>
    <row r="34179" spans="21:21" x14ac:dyDescent="0.2">
      <c r="U34179" s="59"/>
    </row>
    <row r="34180" spans="21:21" x14ac:dyDescent="0.2">
      <c r="U34180" s="59"/>
    </row>
    <row r="34181" spans="21:21" x14ac:dyDescent="0.2">
      <c r="U34181" s="59"/>
    </row>
    <row r="34182" spans="21:21" x14ac:dyDescent="0.2">
      <c r="U34182" s="59"/>
    </row>
    <row r="34183" spans="21:21" x14ac:dyDescent="0.2">
      <c r="U34183" s="59"/>
    </row>
    <row r="34184" spans="21:21" x14ac:dyDescent="0.2">
      <c r="U34184" s="59"/>
    </row>
    <row r="34185" spans="21:21" x14ac:dyDescent="0.2">
      <c r="U34185" s="59"/>
    </row>
    <row r="34186" spans="21:21" x14ac:dyDescent="0.2">
      <c r="U34186" s="59"/>
    </row>
    <row r="34187" spans="21:21" x14ac:dyDescent="0.2">
      <c r="U34187" s="59"/>
    </row>
    <row r="34188" spans="21:21" x14ac:dyDescent="0.2">
      <c r="U34188" s="59"/>
    </row>
    <row r="34189" spans="21:21" x14ac:dyDescent="0.2">
      <c r="U34189" s="59"/>
    </row>
    <row r="34190" spans="21:21" x14ac:dyDescent="0.2">
      <c r="U34190" s="59"/>
    </row>
    <row r="34191" spans="21:21" x14ac:dyDescent="0.2">
      <c r="U34191" s="59"/>
    </row>
    <row r="34192" spans="21:21" x14ac:dyDescent="0.2">
      <c r="U34192" s="59"/>
    </row>
    <row r="34193" spans="21:21" x14ac:dyDescent="0.2">
      <c r="U34193" s="59"/>
    </row>
    <row r="34194" spans="21:21" x14ac:dyDescent="0.2">
      <c r="U34194" s="59"/>
    </row>
    <row r="34195" spans="21:21" x14ac:dyDescent="0.2">
      <c r="U34195" s="59"/>
    </row>
    <row r="34196" spans="21:21" x14ac:dyDescent="0.2">
      <c r="U34196" s="59"/>
    </row>
    <row r="34197" spans="21:21" x14ac:dyDescent="0.2">
      <c r="U34197" s="59"/>
    </row>
    <row r="34198" spans="21:21" x14ac:dyDescent="0.2">
      <c r="U34198" s="59"/>
    </row>
    <row r="34199" spans="21:21" x14ac:dyDescent="0.2">
      <c r="U34199" s="59"/>
    </row>
    <row r="34200" spans="21:21" x14ac:dyDescent="0.2">
      <c r="U34200" s="59"/>
    </row>
    <row r="34201" spans="21:21" x14ac:dyDescent="0.2">
      <c r="U34201" s="59"/>
    </row>
    <row r="34202" spans="21:21" x14ac:dyDescent="0.2">
      <c r="U34202" s="59"/>
    </row>
    <row r="34203" spans="21:21" x14ac:dyDescent="0.2">
      <c r="U34203" s="59"/>
    </row>
    <row r="34204" spans="21:21" x14ac:dyDescent="0.2">
      <c r="U34204" s="59"/>
    </row>
    <row r="34205" spans="21:21" x14ac:dyDescent="0.2">
      <c r="U34205" s="59"/>
    </row>
    <row r="34206" spans="21:21" x14ac:dyDescent="0.2">
      <c r="U34206" s="59"/>
    </row>
    <row r="34207" spans="21:21" x14ac:dyDescent="0.2">
      <c r="U34207" s="59"/>
    </row>
    <row r="34208" spans="21:21" x14ac:dyDescent="0.2">
      <c r="U34208" s="59"/>
    </row>
    <row r="34209" spans="21:21" x14ac:dyDescent="0.2">
      <c r="U34209" s="59"/>
    </row>
    <row r="34210" spans="21:21" x14ac:dyDescent="0.2">
      <c r="U34210" s="59"/>
    </row>
    <row r="34211" spans="21:21" x14ac:dyDescent="0.2">
      <c r="U34211" s="59"/>
    </row>
    <row r="34212" spans="21:21" x14ac:dyDescent="0.2">
      <c r="U34212" s="59"/>
    </row>
    <row r="34213" spans="21:21" x14ac:dyDescent="0.2">
      <c r="U34213" s="59"/>
    </row>
    <row r="34214" spans="21:21" x14ac:dyDescent="0.2">
      <c r="U34214" s="59"/>
    </row>
    <row r="34215" spans="21:21" x14ac:dyDescent="0.2">
      <c r="U34215" s="59"/>
    </row>
    <row r="34216" spans="21:21" x14ac:dyDescent="0.2">
      <c r="U34216" s="59"/>
    </row>
    <row r="34217" spans="21:21" x14ac:dyDescent="0.2">
      <c r="U34217" s="59"/>
    </row>
    <row r="34218" spans="21:21" x14ac:dyDescent="0.2">
      <c r="U34218" s="59"/>
    </row>
    <row r="34219" spans="21:21" x14ac:dyDescent="0.2">
      <c r="U34219" s="59"/>
    </row>
    <row r="34220" spans="21:21" x14ac:dyDescent="0.2">
      <c r="U34220" s="59"/>
    </row>
    <row r="34221" spans="21:21" x14ac:dyDescent="0.2">
      <c r="U34221" s="59"/>
    </row>
    <row r="34222" spans="21:21" x14ac:dyDescent="0.2">
      <c r="U34222" s="59"/>
    </row>
    <row r="34223" spans="21:21" x14ac:dyDescent="0.2">
      <c r="U34223" s="59"/>
    </row>
    <row r="34224" spans="21:21" x14ac:dyDescent="0.2">
      <c r="U34224" s="59"/>
    </row>
    <row r="34225" spans="21:21" x14ac:dyDescent="0.2">
      <c r="U34225" s="59"/>
    </row>
    <row r="34226" spans="21:21" x14ac:dyDescent="0.2">
      <c r="U34226" s="59"/>
    </row>
    <row r="34227" spans="21:21" x14ac:dyDescent="0.2">
      <c r="U34227" s="59"/>
    </row>
    <row r="34228" spans="21:21" x14ac:dyDescent="0.2">
      <c r="U34228" s="59"/>
    </row>
    <row r="34229" spans="21:21" x14ac:dyDescent="0.2">
      <c r="U34229" s="59"/>
    </row>
    <row r="34230" spans="21:21" x14ac:dyDescent="0.2">
      <c r="U34230" s="59"/>
    </row>
    <row r="34231" spans="21:21" x14ac:dyDescent="0.2">
      <c r="U34231" s="59"/>
    </row>
    <row r="34232" spans="21:21" x14ac:dyDescent="0.2">
      <c r="U34232" s="59"/>
    </row>
    <row r="34233" spans="21:21" x14ac:dyDescent="0.2">
      <c r="U34233" s="59"/>
    </row>
    <row r="34234" spans="21:21" x14ac:dyDescent="0.2">
      <c r="U34234" s="59"/>
    </row>
    <row r="34235" spans="21:21" x14ac:dyDescent="0.2">
      <c r="U34235" s="59"/>
    </row>
    <row r="34236" spans="21:21" x14ac:dyDescent="0.2">
      <c r="U34236" s="59"/>
    </row>
    <row r="34237" spans="21:21" x14ac:dyDescent="0.2">
      <c r="U34237" s="59"/>
    </row>
    <row r="34238" spans="21:21" x14ac:dyDescent="0.2">
      <c r="U34238" s="59"/>
    </row>
    <row r="34239" spans="21:21" x14ac:dyDescent="0.2">
      <c r="U34239" s="59"/>
    </row>
    <row r="34240" spans="21:21" x14ac:dyDescent="0.2">
      <c r="U34240" s="59"/>
    </row>
    <row r="34241" spans="21:21" x14ac:dyDescent="0.2">
      <c r="U34241" s="59"/>
    </row>
    <row r="34242" spans="21:21" x14ac:dyDescent="0.2">
      <c r="U34242" s="59"/>
    </row>
    <row r="34243" spans="21:21" x14ac:dyDescent="0.2">
      <c r="U34243" s="59"/>
    </row>
    <row r="34244" spans="21:21" x14ac:dyDescent="0.2">
      <c r="U34244" s="59"/>
    </row>
    <row r="34245" spans="21:21" x14ac:dyDescent="0.2">
      <c r="U34245" s="59"/>
    </row>
    <row r="34246" spans="21:21" x14ac:dyDescent="0.2">
      <c r="U34246" s="59"/>
    </row>
    <row r="34247" spans="21:21" x14ac:dyDescent="0.2">
      <c r="U34247" s="59"/>
    </row>
    <row r="34248" spans="21:21" x14ac:dyDescent="0.2">
      <c r="U34248" s="59"/>
    </row>
    <row r="34249" spans="21:21" x14ac:dyDescent="0.2">
      <c r="U34249" s="59"/>
    </row>
    <row r="34250" spans="21:21" x14ac:dyDescent="0.2">
      <c r="U34250" s="59"/>
    </row>
    <row r="34251" spans="21:21" x14ac:dyDescent="0.2">
      <c r="U34251" s="59"/>
    </row>
    <row r="34252" spans="21:21" x14ac:dyDescent="0.2">
      <c r="U34252" s="59"/>
    </row>
    <row r="34253" spans="21:21" x14ac:dyDescent="0.2">
      <c r="U34253" s="59"/>
    </row>
    <row r="34254" spans="21:21" x14ac:dyDescent="0.2">
      <c r="U34254" s="59"/>
    </row>
    <row r="34255" spans="21:21" x14ac:dyDescent="0.2">
      <c r="U34255" s="59"/>
    </row>
    <row r="34256" spans="21:21" x14ac:dyDescent="0.2">
      <c r="U34256" s="59"/>
    </row>
    <row r="34257" spans="21:21" x14ac:dyDescent="0.2">
      <c r="U34257" s="59"/>
    </row>
    <row r="34258" spans="21:21" x14ac:dyDescent="0.2">
      <c r="U34258" s="59"/>
    </row>
    <row r="34259" spans="21:21" x14ac:dyDescent="0.2">
      <c r="U34259" s="59"/>
    </row>
    <row r="34260" spans="21:21" x14ac:dyDescent="0.2">
      <c r="U34260" s="59"/>
    </row>
    <row r="34261" spans="21:21" x14ac:dyDescent="0.2">
      <c r="U34261" s="59"/>
    </row>
    <row r="34262" spans="21:21" x14ac:dyDescent="0.2">
      <c r="U34262" s="59"/>
    </row>
    <row r="34263" spans="21:21" x14ac:dyDescent="0.2">
      <c r="U34263" s="59"/>
    </row>
    <row r="34264" spans="21:21" x14ac:dyDescent="0.2">
      <c r="U34264" s="59"/>
    </row>
    <row r="34265" spans="21:21" x14ac:dyDescent="0.2">
      <c r="U34265" s="59"/>
    </row>
    <row r="34266" spans="21:21" x14ac:dyDescent="0.2">
      <c r="U34266" s="59"/>
    </row>
    <row r="34267" spans="21:21" x14ac:dyDescent="0.2">
      <c r="U34267" s="59"/>
    </row>
    <row r="34268" spans="21:21" x14ac:dyDescent="0.2">
      <c r="U34268" s="59"/>
    </row>
    <row r="34269" spans="21:21" x14ac:dyDescent="0.2">
      <c r="U34269" s="59"/>
    </row>
    <row r="34270" spans="21:21" x14ac:dyDescent="0.2">
      <c r="U34270" s="59"/>
    </row>
    <row r="34271" spans="21:21" x14ac:dyDescent="0.2">
      <c r="U34271" s="59"/>
    </row>
    <row r="34272" spans="21:21" x14ac:dyDescent="0.2">
      <c r="U34272" s="59"/>
    </row>
    <row r="34273" spans="21:21" x14ac:dyDescent="0.2">
      <c r="U34273" s="59"/>
    </row>
    <row r="34274" spans="21:21" x14ac:dyDescent="0.2">
      <c r="U34274" s="59"/>
    </row>
    <row r="34275" spans="21:21" x14ac:dyDescent="0.2">
      <c r="U34275" s="59"/>
    </row>
    <row r="34276" spans="21:21" x14ac:dyDescent="0.2">
      <c r="U34276" s="59"/>
    </row>
    <row r="34277" spans="21:21" x14ac:dyDescent="0.2">
      <c r="U34277" s="59"/>
    </row>
    <row r="34278" spans="21:21" x14ac:dyDescent="0.2">
      <c r="U34278" s="59"/>
    </row>
    <row r="34279" spans="21:21" x14ac:dyDescent="0.2">
      <c r="U34279" s="59"/>
    </row>
    <row r="34280" spans="21:21" x14ac:dyDescent="0.2">
      <c r="U34280" s="59"/>
    </row>
    <row r="34281" spans="21:21" x14ac:dyDescent="0.2">
      <c r="U34281" s="59"/>
    </row>
    <row r="34282" spans="21:21" x14ac:dyDescent="0.2">
      <c r="U34282" s="59"/>
    </row>
    <row r="34283" spans="21:21" x14ac:dyDescent="0.2">
      <c r="U34283" s="59"/>
    </row>
    <row r="34284" spans="21:21" x14ac:dyDescent="0.2">
      <c r="U34284" s="59"/>
    </row>
    <row r="34285" spans="21:21" x14ac:dyDescent="0.2">
      <c r="U34285" s="59"/>
    </row>
    <row r="34286" spans="21:21" x14ac:dyDescent="0.2">
      <c r="U34286" s="59"/>
    </row>
    <row r="34287" spans="21:21" x14ac:dyDescent="0.2">
      <c r="U34287" s="59"/>
    </row>
    <row r="34288" spans="21:21" x14ac:dyDescent="0.2">
      <c r="U34288" s="59"/>
    </row>
    <row r="34289" spans="21:21" x14ac:dyDescent="0.2">
      <c r="U34289" s="59"/>
    </row>
    <row r="34290" spans="21:21" x14ac:dyDescent="0.2">
      <c r="U34290" s="59"/>
    </row>
    <row r="34291" spans="21:21" x14ac:dyDescent="0.2">
      <c r="U34291" s="59"/>
    </row>
    <row r="34292" spans="21:21" x14ac:dyDescent="0.2">
      <c r="U34292" s="59"/>
    </row>
    <row r="34293" spans="21:21" x14ac:dyDescent="0.2">
      <c r="U34293" s="59"/>
    </row>
    <row r="34294" spans="21:21" x14ac:dyDescent="0.2">
      <c r="U34294" s="59"/>
    </row>
    <row r="34295" spans="21:21" x14ac:dyDescent="0.2">
      <c r="U34295" s="59"/>
    </row>
    <row r="34296" spans="21:21" x14ac:dyDescent="0.2">
      <c r="U34296" s="59"/>
    </row>
    <row r="34297" spans="21:21" x14ac:dyDescent="0.2">
      <c r="U34297" s="59"/>
    </row>
    <row r="34298" spans="21:21" x14ac:dyDescent="0.2">
      <c r="U34298" s="59"/>
    </row>
    <row r="34299" spans="21:21" x14ac:dyDescent="0.2">
      <c r="U34299" s="59"/>
    </row>
    <row r="34300" spans="21:21" x14ac:dyDescent="0.2">
      <c r="U34300" s="59"/>
    </row>
    <row r="34301" spans="21:21" x14ac:dyDescent="0.2">
      <c r="U34301" s="59"/>
    </row>
    <row r="34302" spans="21:21" x14ac:dyDescent="0.2">
      <c r="U34302" s="59"/>
    </row>
    <row r="34303" spans="21:21" x14ac:dyDescent="0.2">
      <c r="U34303" s="59"/>
    </row>
    <row r="34304" spans="21:21" x14ac:dyDescent="0.2">
      <c r="U34304" s="59"/>
    </row>
    <row r="34305" spans="21:21" x14ac:dyDescent="0.2">
      <c r="U34305" s="59"/>
    </row>
    <row r="34306" spans="21:21" x14ac:dyDescent="0.2">
      <c r="U34306" s="59"/>
    </row>
    <row r="34307" spans="21:21" x14ac:dyDescent="0.2">
      <c r="U34307" s="59"/>
    </row>
    <row r="34308" spans="21:21" x14ac:dyDescent="0.2">
      <c r="U34308" s="59"/>
    </row>
    <row r="34309" spans="21:21" x14ac:dyDescent="0.2">
      <c r="U34309" s="59"/>
    </row>
    <row r="34310" spans="21:21" x14ac:dyDescent="0.2">
      <c r="U34310" s="59"/>
    </row>
    <row r="34311" spans="21:21" x14ac:dyDescent="0.2">
      <c r="U34311" s="59"/>
    </row>
    <row r="34312" spans="21:21" x14ac:dyDescent="0.2">
      <c r="U34312" s="59"/>
    </row>
    <row r="34313" spans="21:21" x14ac:dyDescent="0.2">
      <c r="U34313" s="59"/>
    </row>
    <row r="34314" spans="21:21" x14ac:dyDescent="0.2">
      <c r="U34314" s="59"/>
    </row>
    <row r="34315" spans="21:21" x14ac:dyDescent="0.2">
      <c r="U34315" s="59"/>
    </row>
    <row r="34316" spans="21:21" x14ac:dyDescent="0.2">
      <c r="U34316" s="59"/>
    </row>
    <row r="34317" spans="21:21" x14ac:dyDescent="0.2">
      <c r="U34317" s="59"/>
    </row>
    <row r="34318" spans="21:21" x14ac:dyDescent="0.2">
      <c r="U34318" s="59"/>
    </row>
    <row r="34319" spans="21:21" x14ac:dyDescent="0.2">
      <c r="U34319" s="59"/>
    </row>
    <row r="34320" spans="21:21" x14ac:dyDescent="0.2">
      <c r="U34320" s="59"/>
    </row>
    <row r="34321" spans="21:21" x14ac:dyDescent="0.2">
      <c r="U34321" s="59"/>
    </row>
    <row r="34322" spans="21:21" x14ac:dyDescent="0.2">
      <c r="U34322" s="59"/>
    </row>
    <row r="34323" spans="21:21" x14ac:dyDescent="0.2">
      <c r="U34323" s="59"/>
    </row>
    <row r="34324" spans="21:21" x14ac:dyDescent="0.2">
      <c r="U34324" s="59"/>
    </row>
    <row r="34325" spans="21:21" x14ac:dyDescent="0.2">
      <c r="U34325" s="59"/>
    </row>
    <row r="34326" spans="21:21" x14ac:dyDescent="0.2">
      <c r="U34326" s="59"/>
    </row>
    <row r="34327" spans="21:21" x14ac:dyDescent="0.2">
      <c r="U34327" s="59"/>
    </row>
    <row r="34328" spans="21:21" x14ac:dyDescent="0.2">
      <c r="U34328" s="59"/>
    </row>
    <row r="34329" spans="21:21" x14ac:dyDescent="0.2">
      <c r="U34329" s="59"/>
    </row>
    <row r="34330" spans="21:21" x14ac:dyDescent="0.2">
      <c r="U34330" s="59"/>
    </row>
    <row r="34331" spans="21:21" x14ac:dyDescent="0.2">
      <c r="U34331" s="59"/>
    </row>
    <row r="34332" spans="21:21" x14ac:dyDescent="0.2">
      <c r="U34332" s="59"/>
    </row>
    <row r="34333" spans="21:21" x14ac:dyDescent="0.2">
      <c r="U34333" s="59"/>
    </row>
    <row r="34334" spans="21:21" x14ac:dyDescent="0.2">
      <c r="U34334" s="59"/>
    </row>
    <row r="34335" spans="21:21" x14ac:dyDescent="0.2">
      <c r="U34335" s="59"/>
    </row>
    <row r="34336" spans="21:21" x14ac:dyDescent="0.2">
      <c r="U34336" s="59"/>
    </row>
    <row r="34337" spans="21:21" x14ac:dyDescent="0.2">
      <c r="U34337" s="59"/>
    </row>
    <row r="34338" spans="21:21" x14ac:dyDescent="0.2">
      <c r="U34338" s="59"/>
    </row>
    <row r="34339" spans="21:21" x14ac:dyDescent="0.2">
      <c r="U34339" s="59"/>
    </row>
    <row r="34340" spans="21:21" x14ac:dyDescent="0.2">
      <c r="U34340" s="59"/>
    </row>
    <row r="34341" spans="21:21" x14ac:dyDescent="0.2">
      <c r="U34341" s="59"/>
    </row>
    <row r="34342" spans="21:21" x14ac:dyDescent="0.2">
      <c r="U34342" s="59"/>
    </row>
    <row r="34343" spans="21:21" x14ac:dyDescent="0.2">
      <c r="U34343" s="59"/>
    </row>
    <row r="34344" spans="21:21" x14ac:dyDescent="0.2">
      <c r="U34344" s="59"/>
    </row>
    <row r="34345" spans="21:21" x14ac:dyDescent="0.2">
      <c r="U34345" s="59"/>
    </row>
    <row r="34346" spans="21:21" x14ac:dyDescent="0.2">
      <c r="U34346" s="59"/>
    </row>
    <row r="34347" spans="21:21" x14ac:dyDescent="0.2">
      <c r="U34347" s="59"/>
    </row>
    <row r="34348" spans="21:21" x14ac:dyDescent="0.2">
      <c r="U34348" s="59"/>
    </row>
    <row r="34349" spans="21:21" x14ac:dyDescent="0.2">
      <c r="U34349" s="59"/>
    </row>
    <row r="34350" spans="21:21" x14ac:dyDescent="0.2">
      <c r="U34350" s="59"/>
    </row>
    <row r="34351" spans="21:21" x14ac:dyDescent="0.2">
      <c r="U34351" s="59"/>
    </row>
    <row r="34352" spans="21:21" x14ac:dyDescent="0.2">
      <c r="U34352" s="59"/>
    </row>
    <row r="34353" spans="21:21" x14ac:dyDescent="0.2">
      <c r="U34353" s="59"/>
    </row>
    <row r="34354" spans="21:21" x14ac:dyDescent="0.2">
      <c r="U34354" s="59"/>
    </row>
    <row r="34355" spans="21:21" x14ac:dyDescent="0.2">
      <c r="U34355" s="59"/>
    </row>
    <row r="34356" spans="21:21" x14ac:dyDescent="0.2">
      <c r="U34356" s="59"/>
    </row>
    <row r="34357" spans="21:21" x14ac:dyDescent="0.2">
      <c r="U34357" s="59"/>
    </row>
    <row r="34358" spans="21:21" x14ac:dyDescent="0.2">
      <c r="U34358" s="59"/>
    </row>
    <row r="34359" spans="21:21" x14ac:dyDescent="0.2">
      <c r="U34359" s="59"/>
    </row>
    <row r="34360" spans="21:21" x14ac:dyDescent="0.2">
      <c r="U34360" s="59"/>
    </row>
    <row r="34361" spans="21:21" x14ac:dyDescent="0.2">
      <c r="U34361" s="59"/>
    </row>
    <row r="34362" spans="21:21" x14ac:dyDescent="0.2">
      <c r="U34362" s="59"/>
    </row>
    <row r="34363" spans="21:21" x14ac:dyDescent="0.2">
      <c r="U34363" s="59"/>
    </row>
    <row r="34364" spans="21:21" x14ac:dyDescent="0.2">
      <c r="U34364" s="59"/>
    </row>
    <row r="34365" spans="21:21" x14ac:dyDescent="0.2">
      <c r="U34365" s="59"/>
    </row>
    <row r="34366" spans="21:21" x14ac:dyDescent="0.2">
      <c r="U34366" s="59"/>
    </row>
    <row r="34367" spans="21:21" x14ac:dyDescent="0.2">
      <c r="U34367" s="59"/>
    </row>
    <row r="34368" spans="21:21" x14ac:dyDescent="0.2">
      <c r="U34368" s="59"/>
    </row>
    <row r="34369" spans="21:21" x14ac:dyDescent="0.2">
      <c r="U34369" s="59"/>
    </row>
    <row r="34370" spans="21:21" x14ac:dyDescent="0.2">
      <c r="U34370" s="59"/>
    </row>
    <row r="34371" spans="21:21" x14ac:dyDescent="0.2">
      <c r="U34371" s="59"/>
    </row>
    <row r="34372" spans="21:21" x14ac:dyDescent="0.2">
      <c r="U34372" s="59"/>
    </row>
    <row r="34373" spans="21:21" x14ac:dyDescent="0.2">
      <c r="U34373" s="59"/>
    </row>
    <row r="34374" spans="21:21" x14ac:dyDescent="0.2">
      <c r="U34374" s="59"/>
    </row>
    <row r="34375" spans="21:21" x14ac:dyDescent="0.2">
      <c r="U34375" s="59"/>
    </row>
    <row r="34376" spans="21:21" x14ac:dyDescent="0.2">
      <c r="U34376" s="59"/>
    </row>
    <row r="34377" spans="21:21" x14ac:dyDescent="0.2">
      <c r="U34377" s="59"/>
    </row>
    <row r="34378" spans="21:21" x14ac:dyDescent="0.2">
      <c r="U34378" s="59"/>
    </row>
    <row r="34379" spans="21:21" x14ac:dyDescent="0.2">
      <c r="U34379" s="59"/>
    </row>
    <row r="34380" spans="21:21" x14ac:dyDescent="0.2">
      <c r="U34380" s="59"/>
    </row>
    <row r="34381" spans="21:21" x14ac:dyDescent="0.2">
      <c r="U34381" s="59"/>
    </row>
    <row r="34382" spans="21:21" x14ac:dyDescent="0.2">
      <c r="U34382" s="59"/>
    </row>
    <row r="34383" spans="21:21" x14ac:dyDescent="0.2">
      <c r="U34383" s="59"/>
    </row>
    <row r="34384" spans="21:21" x14ac:dyDescent="0.2">
      <c r="U34384" s="59"/>
    </row>
    <row r="34385" spans="21:21" x14ac:dyDescent="0.2">
      <c r="U34385" s="59"/>
    </row>
    <row r="34386" spans="21:21" x14ac:dyDescent="0.2">
      <c r="U34386" s="59"/>
    </row>
    <row r="34387" spans="21:21" x14ac:dyDescent="0.2">
      <c r="U34387" s="59"/>
    </row>
    <row r="34388" spans="21:21" x14ac:dyDescent="0.2">
      <c r="U34388" s="59"/>
    </row>
    <row r="34389" spans="21:21" x14ac:dyDescent="0.2">
      <c r="U34389" s="59"/>
    </row>
    <row r="34390" spans="21:21" x14ac:dyDescent="0.2">
      <c r="U34390" s="59"/>
    </row>
    <row r="34391" spans="21:21" x14ac:dyDescent="0.2">
      <c r="U34391" s="59"/>
    </row>
    <row r="34392" spans="21:21" x14ac:dyDescent="0.2">
      <c r="U34392" s="59"/>
    </row>
    <row r="34393" spans="21:21" x14ac:dyDescent="0.2">
      <c r="U34393" s="59"/>
    </row>
    <row r="34394" spans="21:21" x14ac:dyDescent="0.2">
      <c r="U34394" s="59"/>
    </row>
    <row r="34395" spans="21:21" x14ac:dyDescent="0.2">
      <c r="U34395" s="59"/>
    </row>
    <row r="34396" spans="21:21" x14ac:dyDescent="0.2">
      <c r="U34396" s="59"/>
    </row>
    <row r="34397" spans="21:21" x14ac:dyDescent="0.2">
      <c r="U34397" s="59"/>
    </row>
    <row r="34398" spans="21:21" x14ac:dyDescent="0.2">
      <c r="U34398" s="59"/>
    </row>
    <row r="34399" spans="21:21" x14ac:dyDescent="0.2">
      <c r="U34399" s="59"/>
    </row>
    <row r="34400" spans="21:21" x14ac:dyDescent="0.2">
      <c r="U34400" s="59"/>
    </row>
    <row r="34401" spans="21:21" x14ac:dyDescent="0.2">
      <c r="U34401" s="59"/>
    </row>
    <row r="34402" spans="21:21" x14ac:dyDescent="0.2">
      <c r="U34402" s="59"/>
    </row>
    <row r="34403" spans="21:21" x14ac:dyDescent="0.2">
      <c r="U34403" s="59"/>
    </row>
    <row r="34404" spans="21:21" x14ac:dyDescent="0.2">
      <c r="U34404" s="59"/>
    </row>
    <row r="34405" spans="21:21" x14ac:dyDescent="0.2">
      <c r="U34405" s="59"/>
    </row>
    <row r="34406" spans="21:21" x14ac:dyDescent="0.2">
      <c r="U34406" s="59"/>
    </row>
    <row r="34407" spans="21:21" x14ac:dyDescent="0.2">
      <c r="U34407" s="59"/>
    </row>
    <row r="34408" spans="21:21" x14ac:dyDescent="0.2">
      <c r="U34408" s="59"/>
    </row>
    <row r="34409" spans="21:21" x14ac:dyDescent="0.2">
      <c r="U34409" s="59"/>
    </row>
    <row r="34410" spans="21:21" x14ac:dyDescent="0.2">
      <c r="U34410" s="59"/>
    </row>
    <row r="34411" spans="21:21" x14ac:dyDescent="0.2">
      <c r="U34411" s="59"/>
    </row>
    <row r="34412" spans="21:21" x14ac:dyDescent="0.2">
      <c r="U34412" s="59"/>
    </row>
    <row r="34413" spans="21:21" x14ac:dyDescent="0.2">
      <c r="U34413" s="59"/>
    </row>
    <row r="34414" spans="21:21" x14ac:dyDescent="0.2">
      <c r="U34414" s="59"/>
    </row>
    <row r="34415" spans="21:21" x14ac:dyDescent="0.2">
      <c r="U34415" s="59"/>
    </row>
    <row r="34416" spans="21:21" x14ac:dyDescent="0.2">
      <c r="U34416" s="59"/>
    </row>
    <row r="34417" spans="21:21" x14ac:dyDescent="0.2">
      <c r="U34417" s="59"/>
    </row>
    <row r="34418" spans="21:21" x14ac:dyDescent="0.2">
      <c r="U34418" s="59"/>
    </row>
    <row r="34419" spans="21:21" x14ac:dyDescent="0.2">
      <c r="U34419" s="59"/>
    </row>
    <row r="34420" spans="21:21" x14ac:dyDescent="0.2">
      <c r="U34420" s="59"/>
    </row>
    <row r="34421" spans="21:21" x14ac:dyDescent="0.2">
      <c r="U34421" s="59"/>
    </row>
    <row r="34422" spans="21:21" x14ac:dyDescent="0.2">
      <c r="U34422" s="59"/>
    </row>
    <row r="34423" spans="21:21" x14ac:dyDescent="0.2">
      <c r="U34423" s="59"/>
    </row>
    <row r="34424" spans="21:21" x14ac:dyDescent="0.2">
      <c r="U34424" s="59"/>
    </row>
    <row r="34425" spans="21:21" x14ac:dyDescent="0.2">
      <c r="U34425" s="59"/>
    </row>
    <row r="34426" spans="21:21" x14ac:dyDescent="0.2">
      <c r="U34426" s="59"/>
    </row>
    <row r="34427" spans="21:21" x14ac:dyDescent="0.2">
      <c r="U34427" s="59"/>
    </row>
    <row r="34428" spans="21:21" x14ac:dyDescent="0.2">
      <c r="U34428" s="59"/>
    </row>
    <row r="34429" spans="21:21" x14ac:dyDescent="0.2">
      <c r="U34429" s="59"/>
    </row>
    <row r="34430" spans="21:21" x14ac:dyDescent="0.2">
      <c r="U34430" s="59"/>
    </row>
    <row r="34431" spans="21:21" x14ac:dyDescent="0.2">
      <c r="U34431" s="59"/>
    </row>
    <row r="34432" spans="21:21" x14ac:dyDescent="0.2">
      <c r="U34432" s="59"/>
    </row>
    <row r="34433" spans="21:21" x14ac:dyDescent="0.2">
      <c r="U34433" s="59"/>
    </row>
    <row r="34434" spans="21:21" x14ac:dyDescent="0.2">
      <c r="U34434" s="59"/>
    </row>
    <row r="34435" spans="21:21" x14ac:dyDescent="0.2">
      <c r="U34435" s="59"/>
    </row>
    <row r="34436" spans="21:21" x14ac:dyDescent="0.2">
      <c r="U34436" s="59"/>
    </row>
    <row r="34437" spans="21:21" x14ac:dyDescent="0.2">
      <c r="U34437" s="59"/>
    </row>
    <row r="34438" spans="21:21" x14ac:dyDescent="0.2">
      <c r="U34438" s="59"/>
    </row>
    <row r="34439" spans="21:21" x14ac:dyDescent="0.2">
      <c r="U34439" s="59"/>
    </row>
    <row r="34440" spans="21:21" x14ac:dyDescent="0.2">
      <c r="U34440" s="59"/>
    </row>
    <row r="34441" spans="21:21" x14ac:dyDescent="0.2">
      <c r="U34441" s="59"/>
    </row>
    <row r="34442" spans="21:21" x14ac:dyDescent="0.2">
      <c r="U34442" s="59"/>
    </row>
    <row r="34443" spans="21:21" x14ac:dyDescent="0.2">
      <c r="U34443" s="59"/>
    </row>
    <row r="34444" spans="21:21" x14ac:dyDescent="0.2">
      <c r="U34444" s="59"/>
    </row>
    <row r="34445" spans="21:21" x14ac:dyDescent="0.2">
      <c r="U34445" s="59"/>
    </row>
    <row r="34446" spans="21:21" x14ac:dyDescent="0.2">
      <c r="U34446" s="59"/>
    </row>
    <row r="34447" spans="21:21" x14ac:dyDescent="0.2">
      <c r="U34447" s="59"/>
    </row>
    <row r="34448" spans="21:21" x14ac:dyDescent="0.2">
      <c r="U34448" s="59"/>
    </row>
    <row r="34449" spans="21:21" x14ac:dyDescent="0.2">
      <c r="U34449" s="59"/>
    </row>
    <row r="34450" spans="21:21" x14ac:dyDescent="0.2">
      <c r="U34450" s="59"/>
    </row>
    <row r="34451" spans="21:21" x14ac:dyDescent="0.2">
      <c r="U34451" s="59"/>
    </row>
    <row r="34452" spans="21:21" x14ac:dyDescent="0.2">
      <c r="U34452" s="59"/>
    </row>
    <row r="34453" spans="21:21" x14ac:dyDescent="0.2">
      <c r="U34453" s="59"/>
    </row>
    <row r="34454" spans="21:21" x14ac:dyDescent="0.2">
      <c r="U34454" s="59"/>
    </row>
    <row r="34455" spans="21:21" x14ac:dyDescent="0.2">
      <c r="U34455" s="59"/>
    </row>
    <row r="34456" spans="21:21" x14ac:dyDescent="0.2">
      <c r="U34456" s="59"/>
    </row>
    <row r="34457" spans="21:21" x14ac:dyDescent="0.2">
      <c r="U34457" s="59"/>
    </row>
    <row r="34458" spans="21:21" x14ac:dyDescent="0.2">
      <c r="U34458" s="59"/>
    </row>
    <row r="34459" spans="21:21" x14ac:dyDescent="0.2">
      <c r="U34459" s="59"/>
    </row>
    <row r="34460" spans="21:21" x14ac:dyDescent="0.2">
      <c r="U34460" s="59"/>
    </row>
    <row r="34461" spans="21:21" x14ac:dyDescent="0.2">
      <c r="U34461" s="59"/>
    </row>
    <row r="34462" spans="21:21" x14ac:dyDescent="0.2">
      <c r="U34462" s="59"/>
    </row>
    <row r="34463" spans="21:21" x14ac:dyDescent="0.2">
      <c r="U34463" s="59"/>
    </row>
    <row r="34464" spans="21:21" x14ac:dyDescent="0.2">
      <c r="U34464" s="59"/>
    </row>
    <row r="34465" spans="21:21" x14ac:dyDescent="0.2">
      <c r="U34465" s="59"/>
    </row>
    <row r="34466" spans="21:21" x14ac:dyDescent="0.2">
      <c r="U34466" s="59"/>
    </row>
    <row r="34467" spans="21:21" x14ac:dyDescent="0.2">
      <c r="U34467" s="59"/>
    </row>
    <row r="34468" spans="21:21" x14ac:dyDescent="0.2">
      <c r="U34468" s="59"/>
    </row>
    <row r="34469" spans="21:21" x14ac:dyDescent="0.2">
      <c r="U34469" s="59"/>
    </row>
    <row r="34470" spans="21:21" x14ac:dyDescent="0.2">
      <c r="U34470" s="59"/>
    </row>
    <row r="34471" spans="21:21" x14ac:dyDescent="0.2">
      <c r="U34471" s="59"/>
    </row>
    <row r="34472" spans="21:21" x14ac:dyDescent="0.2">
      <c r="U34472" s="59"/>
    </row>
    <row r="34473" spans="21:21" x14ac:dyDescent="0.2">
      <c r="U34473" s="59"/>
    </row>
    <row r="34474" spans="21:21" x14ac:dyDescent="0.2">
      <c r="U34474" s="59"/>
    </row>
    <row r="34475" spans="21:21" x14ac:dyDescent="0.2">
      <c r="U34475" s="59"/>
    </row>
    <row r="34476" spans="21:21" x14ac:dyDescent="0.2">
      <c r="U34476" s="59"/>
    </row>
    <row r="34477" spans="21:21" x14ac:dyDescent="0.2">
      <c r="U34477" s="59"/>
    </row>
    <row r="34478" spans="21:21" x14ac:dyDescent="0.2">
      <c r="U34478" s="59"/>
    </row>
    <row r="34479" spans="21:21" x14ac:dyDescent="0.2">
      <c r="U34479" s="59"/>
    </row>
    <row r="34480" spans="21:21" x14ac:dyDescent="0.2">
      <c r="U34480" s="59"/>
    </row>
    <row r="34481" spans="21:21" x14ac:dyDescent="0.2">
      <c r="U34481" s="59"/>
    </row>
    <row r="34482" spans="21:21" x14ac:dyDescent="0.2">
      <c r="U34482" s="59"/>
    </row>
    <row r="34483" spans="21:21" x14ac:dyDescent="0.2">
      <c r="U34483" s="59"/>
    </row>
    <row r="34484" spans="21:21" x14ac:dyDescent="0.2">
      <c r="U34484" s="59"/>
    </row>
    <row r="34485" spans="21:21" x14ac:dyDescent="0.2">
      <c r="U34485" s="59"/>
    </row>
    <row r="34486" spans="21:21" x14ac:dyDescent="0.2">
      <c r="U34486" s="59"/>
    </row>
    <row r="34487" spans="21:21" x14ac:dyDescent="0.2">
      <c r="U34487" s="59"/>
    </row>
    <row r="34488" spans="21:21" x14ac:dyDescent="0.2">
      <c r="U34488" s="59"/>
    </row>
    <row r="34489" spans="21:21" x14ac:dyDescent="0.2">
      <c r="U34489" s="59"/>
    </row>
    <row r="34490" spans="21:21" x14ac:dyDescent="0.2">
      <c r="U34490" s="59"/>
    </row>
    <row r="34491" spans="21:21" x14ac:dyDescent="0.2">
      <c r="U34491" s="59"/>
    </row>
    <row r="34492" spans="21:21" x14ac:dyDescent="0.2">
      <c r="U34492" s="59"/>
    </row>
    <row r="34493" spans="21:21" x14ac:dyDescent="0.2">
      <c r="U34493" s="59"/>
    </row>
    <row r="34494" spans="21:21" x14ac:dyDescent="0.2">
      <c r="U34494" s="59"/>
    </row>
    <row r="34495" spans="21:21" x14ac:dyDescent="0.2">
      <c r="U34495" s="59"/>
    </row>
    <row r="34496" spans="21:21" x14ac:dyDescent="0.2">
      <c r="U34496" s="59"/>
    </row>
    <row r="34497" spans="21:21" x14ac:dyDescent="0.2">
      <c r="U34497" s="59"/>
    </row>
    <row r="34498" spans="21:21" x14ac:dyDescent="0.2">
      <c r="U34498" s="59"/>
    </row>
    <row r="34499" spans="21:21" x14ac:dyDescent="0.2">
      <c r="U34499" s="59"/>
    </row>
    <row r="34500" spans="21:21" x14ac:dyDescent="0.2">
      <c r="U34500" s="59"/>
    </row>
    <row r="34501" spans="21:21" x14ac:dyDescent="0.2">
      <c r="U34501" s="59"/>
    </row>
    <row r="34502" spans="21:21" x14ac:dyDescent="0.2">
      <c r="U34502" s="59"/>
    </row>
    <row r="34503" spans="21:21" x14ac:dyDescent="0.2">
      <c r="U34503" s="59"/>
    </row>
    <row r="34504" spans="21:21" x14ac:dyDescent="0.2">
      <c r="U34504" s="59"/>
    </row>
    <row r="34505" spans="21:21" x14ac:dyDescent="0.2">
      <c r="U34505" s="59"/>
    </row>
    <row r="34506" spans="21:21" x14ac:dyDescent="0.2">
      <c r="U34506" s="59"/>
    </row>
    <row r="34507" spans="21:21" x14ac:dyDescent="0.2">
      <c r="U34507" s="59"/>
    </row>
    <row r="34508" spans="21:21" x14ac:dyDescent="0.2">
      <c r="U34508" s="59"/>
    </row>
    <row r="34509" spans="21:21" x14ac:dyDescent="0.2">
      <c r="U34509" s="59"/>
    </row>
    <row r="34510" spans="21:21" x14ac:dyDescent="0.2">
      <c r="U34510" s="59"/>
    </row>
    <row r="34511" spans="21:21" x14ac:dyDescent="0.2">
      <c r="U34511" s="59"/>
    </row>
    <row r="34512" spans="21:21" x14ac:dyDescent="0.2">
      <c r="U34512" s="59"/>
    </row>
    <row r="34513" spans="21:21" x14ac:dyDescent="0.2">
      <c r="U34513" s="59"/>
    </row>
    <row r="34514" spans="21:21" x14ac:dyDescent="0.2">
      <c r="U34514" s="59"/>
    </row>
    <row r="34515" spans="21:21" x14ac:dyDescent="0.2">
      <c r="U34515" s="59"/>
    </row>
    <row r="34516" spans="21:21" x14ac:dyDescent="0.2">
      <c r="U34516" s="59"/>
    </row>
    <row r="34517" spans="21:21" x14ac:dyDescent="0.2">
      <c r="U34517" s="59"/>
    </row>
    <row r="34518" spans="21:21" x14ac:dyDescent="0.2">
      <c r="U34518" s="59"/>
    </row>
    <row r="34519" spans="21:21" x14ac:dyDescent="0.2">
      <c r="U34519" s="59"/>
    </row>
    <row r="34520" spans="21:21" x14ac:dyDescent="0.2">
      <c r="U34520" s="59"/>
    </row>
    <row r="34521" spans="21:21" x14ac:dyDescent="0.2">
      <c r="U34521" s="59"/>
    </row>
    <row r="34522" spans="21:21" x14ac:dyDescent="0.2">
      <c r="U34522" s="59"/>
    </row>
    <row r="34523" spans="21:21" x14ac:dyDescent="0.2">
      <c r="U34523" s="59"/>
    </row>
    <row r="34524" spans="21:21" x14ac:dyDescent="0.2">
      <c r="U34524" s="59"/>
    </row>
    <row r="34525" spans="21:21" x14ac:dyDescent="0.2">
      <c r="U34525" s="59"/>
    </row>
    <row r="34526" spans="21:21" x14ac:dyDescent="0.2">
      <c r="U34526" s="59"/>
    </row>
    <row r="34527" spans="21:21" x14ac:dyDescent="0.2">
      <c r="U34527" s="59"/>
    </row>
    <row r="34528" spans="21:21" x14ac:dyDescent="0.2">
      <c r="U34528" s="59"/>
    </row>
    <row r="34529" spans="21:21" x14ac:dyDescent="0.2">
      <c r="U34529" s="59"/>
    </row>
    <row r="34530" spans="21:21" x14ac:dyDescent="0.2">
      <c r="U34530" s="59"/>
    </row>
    <row r="34531" spans="21:21" x14ac:dyDescent="0.2">
      <c r="U34531" s="59"/>
    </row>
    <row r="34532" spans="21:21" x14ac:dyDescent="0.2">
      <c r="U34532" s="59"/>
    </row>
    <row r="34533" spans="21:21" x14ac:dyDescent="0.2">
      <c r="U34533" s="59"/>
    </row>
    <row r="34534" spans="21:21" x14ac:dyDescent="0.2">
      <c r="U34534" s="59"/>
    </row>
    <row r="34535" spans="21:21" x14ac:dyDescent="0.2">
      <c r="U34535" s="59"/>
    </row>
    <row r="34536" spans="21:21" x14ac:dyDescent="0.2">
      <c r="U34536" s="59"/>
    </row>
    <row r="34537" spans="21:21" x14ac:dyDescent="0.2">
      <c r="U34537" s="59"/>
    </row>
    <row r="34538" spans="21:21" x14ac:dyDescent="0.2">
      <c r="U34538" s="59"/>
    </row>
    <row r="34539" spans="21:21" x14ac:dyDescent="0.2">
      <c r="U34539" s="59"/>
    </row>
    <row r="34540" spans="21:21" x14ac:dyDescent="0.2">
      <c r="U34540" s="59"/>
    </row>
    <row r="34541" spans="21:21" x14ac:dyDescent="0.2">
      <c r="U34541" s="59"/>
    </row>
    <row r="34542" spans="21:21" x14ac:dyDescent="0.2">
      <c r="U34542" s="59"/>
    </row>
    <row r="34543" spans="21:21" x14ac:dyDescent="0.2">
      <c r="U34543" s="59"/>
    </row>
    <row r="34544" spans="21:21" x14ac:dyDescent="0.2">
      <c r="U34544" s="59"/>
    </row>
    <row r="34545" spans="21:21" x14ac:dyDescent="0.2">
      <c r="U34545" s="59"/>
    </row>
    <row r="34546" spans="21:21" x14ac:dyDescent="0.2">
      <c r="U34546" s="59"/>
    </row>
    <row r="34547" spans="21:21" x14ac:dyDescent="0.2">
      <c r="U34547" s="59"/>
    </row>
    <row r="34548" spans="21:21" x14ac:dyDescent="0.2">
      <c r="U34548" s="59"/>
    </row>
    <row r="34549" spans="21:21" x14ac:dyDescent="0.2">
      <c r="U34549" s="59"/>
    </row>
    <row r="34550" spans="21:21" x14ac:dyDescent="0.2">
      <c r="U34550" s="59"/>
    </row>
    <row r="34551" spans="21:21" x14ac:dyDescent="0.2">
      <c r="U34551" s="59"/>
    </row>
    <row r="34552" spans="21:21" x14ac:dyDescent="0.2">
      <c r="U34552" s="59"/>
    </row>
    <row r="34553" spans="21:21" x14ac:dyDescent="0.2">
      <c r="U34553" s="59"/>
    </row>
    <row r="34554" spans="21:21" x14ac:dyDescent="0.2">
      <c r="U34554" s="59"/>
    </row>
    <row r="34555" spans="21:21" x14ac:dyDescent="0.2">
      <c r="U34555" s="59"/>
    </row>
    <row r="34556" spans="21:21" x14ac:dyDescent="0.2">
      <c r="U34556" s="59"/>
    </row>
    <row r="34557" spans="21:21" x14ac:dyDescent="0.2">
      <c r="U34557" s="59"/>
    </row>
    <row r="34558" spans="21:21" x14ac:dyDescent="0.2">
      <c r="U34558" s="59"/>
    </row>
    <row r="34559" spans="21:21" x14ac:dyDescent="0.2">
      <c r="U34559" s="59"/>
    </row>
    <row r="34560" spans="21:21" x14ac:dyDescent="0.2">
      <c r="U34560" s="59"/>
    </row>
    <row r="34561" spans="21:21" x14ac:dyDescent="0.2">
      <c r="U34561" s="59"/>
    </row>
    <row r="34562" spans="21:21" x14ac:dyDescent="0.2">
      <c r="U34562" s="59"/>
    </row>
    <row r="34563" spans="21:21" x14ac:dyDescent="0.2">
      <c r="U34563" s="59"/>
    </row>
    <row r="34564" spans="21:21" x14ac:dyDescent="0.2">
      <c r="U34564" s="59"/>
    </row>
    <row r="34565" spans="21:21" x14ac:dyDescent="0.2">
      <c r="U34565" s="59"/>
    </row>
    <row r="34566" spans="21:21" x14ac:dyDescent="0.2">
      <c r="U34566" s="59"/>
    </row>
    <row r="34567" spans="21:21" x14ac:dyDescent="0.2">
      <c r="U34567" s="59"/>
    </row>
    <row r="34568" spans="21:21" x14ac:dyDescent="0.2">
      <c r="U34568" s="59"/>
    </row>
    <row r="34569" spans="21:21" x14ac:dyDescent="0.2">
      <c r="U34569" s="59"/>
    </row>
    <row r="34570" spans="21:21" x14ac:dyDescent="0.2">
      <c r="U34570" s="59"/>
    </row>
    <row r="34571" spans="21:21" x14ac:dyDescent="0.2">
      <c r="U34571" s="59"/>
    </row>
    <row r="34572" spans="21:21" x14ac:dyDescent="0.2">
      <c r="U34572" s="59"/>
    </row>
    <row r="34573" spans="21:21" x14ac:dyDescent="0.2">
      <c r="U34573" s="59"/>
    </row>
    <row r="34574" spans="21:21" x14ac:dyDescent="0.2">
      <c r="U34574" s="59"/>
    </row>
    <row r="34575" spans="21:21" x14ac:dyDescent="0.2">
      <c r="U34575" s="59"/>
    </row>
    <row r="34576" spans="21:21" x14ac:dyDescent="0.2">
      <c r="U34576" s="59"/>
    </row>
    <row r="34577" spans="21:21" x14ac:dyDescent="0.2">
      <c r="U34577" s="59"/>
    </row>
    <row r="34578" spans="21:21" x14ac:dyDescent="0.2">
      <c r="U34578" s="59"/>
    </row>
    <row r="34579" spans="21:21" x14ac:dyDescent="0.2">
      <c r="U34579" s="59"/>
    </row>
    <row r="34580" spans="21:21" x14ac:dyDescent="0.2">
      <c r="U34580" s="59"/>
    </row>
    <row r="34581" spans="21:21" x14ac:dyDescent="0.2">
      <c r="U34581" s="59"/>
    </row>
    <row r="34582" spans="21:21" x14ac:dyDescent="0.2">
      <c r="U34582" s="59"/>
    </row>
    <row r="34583" spans="21:21" x14ac:dyDescent="0.2">
      <c r="U34583" s="59"/>
    </row>
    <row r="34584" spans="21:21" x14ac:dyDescent="0.2">
      <c r="U34584" s="59"/>
    </row>
    <row r="34585" spans="21:21" x14ac:dyDescent="0.2">
      <c r="U34585" s="59"/>
    </row>
    <row r="34586" spans="21:21" x14ac:dyDescent="0.2">
      <c r="U34586" s="59"/>
    </row>
    <row r="34587" spans="21:21" x14ac:dyDescent="0.2">
      <c r="U34587" s="59"/>
    </row>
    <row r="34588" spans="21:21" x14ac:dyDescent="0.2">
      <c r="U34588" s="59"/>
    </row>
    <row r="34589" spans="21:21" x14ac:dyDescent="0.2">
      <c r="U34589" s="59"/>
    </row>
    <row r="34590" spans="21:21" x14ac:dyDescent="0.2">
      <c r="U34590" s="59"/>
    </row>
    <row r="34591" spans="21:21" x14ac:dyDescent="0.2">
      <c r="U34591" s="59"/>
    </row>
    <row r="34592" spans="21:21" x14ac:dyDescent="0.2">
      <c r="U34592" s="59"/>
    </row>
    <row r="34593" spans="21:21" x14ac:dyDescent="0.2">
      <c r="U34593" s="59"/>
    </row>
    <row r="34594" spans="21:21" x14ac:dyDescent="0.2">
      <c r="U34594" s="59"/>
    </row>
    <row r="34595" spans="21:21" x14ac:dyDescent="0.2">
      <c r="U34595" s="59"/>
    </row>
    <row r="34596" spans="21:21" x14ac:dyDescent="0.2">
      <c r="U34596" s="59"/>
    </row>
    <row r="34597" spans="21:21" x14ac:dyDescent="0.2">
      <c r="U34597" s="59"/>
    </row>
    <row r="34598" spans="21:21" x14ac:dyDescent="0.2">
      <c r="U34598" s="59"/>
    </row>
    <row r="34599" spans="21:21" x14ac:dyDescent="0.2">
      <c r="U34599" s="59"/>
    </row>
    <row r="34600" spans="21:21" x14ac:dyDescent="0.2">
      <c r="U34600" s="59"/>
    </row>
    <row r="34601" spans="21:21" x14ac:dyDescent="0.2">
      <c r="U34601" s="59"/>
    </row>
    <row r="34602" spans="21:21" x14ac:dyDescent="0.2">
      <c r="U34602" s="59"/>
    </row>
    <row r="34603" spans="21:21" x14ac:dyDescent="0.2">
      <c r="U34603" s="59"/>
    </row>
    <row r="34604" spans="21:21" x14ac:dyDescent="0.2">
      <c r="U34604" s="59"/>
    </row>
    <row r="34605" spans="21:21" x14ac:dyDescent="0.2">
      <c r="U34605" s="59"/>
    </row>
    <row r="34606" spans="21:21" x14ac:dyDescent="0.2">
      <c r="U34606" s="59"/>
    </row>
    <row r="34607" spans="21:21" x14ac:dyDescent="0.2">
      <c r="U34607" s="59"/>
    </row>
    <row r="34608" spans="21:21" x14ac:dyDescent="0.2">
      <c r="U34608" s="59"/>
    </row>
    <row r="34609" spans="21:21" x14ac:dyDescent="0.2">
      <c r="U34609" s="59"/>
    </row>
    <row r="34610" spans="21:21" x14ac:dyDescent="0.2">
      <c r="U34610" s="59"/>
    </row>
    <row r="34611" spans="21:21" x14ac:dyDescent="0.2">
      <c r="U34611" s="59"/>
    </row>
    <row r="34612" spans="21:21" x14ac:dyDescent="0.2">
      <c r="U34612" s="59"/>
    </row>
    <row r="34613" spans="21:21" x14ac:dyDescent="0.2">
      <c r="U34613" s="59"/>
    </row>
    <row r="34614" spans="21:21" x14ac:dyDescent="0.2">
      <c r="U34614" s="59"/>
    </row>
    <row r="34615" spans="21:21" x14ac:dyDescent="0.2">
      <c r="U34615" s="59"/>
    </row>
    <row r="34616" spans="21:21" x14ac:dyDescent="0.2">
      <c r="U34616" s="59"/>
    </row>
    <row r="34617" spans="21:21" x14ac:dyDescent="0.2">
      <c r="U34617" s="59"/>
    </row>
    <row r="34618" spans="21:21" x14ac:dyDescent="0.2">
      <c r="U34618" s="59"/>
    </row>
    <row r="34619" spans="21:21" x14ac:dyDescent="0.2">
      <c r="U34619" s="59"/>
    </row>
    <row r="34620" spans="21:21" x14ac:dyDescent="0.2">
      <c r="U34620" s="59"/>
    </row>
    <row r="34621" spans="21:21" x14ac:dyDescent="0.2">
      <c r="U34621" s="59"/>
    </row>
    <row r="34622" spans="21:21" x14ac:dyDescent="0.2">
      <c r="U34622" s="59"/>
    </row>
    <row r="34623" spans="21:21" x14ac:dyDescent="0.2">
      <c r="U34623" s="59"/>
    </row>
    <row r="34624" spans="21:21" x14ac:dyDescent="0.2">
      <c r="U34624" s="59"/>
    </row>
    <row r="34625" spans="21:21" x14ac:dyDescent="0.2">
      <c r="U34625" s="59"/>
    </row>
    <row r="34626" spans="21:21" x14ac:dyDescent="0.2">
      <c r="U34626" s="59"/>
    </row>
    <row r="34627" spans="21:21" x14ac:dyDescent="0.2">
      <c r="U34627" s="59"/>
    </row>
    <row r="34628" spans="21:21" x14ac:dyDescent="0.2">
      <c r="U34628" s="59"/>
    </row>
    <row r="34629" spans="21:21" x14ac:dyDescent="0.2">
      <c r="U34629" s="59"/>
    </row>
    <row r="34630" spans="21:21" x14ac:dyDescent="0.2">
      <c r="U34630" s="59"/>
    </row>
    <row r="34631" spans="21:21" x14ac:dyDescent="0.2">
      <c r="U34631" s="59"/>
    </row>
    <row r="34632" spans="21:21" x14ac:dyDescent="0.2">
      <c r="U34632" s="59"/>
    </row>
    <row r="34633" spans="21:21" x14ac:dyDescent="0.2">
      <c r="U34633" s="59"/>
    </row>
    <row r="34634" spans="21:21" x14ac:dyDescent="0.2">
      <c r="U34634" s="59"/>
    </row>
    <row r="34635" spans="21:21" x14ac:dyDescent="0.2">
      <c r="U34635" s="59"/>
    </row>
    <row r="34636" spans="21:21" x14ac:dyDescent="0.2">
      <c r="U34636" s="59"/>
    </row>
    <row r="34637" spans="21:21" x14ac:dyDescent="0.2">
      <c r="U34637" s="59"/>
    </row>
    <row r="34638" spans="21:21" x14ac:dyDescent="0.2">
      <c r="U34638" s="59"/>
    </row>
    <row r="34639" spans="21:21" x14ac:dyDescent="0.2">
      <c r="U34639" s="59"/>
    </row>
    <row r="34640" spans="21:21" x14ac:dyDescent="0.2">
      <c r="U34640" s="59"/>
    </row>
    <row r="34641" spans="21:21" x14ac:dyDescent="0.2">
      <c r="U34641" s="59"/>
    </row>
    <row r="34642" spans="21:21" x14ac:dyDescent="0.2">
      <c r="U34642" s="59"/>
    </row>
    <row r="34643" spans="21:21" x14ac:dyDescent="0.2">
      <c r="U34643" s="59"/>
    </row>
    <row r="34644" spans="21:21" x14ac:dyDescent="0.2">
      <c r="U34644" s="59"/>
    </row>
    <row r="34645" spans="21:21" x14ac:dyDescent="0.2">
      <c r="U34645" s="59"/>
    </row>
    <row r="34646" spans="21:21" x14ac:dyDescent="0.2">
      <c r="U34646" s="59"/>
    </row>
    <row r="34647" spans="21:21" x14ac:dyDescent="0.2">
      <c r="U34647" s="59"/>
    </row>
    <row r="34648" spans="21:21" x14ac:dyDescent="0.2">
      <c r="U34648" s="59"/>
    </row>
    <row r="34649" spans="21:21" x14ac:dyDescent="0.2">
      <c r="U34649" s="59"/>
    </row>
    <row r="34650" spans="21:21" x14ac:dyDescent="0.2">
      <c r="U34650" s="59"/>
    </row>
    <row r="34651" spans="21:21" x14ac:dyDescent="0.2">
      <c r="U34651" s="59"/>
    </row>
    <row r="34652" spans="21:21" x14ac:dyDescent="0.2">
      <c r="U34652" s="59"/>
    </row>
    <row r="34653" spans="21:21" x14ac:dyDescent="0.2">
      <c r="U34653" s="59"/>
    </row>
    <row r="34654" spans="21:21" x14ac:dyDescent="0.2">
      <c r="U34654" s="59"/>
    </row>
    <row r="34655" spans="21:21" x14ac:dyDescent="0.2">
      <c r="U34655" s="59"/>
    </row>
    <row r="34656" spans="21:21" x14ac:dyDescent="0.2">
      <c r="U34656" s="59"/>
    </row>
    <row r="34657" spans="21:21" x14ac:dyDescent="0.2">
      <c r="U34657" s="59"/>
    </row>
    <row r="34658" spans="21:21" x14ac:dyDescent="0.2">
      <c r="U34658" s="59"/>
    </row>
    <row r="34659" spans="21:21" x14ac:dyDescent="0.2">
      <c r="U34659" s="59"/>
    </row>
    <row r="34660" spans="21:21" x14ac:dyDescent="0.2">
      <c r="U34660" s="59"/>
    </row>
    <row r="34661" spans="21:21" x14ac:dyDescent="0.2">
      <c r="U34661" s="59"/>
    </row>
    <row r="34662" spans="21:21" x14ac:dyDescent="0.2">
      <c r="U34662" s="59"/>
    </row>
    <row r="34663" spans="21:21" x14ac:dyDescent="0.2">
      <c r="U34663" s="59"/>
    </row>
    <row r="34664" spans="21:21" x14ac:dyDescent="0.2">
      <c r="U34664" s="59"/>
    </row>
    <row r="34665" spans="21:21" x14ac:dyDescent="0.2">
      <c r="U34665" s="59"/>
    </row>
    <row r="34666" spans="21:21" x14ac:dyDescent="0.2">
      <c r="U34666" s="59"/>
    </row>
    <row r="34667" spans="21:21" x14ac:dyDescent="0.2">
      <c r="U34667" s="59"/>
    </row>
    <row r="34668" spans="21:21" x14ac:dyDescent="0.2">
      <c r="U34668" s="59"/>
    </row>
    <row r="34669" spans="21:21" x14ac:dyDescent="0.2">
      <c r="U34669" s="59"/>
    </row>
    <row r="34670" spans="21:21" x14ac:dyDescent="0.2">
      <c r="U34670" s="59"/>
    </row>
    <row r="34671" spans="21:21" x14ac:dyDescent="0.2">
      <c r="U34671" s="59"/>
    </row>
    <row r="34672" spans="21:21" x14ac:dyDescent="0.2">
      <c r="U34672" s="59"/>
    </row>
    <row r="34673" spans="21:21" x14ac:dyDescent="0.2">
      <c r="U34673" s="59"/>
    </row>
    <row r="34674" spans="21:21" x14ac:dyDescent="0.2">
      <c r="U34674" s="59"/>
    </row>
    <row r="34675" spans="21:21" x14ac:dyDescent="0.2">
      <c r="U34675" s="59"/>
    </row>
    <row r="34676" spans="21:21" x14ac:dyDescent="0.2">
      <c r="U34676" s="59"/>
    </row>
    <row r="34677" spans="21:21" x14ac:dyDescent="0.2">
      <c r="U34677" s="59"/>
    </row>
    <row r="34678" spans="21:21" x14ac:dyDescent="0.2">
      <c r="U34678" s="59"/>
    </row>
    <row r="34679" spans="21:21" x14ac:dyDescent="0.2">
      <c r="U34679" s="59"/>
    </row>
    <row r="34680" spans="21:21" x14ac:dyDescent="0.2">
      <c r="U34680" s="59"/>
    </row>
    <row r="34681" spans="21:21" x14ac:dyDescent="0.2">
      <c r="U34681" s="59"/>
    </row>
    <row r="34682" spans="21:21" x14ac:dyDescent="0.2">
      <c r="U34682" s="59"/>
    </row>
    <row r="34683" spans="21:21" x14ac:dyDescent="0.2">
      <c r="U34683" s="59"/>
    </row>
    <row r="34684" spans="21:21" x14ac:dyDescent="0.2">
      <c r="U34684" s="59"/>
    </row>
    <row r="34685" spans="21:21" x14ac:dyDescent="0.2">
      <c r="U34685" s="59"/>
    </row>
    <row r="34686" spans="21:21" x14ac:dyDescent="0.2">
      <c r="U34686" s="59"/>
    </row>
    <row r="34687" spans="21:21" x14ac:dyDescent="0.2">
      <c r="U34687" s="59"/>
    </row>
    <row r="34688" spans="21:21" x14ac:dyDescent="0.2">
      <c r="U34688" s="59"/>
    </row>
    <row r="34689" spans="21:21" x14ac:dyDescent="0.2">
      <c r="U34689" s="59"/>
    </row>
    <row r="34690" spans="21:21" x14ac:dyDescent="0.2">
      <c r="U34690" s="59"/>
    </row>
    <row r="34691" spans="21:21" x14ac:dyDescent="0.2">
      <c r="U34691" s="59"/>
    </row>
    <row r="34692" spans="21:21" x14ac:dyDescent="0.2">
      <c r="U34692" s="59"/>
    </row>
    <row r="34693" spans="21:21" x14ac:dyDescent="0.2">
      <c r="U34693" s="59"/>
    </row>
    <row r="34694" spans="21:21" x14ac:dyDescent="0.2">
      <c r="U34694" s="59"/>
    </row>
    <row r="34695" spans="21:21" x14ac:dyDescent="0.2">
      <c r="U34695" s="59"/>
    </row>
    <row r="34696" spans="21:21" x14ac:dyDescent="0.2">
      <c r="U34696" s="59"/>
    </row>
    <row r="34697" spans="21:21" x14ac:dyDescent="0.2">
      <c r="U34697" s="59"/>
    </row>
    <row r="34698" spans="21:21" x14ac:dyDescent="0.2">
      <c r="U34698" s="59"/>
    </row>
    <row r="34699" spans="21:21" x14ac:dyDescent="0.2">
      <c r="U34699" s="59"/>
    </row>
    <row r="34700" spans="21:21" x14ac:dyDescent="0.2">
      <c r="U34700" s="59"/>
    </row>
    <row r="34701" spans="21:21" x14ac:dyDescent="0.2">
      <c r="U34701" s="59"/>
    </row>
    <row r="34702" spans="21:21" x14ac:dyDescent="0.2">
      <c r="U34702" s="59"/>
    </row>
    <row r="34703" spans="21:21" x14ac:dyDescent="0.2">
      <c r="U34703" s="59"/>
    </row>
    <row r="34704" spans="21:21" x14ac:dyDescent="0.2">
      <c r="U34704" s="59"/>
    </row>
    <row r="34705" spans="21:21" x14ac:dyDescent="0.2">
      <c r="U34705" s="59"/>
    </row>
    <row r="34706" spans="21:21" x14ac:dyDescent="0.2">
      <c r="U34706" s="59"/>
    </row>
    <row r="34707" spans="21:21" x14ac:dyDescent="0.2">
      <c r="U34707" s="59"/>
    </row>
    <row r="34708" spans="21:21" x14ac:dyDescent="0.2">
      <c r="U34708" s="59"/>
    </row>
    <row r="34709" spans="21:21" x14ac:dyDescent="0.2">
      <c r="U34709" s="59"/>
    </row>
    <row r="34710" spans="21:21" x14ac:dyDescent="0.2">
      <c r="U34710" s="59"/>
    </row>
    <row r="34711" spans="21:21" x14ac:dyDescent="0.2">
      <c r="U34711" s="59"/>
    </row>
    <row r="34712" spans="21:21" x14ac:dyDescent="0.2">
      <c r="U34712" s="59"/>
    </row>
    <row r="34713" spans="21:21" x14ac:dyDescent="0.2">
      <c r="U34713" s="59"/>
    </row>
    <row r="34714" spans="21:21" x14ac:dyDescent="0.2">
      <c r="U34714" s="59"/>
    </row>
    <row r="34715" spans="21:21" x14ac:dyDescent="0.2">
      <c r="U34715" s="59"/>
    </row>
    <row r="34716" spans="21:21" x14ac:dyDescent="0.2">
      <c r="U34716" s="59"/>
    </row>
    <row r="34717" spans="21:21" x14ac:dyDescent="0.2">
      <c r="U34717" s="59"/>
    </row>
    <row r="34718" spans="21:21" x14ac:dyDescent="0.2">
      <c r="U34718" s="59"/>
    </row>
    <row r="34719" spans="21:21" x14ac:dyDescent="0.2">
      <c r="U34719" s="59"/>
    </row>
    <row r="34720" spans="21:21" x14ac:dyDescent="0.2">
      <c r="U34720" s="59"/>
    </row>
    <row r="34721" spans="21:21" x14ac:dyDescent="0.2">
      <c r="U34721" s="59"/>
    </row>
    <row r="34722" spans="21:21" x14ac:dyDescent="0.2">
      <c r="U34722" s="59"/>
    </row>
    <row r="34723" spans="21:21" x14ac:dyDescent="0.2">
      <c r="U34723" s="59"/>
    </row>
    <row r="34724" spans="21:21" x14ac:dyDescent="0.2">
      <c r="U34724" s="59"/>
    </row>
    <row r="34725" spans="21:21" x14ac:dyDescent="0.2">
      <c r="U34725" s="59"/>
    </row>
    <row r="34726" spans="21:21" x14ac:dyDescent="0.2">
      <c r="U34726" s="59"/>
    </row>
    <row r="34727" spans="21:21" x14ac:dyDescent="0.2">
      <c r="U34727" s="59"/>
    </row>
    <row r="34728" spans="21:21" x14ac:dyDescent="0.2">
      <c r="U34728" s="59"/>
    </row>
    <row r="34729" spans="21:21" x14ac:dyDescent="0.2">
      <c r="U34729" s="59"/>
    </row>
    <row r="34730" spans="21:21" x14ac:dyDescent="0.2">
      <c r="U34730" s="59"/>
    </row>
    <row r="34731" spans="21:21" x14ac:dyDescent="0.2">
      <c r="U34731" s="59"/>
    </row>
    <row r="34732" spans="21:21" x14ac:dyDescent="0.2">
      <c r="U34732" s="59"/>
    </row>
    <row r="34733" spans="21:21" x14ac:dyDescent="0.2">
      <c r="U34733" s="59"/>
    </row>
    <row r="34734" spans="21:21" x14ac:dyDescent="0.2">
      <c r="U34734" s="59"/>
    </row>
    <row r="34735" spans="21:21" x14ac:dyDescent="0.2">
      <c r="U34735" s="59"/>
    </row>
    <row r="34736" spans="21:21" x14ac:dyDescent="0.2">
      <c r="U34736" s="59"/>
    </row>
    <row r="34737" spans="21:21" x14ac:dyDescent="0.2">
      <c r="U34737" s="59"/>
    </row>
    <row r="34738" spans="21:21" x14ac:dyDescent="0.2">
      <c r="U34738" s="59"/>
    </row>
    <row r="34739" spans="21:21" x14ac:dyDescent="0.2">
      <c r="U34739" s="59"/>
    </row>
    <row r="34740" spans="21:21" x14ac:dyDescent="0.2">
      <c r="U34740" s="59"/>
    </row>
    <row r="34741" spans="21:21" x14ac:dyDescent="0.2">
      <c r="U34741" s="59"/>
    </row>
    <row r="34742" spans="21:21" x14ac:dyDescent="0.2">
      <c r="U34742" s="59"/>
    </row>
    <row r="34743" spans="21:21" x14ac:dyDescent="0.2">
      <c r="U34743" s="59"/>
    </row>
    <row r="34744" spans="21:21" x14ac:dyDescent="0.2">
      <c r="U34744" s="59"/>
    </row>
    <row r="34745" spans="21:21" x14ac:dyDescent="0.2">
      <c r="U34745" s="59"/>
    </row>
    <row r="34746" spans="21:21" x14ac:dyDescent="0.2">
      <c r="U34746" s="59"/>
    </row>
    <row r="34747" spans="21:21" x14ac:dyDescent="0.2">
      <c r="U34747" s="59"/>
    </row>
    <row r="34748" spans="21:21" x14ac:dyDescent="0.2">
      <c r="U34748" s="59"/>
    </row>
    <row r="34749" spans="21:21" x14ac:dyDescent="0.2">
      <c r="U34749" s="59"/>
    </row>
    <row r="34750" spans="21:21" x14ac:dyDescent="0.2">
      <c r="U34750" s="59"/>
    </row>
    <row r="34751" spans="21:21" x14ac:dyDescent="0.2">
      <c r="U34751" s="59"/>
    </row>
    <row r="34752" spans="21:21" x14ac:dyDescent="0.2">
      <c r="U34752" s="59"/>
    </row>
    <row r="34753" spans="21:21" x14ac:dyDescent="0.2">
      <c r="U34753" s="59"/>
    </row>
    <row r="34754" spans="21:21" x14ac:dyDescent="0.2">
      <c r="U34754" s="59"/>
    </row>
    <row r="34755" spans="21:21" x14ac:dyDescent="0.2">
      <c r="U34755" s="59"/>
    </row>
    <row r="34756" spans="21:21" x14ac:dyDescent="0.2">
      <c r="U34756" s="59"/>
    </row>
    <row r="34757" spans="21:21" x14ac:dyDescent="0.2">
      <c r="U34757" s="59"/>
    </row>
    <row r="34758" spans="21:21" x14ac:dyDescent="0.2">
      <c r="U34758" s="59"/>
    </row>
    <row r="34759" spans="21:21" x14ac:dyDescent="0.2">
      <c r="U34759" s="59"/>
    </row>
    <row r="34760" spans="21:21" x14ac:dyDescent="0.2">
      <c r="U34760" s="59"/>
    </row>
    <row r="34761" spans="21:21" x14ac:dyDescent="0.2">
      <c r="U34761" s="59"/>
    </row>
    <row r="34762" spans="21:21" x14ac:dyDescent="0.2">
      <c r="U34762" s="59"/>
    </row>
    <row r="34763" spans="21:21" x14ac:dyDescent="0.2">
      <c r="U34763" s="59"/>
    </row>
    <row r="34764" spans="21:21" x14ac:dyDescent="0.2">
      <c r="U34764" s="59"/>
    </row>
    <row r="34765" spans="21:21" x14ac:dyDescent="0.2">
      <c r="U34765" s="59"/>
    </row>
    <row r="34766" spans="21:21" x14ac:dyDescent="0.2">
      <c r="U34766" s="59"/>
    </row>
    <row r="34767" spans="21:21" x14ac:dyDescent="0.2">
      <c r="U34767" s="59"/>
    </row>
    <row r="34768" spans="21:21" x14ac:dyDescent="0.2">
      <c r="U34768" s="59"/>
    </row>
    <row r="34769" spans="21:21" x14ac:dyDescent="0.2">
      <c r="U34769" s="59"/>
    </row>
    <row r="34770" spans="21:21" x14ac:dyDescent="0.2">
      <c r="U34770" s="59"/>
    </row>
    <row r="34771" spans="21:21" x14ac:dyDescent="0.2">
      <c r="U34771" s="59"/>
    </row>
    <row r="34772" spans="21:21" x14ac:dyDescent="0.2">
      <c r="U34772" s="59"/>
    </row>
    <row r="34773" spans="21:21" x14ac:dyDescent="0.2">
      <c r="U34773" s="59"/>
    </row>
    <row r="34774" spans="21:21" x14ac:dyDescent="0.2">
      <c r="U34774" s="59"/>
    </row>
    <row r="34775" spans="21:21" x14ac:dyDescent="0.2">
      <c r="U34775" s="59"/>
    </row>
    <row r="34776" spans="21:21" x14ac:dyDescent="0.2">
      <c r="U34776" s="59"/>
    </row>
    <row r="34777" spans="21:21" x14ac:dyDescent="0.2">
      <c r="U34777" s="59"/>
    </row>
    <row r="34778" spans="21:21" x14ac:dyDescent="0.2">
      <c r="U34778" s="59"/>
    </row>
    <row r="34779" spans="21:21" x14ac:dyDescent="0.2">
      <c r="U34779" s="59"/>
    </row>
    <row r="34780" spans="21:21" x14ac:dyDescent="0.2">
      <c r="U34780" s="59"/>
    </row>
    <row r="34781" spans="21:21" x14ac:dyDescent="0.2">
      <c r="U34781" s="59"/>
    </row>
    <row r="34782" spans="21:21" x14ac:dyDescent="0.2">
      <c r="U34782" s="59"/>
    </row>
    <row r="34783" spans="21:21" x14ac:dyDescent="0.2">
      <c r="U34783" s="59"/>
    </row>
    <row r="34784" spans="21:21" x14ac:dyDescent="0.2">
      <c r="U34784" s="59"/>
    </row>
    <row r="34785" spans="21:21" x14ac:dyDescent="0.2">
      <c r="U34785" s="59"/>
    </row>
    <row r="34786" spans="21:21" x14ac:dyDescent="0.2">
      <c r="U34786" s="59"/>
    </row>
    <row r="34787" spans="21:21" x14ac:dyDescent="0.2">
      <c r="U34787" s="59"/>
    </row>
    <row r="34788" spans="21:21" x14ac:dyDescent="0.2">
      <c r="U34788" s="59"/>
    </row>
    <row r="34789" spans="21:21" x14ac:dyDescent="0.2">
      <c r="U34789" s="59"/>
    </row>
    <row r="34790" spans="21:21" x14ac:dyDescent="0.2">
      <c r="U34790" s="59"/>
    </row>
    <row r="34791" spans="21:21" x14ac:dyDescent="0.2">
      <c r="U34791" s="59"/>
    </row>
    <row r="34792" spans="21:21" x14ac:dyDescent="0.2">
      <c r="U34792" s="59"/>
    </row>
    <row r="34793" spans="21:21" x14ac:dyDescent="0.2">
      <c r="U34793" s="59"/>
    </row>
    <row r="34794" spans="21:21" x14ac:dyDescent="0.2">
      <c r="U34794" s="59"/>
    </row>
    <row r="34795" spans="21:21" x14ac:dyDescent="0.2">
      <c r="U34795" s="59"/>
    </row>
    <row r="34796" spans="21:21" x14ac:dyDescent="0.2">
      <c r="U34796" s="59"/>
    </row>
    <row r="34797" spans="21:21" x14ac:dyDescent="0.2">
      <c r="U34797" s="59"/>
    </row>
    <row r="34798" spans="21:21" x14ac:dyDescent="0.2">
      <c r="U34798" s="59"/>
    </row>
    <row r="34799" spans="21:21" x14ac:dyDescent="0.2">
      <c r="U34799" s="59"/>
    </row>
    <row r="34800" spans="21:21" x14ac:dyDescent="0.2">
      <c r="U34800" s="59"/>
    </row>
    <row r="34801" spans="21:21" x14ac:dyDescent="0.2">
      <c r="U34801" s="59"/>
    </row>
    <row r="34802" spans="21:21" x14ac:dyDescent="0.2">
      <c r="U34802" s="59"/>
    </row>
    <row r="34803" spans="21:21" x14ac:dyDescent="0.2">
      <c r="U34803" s="59"/>
    </row>
    <row r="34804" spans="21:21" x14ac:dyDescent="0.2">
      <c r="U34804" s="59"/>
    </row>
    <row r="34805" spans="21:21" x14ac:dyDescent="0.2">
      <c r="U34805" s="59"/>
    </row>
    <row r="34806" spans="21:21" x14ac:dyDescent="0.2">
      <c r="U34806" s="59"/>
    </row>
    <row r="34807" spans="21:21" x14ac:dyDescent="0.2">
      <c r="U34807" s="59"/>
    </row>
    <row r="34808" spans="21:21" x14ac:dyDescent="0.2">
      <c r="U34808" s="59"/>
    </row>
    <row r="34809" spans="21:21" x14ac:dyDescent="0.2">
      <c r="U34809" s="59"/>
    </row>
    <row r="34810" spans="21:21" x14ac:dyDescent="0.2">
      <c r="U34810" s="59"/>
    </row>
    <row r="34811" spans="21:21" x14ac:dyDescent="0.2">
      <c r="U34811" s="59"/>
    </row>
    <row r="34812" spans="21:21" x14ac:dyDescent="0.2">
      <c r="U34812" s="59"/>
    </row>
    <row r="34813" spans="21:21" x14ac:dyDescent="0.2">
      <c r="U34813" s="59"/>
    </row>
    <row r="34814" spans="21:21" x14ac:dyDescent="0.2">
      <c r="U34814" s="59"/>
    </row>
    <row r="34815" spans="21:21" x14ac:dyDescent="0.2">
      <c r="U34815" s="59"/>
    </row>
    <row r="34816" spans="21:21" x14ac:dyDescent="0.2">
      <c r="U34816" s="59"/>
    </row>
    <row r="34817" spans="21:21" x14ac:dyDescent="0.2">
      <c r="U34817" s="59"/>
    </row>
    <row r="34818" spans="21:21" x14ac:dyDescent="0.2">
      <c r="U34818" s="59"/>
    </row>
    <row r="34819" spans="21:21" x14ac:dyDescent="0.2">
      <c r="U34819" s="59"/>
    </row>
    <row r="34820" spans="21:21" x14ac:dyDescent="0.2">
      <c r="U34820" s="59"/>
    </row>
    <row r="34821" spans="21:21" x14ac:dyDescent="0.2">
      <c r="U34821" s="59"/>
    </row>
    <row r="34822" spans="21:21" x14ac:dyDescent="0.2">
      <c r="U34822" s="59"/>
    </row>
    <row r="34823" spans="21:21" x14ac:dyDescent="0.2">
      <c r="U34823" s="59"/>
    </row>
    <row r="34824" spans="21:21" x14ac:dyDescent="0.2">
      <c r="U34824" s="59"/>
    </row>
    <row r="34825" spans="21:21" x14ac:dyDescent="0.2">
      <c r="U34825" s="59"/>
    </row>
    <row r="34826" spans="21:21" x14ac:dyDescent="0.2">
      <c r="U34826" s="59"/>
    </row>
    <row r="34827" spans="21:21" x14ac:dyDescent="0.2">
      <c r="U34827" s="59"/>
    </row>
    <row r="34828" spans="21:21" x14ac:dyDescent="0.2">
      <c r="U34828" s="59"/>
    </row>
    <row r="34829" spans="21:21" x14ac:dyDescent="0.2">
      <c r="U34829" s="59"/>
    </row>
    <row r="34830" spans="21:21" x14ac:dyDescent="0.2">
      <c r="U34830" s="59"/>
    </row>
    <row r="34831" spans="21:21" x14ac:dyDescent="0.2">
      <c r="U34831" s="59"/>
    </row>
    <row r="34832" spans="21:21" x14ac:dyDescent="0.2">
      <c r="U34832" s="59"/>
    </row>
    <row r="34833" spans="21:21" x14ac:dyDescent="0.2">
      <c r="U34833" s="59"/>
    </row>
    <row r="34834" spans="21:21" x14ac:dyDescent="0.2">
      <c r="U34834" s="59"/>
    </row>
    <row r="34835" spans="21:21" x14ac:dyDescent="0.2">
      <c r="U34835" s="59"/>
    </row>
    <row r="34836" spans="21:21" x14ac:dyDescent="0.2">
      <c r="U34836" s="59"/>
    </row>
    <row r="34837" spans="21:21" x14ac:dyDescent="0.2">
      <c r="U34837" s="59"/>
    </row>
    <row r="34838" spans="21:21" x14ac:dyDescent="0.2">
      <c r="U34838" s="59"/>
    </row>
    <row r="34839" spans="21:21" x14ac:dyDescent="0.2">
      <c r="U34839" s="59"/>
    </row>
    <row r="34840" spans="21:21" x14ac:dyDescent="0.2">
      <c r="U34840" s="59"/>
    </row>
    <row r="34841" spans="21:21" x14ac:dyDescent="0.2">
      <c r="U34841" s="59"/>
    </row>
    <row r="34842" spans="21:21" x14ac:dyDescent="0.2">
      <c r="U34842" s="59"/>
    </row>
    <row r="34843" spans="21:21" x14ac:dyDescent="0.2">
      <c r="U34843" s="59"/>
    </row>
    <row r="34844" spans="21:21" x14ac:dyDescent="0.2">
      <c r="U34844" s="59"/>
    </row>
    <row r="34845" spans="21:21" x14ac:dyDescent="0.2">
      <c r="U34845" s="59"/>
    </row>
    <row r="34846" spans="21:21" x14ac:dyDescent="0.2">
      <c r="U34846" s="59"/>
    </row>
    <row r="34847" spans="21:21" x14ac:dyDescent="0.2">
      <c r="U34847" s="59"/>
    </row>
    <row r="34848" spans="21:21" x14ac:dyDescent="0.2">
      <c r="U34848" s="59"/>
    </row>
    <row r="34849" spans="21:21" x14ac:dyDescent="0.2">
      <c r="U34849" s="59"/>
    </row>
    <row r="34850" spans="21:21" x14ac:dyDescent="0.2">
      <c r="U34850" s="59"/>
    </row>
    <row r="34851" spans="21:21" x14ac:dyDescent="0.2">
      <c r="U34851" s="59"/>
    </row>
    <row r="34852" spans="21:21" x14ac:dyDescent="0.2">
      <c r="U34852" s="59"/>
    </row>
    <row r="34853" spans="21:21" x14ac:dyDescent="0.2">
      <c r="U34853" s="59"/>
    </row>
    <row r="34854" spans="21:21" x14ac:dyDescent="0.2">
      <c r="U34854" s="59"/>
    </row>
    <row r="34855" spans="21:21" x14ac:dyDescent="0.2">
      <c r="U34855" s="59"/>
    </row>
    <row r="34856" spans="21:21" x14ac:dyDescent="0.2">
      <c r="U34856" s="59"/>
    </row>
    <row r="34857" spans="21:21" x14ac:dyDescent="0.2">
      <c r="U34857" s="59"/>
    </row>
    <row r="34858" spans="21:21" x14ac:dyDescent="0.2">
      <c r="U34858" s="59"/>
    </row>
    <row r="34859" spans="21:21" x14ac:dyDescent="0.2">
      <c r="U34859" s="59"/>
    </row>
    <row r="34860" spans="21:21" x14ac:dyDescent="0.2">
      <c r="U34860" s="59"/>
    </row>
    <row r="34861" spans="21:21" x14ac:dyDescent="0.2">
      <c r="U34861" s="59"/>
    </row>
    <row r="34862" spans="21:21" x14ac:dyDescent="0.2">
      <c r="U34862" s="59"/>
    </row>
    <row r="34863" spans="21:21" x14ac:dyDescent="0.2">
      <c r="U34863" s="59"/>
    </row>
    <row r="34864" spans="21:21" x14ac:dyDescent="0.2">
      <c r="U34864" s="59"/>
    </row>
    <row r="34865" spans="21:21" x14ac:dyDescent="0.2">
      <c r="U34865" s="59"/>
    </row>
    <row r="34866" spans="21:21" x14ac:dyDescent="0.2">
      <c r="U34866" s="59"/>
    </row>
    <row r="34867" spans="21:21" x14ac:dyDescent="0.2">
      <c r="U34867" s="59"/>
    </row>
    <row r="34868" spans="21:21" x14ac:dyDescent="0.2">
      <c r="U34868" s="59"/>
    </row>
    <row r="34869" spans="21:21" x14ac:dyDescent="0.2">
      <c r="U34869" s="59"/>
    </row>
    <row r="34870" spans="21:21" x14ac:dyDescent="0.2">
      <c r="U34870" s="59"/>
    </row>
    <row r="34871" spans="21:21" x14ac:dyDescent="0.2">
      <c r="U34871" s="59"/>
    </row>
    <row r="34872" spans="21:21" x14ac:dyDescent="0.2">
      <c r="U34872" s="59"/>
    </row>
    <row r="34873" spans="21:21" x14ac:dyDescent="0.2">
      <c r="U34873" s="59"/>
    </row>
    <row r="34874" spans="21:21" x14ac:dyDescent="0.2">
      <c r="U34874" s="59"/>
    </row>
    <row r="34875" spans="21:21" x14ac:dyDescent="0.2">
      <c r="U34875" s="59"/>
    </row>
    <row r="34876" spans="21:21" x14ac:dyDescent="0.2">
      <c r="U34876" s="59"/>
    </row>
    <row r="34877" spans="21:21" x14ac:dyDescent="0.2">
      <c r="U34877" s="59"/>
    </row>
    <row r="34878" spans="21:21" x14ac:dyDescent="0.2">
      <c r="U34878" s="59"/>
    </row>
    <row r="34879" spans="21:21" x14ac:dyDescent="0.2">
      <c r="U34879" s="59"/>
    </row>
    <row r="34880" spans="21:21" x14ac:dyDescent="0.2">
      <c r="U34880" s="59"/>
    </row>
    <row r="34881" spans="21:21" x14ac:dyDescent="0.2">
      <c r="U34881" s="59"/>
    </row>
    <row r="34882" spans="21:21" x14ac:dyDescent="0.2">
      <c r="U34882" s="59"/>
    </row>
    <row r="34883" spans="21:21" x14ac:dyDescent="0.2">
      <c r="U34883" s="59"/>
    </row>
    <row r="34884" spans="21:21" x14ac:dyDescent="0.2">
      <c r="U34884" s="59"/>
    </row>
    <row r="34885" spans="21:21" x14ac:dyDescent="0.2">
      <c r="U34885" s="59"/>
    </row>
    <row r="34886" spans="21:21" x14ac:dyDescent="0.2">
      <c r="U34886" s="59"/>
    </row>
    <row r="34887" spans="21:21" x14ac:dyDescent="0.2">
      <c r="U34887" s="59"/>
    </row>
    <row r="34888" spans="21:21" x14ac:dyDescent="0.2">
      <c r="U34888" s="59"/>
    </row>
    <row r="34889" spans="21:21" x14ac:dyDescent="0.2">
      <c r="U34889" s="59"/>
    </row>
    <row r="34890" spans="21:21" x14ac:dyDescent="0.2">
      <c r="U34890" s="59"/>
    </row>
    <row r="34891" spans="21:21" x14ac:dyDescent="0.2">
      <c r="U34891" s="59"/>
    </row>
    <row r="34892" spans="21:21" x14ac:dyDescent="0.2">
      <c r="U34892" s="59"/>
    </row>
    <row r="34893" spans="21:21" x14ac:dyDescent="0.2">
      <c r="U34893" s="59"/>
    </row>
    <row r="34894" spans="21:21" x14ac:dyDescent="0.2">
      <c r="U34894" s="59"/>
    </row>
    <row r="34895" spans="21:21" x14ac:dyDescent="0.2">
      <c r="U34895" s="59"/>
    </row>
    <row r="34896" spans="21:21" x14ac:dyDescent="0.2">
      <c r="U34896" s="59"/>
    </row>
    <row r="34897" spans="21:21" x14ac:dyDescent="0.2">
      <c r="U34897" s="59"/>
    </row>
    <row r="34898" spans="21:21" x14ac:dyDescent="0.2">
      <c r="U34898" s="59"/>
    </row>
    <row r="34899" spans="21:21" x14ac:dyDescent="0.2">
      <c r="U34899" s="59"/>
    </row>
    <row r="34900" spans="21:21" x14ac:dyDescent="0.2">
      <c r="U34900" s="59"/>
    </row>
    <row r="34901" spans="21:21" x14ac:dyDescent="0.2">
      <c r="U34901" s="59"/>
    </row>
    <row r="34902" spans="21:21" x14ac:dyDescent="0.2">
      <c r="U34902" s="59"/>
    </row>
    <row r="34903" spans="21:21" x14ac:dyDescent="0.2">
      <c r="U34903" s="59"/>
    </row>
    <row r="34904" spans="21:21" x14ac:dyDescent="0.2">
      <c r="U34904" s="59"/>
    </row>
    <row r="34905" spans="21:21" x14ac:dyDescent="0.2">
      <c r="U34905" s="59"/>
    </row>
    <row r="34906" spans="21:21" x14ac:dyDescent="0.2">
      <c r="U34906" s="59"/>
    </row>
    <row r="34907" spans="21:21" x14ac:dyDescent="0.2">
      <c r="U34907" s="59"/>
    </row>
    <row r="34908" spans="21:21" x14ac:dyDescent="0.2">
      <c r="U34908" s="59"/>
    </row>
    <row r="34909" spans="21:21" x14ac:dyDescent="0.2">
      <c r="U34909" s="59"/>
    </row>
    <row r="34910" spans="21:21" x14ac:dyDescent="0.2">
      <c r="U34910" s="59"/>
    </row>
    <row r="34911" spans="21:21" x14ac:dyDescent="0.2">
      <c r="U34911" s="59"/>
    </row>
    <row r="34912" spans="21:21" x14ac:dyDescent="0.2">
      <c r="U34912" s="59"/>
    </row>
    <row r="34913" spans="21:21" x14ac:dyDescent="0.2">
      <c r="U34913" s="59"/>
    </row>
    <row r="34914" spans="21:21" x14ac:dyDescent="0.2">
      <c r="U34914" s="59"/>
    </row>
    <row r="34915" spans="21:21" x14ac:dyDescent="0.2">
      <c r="U34915" s="59"/>
    </row>
    <row r="34916" spans="21:21" x14ac:dyDescent="0.2">
      <c r="U34916" s="59"/>
    </row>
    <row r="34917" spans="21:21" x14ac:dyDescent="0.2">
      <c r="U34917" s="59"/>
    </row>
    <row r="34918" spans="21:21" x14ac:dyDescent="0.2">
      <c r="U34918" s="59"/>
    </row>
    <row r="34919" spans="21:21" x14ac:dyDescent="0.2">
      <c r="U34919" s="59"/>
    </row>
    <row r="34920" spans="21:21" x14ac:dyDescent="0.2">
      <c r="U34920" s="59"/>
    </row>
    <row r="34921" spans="21:21" x14ac:dyDescent="0.2">
      <c r="U34921" s="59"/>
    </row>
    <row r="34922" spans="21:21" x14ac:dyDescent="0.2">
      <c r="U34922" s="59"/>
    </row>
    <row r="34923" spans="21:21" x14ac:dyDescent="0.2">
      <c r="U34923" s="59"/>
    </row>
    <row r="34924" spans="21:21" x14ac:dyDescent="0.2">
      <c r="U34924" s="59"/>
    </row>
    <row r="34925" spans="21:21" x14ac:dyDescent="0.2">
      <c r="U34925" s="59"/>
    </row>
    <row r="34926" spans="21:21" x14ac:dyDescent="0.2">
      <c r="U34926" s="59"/>
    </row>
    <row r="34927" spans="21:21" x14ac:dyDescent="0.2">
      <c r="U34927" s="59"/>
    </row>
    <row r="34928" spans="21:21" x14ac:dyDescent="0.2">
      <c r="U34928" s="59"/>
    </row>
    <row r="34929" spans="21:21" x14ac:dyDescent="0.2">
      <c r="U34929" s="59"/>
    </row>
    <row r="34930" spans="21:21" x14ac:dyDescent="0.2">
      <c r="U34930" s="59"/>
    </row>
    <row r="34931" spans="21:21" x14ac:dyDescent="0.2">
      <c r="U34931" s="59"/>
    </row>
    <row r="34932" spans="21:21" x14ac:dyDescent="0.2">
      <c r="U34932" s="59"/>
    </row>
    <row r="34933" spans="21:21" x14ac:dyDescent="0.2">
      <c r="U34933" s="59"/>
    </row>
    <row r="34934" spans="21:21" x14ac:dyDescent="0.2">
      <c r="U34934" s="59"/>
    </row>
    <row r="34935" spans="21:21" x14ac:dyDescent="0.2">
      <c r="U34935" s="59"/>
    </row>
    <row r="34936" spans="21:21" x14ac:dyDescent="0.2">
      <c r="U34936" s="59"/>
    </row>
    <row r="34937" spans="21:21" x14ac:dyDescent="0.2">
      <c r="U34937" s="59"/>
    </row>
    <row r="34938" spans="21:21" x14ac:dyDescent="0.2">
      <c r="U34938" s="59"/>
    </row>
    <row r="34939" spans="21:21" x14ac:dyDescent="0.2">
      <c r="U34939" s="59"/>
    </row>
    <row r="34940" spans="21:21" x14ac:dyDescent="0.2">
      <c r="U34940" s="59"/>
    </row>
    <row r="34941" spans="21:21" x14ac:dyDescent="0.2">
      <c r="U34941" s="59"/>
    </row>
    <row r="34942" spans="21:21" x14ac:dyDescent="0.2">
      <c r="U34942" s="59"/>
    </row>
    <row r="34943" spans="21:21" x14ac:dyDescent="0.2">
      <c r="U34943" s="59"/>
    </row>
    <row r="34944" spans="21:21" x14ac:dyDescent="0.2">
      <c r="U34944" s="59"/>
    </row>
    <row r="34945" spans="21:21" x14ac:dyDescent="0.2">
      <c r="U34945" s="59"/>
    </row>
    <row r="34946" spans="21:21" x14ac:dyDescent="0.2">
      <c r="U34946" s="59"/>
    </row>
    <row r="34947" spans="21:21" x14ac:dyDescent="0.2">
      <c r="U34947" s="59"/>
    </row>
    <row r="34948" spans="21:21" x14ac:dyDescent="0.2">
      <c r="U34948" s="59"/>
    </row>
    <row r="34949" spans="21:21" x14ac:dyDescent="0.2">
      <c r="U34949" s="59"/>
    </row>
    <row r="34950" spans="21:21" x14ac:dyDescent="0.2">
      <c r="U34950" s="59"/>
    </row>
    <row r="34951" spans="21:21" x14ac:dyDescent="0.2">
      <c r="U34951" s="59"/>
    </row>
    <row r="34952" spans="21:21" x14ac:dyDescent="0.2">
      <c r="U34952" s="59"/>
    </row>
    <row r="34953" spans="21:21" x14ac:dyDescent="0.2">
      <c r="U34953" s="59"/>
    </row>
    <row r="34954" spans="21:21" x14ac:dyDescent="0.2">
      <c r="U34954" s="59"/>
    </row>
    <row r="34955" spans="21:21" x14ac:dyDescent="0.2">
      <c r="U34955" s="59"/>
    </row>
    <row r="34956" spans="21:21" x14ac:dyDescent="0.2">
      <c r="U34956" s="59"/>
    </row>
    <row r="34957" spans="21:21" x14ac:dyDescent="0.2">
      <c r="U34957" s="59"/>
    </row>
    <row r="34958" spans="21:21" x14ac:dyDescent="0.2">
      <c r="U34958" s="59"/>
    </row>
    <row r="34959" spans="21:21" x14ac:dyDescent="0.2">
      <c r="U34959" s="59"/>
    </row>
    <row r="34960" spans="21:21" x14ac:dyDescent="0.2">
      <c r="U34960" s="59"/>
    </row>
    <row r="34961" spans="21:21" x14ac:dyDescent="0.2">
      <c r="U34961" s="59"/>
    </row>
    <row r="34962" spans="21:21" x14ac:dyDescent="0.2">
      <c r="U34962" s="59"/>
    </row>
    <row r="34963" spans="21:21" x14ac:dyDescent="0.2">
      <c r="U34963" s="59"/>
    </row>
    <row r="34964" spans="21:21" x14ac:dyDescent="0.2">
      <c r="U34964" s="59"/>
    </row>
    <row r="34965" spans="21:21" x14ac:dyDescent="0.2">
      <c r="U34965" s="59"/>
    </row>
    <row r="34966" spans="21:21" x14ac:dyDescent="0.2">
      <c r="U34966" s="59"/>
    </row>
    <row r="34967" spans="21:21" x14ac:dyDescent="0.2">
      <c r="U34967" s="59"/>
    </row>
    <row r="34968" spans="21:21" x14ac:dyDescent="0.2">
      <c r="U34968" s="59"/>
    </row>
    <row r="34969" spans="21:21" x14ac:dyDescent="0.2">
      <c r="U34969" s="59"/>
    </row>
    <row r="34970" spans="21:21" x14ac:dyDescent="0.2">
      <c r="U34970" s="59"/>
    </row>
    <row r="34971" spans="21:21" x14ac:dyDescent="0.2">
      <c r="U34971" s="59"/>
    </row>
    <row r="34972" spans="21:21" x14ac:dyDescent="0.2">
      <c r="U34972" s="59"/>
    </row>
    <row r="34973" spans="21:21" x14ac:dyDescent="0.2">
      <c r="U34973" s="59"/>
    </row>
    <row r="34974" spans="21:21" x14ac:dyDescent="0.2">
      <c r="U34974" s="59"/>
    </row>
    <row r="34975" spans="21:21" x14ac:dyDescent="0.2">
      <c r="U34975" s="59"/>
    </row>
    <row r="34976" spans="21:21" x14ac:dyDescent="0.2">
      <c r="U34976" s="59"/>
    </row>
    <row r="34977" spans="21:21" x14ac:dyDescent="0.2">
      <c r="U34977" s="59"/>
    </row>
    <row r="34978" spans="21:21" x14ac:dyDescent="0.2">
      <c r="U34978" s="59"/>
    </row>
    <row r="34979" spans="21:21" x14ac:dyDescent="0.2">
      <c r="U34979" s="59"/>
    </row>
    <row r="34980" spans="21:21" x14ac:dyDescent="0.2">
      <c r="U34980" s="59"/>
    </row>
    <row r="34981" spans="21:21" x14ac:dyDescent="0.2">
      <c r="U34981" s="59"/>
    </row>
    <row r="34982" spans="21:21" x14ac:dyDescent="0.2">
      <c r="U34982" s="59"/>
    </row>
    <row r="34983" spans="21:21" x14ac:dyDescent="0.2">
      <c r="U34983" s="59"/>
    </row>
    <row r="34984" spans="21:21" x14ac:dyDescent="0.2">
      <c r="U34984" s="59"/>
    </row>
    <row r="34985" spans="21:21" x14ac:dyDescent="0.2">
      <c r="U34985" s="59"/>
    </row>
    <row r="34986" spans="21:21" x14ac:dyDescent="0.2">
      <c r="U34986" s="59"/>
    </row>
    <row r="34987" spans="21:21" x14ac:dyDescent="0.2">
      <c r="U34987" s="59"/>
    </row>
    <row r="34988" spans="21:21" x14ac:dyDescent="0.2">
      <c r="U34988" s="59"/>
    </row>
    <row r="34989" spans="21:21" x14ac:dyDescent="0.2">
      <c r="U34989" s="59"/>
    </row>
    <row r="34990" spans="21:21" x14ac:dyDescent="0.2">
      <c r="U34990" s="59"/>
    </row>
    <row r="34991" spans="21:21" x14ac:dyDescent="0.2">
      <c r="U34991" s="59"/>
    </row>
    <row r="34992" spans="21:21" x14ac:dyDescent="0.2">
      <c r="U34992" s="59"/>
    </row>
    <row r="34993" spans="21:21" x14ac:dyDescent="0.2">
      <c r="U34993" s="59"/>
    </row>
    <row r="34994" spans="21:21" x14ac:dyDescent="0.2">
      <c r="U34994" s="59"/>
    </row>
    <row r="34995" spans="21:21" x14ac:dyDescent="0.2">
      <c r="U34995" s="59"/>
    </row>
    <row r="34996" spans="21:21" x14ac:dyDescent="0.2">
      <c r="U34996" s="59"/>
    </row>
    <row r="34997" spans="21:21" x14ac:dyDescent="0.2">
      <c r="U34997" s="59"/>
    </row>
    <row r="34998" spans="21:21" x14ac:dyDescent="0.2">
      <c r="U34998" s="59"/>
    </row>
    <row r="34999" spans="21:21" x14ac:dyDescent="0.2">
      <c r="U34999" s="59"/>
    </row>
    <row r="35000" spans="21:21" x14ac:dyDescent="0.2">
      <c r="U35000" s="59"/>
    </row>
    <row r="35001" spans="21:21" x14ac:dyDescent="0.2">
      <c r="U35001" s="59"/>
    </row>
    <row r="35002" spans="21:21" x14ac:dyDescent="0.2">
      <c r="U35002" s="59"/>
    </row>
    <row r="35003" spans="21:21" x14ac:dyDescent="0.2">
      <c r="U35003" s="59"/>
    </row>
    <row r="35004" spans="21:21" x14ac:dyDescent="0.2">
      <c r="U35004" s="59"/>
    </row>
    <row r="35005" spans="21:21" x14ac:dyDescent="0.2">
      <c r="U35005" s="59"/>
    </row>
    <row r="35006" spans="21:21" x14ac:dyDescent="0.2">
      <c r="U35006" s="59"/>
    </row>
    <row r="35007" spans="21:21" x14ac:dyDescent="0.2">
      <c r="U35007" s="59"/>
    </row>
    <row r="35008" spans="21:21" x14ac:dyDescent="0.2">
      <c r="U35008" s="59"/>
    </row>
    <row r="35009" spans="21:21" x14ac:dyDescent="0.2">
      <c r="U35009" s="59"/>
    </row>
    <row r="35010" spans="21:21" x14ac:dyDescent="0.2">
      <c r="U35010" s="59"/>
    </row>
    <row r="35011" spans="21:21" x14ac:dyDescent="0.2">
      <c r="U35011" s="59"/>
    </row>
    <row r="35012" spans="21:21" x14ac:dyDescent="0.2">
      <c r="U35012" s="59"/>
    </row>
    <row r="35013" spans="21:21" x14ac:dyDescent="0.2">
      <c r="U35013" s="59"/>
    </row>
    <row r="35014" spans="21:21" x14ac:dyDescent="0.2">
      <c r="U35014" s="59"/>
    </row>
    <row r="35015" spans="21:21" x14ac:dyDescent="0.2">
      <c r="U35015" s="59"/>
    </row>
    <row r="35016" spans="21:21" x14ac:dyDescent="0.2">
      <c r="U35016" s="59"/>
    </row>
    <row r="35017" spans="21:21" x14ac:dyDescent="0.2">
      <c r="U35017" s="59"/>
    </row>
    <row r="35018" spans="21:21" x14ac:dyDescent="0.2">
      <c r="U35018" s="59"/>
    </row>
    <row r="35019" spans="21:21" x14ac:dyDescent="0.2">
      <c r="U35019" s="59"/>
    </row>
    <row r="35020" spans="21:21" x14ac:dyDescent="0.2">
      <c r="U35020" s="59"/>
    </row>
    <row r="35021" spans="21:21" x14ac:dyDescent="0.2">
      <c r="U35021" s="59"/>
    </row>
    <row r="35022" spans="21:21" x14ac:dyDescent="0.2">
      <c r="U35022" s="59"/>
    </row>
    <row r="35023" spans="21:21" x14ac:dyDescent="0.2">
      <c r="U35023" s="59"/>
    </row>
    <row r="35024" spans="21:21" x14ac:dyDescent="0.2">
      <c r="U35024" s="59"/>
    </row>
    <row r="35025" spans="21:21" x14ac:dyDescent="0.2">
      <c r="U35025" s="59"/>
    </row>
    <row r="35026" spans="21:21" x14ac:dyDescent="0.2">
      <c r="U35026" s="59"/>
    </row>
    <row r="35027" spans="21:21" x14ac:dyDescent="0.2">
      <c r="U35027" s="59"/>
    </row>
    <row r="35028" spans="21:21" x14ac:dyDescent="0.2">
      <c r="U35028" s="59"/>
    </row>
    <row r="35029" spans="21:21" x14ac:dyDescent="0.2">
      <c r="U35029" s="59"/>
    </row>
    <row r="35030" spans="21:21" x14ac:dyDescent="0.2">
      <c r="U35030" s="59"/>
    </row>
    <row r="35031" spans="21:21" x14ac:dyDescent="0.2">
      <c r="U35031" s="59"/>
    </row>
    <row r="35032" spans="21:21" x14ac:dyDescent="0.2">
      <c r="U35032" s="59"/>
    </row>
    <row r="35033" spans="21:21" x14ac:dyDescent="0.2">
      <c r="U35033" s="59"/>
    </row>
    <row r="35034" spans="21:21" x14ac:dyDescent="0.2">
      <c r="U35034" s="59"/>
    </row>
    <row r="35035" spans="21:21" x14ac:dyDescent="0.2">
      <c r="U35035" s="59"/>
    </row>
    <row r="35036" spans="21:21" x14ac:dyDescent="0.2">
      <c r="U35036" s="59"/>
    </row>
    <row r="35037" spans="21:21" x14ac:dyDescent="0.2">
      <c r="U35037" s="59"/>
    </row>
    <row r="35038" spans="21:21" x14ac:dyDescent="0.2">
      <c r="U35038" s="59"/>
    </row>
    <row r="35039" spans="21:21" x14ac:dyDescent="0.2">
      <c r="U35039" s="59"/>
    </row>
    <row r="35040" spans="21:21" x14ac:dyDescent="0.2">
      <c r="U35040" s="59"/>
    </row>
    <row r="35041" spans="21:21" x14ac:dyDescent="0.2">
      <c r="U35041" s="59"/>
    </row>
    <row r="35042" spans="21:21" x14ac:dyDescent="0.2">
      <c r="U35042" s="59"/>
    </row>
    <row r="35043" spans="21:21" x14ac:dyDescent="0.2">
      <c r="U35043" s="59"/>
    </row>
    <row r="35044" spans="21:21" x14ac:dyDescent="0.2">
      <c r="U35044" s="59"/>
    </row>
    <row r="35045" spans="21:21" x14ac:dyDescent="0.2">
      <c r="U35045" s="59"/>
    </row>
    <row r="35046" spans="21:21" x14ac:dyDescent="0.2">
      <c r="U35046" s="59"/>
    </row>
    <row r="35047" spans="21:21" x14ac:dyDescent="0.2">
      <c r="U35047" s="59"/>
    </row>
    <row r="35048" spans="21:21" x14ac:dyDescent="0.2">
      <c r="U35048" s="59"/>
    </row>
    <row r="35049" spans="21:21" x14ac:dyDescent="0.2">
      <c r="U35049" s="59"/>
    </row>
    <row r="35050" spans="21:21" x14ac:dyDescent="0.2">
      <c r="U35050" s="59"/>
    </row>
    <row r="35051" spans="21:21" x14ac:dyDescent="0.2">
      <c r="U35051" s="59"/>
    </row>
    <row r="35052" spans="21:21" x14ac:dyDescent="0.2">
      <c r="U35052" s="59"/>
    </row>
    <row r="35053" spans="21:21" x14ac:dyDescent="0.2">
      <c r="U35053" s="59"/>
    </row>
    <row r="35054" spans="21:21" x14ac:dyDescent="0.2">
      <c r="U35054" s="59"/>
    </row>
    <row r="35055" spans="21:21" x14ac:dyDescent="0.2">
      <c r="U35055" s="59"/>
    </row>
    <row r="35056" spans="21:21" x14ac:dyDescent="0.2">
      <c r="U35056" s="59"/>
    </row>
    <row r="35057" spans="21:21" x14ac:dyDescent="0.2">
      <c r="U35057" s="59"/>
    </row>
    <row r="35058" spans="21:21" x14ac:dyDescent="0.2">
      <c r="U35058" s="59"/>
    </row>
    <row r="35059" spans="21:21" x14ac:dyDescent="0.2">
      <c r="U35059" s="59"/>
    </row>
    <row r="35060" spans="21:21" x14ac:dyDescent="0.2">
      <c r="U35060" s="59"/>
    </row>
    <row r="35061" spans="21:21" x14ac:dyDescent="0.2">
      <c r="U35061" s="59"/>
    </row>
    <row r="35062" spans="21:21" x14ac:dyDescent="0.2">
      <c r="U35062" s="59"/>
    </row>
    <row r="35063" spans="21:21" x14ac:dyDescent="0.2">
      <c r="U35063" s="59"/>
    </row>
    <row r="35064" spans="21:21" x14ac:dyDescent="0.2">
      <c r="U35064" s="59"/>
    </row>
    <row r="35065" spans="21:21" x14ac:dyDescent="0.2">
      <c r="U35065" s="59"/>
    </row>
    <row r="35066" spans="21:21" x14ac:dyDescent="0.2">
      <c r="U35066" s="59"/>
    </row>
    <row r="35067" spans="21:21" x14ac:dyDescent="0.2">
      <c r="U35067" s="59"/>
    </row>
    <row r="35068" spans="21:21" x14ac:dyDescent="0.2">
      <c r="U35068" s="59"/>
    </row>
    <row r="35069" spans="21:21" x14ac:dyDescent="0.2">
      <c r="U35069" s="59"/>
    </row>
    <row r="35070" spans="21:21" x14ac:dyDescent="0.2">
      <c r="U35070" s="59"/>
    </row>
    <row r="35071" spans="21:21" x14ac:dyDescent="0.2">
      <c r="U35071" s="59"/>
    </row>
    <row r="35072" spans="21:21" x14ac:dyDescent="0.2">
      <c r="U35072" s="59"/>
    </row>
    <row r="35073" spans="21:21" x14ac:dyDescent="0.2">
      <c r="U35073" s="59"/>
    </row>
    <row r="35074" spans="21:21" x14ac:dyDescent="0.2">
      <c r="U35074" s="59"/>
    </row>
    <row r="35075" spans="21:21" x14ac:dyDescent="0.2">
      <c r="U35075" s="59"/>
    </row>
    <row r="35076" spans="21:21" x14ac:dyDescent="0.2">
      <c r="U35076" s="59"/>
    </row>
    <row r="35077" spans="21:21" x14ac:dyDescent="0.2">
      <c r="U35077" s="59"/>
    </row>
    <row r="35078" spans="21:21" x14ac:dyDescent="0.2">
      <c r="U35078" s="59"/>
    </row>
    <row r="35079" spans="21:21" x14ac:dyDescent="0.2">
      <c r="U35079" s="59"/>
    </row>
    <row r="35080" spans="21:21" x14ac:dyDescent="0.2">
      <c r="U35080" s="59"/>
    </row>
    <row r="35081" spans="21:21" x14ac:dyDescent="0.2">
      <c r="U35081" s="59"/>
    </row>
    <row r="35082" spans="21:21" x14ac:dyDescent="0.2">
      <c r="U35082" s="59"/>
    </row>
    <row r="35083" spans="21:21" x14ac:dyDescent="0.2">
      <c r="U35083" s="59"/>
    </row>
    <row r="35084" spans="21:21" x14ac:dyDescent="0.2">
      <c r="U35084" s="59"/>
    </row>
    <row r="35085" spans="21:21" x14ac:dyDescent="0.2">
      <c r="U35085" s="59"/>
    </row>
    <row r="35086" spans="21:21" x14ac:dyDescent="0.2">
      <c r="U35086" s="59"/>
    </row>
    <row r="35087" spans="21:21" x14ac:dyDescent="0.2">
      <c r="U35087" s="59"/>
    </row>
    <row r="35088" spans="21:21" x14ac:dyDescent="0.2">
      <c r="U35088" s="59"/>
    </row>
    <row r="35089" spans="21:21" x14ac:dyDescent="0.2">
      <c r="U35089" s="59"/>
    </row>
    <row r="35090" spans="21:21" x14ac:dyDescent="0.2">
      <c r="U35090" s="59"/>
    </row>
    <row r="35091" spans="21:21" x14ac:dyDescent="0.2">
      <c r="U35091" s="59"/>
    </row>
    <row r="35092" spans="21:21" x14ac:dyDescent="0.2">
      <c r="U35092" s="59"/>
    </row>
    <row r="35093" spans="21:21" x14ac:dyDescent="0.2">
      <c r="U35093" s="59"/>
    </row>
    <row r="35094" spans="21:21" x14ac:dyDescent="0.2">
      <c r="U35094" s="59"/>
    </row>
    <row r="35095" spans="21:21" x14ac:dyDescent="0.2">
      <c r="U35095" s="59"/>
    </row>
    <row r="35096" spans="21:21" x14ac:dyDescent="0.2">
      <c r="U35096" s="59"/>
    </row>
    <row r="35097" spans="21:21" x14ac:dyDescent="0.2">
      <c r="U35097" s="59"/>
    </row>
    <row r="35098" spans="21:21" x14ac:dyDescent="0.2">
      <c r="U35098" s="59"/>
    </row>
    <row r="35099" spans="21:21" x14ac:dyDescent="0.2">
      <c r="U35099" s="59"/>
    </row>
    <row r="35100" spans="21:21" x14ac:dyDescent="0.2">
      <c r="U35100" s="59"/>
    </row>
    <row r="35101" spans="21:21" x14ac:dyDescent="0.2">
      <c r="U35101" s="59"/>
    </row>
    <row r="35102" spans="21:21" x14ac:dyDescent="0.2">
      <c r="U35102" s="59"/>
    </row>
    <row r="35103" spans="21:21" x14ac:dyDescent="0.2">
      <c r="U35103" s="59"/>
    </row>
    <row r="35104" spans="21:21" x14ac:dyDescent="0.2">
      <c r="U35104" s="59"/>
    </row>
    <row r="35105" spans="21:21" x14ac:dyDescent="0.2">
      <c r="U35105" s="59"/>
    </row>
    <row r="35106" spans="21:21" x14ac:dyDescent="0.2">
      <c r="U35106" s="59"/>
    </row>
    <row r="35107" spans="21:21" x14ac:dyDescent="0.2">
      <c r="U35107" s="59"/>
    </row>
    <row r="35108" spans="21:21" x14ac:dyDescent="0.2">
      <c r="U35108" s="59"/>
    </row>
    <row r="35109" spans="21:21" x14ac:dyDescent="0.2">
      <c r="U35109" s="59"/>
    </row>
    <row r="35110" spans="21:21" x14ac:dyDescent="0.2">
      <c r="U35110" s="59"/>
    </row>
    <row r="35111" spans="21:21" x14ac:dyDescent="0.2">
      <c r="U35111" s="59"/>
    </row>
    <row r="35112" spans="21:21" x14ac:dyDescent="0.2">
      <c r="U35112" s="59"/>
    </row>
    <row r="35113" spans="21:21" x14ac:dyDescent="0.2">
      <c r="U35113" s="59"/>
    </row>
    <row r="35114" spans="21:21" x14ac:dyDescent="0.2">
      <c r="U35114" s="59"/>
    </row>
    <row r="35115" spans="21:21" x14ac:dyDescent="0.2">
      <c r="U35115" s="59"/>
    </row>
    <row r="35116" spans="21:21" x14ac:dyDescent="0.2">
      <c r="U35116" s="59"/>
    </row>
    <row r="35117" spans="21:21" x14ac:dyDescent="0.2">
      <c r="U35117" s="59"/>
    </row>
    <row r="35118" spans="21:21" x14ac:dyDescent="0.2">
      <c r="U35118" s="59"/>
    </row>
    <row r="35119" spans="21:21" x14ac:dyDescent="0.2">
      <c r="U35119" s="59"/>
    </row>
    <row r="35120" spans="21:21" x14ac:dyDescent="0.2">
      <c r="U35120" s="59"/>
    </row>
    <row r="35121" spans="21:21" x14ac:dyDescent="0.2">
      <c r="U35121" s="59"/>
    </row>
    <row r="35122" spans="21:21" x14ac:dyDescent="0.2">
      <c r="U35122" s="59"/>
    </row>
    <row r="35123" spans="21:21" x14ac:dyDescent="0.2">
      <c r="U35123" s="59"/>
    </row>
    <row r="35124" spans="21:21" x14ac:dyDescent="0.2">
      <c r="U35124" s="59"/>
    </row>
    <row r="35125" spans="21:21" x14ac:dyDescent="0.2">
      <c r="U35125" s="59"/>
    </row>
    <row r="35126" spans="21:21" x14ac:dyDescent="0.2">
      <c r="U35126" s="59"/>
    </row>
    <row r="35127" spans="21:21" x14ac:dyDescent="0.2">
      <c r="U35127" s="59"/>
    </row>
    <row r="35128" spans="21:21" x14ac:dyDescent="0.2">
      <c r="U35128" s="59"/>
    </row>
    <row r="35129" spans="21:21" x14ac:dyDescent="0.2">
      <c r="U35129" s="59"/>
    </row>
    <row r="35130" spans="21:21" x14ac:dyDescent="0.2">
      <c r="U35130" s="59"/>
    </row>
    <row r="35131" spans="21:21" x14ac:dyDescent="0.2">
      <c r="U35131" s="59"/>
    </row>
    <row r="35132" spans="21:21" x14ac:dyDescent="0.2">
      <c r="U35132" s="59"/>
    </row>
    <row r="35133" spans="21:21" x14ac:dyDescent="0.2">
      <c r="U35133" s="59"/>
    </row>
    <row r="35134" spans="21:21" x14ac:dyDescent="0.2">
      <c r="U35134" s="59"/>
    </row>
    <row r="35135" spans="21:21" x14ac:dyDescent="0.2">
      <c r="U35135" s="59"/>
    </row>
    <row r="35136" spans="21:21" x14ac:dyDescent="0.2">
      <c r="U35136" s="59"/>
    </row>
    <row r="35137" spans="21:21" x14ac:dyDescent="0.2">
      <c r="U35137" s="59"/>
    </row>
    <row r="35138" spans="21:21" x14ac:dyDescent="0.2">
      <c r="U35138" s="59"/>
    </row>
    <row r="35139" spans="21:21" x14ac:dyDescent="0.2">
      <c r="U35139" s="59"/>
    </row>
    <row r="35140" spans="21:21" x14ac:dyDescent="0.2">
      <c r="U35140" s="59"/>
    </row>
    <row r="35141" spans="21:21" x14ac:dyDescent="0.2">
      <c r="U35141" s="59"/>
    </row>
    <row r="35142" spans="21:21" x14ac:dyDescent="0.2">
      <c r="U35142" s="59"/>
    </row>
    <row r="35143" spans="21:21" x14ac:dyDescent="0.2">
      <c r="U35143" s="59"/>
    </row>
    <row r="35144" spans="21:21" x14ac:dyDescent="0.2">
      <c r="U35144" s="59"/>
    </row>
    <row r="35145" spans="21:21" x14ac:dyDescent="0.2">
      <c r="U35145" s="59"/>
    </row>
    <row r="35146" spans="21:21" x14ac:dyDescent="0.2">
      <c r="U35146" s="59"/>
    </row>
    <row r="35147" spans="21:21" x14ac:dyDescent="0.2">
      <c r="U35147" s="59"/>
    </row>
    <row r="35148" spans="21:21" x14ac:dyDescent="0.2">
      <c r="U35148" s="59"/>
    </row>
    <row r="35149" spans="21:21" x14ac:dyDescent="0.2">
      <c r="U35149" s="59"/>
    </row>
    <row r="35150" spans="21:21" x14ac:dyDescent="0.2">
      <c r="U35150" s="59"/>
    </row>
    <row r="35151" spans="21:21" x14ac:dyDescent="0.2">
      <c r="U35151" s="59"/>
    </row>
    <row r="35152" spans="21:21" x14ac:dyDescent="0.2">
      <c r="U35152" s="59"/>
    </row>
    <row r="35153" spans="21:21" x14ac:dyDescent="0.2">
      <c r="U35153" s="59"/>
    </row>
    <row r="35154" spans="21:21" x14ac:dyDescent="0.2">
      <c r="U35154" s="59"/>
    </row>
    <row r="35155" spans="21:21" x14ac:dyDescent="0.2">
      <c r="U35155" s="59"/>
    </row>
    <row r="35156" spans="21:21" x14ac:dyDescent="0.2">
      <c r="U35156" s="59"/>
    </row>
    <row r="35157" spans="21:21" x14ac:dyDescent="0.2">
      <c r="U35157" s="59"/>
    </row>
    <row r="35158" spans="21:21" x14ac:dyDescent="0.2">
      <c r="U35158" s="59"/>
    </row>
    <row r="35159" spans="21:21" x14ac:dyDescent="0.2">
      <c r="U35159" s="59"/>
    </row>
    <row r="35160" spans="21:21" x14ac:dyDescent="0.2">
      <c r="U35160" s="59"/>
    </row>
    <row r="35161" spans="21:21" x14ac:dyDescent="0.2">
      <c r="U35161" s="59"/>
    </row>
    <row r="35162" spans="21:21" x14ac:dyDescent="0.2">
      <c r="U35162" s="59"/>
    </row>
    <row r="35163" spans="21:21" x14ac:dyDescent="0.2">
      <c r="U35163" s="59"/>
    </row>
    <row r="35164" spans="21:21" x14ac:dyDescent="0.2">
      <c r="U35164" s="59"/>
    </row>
    <row r="35165" spans="21:21" x14ac:dyDescent="0.2">
      <c r="U35165" s="59"/>
    </row>
    <row r="35166" spans="21:21" x14ac:dyDescent="0.2">
      <c r="U35166" s="59"/>
    </row>
    <row r="35167" spans="21:21" x14ac:dyDescent="0.2">
      <c r="U35167" s="59"/>
    </row>
    <row r="35168" spans="21:21" x14ac:dyDescent="0.2">
      <c r="U35168" s="59"/>
    </row>
    <row r="35169" spans="21:21" x14ac:dyDescent="0.2">
      <c r="U35169" s="59"/>
    </row>
    <row r="35170" spans="21:21" x14ac:dyDescent="0.2">
      <c r="U35170" s="59"/>
    </row>
    <row r="35171" spans="21:21" x14ac:dyDescent="0.2">
      <c r="U35171" s="59"/>
    </row>
    <row r="35172" spans="21:21" x14ac:dyDescent="0.2">
      <c r="U35172" s="59"/>
    </row>
    <row r="35173" spans="21:21" x14ac:dyDescent="0.2">
      <c r="U35173" s="59"/>
    </row>
    <row r="35174" spans="21:21" x14ac:dyDescent="0.2">
      <c r="U35174" s="59"/>
    </row>
    <row r="35175" spans="21:21" x14ac:dyDescent="0.2">
      <c r="U35175" s="59"/>
    </row>
    <row r="35176" spans="21:21" x14ac:dyDescent="0.2">
      <c r="U35176" s="59"/>
    </row>
    <row r="35177" spans="21:21" x14ac:dyDescent="0.2">
      <c r="U35177" s="59"/>
    </row>
    <row r="35178" spans="21:21" x14ac:dyDescent="0.2">
      <c r="U35178" s="59"/>
    </row>
    <row r="35179" spans="21:21" x14ac:dyDescent="0.2">
      <c r="U35179" s="59"/>
    </row>
    <row r="35180" spans="21:21" x14ac:dyDescent="0.2">
      <c r="U35180" s="59"/>
    </row>
    <row r="35181" spans="21:21" x14ac:dyDescent="0.2">
      <c r="U35181" s="59"/>
    </row>
    <row r="35182" spans="21:21" x14ac:dyDescent="0.2">
      <c r="U35182" s="59"/>
    </row>
    <row r="35183" spans="21:21" x14ac:dyDescent="0.2">
      <c r="U35183" s="59"/>
    </row>
    <row r="35184" spans="21:21" x14ac:dyDescent="0.2">
      <c r="U35184" s="59"/>
    </row>
    <row r="35185" spans="21:21" x14ac:dyDescent="0.2">
      <c r="U35185" s="59"/>
    </row>
    <row r="35186" spans="21:21" x14ac:dyDescent="0.2">
      <c r="U35186" s="59"/>
    </row>
    <row r="35187" spans="21:21" x14ac:dyDescent="0.2">
      <c r="U35187" s="59"/>
    </row>
    <row r="35188" spans="21:21" x14ac:dyDescent="0.2">
      <c r="U35188" s="59"/>
    </row>
    <row r="35189" spans="21:21" x14ac:dyDescent="0.2">
      <c r="U35189" s="59"/>
    </row>
    <row r="35190" spans="21:21" x14ac:dyDescent="0.2">
      <c r="U35190" s="59"/>
    </row>
    <row r="35191" spans="21:21" x14ac:dyDescent="0.2">
      <c r="U35191" s="59"/>
    </row>
    <row r="35192" spans="21:21" x14ac:dyDescent="0.2">
      <c r="U35192" s="59"/>
    </row>
    <row r="35193" spans="21:21" x14ac:dyDescent="0.2">
      <c r="U35193" s="59"/>
    </row>
    <row r="35194" spans="21:21" x14ac:dyDescent="0.2">
      <c r="U35194" s="59"/>
    </row>
    <row r="35195" spans="21:21" x14ac:dyDescent="0.2">
      <c r="U35195" s="59"/>
    </row>
    <row r="35196" spans="21:21" x14ac:dyDescent="0.2">
      <c r="U35196" s="59"/>
    </row>
    <row r="35197" spans="21:21" x14ac:dyDescent="0.2">
      <c r="U35197" s="59"/>
    </row>
    <row r="35198" spans="21:21" x14ac:dyDescent="0.2">
      <c r="U35198" s="59"/>
    </row>
    <row r="35199" spans="21:21" x14ac:dyDescent="0.2">
      <c r="U35199" s="59"/>
    </row>
    <row r="35200" spans="21:21" x14ac:dyDescent="0.2">
      <c r="U35200" s="59"/>
    </row>
    <row r="35201" spans="21:21" x14ac:dyDescent="0.2">
      <c r="U35201" s="59"/>
    </row>
    <row r="35202" spans="21:21" x14ac:dyDescent="0.2">
      <c r="U35202" s="59"/>
    </row>
    <row r="35203" spans="21:21" x14ac:dyDescent="0.2">
      <c r="U35203" s="59"/>
    </row>
    <row r="35204" spans="21:21" x14ac:dyDescent="0.2">
      <c r="U35204" s="59"/>
    </row>
    <row r="35205" spans="21:21" x14ac:dyDescent="0.2">
      <c r="U35205" s="59"/>
    </row>
    <row r="35206" spans="21:21" x14ac:dyDescent="0.2">
      <c r="U35206" s="59"/>
    </row>
    <row r="35207" spans="21:21" x14ac:dyDescent="0.2">
      <c r="U35207" s="59"/>
    </row>
    <row r="35208" spans="21:21" x14ac:dyDescent="0.2">
      <c r="U35208" s="59"/>
    </row>
    <row r="35209" spans="21:21" x14ac:dyDescent="0.2">
      <c r="U35209" s="59"/>
    </row>
    <row r="35210" spans="21:21" x14ac:dyDescent="0.2">
      <c r="U35210" s="59"/>
    </row>
    <row r="35211" spans="21:21" x14ac:dyDescent="0.2">
      <c r="U35211" s="59"/>
    </row>
    <row r="35212" spans="21:21" x14ac:dyDescent="0.2">
      <c r="U35212" s="59"/>
    </row>
    <row r="35213" spans="21:21" x14ac:dyDescent="0.2">
      <c r="U35213" s="59"/>
    </row>
    <row r="35214" spans="21:21" x14ac:dyDescent="0.2">
      <c r="U35214" s="59"/>
    </row>
    <row r="35215" spans="21:21" x14ac:dyDescent="0.2">
      <c r="U35215" s="59"/>
    </row>
    <row r="35216" spans="21:21" x14ac:dyDescent="0.2">
      <c r="U35216" s="59"/>
    </row>
    <row r="35217" spans="21:21" x14ac:dyDescent="0.2">
      <c r="U35217" s="59"/>
    </row>
    <row r="35218" spans="21:21" x14ac:dyDescent="0.2">
      <c r="U35218" s="59"/>
    </row>
    <row r="35219" spans="21:21" x14ac:dyDescent="0.2">
      <c r="U35219" s="59"/>
    </row>
    <row r="35220" spans="21:21" x14ac:dyDescent="0.2">
      <c r="U35220" s="59"/>
    </row>
    <row r="35221" spans="21:21" x14ac:dyDescent="0.2">
      <c r="U35221" s="59"/>
    </row>
    <row r="35222" spans="21:21" x14ac:dyDescent="0.2">
      <c r="U35222" s="59"/>
    </row>
    <row r="35223" spans="21:21" x14ac:dyDescent="0.2">
      <c r="U35223" s="59"/>
    </row>
    <row r="35224" spans="21:21" x14ac:dyDescent="0.2">
      <c r="U35224" s="59"/>
    </row>
    <row r="35225" spans="21:21" x14ac:dyDescent="0.2">
      <c r="U35225" s="59"/>
    </row>
    <row r="35226" spans="21:21" x14ac:dyDescent="0.2">
      <c r="U35226" s="59"/>
    </row>
    <row r="35227" spans="21:21" x14ac:dyDescent="0.2">
      <c r="U35227" s="59"/>
    </row>
    <row r="35228" spans="21:21" x14ac:dyDescent="0.2">
      <c r="U35228" s="59"/>
    </row>
    <row r="35229" spans="21:21" x14ac:dyDescent="0.2">
      <c r="U35229" s="59"/>
    </row>
    <row r="35230" spans="21:21" x14ac:dyDescent="0.2">
      <c r="U35230" s="59"/>
    </row>
    <row r="35231" spans="21:21" x14ac:dyDescent="0.2">
      <c r="U35231" s="59"/>
    </row>
    <row r="35232" spans="21:21" x14ac:dyDescent="0.2">
      <c r="U35232" s="59"/>
    </row>
    <row r="35233" spans="21:21" x14ac:dyDescent="0.2">
      <c r="U35233" s="59"/>
    </row>
    <row r="35234" spans="21:21" x14ac:dyDescent="0.2">
      <c r="U35234" s="59"/>
    </row>
    <row r="35235" spans="21:21" x14ac:dyDescent="0.2">
      <c r="U35235" s="59"/>
    </row>
    <row r="35236" spans="21:21" x14ac:dyDescent="0.2">
      <c r="U35236" s="59"/>
    </row>
    <row r="35237" spans="21:21" x14ac:dyDescent="0.2">
      <c r="U35237" s="59"/>
    </row>
    <row r="35238" spans="21:21" x14ac:dyDescent="0.2">
      <c r="U35238" s="59"/>
    </row>
    <row r="35239" spans="21:21" x14ac:dyDescent="0.2">
      <c r="U35239" s="59"/>
    </row>
    <row r="35240" spans="21:21" x14ac:dyDescent="0.2">
      <c r="U35240" s="59"/>
    </row>
    <row r="35241" spans="21:21" x14ac:dyDescent="0.2">
      <c r="U35241" s="59"/>
    </row>
    <row r="35242" spans="21:21" x14ac:dyDescent="0.2">
      <c r="U35242" s="59"/>
    </row>
    <row r="35243" spans="21:21" x14ac:dyDescent="0.2">
      <c r="U35243" s="59"/>
    </row>
    <row r="35244" spans="21:21" x14ac:dyDescent="0.2">
      <c r="U35244" s="59"/>
    </row>
    <row r="35245" spans="21:21" x14ac:dyDescent="0.2">
      <c r="U35245" s="59"/>
    </row>
    <row r="35246" spans="21:21" x14ac:dyDescent="0.2">
      <c r="U35246" s="59"/>
    </row>
    <row r="35247" spans="21:21" x14ac:dyDescent="0.2">
      <c r="U35247" s="59"/>
    </row>
    <row r="35248" spans="21:21" x14ac:dyDescent="0.2">
      <c r="U35248" s="59"/>
    </row>
    <row r="35249" spans="21:21" x14ac:dyDescent="0.2">
      <c r="U35249" s="59"/>
    </row>
    <row r="35250" spans="21:21" x14ac:dyDescent="0.2">
      <c r="U35250" s="59"/>
    </row>
    <row r="35251" spans="21:21" x14ac:dyDescent="0.2">
      <c r="U35251" s="59"/>
    </row>
    <row r="35252" spans="21:21" x14ac:dyDescent="0.2">
      <c r="U35252" s="59"/>
    </row>
    <row r="35253" spans="21:21" x14ac:dyDescent="0.2">
      <c r="U35253" s="59"/>
    </row>
    <row r="35254" spans="21:21" x14ac:dyDescent="0.2">
      <c r="U35254" s="59"/>
    </row>
    <row r="35255" spans="21:21" x14ac:dyDescent="0.2">
      <c r="U35255" s="59"/>
    </row>
    <row r="35256" spans="21:21" x14ac:dyDescent="0.2">
      <c r="U35256" s="59"/>
    </row>
    <row r="35257" spans="21:21" x14ac:dyDescent="0.2">
      <c r="U35257" s="59"/>
    </row>
    <row r="35258" spans="21:21" x14ac:dyDescent="0.2">
      <c r="U35258" s="59"/>
    </row>
    <row r="35259" spans="21:21" x14ac:dyDescent="0.2">
      <c r="U35259" s="59"/>
    </row>
    <row r="35260" spans="21:21" x14ac:dyDescent="0.2">
      <c r="U35260" s="59"/>
    </row>
    <row r="35261" spans="21:21" x14ac:dyDescent="0.2">
      <c r="U35261" s="59"/>
    </row>
    <row r="35262" spans="21:21" x14ac:dyDescent="0.2">
      <c r="U35262" s="59"/>
    </row>
    <row r="35263" spans="21:21" x14ac:dyDescent="0.2">
      <c r="U35263" s="59"/>
    </row>
    <row r="35264" spans="21:21" x14ac:dyDescent="0.2">
      <c r="U35264" s="59"/>
    </row>
    <row r="35265" spans="21:21" x14ac:dyDescent="0.2">
      <c r="U35265" s="59"/>
    </row>
    <row r="35266" spans="21:21" x14ac:dyDescent="0.2">
      <c r="U35266" s="59"/>
    </row>
    <row r="35267" spans="21:21" x14ac:dyDescent="0.2">
      <c r="U35267" s="59"/>
    </row>
    <row r="35268" spans="21:21" x14ac:dyDescent="0.2">
      <c r="U35268" s="59"/>
    </row>
    <row r="35269" spans="21:21" x14ac:dyDescent="0.2">
      <c r="U35269" s="59"/>
    </row>
    <row r="35270" spans="21:21" x14ac:dyDescent="0.2">
      <c r="U35270" s="59"/>
    </row>
    <row r="35271" spans="21:21" x14ac:dyDescent="0.2">
      <c r="U35271" s="59"/>
    </row>
    <row r="35272" spans="21:21" x14ac:dyDescent="0.2">
      <c r="U35272" s="59"/>
    </row>
    <row r="35273" spans="21:21" x14ac:dyDescent="0.2">
      <c r="U35273" s="59"/>
    </row>
    <row r="35274" spans="21:21" x14ac:dyDescent="0.2">
      <c r="U35274" s="59"/>
    </row>
    <row r="35275" spans="21:21" x14ac:dyDescent="0.2">
      <c r="U35275" s="59"/>
    </row>
    <row r="35276" spans="21:21" x14ac:dyDescent="0.2">
      <c r="U35276" s="59"/>
    </row>
    <row r="35277" spans="21:21" x14ac:dyDescent="0.2">
      <c r="U35277" s="59"/>
    </row>
    <row r="35278" spans="21:21" x14ac:dyDescent="0.2">
      <c r="U35278" s="59"/>
    </row>
    <row r="35279" spans="21:21" x14ac:dyDescent="0.2">
      <c r="U35279" s="59"/>
    </row>
    <row r="35280" spans="21:21" x14ac:dyDescent="0.2">
      <c r="U35280" s="59"/>
    </row>
    <row r="35281" spans="21:21" x14ac:dyDescent="0.2">
      <c r="U35281" s="59"/>
    </row>
    <row r="35282" spans="21:21" x14ac:dyDescent="0.2">
      <c r="U35282" s="59"/>
    </row>
    <row r="35283" spans="21:21" x14ac:dyDescent="0.2">
      <c r="U35283" s="59"/>
    </row>
    <row r="35284" spans="21:21" x14ac:dyDescent="0.2">
      <c r="U35284" s="59"/>
    </row>
    <row r="35285" spans="21:21" x14ac:dyDescent="0.2">
      <c r="U35285" s="59"/>
    </row>
    <row r="35286" spans="21:21" x14ac:dyDescent="0.2">
      <c r="U35286" s="59"/>
    </row>
    <row r="35287" spans="21:21" x14ac:dyDescent="0.2">
      <c r="U35287" s="59"/>
    </row>
    <row r="35288" spans="21:21" x14ac:dyDescent="0.2">
      <c r="U35288" s="59"/>
    </row>
    <row r="35289" spans="21:21" x14ac:dyDescent="0.2">
      <c r="U35289" s="59"/>
    </row>
    <row r="35290" spans="21:21" x14ac:dyDescent="0.2">
      <c r="U35290" s="59"/>
    </row>
    <row r="35291" spans="21:21" x14ac:dyDescent="0.2">
      <c r="U35291" s="59"/>
    </row>
    <row r="35292" spans="21:21" x14ac:dyDescent="0.2">
      <c r="U35292" s="59"/>
    </row>
    <row r="35293" spans="21:21" x14ac:dyDescent="0.2">
      <c r="U35293" s="59"/>
    </row>
    <row r="35294" spans="21:21" x14ac:dyDescent="0.2">
      <c r="U35294" s="59"/>
    </row>
    <row r="35295" spans="21:21" x14ac:dyDescent="0.2">
      <c r="U35295" s="59"/>
    </row>
    <row r="35296" spans="21:21" x14ac:dyDescent="0.2">
      <c r="U35296" s="59"/>
    </row>
    <row r="35297" spans="21:21" x14ac:dyDescent="0.2">
      <c r="U35297" s="59"/>
    </row>
    <row r="35298" spans="21:21" x14ac:dyDescent="0.2">
      <c r="U35298" s="59"/>
    </row>
    <row r="35299" spans="21:21" x14ac:dyDescent="0.2">
      <c r="U35299" s="59"/>
    </row>
    <row r="35300" spans="21:21" x14ac:dyDescent="0.2">
      <c r="U35300" s="59"/>
    </row>
    <row r="35301" spans="21:21" x14ac:dyDescent="0.2">
      <c r="U35301" s="59"/>
    </row>
    <row r="35302" spans="21:21" x14ac:dyDescent="0.2">
      <c r="U35302" s="59"/>
    </row>
    <row r="35303" spans="21:21" x14ac:dyDescent="0.2">
      <c r="U35303" s="59"/>
    </row>
    <row r="35304" spans="21:21" x14ac:dyDescent="0.2">
      <c r="U35304" s="59"/>
    </row>
    <row r="35305" spans="21:21" x14ac:dyDescent="0.2">
      <c r="U35305" s="59"/>
    </row>
    <row r="35306" spans="21:21" x14ac:dyDescent="0.2">
      <c r="U35306" s="59"/>
    </row>
    <row r="35307" spans="21:21" x14ac:dyDescent="0.2">
      <c r="U35307" s="59"/>
    </row>
    <row r="35308" spans="21:21" x14ac:dyDescent="0.2">
      <c r="U35308" s="59"/>
    </row>
    <row r="35309" spans="21:21" x14ac:dyDescent="0.2">
      <c r="U35309" s="59"/>
    </row>
    <row r="35310" spans="21:21" x14ac:dyDescent="0.2">
      <c r="U35310" s="59"/>
    </row>
    <row r="35311" spans="21:21" x14ac:dyDescent="0.2">
      <c r="U35311" s="59"/>
    </row>
    <row r="35312" spans="21:21" x14ac:dyDescent="0.2">
      <c r="U35312" s="59"/>
    </row>
    <row r="35313" spans="21:21" x14ac:dyDescent="0.2">
      <c r="U35313" s="59"/>
    </row>
    <row r="35314" spans="21:21" x14ac:dyDescent="0.2">
      <c r="U35314" s="59"/>
    </row>
    <row r="35315" spans="21:21" x14ac:dyDescent="0.2">
      <c r="U35315" s="59"/>
    </row>
    <row r="35316" spans="21:21" x14ac:dyDescent="0.2">
      <c r="U35316" s="59"/>
    </row>
    <row r="35317" spans="21:21" x14ac:dyDescent="0.2">
      <c r="U35317" s="59"/>
    </row>
    <row r="35318" spans="21:21" x14ac:dyDescent="0.2">
      <c r="U35318" s="59"/>
    </row>
    <row r="35319" spans="21:21" x14ac:dyDescent="0.2">
      <c r="U35319" s="59"/>
    </row>
    <row r="35320" spans="21:21" x14ac:dyDescent="0.2">
      <c r="U35320" s="59"/>
    </row>
    <row r="35321" spans="21:21" x14ac:dyDescent="0.2">
      <c r="U35321" s="59"/>
    </row>
    <row r="35322" spans="21:21" x14ac:dyDescent="0.2">
      <c r="U35322" s="59"/>
    </row>
    <row r="35323" spans="21:21" x14ac:dyDescent="0.2">
      <c r="U35323" s="59"/>
    </row>
    <row r="35324" spans="21:21" x14ac:dyDescent="0.2">
      <c r="U35324" s="59"/>
    </row>
    <row r="35325" spans="21:21" x14ac:dyDescent="0.2">
      <c r="U35325" s="59"/>
    </row>
    <row r="35326" spans="21:21" x14ac:dyDescent="0.2">
      <c r="U35326" s="59"/>
    </row>
    <row r="35327" spans="21:21" x14ac:dyDescent="0.2">
      <c r="U35327" s="59"/>
    </row>
    <row r="35328" spans="21:21" x14ac:dyDescent="0.2">
      <c r="U35328" s="59"/>
    </row>
    <row r="35329" spans="21:21" x14ac:dyDescent="0.2">
      <c r="U35329" s="59"/>
    </row>
    <row r="35330" spans="21:21" x14ac:dyDescent="0.2">
      <c r="U35330" s="59"/>
    </row>
    <row r="35331" spans="21:21" x14ac:dyDescent="0.2">
      <c r="U35331" s="59"/>
    </row>
    <row r="35332" spans="21:21" x14ac:dyDescent="0.2">
      <c r="U35332" s="59"/>
    </row>
    <row r="35333" spans="21:21" x14ac:dyDescent="0.2">
      <c r="U35333" s="59"/>
    </row>
    <row r="35334" spans="21:21" x14ac:dyDescent="0.2">
      <c r="U35334" s="59"/>
    </row>
    <row r="35335" spans="21:21" x14ac:dyDescent="0.2">
      <c r="U35335" s="59"/>
    </row>
    <row r="35336" spans="21:21" x14ac:dyDescent="0.2">
      <c r="U35336" s="59"/>
    </row>
    <row r="35337" spans="21:21" x14ac:dyDescent="0.2">
      <c r="U35337" s="59"/>
    </row>
    <row r="35338" spans="21:21" x14ac:dyDescent="0.2">
      <c r="U35338" s="59"/>
    </row>
    <row r="35339" spans="21:21" x14ac:dyDescent="0.2">
      <c r="U35339" s="59"/>
    </row>
    <row r="35340" spans="21:21" x14ac:dyDescent="0.2">
      <c r="U35340" s="59"/>
    </row>
    <row r="35341" spans="21:21" x14ac:dyDescent="0.2">
      <c r="U35341" s="59"/>
    </row>
    <row r="35342" spans="21:21" x14ac:dyDescent="0.2">
      <c r="U35342" s="59"/>
    </row>
    <row r="35343" spans="21:21" x14ac:dyDescent="0.2">
      <c r="U35343" s="59"/>
    </row>
    <row r="35344" spans="21:21" x14ac:dyDescent="0.2">
      <c r="U35344" s="59"/>
    </row>
    <row r="35345" spans="21:21" x14ac:dyDescent="0.2">
      <c r="U35345" s="59"/>
    </row>
    <row r="35346" spans="21:21" x14ac:dyDescent="0.2">
      <c r="U35346" s="59"/>
    </row>
    <row r="35347" spans="21:21" x14ac:dyDescent="0.2">
      <c r="U35347" s="59"/>
    </row>
    <row r="35348" spans="21:21" x14ac:dyDescent="0.2">
      <c r="U35348" s="59"/>
    </row>
    <row r="35349" spans="21:21" x14ac:dyDescent="0.2">
      <c r="U35349" s="59"/>
    </row>
    <row r="35350" spans="21:21" x14ac:dyDescent="0.2">
      <c r="U35350" s="59"/>
    </row>
    <row r="35351" spans="21:21" x14ac:dyDescent="0.2">
      <c r="U35351" s="59"/>
    </row>
    <row r="35352" spans="21:21" x14ac:dyDescent="0.2">
      <c r="U35352" s="59"/>
    </row>
    <row r="35353" spans="21:21" x14ac:dyDescent="0.2">
      <c r="U35353" s="59"/>
    </row>
    <row r="35354" spans="21:21" x14ac:dyDescent="0.2">
      <c r="U35354" s="59"/>
    </row>
    <row r="35355" spans="21:21" x14ac:dyDescent="0.2">
      <c r="U35355" s="59"/>
    </row>
    <row r="35356" spans="21:21" x14ac:dyDescent="0.2">
      <c r="U35356" s="59"/>
    </row>
    <row r="35357" spans="21:21" x14ac:dyDescent="0.2">
      <c r="U35357" s="59"/>
    </row>
    <row r="35358" spans="21:21" x14ac:dyDescent="0.2">
      <c r="U35358" s="59"/>
    </row>
    <row r="35359" spans="21:21" x14ac:dyDescent="0.2">
      <c r="U35359" s="59"/>
    </row>
    <row r="35360" spans="21:21" x14ac:dyDescent="0.2">
      <c r="U35360" s="59"/>
    </row>
    <row r="35361" spans="21:21" x14ac:dyDescent="0.2">
      <c r="U35361" s="59"/>
    </row>
    <row r="35362" spans="21:21" x14ac:dyDescent="0.2">
      <c r="U35362" s="59"/>
    </row>
    <row r="35363" spans="21:21" x14ac:dyDescent="0.2">
      <c r="U35363" s="59"/>
    </row>
    <row r="35364" spans="21:21" x14ac:dyDescent="0.2">
      <c r="U35364" s="59"/>
    </row>
    <row r="35365" spans="21:21" x14ac:dyDescent="0.2">
      <c r="U35365" s="59"/>
    </row>
    <row r="35366" spans="21:21" x14ac:dyDescent="0.2">
      <c r="U35366" s="59"/>
    </row>
    <row r="35367" spans="21:21" x14ac:dyDescent="0.2">
      <c r="U35367" s="59"/>
    </row>
    <row r="35368" spans="21:21" x14ac:dyDescent="0.2">
      <c r="U35368" s="59"/>
    </row>
    <row r="35369" spans="21:21" x14ac:dyDescent="0.2">
      <c r="U35369" s="59"/>
    </row>
    <row r="35370" spans="21:21" x14ac:dyDescent="0.2">
      <c r="U35370" s="59"/>
    </row>
    <row r="35371" spans="21:21" x14ac:dyDescent="0.2">
      <c r="U35371" s="59"/>
    </row>
    <row r="35372" spans="21:21" x14ac:dyDescent="0.2">
      <c r="U35372" s="59"/>
    </row>
    <row r="35373" spans="21:21" x14ac:dyDescent="0.2">
      <c r="U35373" s="59"/>
    </row>
    <row r="35374" spans="21:21" x14ac:dyDescent="0.2">
      <c r="U35374" s="59"/>
    </row>
    <row r="35375" spans="21:21" x14ac:dyDescent="0.2">
      <c r="U35375" s="59"/>
    </row>
    <row r="35376" spans="21:21" x14ac:dyDescent="0.2">
      <c r="U35376" s="59"/>
    </row>
    <row r="35377" spans="21:21" x14ac:dyDescent="0.2">
      <c r="U35377" s="59"/>
    </row>
    <row r="35378" spans="21:21" x14ac:dyDescent="0.2">
      <c r="U35378" s="59"/>
    </row>
    <row r="35379" spans="21:21" x14ac:dyDescent="0.2">
      <c r="U35379" s="59"/>
    </row>
    <row r="35380" spans="21:21" x14ac:dyDescent="0.2">
      <c r="U35380" s="59"/>
    </row>
    <row r="35381" spans="21:21" x14ac:dyDescent="0.2">
      <c r="U35381" s="59"/>
    </row>
    <row r="35382" spans="21:21" x14ac:dyDescent="0.2">
      <c r="U35382" s="59"/>
    </row>
    <row r="35383" spans="21:21" x14ac:dyDescent="0.2">
      <c r="U35383" s="59"/>
    </row>
    <row r="35384" spans="21:21" x14ac:dyDescent="0.2">
      <c r="U35384" s="59"/>
    </row>
    <row r="35385" spans="21:21" x14ac:dyDescent="0.2">
      <c r="U35385" s="59"/>
    </row>
    <row r="35386" spans="21:21" x14ac:dyDescent="0.2">
      <c r="U35386" s="59"/>
    </row>
    <row r="35387" spans="21:21" x14ac:dyDescent="0.2">
      <c r="U35387" s="59"/>
    </row>
    <row r="35388" spans="21:21" x14ac:dyDescent="0.2">
      <c r="U35388" s="59"/>
    </row>
    <row r="35389" spans="21:21" x14ac:dyDescent="0.2">
      <c r="U35389" s="59"/>
    </row>
    <row r="35390" spans="21:21" x14ac:dyDescent="0.2">
      <c r="U35390" s="59"/>
    </row>
    <row r="35391" spans="21:21" x14ac:dyDescent="0.2">
      <c r="U35391" s="59"/>
    </row>
    <row r="35392" spans="21:21" x14ac:dyDescent="0.2">
      <c r="U35392" s="59"/>
    </row>
    <row r="35393" spans="21:21" x14ac:dyDescent="0.2">
      <c r="U35393" s="59"/>
    </row>
    <row r="35394" spans="21:21" x14ac:dyDescent="0.2">
      <c r="U35394" s="59"/>
    </row>
    <row r="35395" spans="21:21" x14ac:dyDescent="0.2">
      <c r="U35395" s="59"/>
    </row>
    <row r="35396" spans="21:21" x14ac:dyDescent="0.2">
      <c r="U35396" s="59"/>
    </row>
    <row r="35397" spans="21:21" x14ac:dyDescent="0.2">
      <c r="U35397" s="59"/>
    </row>
    <row r="35398" spans="21:21" x14ac:dyDescent="0.2">
      <c r="U35398" s="59"/>
    </row>
    <row r="35399" spans="21:21" x14ac:dyDescent="0.2">
      <c r="U35399" s="59"/>
    </row>
    <row r="35400" spans="21:21" x14ac:dyDescent="0.2">
      <c r="U35400" s="59"/>
    </row>
    <row r="35401" spans="21:21" x14ac:dyDescent="0.2">
      <c r="U35401" s="59"/>
    </row>
    <row r="35402" spans="21:21" x14ac:dyDescent="0.2">
      <c r="U35402" s="59"/>
    </row>
    <row r="35403" spans="21:21" x14ac:dyDescent="0.2">
      <c r="U35403" s="59"/>
    </row>
    <row r="35404" spans="21:21" x14ac:dyDescent="0.2">
      <c r="U35404" s="59"/>
    </row>
    <row r="35405" spans="21:21" x14ac:dyDescent="0.2">
      <c r="U35405" s="59"/>
    </row>
    <row r="35406" spans="21:21" x14ac:dyDescent="0.2">
      <c r="U35406" s="59"/>
    </row>
    <row r="35407" spans="21:21" x14ac:dyDescent="0.2">
      <c r="U35407" s="59"/>
    </row>
    <row r="35408" spans="21:21" x14ac:dyDescent="0.2">
      <c r="U35408" s="59"/>
    </row>
    <row r="35409" spans="21:21" x14ac:dyDescent="0.2">
      <c r="U35409" s="59"/>
    </row>
    <row r="35410" spans="21:21" x14ac:dyDescent="0.2">
      <c r="U35410" s="59"/>
    </row>
    <row r="35411" spans="21:21" x14ac:dyDescent="0.2">
      <c r="U35411" s="59"/>
    </row>
    <row r="35412" spans="21:21" x14ac:dyDescent="0.2">
      <c r="U35412" s="59"/>
    </row>
    <row r="35413" spans="21:21" x14ac:dyDescent="0.2">
      <c r="U35413" s="59"/>
    </row>
    <row r="35414" spans="21:21" x14ac:dyDescent="0.2">
      <c r="U35414" s="59"/>
    </row>
    <row r="35415" spans="21:21" x14ac:dyDescent="0.2">
      <c r="U35415" s="59"/>
    </row>
    <row r="35416" spans="21:21" x14ac:dyDescent="0.2">
      <c r="U35416" s="59"/>
    </row>
    <row r="35417" spans="21:21" x14ac:dyDescent="0.2">
      <c r="U35417" s="59"/>
    </row>
    <row r="35418" spans="21:21" x14ac:dyDescent="0.2">
      <c r="U35418" s="59"/>
    </row>
    <row r="35419" spans="21:21" x14ac:dyDescent="0.2">
      <c r="U35419" s="59"/>
    </row>
    <row r="35420" spans="21:21" x14ac:dyDescent="0.2">
      <c r="U35420" s="59"/>
    </row>
    <row r="35421" spans="21:21" x14ac:dyDescent="0.2">
      <c r="U35421" s="59"/>
    </row>
    <row r="35422" spans="21:21" x14ac:dyDescent="0.2">
      <c r="U35422" s="59"/>
    </row>
    <row r="35423" spans="21:21" x14ac:dyDescent="0.2">
      <c r="U35423" s="59"/>
    </row>
    <row r="35424" spans="21:21" x14ac:dyDescent="0.2">
      <c r="U35424" s="59"/>
    </row>
    <row r="35425" spans="21:21" x14ac:dyDescent="0.2">
      <c r="U35425" s="59"/>
    </row>
    <row r="35426" spans="21:21" x14ac:dyDescent="0.2">
      <c r="U35426" s="59"/>
    </row>
    <row r="35427" spans="21:21" x14ac:dyDescent="0.2">
      <c r="U35427" s="59"/>
    </row>
    <row r="35428" spans="21:21" x14ac:dyDescent="0.2">
      <c r="U35428" s="59"/>
    </row>
    <row r="35429" spans="21:21" x14ac:dyDescent="0.2">
      <c r="U35429" s="59"/>
    </row>
    <row r="35430" spans="21:21" x14ac:dyDescent="0.2">
      <c r="U35430" s="59"/>
    </row>
    <row r="35431" spans="21:21" x14ac:dyDescent="0.2">
      <c r="U35431" s="59"/>
    </row>
    <row r="35432" spans="21:21" x14ac:dyDescent="0.2">
      <c r="U35432" s="59"/>
    </row>
    <row r="35433" spans="21:21" x14ac:dyDescent="0.2">
      <c r="U35433" s="59"/>
    </row>
    <row r="35434" spans="21:21" x14ac:dyDescent="0.2">
      <c r="U35434" s="59"/>
    </row>
    <row r="35435" spans="21:21" x14ac:dyDescent="0.2">
      <c r="U35435" s="59"/>
    </row>
    <row r="35436" spans="21:21" x14ac:dyDescent="0.2">
      <c r="U35436" s="59"/>
    </row>
    <row r="35437" spans="21:21" x14ac:dyDescent="0.2">
      <c r="U35437" s="59"/>
    </row>
    <row r="35438" spans="21:21" x14ac:dyDescent="0.2">
      <c r="U35438" s="59"/>
    </row>
    <row r="35439" spans="21:21" x14ac:dyDescent="0.2">
      <c r="U35439" s="59"/>
    </row>
    <row r="35440" spans="21:21" x14ac:dyDescent="0.2">
      <c r="U35440" s="59"/>
    </row>
    <row r="35441" spans="21:21" x14ac:dyDescent="0.2">
      <c r="U35441" s="59"/>
    </row>
    <row r="35442" spans="21:21" x14ac:dyDescent="0.2">
      <c r="U35442" s="59"/>
    </row>
    <row r="35443" spans="21:21" x14ac:dyDescent="0.2">
      <c r="U35443" s="59"/>
    </row>
    <row r="35444" spans="21:21" x14ac:dyDescent="0.2">
      <c r="U35444" s="59"/>
    </row>
    <row r="35445" spans="21:21" x14ac:dyDescent="0.2">
      <c r="U35445" s="59"/>
    </row>
    <row r="35446" spans="21:21" x14ac:dyDescent="0.2">
      <c r="U35446" s="59"/>
    </row>
    <row r="35447" spans="21:21" x14ac:dyDescent="0.2">
      <c r="U35447" s="59"/>
    </row>
    <row r="35448" spans="21:21" x14ac:dyDescent="0.2">
      <c r="U35448" s="59"/>
    </row>
    <row r="35449" spans="21:21" x14ac:dyDescent="0.2">
      <c r="U35449" s="59"/>
    </row>
    <row r="35450" spans="21:21" x14ac:dyDescent="0.2">
      <c r="U35450" s="59"/>
    </row>
    <row r="35451" spans="21:21" x14ac:dyDescent="0.2">
      <c r="U35451" s="59"/>
    </row>
    <row r="35452" spans="21:21" x14ac:dyDescent="0.2">
      <c r="U35452" s="59"/>
    </row>
    <row r="35453" spans="21:21" x14ac:dyDescent="0.2">
      <c r="U35453" s="59"/>
    </row>
    <row r="35454" spans="21:21" x14ac:dyDescent="0.2">
      <c r="U35454" s="59"/>
    </row>
    <row r="35455" spans="21:21" x14ac:dyDescent="0.2">
      <c r="U35455" s="59"/>
    </row>
    <row r="35456" spans="21:21" x14ac:dyDescent="0.2">
      <c r="U35456" s="59"/>
    </row>
    <row r="35457" spans="21:21" x14ac:dyDescent="0.2">
      <c r="U35457" s="59"/>
    </row>
    <row r="35458" spans="21:21" x14ac:dyDescent="0.2">
      <c r="U35458" s="59"/>
    </row>
    <row r="35459" spans="21:21" x14ac:dyDescent="0.2">
      <c r="U35459" s="59"/>
    </row>
    <row r="35460" spans="21:21" x14ac:dyDescent="0.2">
      <c r="U35460" s="59"/>
    </row>
    <row r="35461" spans="21:21" x14ac:dyDescent="0.2">
      <c r="U35461" s="59"/>
    </row>
    <row r="35462" spans="21:21" x14ac:dyDescent="0.2">
      <c r="U35462" s="59"/>
    </row>
    <row r="35463" spans="21:21" x14ac:dyDescent="0.2">
      <c r="U35463" s="59"/>
    </row>
    <row r="35464" spans="21:21" x14ac:dyDescent="0.2">
      <c r="U35464" s="59"/>
    </row>
    <row r="35465" spans="21:21" x14ac:dyDescent="0.2">
      <c r="U35465" s="59"/>
    </row>
    <row r="35466" spans="21:21" x14ac:dyDescent="0.2">
      <c r="U35466" s="59"/>
    </row>
    <row r="35467" spans="21:21" x14ac:dyDescent="0.2">
      <c r="U35467" s="59"/>
    </row>
    <row r="35468" spans="21:21" x14ac:dyDescent="0.2">
      <c r="U35468" s="59"/>
    </row>
    <row r="35469" spans="21:21" x14ac:dyDescent="0.2">
      <c r="U35469" s="59"/>
    </row>
    <row r="35470" spans="21:21" x14ac:dyDescent="0.2">
      <c r="U35470" s="59"/>
    </row>
    <row r="35471" spans="21:21" x14ac:dyDescent="0.2">
      <c r="U35471" s="59"/>
    </row>
    <row r="35472" spans="21:21" x14ac:dyDescent="0.2">
      <c r="U35472" s="59"/>
    </row>
    <row r="35473" spans="21:21" x14ac:dyDescent="0.2">
      <c r="U35473" s="59"/>
    </row>
    <row r="35474" spans="21:21" x14ac:dyDescent="0.2">
      <c r="U35474" s="59"/>
    </row>
    <row r="35475" spans="21:21" x14ac:dyDescent="0.2">
      <c r="U35475" s="59"/>
    </row>
    <row r="35476" spans="21:21" x14ac:dyDescent="0.2">
      <c r="U35476" s="59"/>
    </row>
    <row r="35477" spans="21:21" x14ac:dyDescent="0.2">
      <c r="U35477" s="59"/>
    </row>
    <row r="35478" spans="21:21" x14ac:dyDescent="0.2">
      <c r="U35478" s="59"/>
    </row>
    <row r="35479" spans="21:21" x14ac:dyDescent="0.2">
      <c r="U35479" s="59"/>
    </row>
    <row r="35480" spans="21:21" x14ac:dyDescent="0.2">
      <c r="U35480" s="59"/>
    </row>
    <row r="35481" spans="21:21" x14ac:dyDescent="0.2">
      <c r="U35481" s="59"/>
    </row>
    <row r="35482" spans="21:21" x14ac:dyDescent="0.2">
      <c r="U35482" s="59"/>
    </row>
    <row r="35483" spans="21:21" x14ac:dyDescent="0.2">
      <c r="U35483" s="59"/>
    </row>
    <row r="35484" spans="21:21" x14ac:dyDescent="0.2">
      <c r="U35484" s="59"/>
    </row>
    <row r="35485" spans="21:21" x14ac:dyDescent="0.2">
      <c r="U35485" s="59"/>
    </row>
    <row r="35486" spans="21:21" x14ac:dyDescent="0.2">
      <c r="U35486" s="59"/>
    </row>
    <row r="35487" spans="21:21" x14ac:dyDescent="0.2">
      <c r="U35487" s="59"/>
    </row>
    <row r="35488" spans="21:21" x14ac:dyDescent="0.2">
      <c r="U35488" s="59"/>
    </row>
    <row r="35489" spans="21:21" x14ac:dyDescent="0.2">
      <c r="U35489" s="59"/>
    </row>
    <row r="35490" spans="21:21" x14ac:dyDescent="0.2">
      <c r="U35490" s="59"/>
    </row>
    <row r="35491" spans="21:21" x14ac:dyDescent="0.2">
      <c r="U35491" s="59"/>
    </row>
    <row r="35492" spans="21:21" x14ac:dyDescent="0.2">
      <c r="U35492" s="59"/>
    </row>
    <row r="35493" spans="21:21" x14ac:dyDescent="0.2">
      <c r="U35493" s="59"/>
    </row>
    <row r="35494" spans="21:21" x14ac:dyDescent="0.2">
      <c r="U35494" s="59"/>
    </row>
    <row r="35495" spans="21:21" x14ac:dyDescent="0.2">
      <c r="U35495" s="59"/>
    </row>
    <row r="35496" spans="21:21" x14ac:dyDescent="0.2">
      <c r="U35496" s="59"/>
    </row>
    <row r="35497" spans="21:21" x14ac:dyDescent="0.2">
      <c r="U35497" s="59"/>
    </row>
    <row r="35498" spans="21:21" x14ac:dyDescent="0.2">
      <c r="U35498" s="59"/>
    </row>
    <row r="35499" spans="21:21" x14ac:dyDescent="0.2">
      <c r="U35499" s="59"/>
    </row>
    <row r="35500" spans="21:21" x14ac:dyDescent="0.2">
      <c r="U35500" s="59"/>
    </row>
    <row r="35501" spans="21:21" x14ac:dyDescent="0.2">
      <c r="U35501" s="59"/>
    </row>
    <row r="35502" spans="21:21" x14ac:dyDescent="0.2">
      <c r="U35502" s="59"/>
    </row>
    <row r="35503" spans="21:21" x14ac:dyDescent="0.2">
      <c r="U35503" s="59"/>
    </row>
    <row r="35504" spans="21:21" x14ac:dyDescent="0.2">
      <c r="U35504" s="59"/>
    </row>
    <row r="35505" spans="21:21" x14ac:dyDescent="0.2">
      <c r="U35505" s="59"/>
    </row>
    <row r="35506" spans="21:21" x14ac:dyDescent="0.2">
      <c r="U35506" s="59"/>
    </row>
    <row r="35507" spans="21:21" x14ac:dyDescent="0.2">
      <c r="U35507" s="59"/>
    </row>
    <row r="35508" spans="21:21" x14ac:dyDescent="0.2">
      <c r="U35508" s="59"/>
    </row>
    <row r="35509" spans="21:21" x14ac:dyDescent="0.2">
      <c r="U35509" s="59"/>
    </row>
    <row r="35510" spans="21:21" x14ac:dyDescent="0.2">
      <c r="U35510" s="59"/>
    </row>
    <row r="35511" spans="21:21" x14ac:dyDescent="0.2">
      <c r="U35511" s="59"/>
    </row>
    <row r="35512" spans="21:21" x14ac:dyDescent="0.2">
      <c r="U35512" s="59"/>
    </row>
    <row r="35513" spans="21:21" x14ac:dyDescent="0.2">
      <c r="U35513" s="59"/>
    </row>
    <row r="35514" spans="21:21" x14ac:dyDescent="0.2">
      <c r="U35514" s="59"/>
    </row>
    <row r="35515" spans="21:21" x14ac:dyDescent="0.2">
      <c r="U35515" s="59"/>
    </row>
    <row r="35516" spans="21:21" x14ac:dyDescent="0.2">
      <c r="U35516" s="59"/>
    </row>
    <row r="35517" spans="21:21" x14ac:dyDescent="0.2">
      <c r="U35517" s="59"/>
    </row>
    <row r="35518" spans="21:21" x14ac:dyDescent="0.2">
      <c r="U35518" s="59"/>
    </row>
    <row r="35519" spans="21:21" x14ac:dyDescent="0.2">
      <c r="U35519" s="59"/>
    </row>
    <row r="35520" spans="21:21" x14ac:dyDescent="0.2">
      <c r="U35520" s="59"/>
    </row>
    <row r="35521" spans="21:21" x14ac:dyDescent="0.2">
      <c r="U35521" s="59"/>
    </row>
    <row r="35522" spans="21:21" x14ac:dyDescent="0.2">
      <c r="U35522" s="59"/>
    </row>
    <row r="35523" spans="21:21" x14ac:dyDescent="0.2">
      <c r="U35523" s="59"/>
    </row>
    <row r="35524" spans="21:21" x14ac:dyDescent="0.2">
      <c r="U35524" s="59"/>
    </row>
    <row r="35525" spans="21:21" x14ac:dyDescent="0.2">
      <c r="U35525" s="59"/>
    </row>
    <row r="35526" spans="21:21" x14ac:dyDescent="0.2">
      <c r="U35526" s="59"/>
    </row>
    <row r="35527" spans="21:21" x14ac:dyDescent="0.2">
      <c r="U35527" s="59"/>
    </row>
    <row r="35528" spans="21:21" x14ac:dyDescent="0.2">
      <c r="U35528" s="59"/>
    </row>
    <row r="35529" spans="21:21" x14ac:dyDescent="0.2">
      <c r="U35529" s="59"/>
    </row>
    <row r="35530" spans="21:21" x14ac:dyDescent="0.2">
      <c r="U35530" s="59"/>
    </row>
    <row r="35531" spans="21:21" x14ac:dyDescent="0.2">
      <c r="U35531" s="59"/>
    </row>
    <row r="35532" spans="21:21" x14ac:dyDescent="0.2">
      <c r="U35532" s="59"/>
    </row>
    <row r="35533" spans="21:21" x14ac:dyDescent="0.2">
      <c r="U35533" s="59"/>
    </row>
    <row r="35534" spans="21:21" x14ac:dyDescent="0.2">
      <c r="U35534" s="59"/>
    </row>
    <row r="35535" spans="21:21" x14ac:dyDescent="0.2">
      <c r="U35535" s="59"/>
    </row>
    <row r="35536" spans="21:21" x14ac:dyDescent="0.2">
      <c r="U35536" s="59"/>
    </row>
    <row r="35537" spans="21:21" x14ac:dyDescent="0.2">
      <c r="U35537" s="59"/>
    </row>
    <row r="35538" spans="21:21" x14ac:dyDescent="0.2">
      <c r="U35538" s="59"/>
    </row>
    <row r="35539" spans="21:21" x14ac:dyDescent="0.2">
      <c r="U35539" s="59"/>
    </row>
    <row r="35540" spans="21:21" x14ac:dyDescent="0.2">
      <c r="U35540" s="59"/>
    </row>
    <row r="35541" spans="21:21" x14ac:dyDescent="0.2">
      <c r="U35541" s="59"/>
    </row>
    <row r="35542" spans="21:21" x14ac:dyDescent="0.2">
      <c r="U35542" s="59"/>
    </row>
    <row r="35543" spans="21:21" x14ac:dyDescent="0.2">
      <c r="U35543" s="59"/>
    </row>
    <row r="35544" spans="21:21" x14ac:dyDescent="0.2">
      <c r="U35544" s="59"/>
    </row>
    <row r="35545" spans="21:21" x14ac:dyDescent="0.2">
      <c r="U35545" s="59"/>
    </row>
    <row r="35546" spans="21:21" x14ac:dyDescent="0.2">
      <c r="U35546" s="59"/>
    </row>
    <row r="35547" spans="21:21" x14ac:dyDescent="0.2">
      <c r="U35547" s="59"/>
    </row>
    <row r="35548" spans="21:21" x14ac:dyDescent="0.2">
      <c r="U35548" s="59"/>
    </row>
    <row r="35549" spans="21:21" x14ac:dyDescent="0.2">
      <c r="U35549" s="59"/>
    </row>
    <row r="35550" spans="21:21" x14ac:dyDescent="0.2">
      <c r="U35550" s="59"/>
    </row>
    <row r="35551" spans="21:21" x14ac:dyDescent="0.2">
      <c r="U35551" s="59"/>
    </row>
    <row r="35552" spans="21:21" x14ac:dyDescent="0.2">
      <c r="U35552" s="59"/>
    </row>
    <row r="35553" spans="21:21" x14ac:dyDescent="0.2">
      <c r="U35553" s="59"/>
    </row>
    <row r="35554" spans="21:21" x14ac:dyDescent="0.2">
      <c r="U35554" s="59"/>
    </row>
    <row r="35555" spans="21:21" x14ac:dyDescent="0.2">
      <c r="U35555" s="59"/>
    </row>
    <row r="35556" spans="21:21" x14ac:dyDescent="0.2">
      <c r="U35556" s="59"/>
    </row>
    <row r="35557" spans="21:21" x14ac:dyDescent="0.2">
      <c r="U35557" s="59"/>
    </row>
    <row r="35558" spans="21:21" x14ac:dyDescent="0.2">
      <c r="U35558" s="59"/>
    </row>
    <row r="35559" spans="21:21" x14ac:dyDescent="0.2">
      <c r="U35559" s="59"/>
    </row>
    <row r="35560" spans="21:21" x14ac:dyDescent="0.2">
      <c r="U35560" s="59"/>
    </row>
    <row r="35561" spans="21:21" x14ac:dyDescent="0.2">
      <c r="U35561" s="59"/>
    </row>
    <row r="35562" spans="21:21" x14ac:dyDescent="0.2">
      <c r="U35562" s="59"/>
    </row>
    <row r="35563" spans="21:21" x14ac:dyDescent="0.2">
      <c r="U35563" s="59"/>
    </row>
    <row r="35564" spans="21:21" x14ac:dyDescent="0.2">
      <c r="U35564" s="59"/>
    </row>
    <row r="35565" spans="21:21" x14ac:dyDescent="0.2">
      <c r="U35565" s="59"/>
    </row>
    <row r="35566" spans="21:21" x14ac:dyDescent="0.2">
      <c r="U35566" s="59"/>
    </row>
    <row r="35567" spans="21:21" x14ac:dyDescent="0.2">
      <c r="U35567" s="59"/>
    </row>
    <row r="35568" spans="21:21" x14ac:dyDescent="0.2">
      <c r="U35568" s="59"/>
    </row>
    <row r="35569" spans="21:21" x14ac:dyDescent="0.2">
      <c r="U35569" s="59"/>
    </row>
    <row r="35570" spans="21:21" x14ac:dyDescent="0.2">
      <c r="U35570" s="59"/>
    </row>
    <row r="35571" spans="21:21" x14ac:dyDescent="0.2">
      <c r="U35571" s="59"/>
    </row>
    <row r="35572" spans="21:21" x14ac:dyDescent="0.2">
      <c r="U35572" s="59"/>
    </row>
    <row r="35573" spans="21:21" x14ac:dyDescent="0.2">
      <c r="U35573" s="59"/>
    </row>
    <row r="35574" spans="21:21" x14ac:dyDescent="0.2">
      <c r="U35574" s="59"/>
    </row>
    <row r="35575" spans="21:21" x14ac:dyDescent="0.2">
      <c r="U35575" s="59"/>
    </row>
    <row r="35576" spans="21:21" x14ac:dyDescent="0.2">
      <c r="U35576" s="59"/>
    </row>
    <row r="35577" spans="21:21" x14ac:dyDescent="0.2">
      <c r="U35577" s="59"/>
    </row>
    <row r="35578" spans="21:21" x14ac:dyDescent="0.2">
      <c r="U35578" s="59"/>
    </row>
    <row r="35579" spans="21:21" x14ac:dyDescent="0.2">
      <c r="U35579" s="59"/>
    </row>
    <row r="35580" spans="21:21" x14ac:dyDescent="0.2">
      <c r="U35580" s="59"/>
    </row>
    <row r="35581" spans="21:21" x14ac:dyDescent="0.2">
      <c r="U35581" s="59"/>
    </row>
    <row r="35582" spans="21:21" x14ac:dyDescent="0.2">
      <c r="U35582" s="59"/>
    </row>
    <row r="35583" spans="21:21" x14ac:dyDescent="0.2">
      <c r="U35583" s="59"/>
    </row>
    <row r="35584" spans="21:21" x14ac:dyDescent="0.2">
      <c r="U35584" s="59"/>
    </row>
    <row r="35585" spans="21:21" x14ac:dyDescent="0.2">
      <c r="U35585" s="59"/>
    </row>
    <row r="35586" spans="21:21" x14ac:dyDescent="0.2">
      <c r="U35586" s="59"/>
    </row>
    <row r="35587" spans="21:21" x14ac:dyDescent="0.2">
      <c r="U35587" s="59"/>
    </row>
    <row r="35588" spans="21:21" x14ac:dyDescent="0.2">
      <c r="U35588" s="59"/>
    </row>
    <row r="35589" spans="21:21" x14ac:dyDescent="0.2">
      <c r="U35589" s="59"/>
    </row>
    <row r="35590" spans="21:21" x14ac:dyDescent="0.2">
      <c r="U35590" s="59"/>
    </row>
    <row r="35591" spans="21:21" x14ac:dyDescent="0.2">
      <c r="U35591" s="59"/>
    </row>
    <row r="35592" spans="21:21" x14ac:dyDescent="0.2">
      <c r="U35592" s="59"/>
    </row>
    <row r="35593" spans="21:21" x14ac:dyDescent="0.2">
      <c r="U35593" s="59"/>
    </row>
    <row r="35594" spans="21:21" x14ac:dyDescent="0.2">
      <c r="U35594" s="59"/>
    </row>
    <row r="35595" spans="21:21" x14ac:dyDescent="0.2">
      <c r="U35595" s="59"/>
    </row>
    <row r="35596" spans="21:21" x14ac:dyDescent="0.2">
      <c r="U35596" s="59"/>
    </row>
    <row r="35597" spans="21:21" x14ac:dyDescent="0.2">
      <c r="U35597" s="59"/>
    </row>
    <row r="35598" spans="21:21" x14ac:dyDescent="0.2">
      <c r="U35598" s="59"/>
    </row>
    <row r="35599" spans="21:21" x14ac:dyDescent="0.2">
      <c r="U35599" s="59"/>
    </row>
    <row r="35600" spans="21:21" x14ac:dyDescent="0.2">
      <c r="U35600" s="59"/>
    </row>
    <row r="35601" spans="21:21" x14ac:dyDescent="0.2">
      <c r="U35601" s="59"/>
    </row>
    <row r="35602" spans="21:21" x14ac:dyDescent="0.2">
      <c r="U35602" s="59"/>
    </row>
    <row r="35603" spans="21:21" x14ac:dyDescent="0.2">
      <c r="U35603" s="59"/>
    </row>
    <row r="35604" spans="21:21" x14ac:dyDescent="0.2">
      <c r="U35604" s="59"/>
    </row>
    <row r="35605" spans="21:21" x14ac:dyDescent="0.2">
      <c r="U35605" s="59"/>
    </row>
    <row r="35606" spans="21:21" x14ac:dyDescent="0.2">
      <c r="U35606" s="59"/>
    </row>
    <row r="35607" spans="21:21" x14ac:dyDescent="0.2">
      <c r="U35607" s="59"/>
    </row>
    <row r="35608" spans="21:21" x14ac:dyDescent="0.2">
      <c r="U35608" s="59"/>
    </row>
    <row r="35609" spans="21:21" x14ac:dyDescent="0.2">
      <c r="U35609" s="59"/>
    </row>
    <row r="35610" spans="21:21" x14ac:dyDescent="0.2">
      <c r="U35610" s="59"/>
    </row>
    <row r="35611" spans="21:21" x14ac:dyDescent="0.2">
      <c r="U35611" s="59"/>
    </row>
    <row r="35612" spans="21:21" x14ac:dyDescent="0.2">
      <c r="U35612" s="59"/>
    </row>
    <row r="35613" spans="21:21" x14ac:dyDescent="0.2">
      <c r="U35613" s="59"/>
    </row>
    <row r="35614" spans="21:21" x14ac:dyDescent="0.2">
      <c r="U35614" s="59"/>
    </row>
    <row r="35615" spans="21:21" x14ac:dyDescent="0.2">
      <c r="U35615" s="59"/>
    </row>
    <row r="35616" spans="21:21" x14ac:dyDescent="0.2">
      <c r="U35616" s="59"/>
    </row>
    <row r="35617" spans="21:21" x14ac:dyDescent="0.2">
      <c r="U35617" s="59"/>
    </row>
    <row r="35618" spans="21:21" x14ac:dyDescent="0.2">
      <c r="U35618" s="59"/>
    </row>
    <row r="35619" spans="21:21" x14ac:dyDescent="0.2">
      <c r="U35619" s="59"/>
    </row>
    <row r="35620" spans="21:21" x14ac:dyDescent="0.2">
      <c r="U35620" s="59"/>
    </row>
    <row r="35621" spans="21:21" x14ac:dyDescent="0.2">
      <c r="U35621" s="59"/>
    </row>
    <row r="35622" spans="21:21" x14ac:dyDescent="0.2">
      <c r="U35622" s="59"/>
    </row>
    <row r="35623" spans="21:21" x14ac:dyDescent="0.2">
      <c r="U35623" s="59"/>
    </row>
    <row r="35624" spans="21:21" x14ac:dyDescent="0.2">
      <c r="U35624" s="59"/>
    </row>
    <row r="35625" spans="21:21" x14ac:dyDescent="0.2">
      <c r="U35625" s="59"/>
    </row>
    <row r="35626" spans="21:21" x14ac:dyDescent="0.2">
      <c r="U35626" s="59"/>
    </row>
    <row r="35627" spans="21:21" x14ac:dyDescent="0.2">
      <c r="U35627" s="59"/>
    </row>
    <row r="35628" spans="21:21" x14ac:dyDescent="0.2">
      <c r="U35628" s="59"/>
    </row>
    <row r="35629" spans="21:21" x14ac:dyDescent="0.2">
      <c r="U35629" s="59"/>
    </row>
    <row r="35630" spans="21:21" x14ac:dyDescent="0.2">
      <c r="U35630" s="59"/>
    </row>
    <row r="35631" spans="21:21" x14ac:dyDescent="0.2">
      <c r="U35631" s="59"/>
    </row>
    <row r="35632" spans="21:21" x14ac:dyDescent="0.2">
      <c r="U35632" s="59"/>
    </row>
    <row r="35633" spans="21:21" x14ac:dyDescent="0.2">
      <c r="U35633" s="59"/>
    </row>
    <row r="35634" spans="21:21" x14ac:dyDescent="0.2">
      <c r="U35634" s="59"/>
    </row>
    <row r="35635" spans="21:21" x14ac:dyDescent="0.2">
      <c r="U35635" s="59"/>
    </row>
    <row r="35636" spans="21:21" x14ac:dyDescent="0.2">
      <c r="U35636" s="59"/>
    </row>
    <row r="35637" spans="21:21" x14ac:dyDescent="0.2">
      <c r="U35637" s="59"/>
    </row>
    <row r="35638" spans="21:21" x14ac:dyDescent="0.2">
      <c r="U35638" s="59"/>
    </row>
    <row r="35639" spans="21:21" x14ac:dyDescent="0.2">
      <c r="U35639" s="59"/>
    </row>
    <row r="35640" spans="21:21" x14ac:dyDescent="0.2">
      <c r="U35640" s="59"/>
    </row>
    <row r="35641" spans="21:21" x14ac:dyDescent="0.2">
      <c r="U35641" s="59"/>
    </row>
    <row r="35642" spans="21:21" x14ac:dyDescent="0.2">
      <c r="U35642" s="59"/>
    </row>
    <row r="35643" spans="21:21" x14ac:dyDescent="0.2">
      <c r="U35643" s="59"/>
    </row>
    <row r="35644" spans="21:21" x14ac:dyDescent="0.2">
      <c r="U35644" s="59"/>
    </row>
    <row r="35645" spans="21:21" x14ac:dyDescent="0.2">
      <c r="U35645" s="59"/>
    </row>
    <row r="35646" spans="21:21" x14ac:dyDescent="0.2">
      <c r="U35646" s="59"/>
    </row>
    <row r="35647" spans="21:21" x14ac:dyDescent="0.2">
      <c r="U35647" s="59"/>
    </row>
    <row r="35648" spans="21:21" x14ac:dyDescent="0.2">
      <c r="U35648" s="59"/>
    </row>
    <row r="35649" spans="21:21" x14ac:dyDescent="0.2">
      <c r="U35649" s="59"/>
    </row>
    <row r="35650" spans="21:21" x14ac:dyDescent="0.2">
      <c r="U35650" s="59"/>
    </row>
    <row r="35651" spans="21:21" x14ac:dyDescent="0.2">
      <c r="U35651" s="59"/>
    </row>
    <row r="35652" spans="21:21" x14ac:dyDescent="0.2">
      <c r="U35652" s="59"/>
    </row>
    <row r="35653" spans="21:21" x14ac:dyDescent="0.2">
      <c r="U35653" s="59"/>
    </row>
    <row r="35654" spans="21:21" x14ac:dyDescent="0.2">
      <c r="U35654" s="59"/>
    </row>
    <row r="35655" spans="21:21" x14ac:dyDescent="0.2">
      <c r="U35655" s="59"/>
    </row>
    <row r="35656" spans="21:21" x14ac:dyDescent="0.2">
      <c r="U35656" s="59"/>
    </row>
    <row r="35657" spans="21:21" x14ac:dyDescent="0.2">
      <c r="U35657" s="59"/>
    </row>
    <row r="35658" spans="21:21" x14ac:dyDescent="0.2">
      <c r="U35658" s="59"/>
    </row>
    <row r="35659" spans="21:21" x14ac:dyDescent="0.2">
      <c r="U35659" s="59"/>
    </row>
    <row r="35660" spans="21:21" x14ac:dyDescent="0.2">
      <c r="U35660" s="59"/>
    </row>
    <row r="35661" spans="21:21" x14ac:dyDescent="0.2">
      <c r="U35661" s="59"/>
    </row>
    <row r="35662" spans="21:21" x14ac:dyDescent="0.2">
      <c r="U35662" s="59"/>
    </row>
    <row r="35663" spans="21:21" x14ac:dyDescent="0.2">
      <c r="U35663" s="59"/>
    </row>
    <row r="35664" spans="21:21" x14ac:dyDescent="0.2">
      <c r="U35664" s="59"/>
    </row>
    <row r="35665" spans="21:21" x14ac:dyDescent="0.2">
      <c r="U35665" s="59"/>
    </row>
    <row r="35666" spans="21:21" x14ac:dyDescent="0.2">
      <c r="U35666" s="59"/>
    </row>
    <row r="35667" spans="21:21" x14ac:dyDescent="0.2">
      <c r="U35667" s="59"/>
    </row>
    <row r="35668" spans="21:21" x14ac:dyDescent="0.2">
      <c r="U35668" s="59"/>
    </row>
    <row r="35669" spans="21:21" x14ac:dyDescent="0.2">
      <c r="U35669" s="59"/>
    </row>
    <row r="35670" spans="21:21" x14ac:dyDescent="0.2">
      <c r="U35670" s="59"/>
    </row>
    <row r="35671" spans="21:21" x14ac:dyDescent="0.2">
      <c r="U35671" s="59"/>
    </row>
    <row r="35672" spans="21:21" x14ac:dyDescent="0.2">
      <c r="U35672" s="59"/>
    </row>
    <row r="35673" spans="21:21" x14ac:dyDescent="0.2">
      <c r="U35673" s="59"/>
    </row>
    <row r="35674" spans="21:21" x14ac:dyDescent="0.2">
      <c r="U35674" s="59"/>
    </row>
    <row r="35675" spans="21:21" x14ac:dyDescent="0.2">
      <c r="U35675" s="59"/>
    </row>
    <row r="35676" spans="21:21" x14ac:dyDescent="0.2">
      <c r="U35676" s="59"/>
    </row>
    <row r="35677" spans="21:21" x14ac:dyDescent="0.2">
      <c r="U35677" s="59"/>
    </row>
    <row r="35678" spans="21:21" x14ac:dyDescent="0.2">
      <c r="U35678" s="59"/>
    </row>
    <row r="35679" spans="21:21" x14ac:dyDescent="0.2">
      <c r="U35679" s="59"/>
    </row>
    <row r="35680" spans="21:21" x14ac:dyDescent="0.2">
      <c r="U35680" s="59"/>
    </row>
    <row r="35681" spans="21:21" x14ac:dyDescent="0.2">
      <c r="U35681" s="59"/>
    </row>
    <row r="35682" spans="21:21" x14ac:dyDescent="0.2">
      <c r="U35682" s="59"/>
    </row>
    <row r="35683" spans="21:21" x14ac:dyDescent="0.2">
      <c r="U35683" s="59"/>
    </row>
    <row r="35684" spans="21:21" x14ac:dyDescent="0.2">
      <c r="U35684" s="59"/>
    </row>
    <row r="35685" spans="21:21" x14ac:dyDescent="0.2">
      <c r="U35685" s="59"/>
    </row>
    <row r="35686" spans="21:21" x14ac:dyDescent="0.2">
      <c r="U35686" s="59"/>
    </row>
    <row r="35687" spans="21:21" x14ac:dyDescent="0.2">
      <c r="U35687" s="59"/>
    </row>
    <row r="35688" spans="21:21" x14ac:dyDescent="0.2">
      <c r="U35688" s="59"/>
    </row>
    <row r="35689" spans="21:21" x14ac:dyDescent="0.2">
      <c r="U35689" s="59"/>
    </row>
    <row r="35690" spans="21:21" x14ac:dyDescent="0.2">
      <c r="U35690" s="59"/>
    </row>
    <row r="35691" spans="21:21" x14ac:dyDescent="0.2">
      <c r="U35691" s="59"/>
    </row>
    <row r="35692" spans="21:21" x14ac:dyDescent="0.2">
      <c r="U35692" s="59"/>
    </row>
    <row r="35693" spans="21:21" x14ac:dyDescent="0.2">
      <c r="U35693" s="59"/>
    </row>
    <row r="35694" spans="21:21" x14ac:dyDescent="0.2">
      <c r="U35694" s="59"/>
    </row>
    <row r="35695" spans="21:21" x14ac:dyDescent="0.2">
      <c r="U35695" s="59"/>
    </row>
    <row r="35696" spans="21:21" x14ac:dyDescent="0.2">
      <c r="U35696" s="59"/>
    </row>
    <row r="35697" spans="21:21" x14ac:dyDescent="0.2">
      <c r="U35697" s="59"/>
    </row>
    <row r="35698" spans="21:21" x14ac:dyDescent="0.2">
      <c r="U35698" s="59"/>
    </row>
    <row r="35699" spans="21:21" x14ac:dyDescent="0.2">
      <c r="U35699" s="59"/>
    </row>
    <row r="35700" spans="21:21" x14ac:dyDescent="0.2">
      <c r="U35700" s="59"/>
    </row>
    <row r="35701" spans="21:21" x14ac:dyDescent="0.2">
      <c r="U35701" s="59"/>
    </row>
    <row r="35702" spans="21:21" x14ac:dyDescent="0.2">
      <c r="U35702" s="59"/>
    </row>
    <row r="35703" spans="21:21" x14ac:dyDescent="0.2">
      <c r="U35703" s="59"/>
    </row>
    <row r="35704" spans="21:21" x14ac:dyDescent="0.2">
      <c r="U35704" s="59"/>
    </row>
    <row r="35705" spans="21:21" x14ac:dyDescent="0.2">
      <c r="U35705" s="59"/>
    </row>
    <row r="35706" spans="21:21" x14ac:dyDescent="0.2">
      <c r="U35706" s="59"/>
    </row>
    <row r="35707" spans="21:21" x14ac:dyDescent="0.2">
      <c r="U35707" s="59"/>
    </row>
    <row r="35708" spans="21:21" x14ac:dyDescent="0.2">
      <c r="U35708" s="59"/>
    </row>
    <row r="35709" spans="21:21" x14ac:dyDescent="0.2">
      <c r="U35709" s="59"/>
    </row>
    <row r="35710" spans="21:21" x14ac:dyDescent="0.2">
      <c r="U35710" s="59"/>
    </row>
    <row r="35711" spans="21:21" x14ac:dyDescent="0.2">
      <c r="U35711" s="59"/>
    </row>
    <row r="35712" spans="21:21" x14ac:dyDescent="0.2">
      <c r="U35712" s="59"/>
    </row>
    <row r="35713" spans="21:21" x14ac:dyDescent="0.2">
      <c r="U35713" s="59"/>
    </row>
    <row r="35714" spans="21:21" x14ac:dyDescent="0.2">
      <c r="U35714" s="59"/>
    </row>
    <row r="35715" spans="21:21" x14ac:dyDescent="0.2">
      <c r="U35715" s="59"/>
    </row>
    <row r="35716" spans="21:21" x14ac:dyDescent="0.2">
      <c r="U35716" s="59"/>
    </row>
    <row r="35717" spans="21:21" x14ac:dyDescent="0.2">
      <c r="U35717" s="59"/>
    </row>
    <row r="35718" spans="21:21" x14ac:dyDescent="0.2">
      <c r="U35718" s="59"/>
    </row>
    <row r="35719" spans="21:21" x14ac:dyDescent="0.2">
      <c r="U35719" s="59"/>
    </row>
    <row r="35720" spans="21:21" x14ac:dyDescent="0.2">
      <c r="U35720" s="59"/>
    </row>
    <row r="35721" spans="21:21" x14ac:dyDescent="0.2">
      <c r="U35721" s="59"/>
    </row>
    <row r="35722" spans="21:21" x14ac:dyDescent="0.2">
      <c r="U35722" s="59"/>
    </row>
    <row r="35723" spans="21:21" x14ac:dyDescent="0.2">
      <c r="U35723" s="59"/>
    </row>
    <row r="35724" spans="21:21" x14ac:dyDescent="0.2">
      <c r="U35724" s="59"/>
    </row>
    <row r="35725" spans="21:21" x14ac:dyDescent="0.2">
      <c r="U35725" s="59"/>
    </row>
    <row r="35726" spans="21:21" x14ac:dyDescent="0.2">
      <c r="U35726" s="59"/>
    </row>
    <row r="35727" spans="21:21" x14ac:dyDescent="0.2">
      <c r="U35727" s="59"/>
    </row>
    <row r="35728" spans="21:21" x14ac:dyDescent="0.2">
      <c r="U35728" s="59"/>
    </row>
    <row r="35729" spans="21:21" x14ac:dyDescent="0.2">
      <c r="U35729" s="59"/>
    </row>
    <row r="35730" spans="21:21" x14ac:dyDescent="0.2">
      <c r="U35730" s="59"/>
    </row>
    <row r="35731" spans="21:21" x14ac:dyDescent="0.2">
      <c r="U35731" s="59"/>
    </row>
    <row r="35732" spans="21:21" x14ac:dyDescent="0.2">
      <c r="U35732" s="59"/>
    </row>
    <row r="35733" spans="21:21" x14ac:dyDescent="0.2">
      <c r="U35733" s="59"/>
    </row>
    <row r="35734" spans="21:21" x14ac:dyDescent="0.2">
      <c r="U35734" s="59"/>
    </row>
    <row r="35735" spans="21:21" x14ac:dyDescent="0.2">
      <c r="U35735" s="59"/>
    </row>
    <row r="35736" spans="21:21" x14ac:dyDescent="0.2">
      <c r="U35736" s="59"/>
    </row>
    <row r="35737" spans="21:21" x14ac:dyDescent="0.2">
      <c r="U35737" s="59"/>
    </row>
    <row r="35738" spans="21:21" x14ac:dyDescent="0.2">
      <c r="U35738" s="59"/>
    </row>
    <row r="35739" spans="21:21" x14ac:dyDescent="0.2">
      <c r="U35739" s="59"/>
    </row>
    <row r="35740" spans="21:21" x14ac:dyDescent="0.2">
      <c r="U35740" s="59"/>
    </row>
    <row r="35741" spans="21:21" x14ac:dyDescent="0.2">
      <c r="U35741" s="59"/>
    </row>
    <row r="35742" spans="21:21" x14ac:dyDescent="0.2">
      <c r="U35742" s="59"/>
    </row>
    <row r="35743" spans="21:21" x14ac:dyDescent="0.2">
      <c r="U35743" s="59"/>
    </row>
    <row r="35744" spans="21:21" x14ac:dyDescent="0.2">
      <c r="U35744" s="59"/>
    </row>
    <row r="35745" spans="21:21" x14ac:dyDescent="0.2">
      <c r="U35745" s="59"/>
    </row>
    <row r="35746" spans="21:21" x14ac:dyDescent="0.2">
      <c r="U35746" s="59"/>
    </row>
    <row r="35747" spans="21:21" x14ac:dyDescent="0.2">
      <c r="U35747" s="59"/>
    </row>
    <row r="35748" spans="21:21" x14ac:dyDescent="0.2">
      <c r="U35748" s="59"/>
    </row>
    <row r="35749" spans="21:21" x14ac:dyDescent="0.2">
      <c r="U35749" s="59"/>
    </row>
    <row r="35750" spans="21:21" x14ac:dyDescent="0.2">
      <c r="U35750" s="59"/>
    </row>
    <row r="35751" spans="21:21" x14ac:dyDescent="0.2">
      <c r="U35751" s="59"/>
    </row>
    <row r="35752" spans="21:21" x14ac:dyDescent="0.2">
      <c r="U35752" s="59"/>
    </row>
    <row r="35753" spans="21:21" x14ac:dyDescent="0.2">
      <c r="U35753" s="59"/>
    </row>
    <row r="35754" spans="21:21" x14ac:dyDescent="0.2">
      <c r="U35754" s="59"/>
    </row>
    <row r="35755" spans="21:21" x14ac:dyDescent="0.2">
      <c r="U35755" s="59"/>
    </row>
    <row r="35756" spans="21:21" x14ac:dyDescent="0.2">
      <c r="U35756" s="59"/>
    </row>
    <row r="35757" spans="21:21" x14ac:dyDescent="0.2">
      <c r="U35757" s="59"/>
    </row>
    <row r="35758" spans="21:21" x14ac:dyDescent="0.2">
      <c r="U35758" s="59"/>
    </row>
    <row r="35759" spans="21:21" x14ac:dyDescent="0.2">
      <c r="U35759" s="59"/>
    </row>
    <row r="35760" spans="21:21" x14ac:dyDescent="0.2">
      <c r="U35760" s="59"/>
    </row>
    <row r="35761" spans="21:21" x14ac:dyDescent="0.2">
      <c r="U35761" s="59"/>
    </row>
    <row r="35762" spans="21:21" x14ac:dyDescent="0.2">
      <c r="U35762" s="59"/>
    </row>
    <row r="35763" spans="21:21" x14ac:dyDescent="0.2">
      <c r="U35763" s="59"/>
    </row>
    <row r="35764" spans="21:21" x14ac:dyDescent="0.2">
      <c r="U35764" s="59"/>
    </row>
    <row r="35765" spans="21:21" x14ac:dyDescent="0.2">
      <c r="U35765" s="59"/>
    </row>
    <row r="35766" spans="21:21" x14ac:dyDescent="0.2">
      <c r="U35766" s="59"/>
    </row>
    <row r="35767" spans="21:21" x14ac:dyDescent="0.2">
      <c r="U35767" s="59"/>
    </row>
    <row r="35768" spans="21:21" x14ac:dyDescent="0.2">
      <c r="U35768" s="59"/>
    </row>
    <row r="35769" spans="21:21" x14ac:dyDescent="0.2">
      <c r="U35769" s="59"/>
    </row>
    <row r="35770" spans="21:21" x14ac:dyDescent="0.2">
      <c r="U35770" s="59"/>
    </row>
    <row r="35771" spans="21:21" x14ac:dyDescent="0.2">
      <c r="U35771" s="59"/>
    </row>
    <row r="35772" spans="21:21" x14ac:dyDescent="0.2">
      <c r="U35772" s="59"/>
    </row>
    <row r="35773" spans="21:21" x14ac:dyDescent="0.2">
      <c r="U35773" s="59"/>
    </row>
    <row r="35774" spans="21:21" x14ac:dyDescent="0.2">
      <c r="U35774" s="59"/>
    </row>
    <row r="35775" spans="21:21" x14ac:dyDescent="0.2">
      <c r="U35775" s="59"/>
    </row>
    <row r="35776" spans="21:21" x14ac:dyDescent="0.2">
      <c r="U35776" s="59"/>
    </row>
    <row r="35777" spans="21:21" x14ac:dyDescent="0.2">
      <c r="U35777" s="59"/>
    </row>
    <row r="35778" spans="21:21" x14ac:dyDescent="0.2">
      <c r="U35778" s="59"/>
    </row>
    <row r="35779" spans="21:21" x14ac:dyDescent="0.2">
      <c r="U35779" s="59"/>
    </row>
    <row r="35780" spans="21:21" x14ac:dyDescent="0.2">
      <c r="U35780" s="59"/>
    </row>
    <row r="35781" spans="21:21" x14ac:dyDescent="0.2">
      <c r="U35781" s="59"/>
    </row>
    <row r="35782" spans="21:21" x14ac:dyDescent="0.2">
      <c r="U35782" s="59"/>
    </row>
    <row r="35783" spans="21:21" x14ac:dyDescent="0.2">
      <c r="U35783" s="59"/>
    </row>
    <row r="35784" spans="21:21" x14ac:dyDescent="0.2">
      <c r="U35784" s="59"/>
    </row>
    <row r="35785" spans="21:21" x14ac:dyDescent="0.2">
      <c r="U35785" s="59"/>
    </row>
    <row r="35786" spans="21:21" x14ac:dyDescent="0.2">
      <c r="U35786" s="59"/>
    </row>
    <row r="35787" spans="21:21" x14ac:dyDescent="0.2">
      <c r="U35787" s="59"/>
    </row>
    <row r="35788" spans="21:21" x14ac:dyDescent="0.2">
      <c r="U35788" s="59"/>
    </row>
    <row r="35789" spans="21:21" x14ac:dyDescent="0.2">
      <c r="U35789" s="59"/>
    </row>
    <row r="35790" spans="21:21" x14ac:dyDescent="0.2">
      <c r="U35790" s="59"/>
    </row>
    <row r="35791" spans="21:21" x14ac:dyDescent="0.2">
      <c r="U35791" s="59"/>
    </row>
    <row r="35792" spans="21:21" x14ac:dyDescent="0.2">
      <c r="U35792" s="59"/>
    </row>
    <row r="35793" spans="21:21" x14ac:dyDescent="0.2">
      <c r="U35793" s="59"/>
    </row>
    <row r="35794" spans="21:21" x14ac:dyDescent="0.2">
      <c r="U35794" s="59"/>
    </row>
    <row r="35795" spans="21:21" x14ac:dyDescent="0.2">
      <c r="U35795" s="59"/>
    </row>
    <row r="35796" spans="21:21" x14ac:dyDescent="0.2">
      <c r="U35796" s="59"/>
    </row>
    <row r="35797" spans="21:21" x14ac:dyDescent="0.2">
      <c r="U35797" s="59"/>
    </row>
    <row r="35798" spans="21:21" x14ac:dyDescent="0.2">
      <c r="U35798" s="59"/>
    </row>
    <row r="35799" spans="21:21" x14ac:dyDescent="0.2">
      <c r="U35799" s="59"/>
    </row>
    <row r="35800" spans="21:21" x14ac:dyDescent="0.2">
      <c r="U35800" s="59"/>
    </row>
    <row r="35801" spans="21:21" x14ac:dyDescent="0.2">
      <c r="U35801" s="59"/>
    </row>
    <row r="35802" spans="21:21" x14ac:dyDescent="0.2">
      <c r="U35802" s="59"/>
    </row>
    <row r="35803" spans="21:21" x14ac:dyDescent="0.2">
      <c r="U35803" s="59"/>
    </row>
    <row r="35804" spans="21:21" x14ac:dyDescent="0.2">
      <c r="U35804" s="59"/>
    </row>
    <row r="35805" spans="21:21" x14ac:dyDescent="0.2">
      <c r="U35805" s="59"/>
    </row>
    <row r="35806" spans="21:21" x14ac:dyDescent="0.2">
      <c r="U35806" s="59"/>
    </row>
    <row r="35807" spans="21:21" x14ac:dyDescent="0.2">
      <c r="U35807" s="59"/>
    </row>
    <row r="35808" spans="21:21" x14ac:dyDescent="0.2">
      <c r="U35808" s="59"/>
    </row>
    <row r="35809" spans="21:21" x14ac:dyDescent="0.2">
      <c r="U35809" s="59"/>
    </row>
    <row r="35810" spans="21:21" x14ac:dyDescent="0.2">
      <c r="U35810" s="59"/>
    </row>
    <row r="35811" spans="21:21" x14ac:dyDescent="0.2">
      <c r="U35811" s="59"/>
    </row>
    <row r="35812" spans="21:21" x14ac:dyDescent="0.2">
      <c r="U35812" s="59"/>
    </row>
    <row r="35813" spans="21:21" x14ac:dyDescent="0.2">
      <c r="U35813" s="59"/>
    </row>
    <row r="35814" spans="21:21" x14ac:dyDescent="0.2">
      <c r="U35814" s="59"/>
    </row>
    <row r="35815" spans="21:21" x14ac:dyDescent="0.2">
      <c r="U35815" s="59"/>
    </row>
    <row r="35816" spans="21:21" x14ac:dyDescent="0.2">
      <c r="U35816" s="59"/>
    </row>
    <row r="35817" spans="21:21" x14ac:dyDescent="0.2">
      <c r="U35817" s="59"/>
    </row>
    <row r="35818" spans="21:21" x14ac:dyDescent="0.2">
      <c r="U35818" s="59"/>
    </row>
    <row r="35819" spans="21:21" x14ac:dyDescent="0.2">
      <c r="U35819" s="59"/>
    </row>
    <row r="35820" spans="21:21" x14ac:dyDescent="0.2">
      <c r="U35820" s="59"/>
    </row>
    <row r="35821" spans="21:21" x14ac:dyDescent="0.2">
      <c r="U35821" s="59"/>
    </row>
    <row r="35822" spans="21:21" x14ac:dyDescent="0.2">
      <c r="U35822" s="59"/>
    </row>
    <row r="35823" spans="21:21" x14ac:dyDescent="0.2">
      <c r="U35823" s="59"/>
    </row>
    <row r="35824" spans="21:21" x14ac:dyDescent="0.2">
      <c r="U35824" s="59"/>
    </row>
    <row r="35825" spans="21:21" x14ac:dyDescent="0.2">
      <c r="U35825" s="59"/>
    </row>
    <row r="35826" spans="21:21" x14ac:dyDescent="0.2">
      <c r="U35826" s="59"/>
    </row>
    <row r="35827" spans="21:21" x14ac:dyDescent="0.2">
      <c r="U35827" s="59"/>
    </row>
    <row r="35828" spans="21:21" x14ac:dyDescent="0.2">
      <c r="U35828" s="59"/>
    </row>
    <row r="35829" spans="21:21" x14ac:dyDescent="0.2">
      <c r="U35829" s="59"/>
    </row>
    <row r="35830" spans="21:21" x14ac:dyDescent="0.2">
      <c r="U35830" s="59"/>
    </row>
    <row r="35831" spans="21:21" x14ac:dyDescent="0.2">
      <c r="U35831" s="59"/>
    </row>
    <row r="35832" spans="21:21" x14ac:dyDescent="0.2">
      <c r="U35832" s="59"/>
    </row>
    <row r="35833" spans="21:21" x14ac:dyDescent="0.2">
      <c r="U35833" s="59"/>
    </row>
    <row r="35834" spans="21:21" x14ac:dyDescent="0.2">
      <c r="U35834" s="59"/>
    </row>
    <row r="35835" spans="21:21" x14ac:dyDescent="0.2">
      <c r="U35835" s="59"/>
    </row>
    <row r="35836" spans="21:21" x14ac:dyDescent="0.2">
      <c r="U35836" s="59"/>
    </row>
    <row r="35837" spans="21:21" x14ac:dyDescent="0.2">
      <c r="U35837" s="59"/>
    </row>
    <row r="35838" spans="21:21" x14ac:dyDescent="0.2">
      <c r="U35838" s="59"/>
    </row>
    <row r="35839" spans="21:21" x14ac:dyDescent="0.2">
      <c r="U35839" s="59"/>
    </row>
    <row r="35840" spans="21:21" x14ac:dyDescent="0.2">
      <c r="U35840" s="59"/>
    </row>
    <row r="35841" spans="21:21" x14ac:dyDescent="0.2">
      <c r="U35841" s="59"/>
    </row>
    <row r="35842" spans="21:21" x14ac:dyDescent="0.2">
      <c r="U35842" s="59"/>
    </row>
    <row r="35843" spans="21:21" x14ac:dyDescent="0.2">
      <c r="U35843" s="59"/>
    </row>
    <row r="35844" spans="21:21" x14ac:dyDescent="0.2">
      <c r="U35844" s="59"/>
    </row>
    <row r="35845" spans="21:21" x14ac:dyDescent="0.2">
      <c r="U35845" s="59"/>
    </row>
    <row r="35846" spans="21:21" x14ac:dyDescent="0.2">
      <c r="U35846" s="59"/>
    </row>
    <row r="35847" spans="21:21" x14ac:dyDescent="0.2">
      <c r="U35847" s="59"/>
    </row>
    <row r="35848" spans="21:21" x14ac:dyDescent="0.2">
      <c r="U35848" s="59"/>
    </row>
    <row r="35849" spans="21:21" x14ac:dyDescent="0.2">
      <c r="U35849" s="59"/>
    </row>
    <row r="35850" spans="21:21" x14ac:dyDescent="0.2">
      <c r="U35850" s="59"/>
    </row>
    <row r="35851" spans="21:21" x14ac:dyDescent="0.2">
      <c r="U35851" s="59"/>
    </row>
    <row r="35852" spans="21:21" x14ac:dyDescent="0.2">
      <c r="U35852" s="59"/>
    </row>
    <row r="35853" spans="21:21" x14ac:dyDescent="0.2">
      <c r="U35853" s="59"/>
    </row>
    <row r="35854" spans="21:21" x14ac:dyDescent="0.2">
      <c r="U35854" s="59"/>
    </row>
    <row r="35855" spans="21:21" x14ac:dyDescent="0.2">
      <c r="U35855" s="59"/>
    </row>
    <row r="35856" spans="21:21" x14ac:dyDescent="0.2">
      <c r="U35856" s="59"/>
    </row>
    <row r="35857" spans="21:21" x14ac:dyDescent="0.2">
      <c r="U35857" s="59"/>
    </row>
    <row r="35858" spans="21:21" x14ac:dyDescent="0.2">
      <c r="U35858" s="59"/>
    </row>
    <row r="35859" spans="21:21" x14ac:dyDescent="0.2">
      <c r="U35859" s="59"/>
    </row>
    <row r="35860" spans="21:21" x14ac:dyDescent="0.2">
      <c r="U35860" s="59"/>
    </row>
    <row r="35861" spans="21:21" x14ac:dyDescent="0.2">
      <c r="U35861" s="59"/>
    </row>
    <row r="35862" spans="21:21" x14ac:dyDescent="0.2">
      <c r="U35862" s="59"/>
    </row>
    <row r="35863" spans="21:21" x14ac:dyDescent="0.2">
      <c r="U35863" s="59"/>
    </row>
    <row r="35864" spans="21:21" x14ac:dyDescent="0.2">
      <c r="U35864" s="59"/>
    </row>
    <row r="35865" spans="21:21" x14ac:dyDescent="0.2">
      <c r="U35865" s="59"/>
    </row>
    <row r="35866" spans="21:21" x14ac:dyDescent="0.2">
      <c r="U35866" s="59"/>
    </row>
    <row r="35867" spans="21:21" x14ac:dyDescent="0.2">
      <c r="U35867" s="59"/>
    </row>
    <row r="35868" spans="21:21" x14ac:dyDescent="0.2">
      <c r="U35868" s="59"/>
    </row>
    <row r="35869" spans="21:21" x14ac:dyDescent="0.2">
      <c r="U35869" s="59"/>
    </row>
    <row r="35870" spans="21:21" x14ac:dyDescent="0.2">
      <c r="U35870" s="59"/>
    </row>
    <row r="35871" spans="21:21" x14ac:dyDescent="0.2">
      <c r="U35871" s="59"/>
    </row>
    <row r="35872" spans="21:21" x14ac:dyDescent="0.2">
      <c r="U35872" s="59"/>
    </row>
    <row r="35873" spans="21:21" x14ac:dyDescent="0.2">
      <c r="U35873" s="59"/>
    </row>
    <row r="35874" spans="21:21" x14ac:dyDescent="0.2">
      <c r="U35874" s="59"/>
    </row>
    <row r="35875" spans="21:21" x14ac:dyDescent="0.2">
      <c r="U35875" s="59"/>
    </row>
    <row r="35876" spans="21:21" x14ac:dyDescent="0.2">
      <c r="U35876" s="59"/>
    </row>
    <row r="35877" spans="21:21" x14ac:dyDescent="0.2">
      <c r="U35877" s="59"/>
    </row>
    <row r="35878" spans="21:21" x14ac:dyDescent="0.2">
      <c r="U35878" s="59"/>
    </row>
    <row r="35879" spans="21:21" x14ac:dyDescent="0.2">
      <c r="U35879" s="59"/>
    </row>
    <row r="35880" spans="21:21" x14ac:dyDescent="0.2">
      <c r="U35880" s="59"/>
    </row>
    <row r="35881" spans="21:21" x14ac:dyDescent="0.2">
      <c r="U35881" s="59"/>
    </row>
    <row r="35882" spans="21:21" x14ac:dyDescent="0.2">
      <c r="U35882" s="59"/>
    </row>
    <row r="35883" spans="21:21" x14ac:dyDescent="0.2">
      <c r="U35883" s="59"/>
    </row>
    <row r="35884" spans="21:21" x14ac:dyDescent="0.2">
      <c r="U35884" s="59"/>
    </row>
    <row r="35885" spans="21:21" x14ac:dyDescent="0.2">
      <c r="U35885" s="59"/>
    </row>
    <row r="35886" spans="21:21" x14ac:dyDescent="0.2">
      <c r="U35886" s="59"/>
    </row>
    <row r="35887" spans="21:21" x14ac:dyDescent="0.2">
      <c r="U35887" s="59"/>
    </row>
    <row r="35888" spans="21:21" x14ac:dyDescent="0.2">
      <c r="U35888" s="59"/>
    </row>
    <row r="35889" spans="21:21" x14ac:dyDescent="0.2">
      <c r="U35889" s="59"/>
    </row>
    <row r="35890" spans="21:21" x14ac:dyDescent="0.2">
      <c r="U35890" s="59"/>
    </row>
    <row r="35891" spans="21:21" x14ac:dyDescent="0.2">
      <c r="U35891" s="59"/>
    </row>
    <row r="35892" spans="21:21" x14ac:dyDescent="0.2">
      <c r="U35892" s="59"/>
    </row>
    <row r="35893" spans="21:21" x14ac:dyDescent="0.2">
      <c r="U35893" s="59"/>
    </row>
    <row r="35894" spans="21:21" x14ac:dyDescent="0.2">
      <c r="U35894" s="59"/>
    </row>
    <row r="35895" spans="21:21" x14ac:dyDescent="0.2">
      <c r="U35895" s="59"/>
    </row>
    <row r="35896" spans="21:21" x14ac:dyDescent="0.2">
      <c r="U35896" s="59"/>
    </row>
    <row r="35897" spans="21:21" x14ac:dyDescent="0.2">
      <c r="U35897" s="59"/>
    </row>
    <row r="35898" spans="21:21" x14ac:dyDescent="0.2">
      <c r="U35898" s="59"/>
    </row>
    <row r="35899" spans="21:21" x14ac:dyDescent="0.2">
      <c r="U35899" s="59"/>
    </row>
    <row r="35900" spans="21:21" x14ac:dyDescent="0.2">
      <c r="U35900" s="59"/>
    </row>
    <row r="35901" spans="21:21" x14ac:dyDescent="0.2">
      <c r="U35901" s="59"/>
    </row>
    <row r="35902" spans="21:21" x14ac:dyDescent="0.2">
      <c r="U35902" s="59"/>
    </row>
    <row r="35903" spans="21:21" x14ac:dyDescent="0.2">
      <c r="U35903" s="59"/>
    </row>
    <row r="35904" spans="21:21" x14ac:dyDescent="0.2">
      <c r="U35904" s="59"/>
    </row>
    <row r="35905" spans="21:21" x14ac:dyDescent="0.2">
      <c r="U35905" s="59"/>
    </row>
    <row r="35906" spans="21:21" x14ac:dyDescent="0.2">
      <c r="U35906" s="59"/>
    </row>
    <row r="35907" spans="21:21" x14ac:dyDescent="0.2">
      <c r="U35907" s="59"/>
    </row>
    <row r="35908" spans="21:21" x14ac:dyDescent="0.2">
      <c r="U35908" s="59"/>
    </row>
    <row r="35909" spans="21:21" x14ac:dyDescent="0.2">
      <c r="U35909" s="59"/>
    </row>
    <row r="35910" spans="21:21" x14ac:dyDescent="0.2">
      <c r="U35910" s="59"/>
    </row>
    <row r="35911" spans="21:21" x14ac:dyDescent="0.2">
      <c r="U35911" s="59"/>
    </row>
    <row r="35912" spans="21:21" x14ac:dyDescent="0.2">
      <c r="U35912" s="59"/>
    </row>
    <row r="35913" spans="21:21" x14ac:dyDescent="0.2">
      <c r="U35913" s="59"/>
    </row>
    <row r="35914" spans="21:21" x14ac:dyDescent="0.2">
      <c r="U35914" s="59"/>
    </row>
    <row r="35915" spans="21:21" x14ac:dyDescent="0.2">
      <c r="U35915" s="59"/>
    </row>
    <row r="35916" spans="21:21" x14ac:dyDescent="0.2">
      <c r="U35916" s="59"/>
    </row>
    <row r="35917" spans="21:21" x14ac:dyDescent="0.2">
      <c r="U35917" s="59"/>
    </row>
    <row r="35918" spans="21:21" x14ac:dyDescent="0.2">
      <c r="U35918" s="59"/>
    </row>
    <row r="35919" spans="21:21" x14ac:dyDescent="0.2">
      <c r="U35919" s="59"/>
    </row>
    <row r="35920" spans="21:21" x14ac:dyDescent="0.2">
      <c r="U35920" s="59"/>
    </row>
    <row r="35921" spans="21:21" x14ac:dyDescent="0.2">
      <c r="U35921" s="59"/>
    </row>
    <row r="35922" spans="21:21" x14ac:dyDescent="0.2">
      <c r="U35922" s="59"/>
    </row>
    <row r="35923" spans="21:21" x14ac:dyDescent="0.2">
      <c r="U35923" s="59"/>
    </row>
    <row r="35924" spans="21:21" x14ac:dyDescent="0.2">
      <c r="U35924" s="59"/>
    </row>
    <row r="35925" spans="21:21" x14ac:dyDescent="0.2">
      <c r="U35925" s="59"/>
    </row>
    <row r="35926" spans="21:21" x14ac:dyDescent="0.2">
      <c r="U35926" s="59"/>
    </row>
    <row r="35927" spans="21:21" x14ac:dyDescent="0.2">
      <c r="U35927" s="59"/>
    </row>
    <row r="35928" spans="21:21" x14ac:dyDescent="0.2">
      <c r="U35928" s="59"/>
    </row>
    <row r="35929" spans="21:21" x14ac:dyDescent="0.2">
      <c r="U35929" s="59"/>
    </row>
    <row r="35930" spans="21:21" x14ac:dyDescent="0.2">
      <c r="U35930" s="59"/>
    </row>
    <row r="35931" spans="21:21" x14ac:dyDescent="0.2">
      <c r="U35931" s="59"/>
    </row>
    <row r="35932" spans="21:21" x14ac:dyDescent="0.2">
      <c r="U35932" s="59"/>
    </row>
    <row r="35933" spans="21:21" x14ac:dyDescent="0.2">
      <c r="U35933" s="59"/>
    </row>
    <row r="35934" spans="21:21" x14ac:dyDescent="0.2">
      <c r="U35934" s="59"/>
    </row>
    <row r="35935" spans="21:21" x14ac:dyDescent="0.2">
      <c r="U35935" s="59"/>
    </row>
    <row r="35936" spans="21:21" x14ac:dyDescent="0.2">
      <c r="U35936" s="59"/>
    </row>
    <row r="35937" spans="21:21" x14ac:dyDescent="0.2">
      <c r="U35937" s="59"/>
    </row>
    <row r="35938" spans="21:21" x14ac:dyDescent="0.2">
      <c r="U35938" s="59"/>
    </row>
    <row r="35939" spans="21:21" x14ac:dyDescent="0.2">
      <c r="U35939" s="59"/>
    </row>
    <row r="35940" spans="21:21" x14ac:dyDescent="0.2">
      <c r="U35940" s="59"/>
    </row>
    <row r="35941" spans="21:21" x14ac:dyDescent="0.2">
      <c r="U35941" s="59"/>
    </row>
    <row r="35942" spans="21:21" x14ac:dyDescent="0.2">
      <c r="U35942" s="59"/>
    </row>
    <row r="35943" spans="21:21" x14ac:dyDescent="0.2">
      <c r="U35943" s="59"/>
    </row>
    <row r="35944" spans="21:21" x14ac:dyDescent="0.2">
      <c r="U35944" s="59"/>
    </row>
    <row r="35945" spans="21:21" x14ac:dyDescent="0.2">
      <c r="U35945" s="59"/>
    </row>
    <row r="35946" spans="21:21" x14ac:dyDescent="0.2">
      <c r="U35946" s="59"/>
    </row>
    <row r="35947" spans="21:21" x14ac:dyDescent="0.2">
      <c r="U35947" s="59"/>
    </row>
    <row r="35948" spans="21:21" x14ac:dyDescent="0.2">
      <c r="U35948" s="59"/>
    </row>
    <row r="35949" spans="21:21" x14ac:dyDescent="0.2">
      <c r="U35949" s="59"/>
    </row>
    <row r="35950" spans="21:21" x14ac:dyDescent="0.2">
      <c r="U35950" s="59"/>
    </row>
    <row r="35951" spans="21:21" x14ac:dyDescent="0.2">
      <c r="U35951" s="59"/>
    </row>
    <row r="35952" spans="21:21" x14ac:dyDescent="0.2">
      <c r="U35952" s="59"/>
    </row>
    <row r="35953" spans="21:21" x14ac:dyDescent="0.2">
      <c r="U35953" s="59"/>
    </row>
    <row r="35954" spans="21:21" x14ac:dyDescent="0.2">
      <c r="U35954" s="59"/>
    </row>
    <row r="35955" spans="21:21" x14ac:dyDescent="0.2">
      <c r="U35955" s="59"/>
    </row>
    <row r="35956" spans="21:21" x14ac:dyDescent="0.2">
      <c r="U35956" s="59"/>
    </row>
    <row r="35957" spans="21:21" x14ac:dyDescent="0.2">
      <c r="U35957" s="59"/>
    </row>
    <row r="35958" spans="21:21" x14ac:dyDescent="0.2">
      <c r="U35958" s="59"/>
    </row>
    <row r="35959" spans="21:21" x14ac:dyDescent="0.2">
      <c r="U35959" s="59"/>
    </row>
    <row r="35960" spans="21:21" x14ac:dyDescent="0.2">
      <c r="U35960" s="59"/>
    </row>
    <row r="35961" spans="21:21" x14ac:dyDescent="0.2">
      <c r="U35961" s="59"/>
    </row>
    <row r="35962" spans="21:21" x14ac:dyDescent="0.2">
      <c r="U35962" s="59"/>
    </row>
    <row r="35963" spans="21:21" x14ac:dyDescent="0.2">
      <c r="U35963" s="59"/>
    </row>
    <row r="35964" spans="21:21" x14ac:dyDescent="0.2">
      <c r="U35964" s="59"/>
    </row>
    <row r="35965" spans="21:21" x14ac:dyDescent="0.2">
      <c r="U35965" s="59"/>
    </row>
    <row r="35966" spans="21:21" x14ac:dyDescent="0.2">
      <c r="U35966" s="59"/>
    </row>
    <row r="35967" spans="21:21" x14ac:dyDescent="0.2">
      <c r="U35967" s="59"/>
    </row>
    <row r="35968" spans="21:21" x14ac:dyDescent="0.2">
      <c r="U35968" s="59"/>
    </row>
    <row r="35969" spans="21:21" x14ac:dyDescent="0.2">
      <c r="U35969" s="59"/>
    </row>
    <row r="35970" spans="21:21" x14ac:dyDescent="0.2">
      <c r="U35970" s="59"/>
    </row>
    <row r="35971" spans="21:21" x14ac:dyDescent="0.2">
      <c r="U35971" s="59"/>
    </row>
    <row r="35972" spans="21:21" x14ac:dyDescent="0.2">
      <c r="U35972" s="59"/>
    </row>
    <row r="35973" spans="21:21" x14ac:dyDescent="0.2">
      <c r="U35973" s="59"/>
    </row>
    <row r="35974" spans="21:21" x14ac:dyDescent="0.2">
      <c r="U35974" s="59"/>
    </row>
    <row r="35975" spans="21:21" x14ac:dyDescent="0.2">
      <c r="U35975" s="59"/>
    </row>
    <row r="35976" spans="21:21" x14ac:dyDescent="0.2">
      <c r="U35976" s="59"/>
    </row>
    <row r="35977" spans="21:21" x14ac:dyDescent="0.2">
      <c r="U35977" s="59"/>
    </row>
    <row r="35978" spans="21:21" x14ac:dyDescent="0.2">
      <c r="U35978" s="59"/>
    </row>
    <row r="35979" spans="21:21" x14ac:dyDescent="0.2">
      <c r="U35979" s="59"/>
    </row>
    <row r="35980" spans="21:21" x14ac:dyDescent="0.2">
      <c r="U35980" s="59"/>
    </row>
    <row r="35981" spans="21:21" x14ac:dyDescent="0.2">
      <c r="U35981" s="59"/>
    </row>
    <row r="35982" spans="21:21" x14ac:dyDescent="0.2">
      <c r="U35982" s="59"/>
    </row>
    <row r="35983" spans="21:21" x14ac:dyDescent="0.2">
      <c r="U35983" s="59"/>
    </row>
    <row r="35984" spans="21:21" x14ac:dyDescent="0.2">
      <c r="U35984" s="59"/>
    </row>
    <row r="35985" spans="21:21" x14ac:dyDescent="0.2">
      <c r="U35985" s="59"/>
    </row>
    <row r="35986" spans="21:21" x14ac:dyDescent="0.2">
      <c r="U35986" s="59"/>
    </row>
    <row r="35987" spans="21:21" x14ac:dyDescent="0.2">
      <c r="U35987" s="59"/>
    </row>
    <row r="35988" spans="21:21" x14ac:dyDescent="0.2">
      <c r="U35988" s="59"/>
    </row>
    <row r="35989" spans="21:21" x14ac:dyDescent="0.2">
      <c r="U35989" s="59"/>
    </row>
    <row r="35990" spans="21:21" x14ac:dyDescent="0.2">
      <c r="U35990" s="59"/>
    </row>
    <row r="35991" spans="21:21" x14ac:dyDescent="0.2">
      <c r="U35991" s="59"/>
    </row>
    <row r="35992" spans="21:21" x14ac:dyDescent="0.2">
      <c r="U35992" s="59"/>
    </row>
    <row r="35993" spans="21:21" x14ac:dyDescent="0.2">
      <c r="U35993" s="59"/>
    </row>
    <row r="35994" spans="21:21" x14ac:dyDescent="0.2">
      <c r="U35994" s="59"/>
    </row>
    <row r="35995" spans="21:21" x14ac:dyDescent="0.2">
      <c r="U35995" s="59"/>
    </row>
    <row r="35996" spans="21:21" x14ac:dyDescent="0.2">
      <c r="U35996" s="59"/>
    </row>
    <row r="35997" spans="21:21" x14ac:dyDescent="0.2">
      <c r="U35997" s="59"/>
    </row>
    <row r="35998" spans="21:21" x14ac:dyDescent="0.2">
      <c r="U35998" s="59"/>
    </row>
    <row r="35999" spans="21:21" x14ac:dyDescent="0.2">
      <c r="U35999" s="59"/>
    </row>
    <row r="36000" spans="21:21" x14ac:dyDescent="0.2">
      <c r="U36000" s="59"/>
    </row>
    <row r="36001" spans="21:21" x14ac:dyDescent="0.2">
      <c r="U36001" s="59"/>
    </row>
    <row r="36002" spans="21:21" x14ac:dyDescent="0.2">
      <c r="U36002" s="59"/>
    </row>
    <row r="36003" spans="21:21" x14ac:dyDescent="0.2">
      <c r="U36003" s="59"/>
    </row>
    <row r="36004" spans="21:21" x14ac:dyDescent="0.2">
      <c r="U36004" s="59"/>
    </row>
    <row r="36005" spans="21:21" x14ac:dyDescent="0.2">
      <c r="U36005" s="59"/>
    </row>
    <row r="36006" spans="21:21" x14ac:dyDescent="0.2">
      <c r="U36006" s="59"/>
    </row>
    <row r="36007" spans="21:21" x14ac:dyDescent="0.2">
      <c r="U36007" s="59"/>
    </row>
    <row r="36008" spans="21:21" x14ac:dyDescent="0.2">
      <c r="U36008" s="59"/>
    </row>
    <row r="36009" spans="21:21" x14ac:dyDescent="0.2">
      <c r="U36009" s="59"/>
    </row>
    <row r="36010" spans="21:21" x14ac:dyDescent="0.2">
      <c r="U36010" s="59"/>
    </row>
    <row r="36011" spans="21:21" x14ac:dyDescent="0.2">
      <c r="U36011" s="59"/>
    </row>
    <row r="36012" spans="21:21" x14ac:dyDescent="0.2">
      <c r="U36012" s="59"/>
    </row>
    <row r="36013" spans="21:21" x14ac:dyDescent="0.2">
      <c r="U36013" s="59"/>
    </row>
    <row r="36014" spans="21:21" x14ac:dyDescent="0.2">
      <c r="U36014" s="59"/>
    </row>
    <row r="36015" spans="21:21" x14ac:dyDescent="0.2">
      <c r="U36015" s="59"/>
    </row>
    <row r="36016" spans="21:21" x14ac:dyDescent="0.2">
      <c r="U36016" s="59"/>
    </row>
    <row r="36017" spans="21:21" x14ac:dyDescent="0.2">
      <c r="U36017" s="59"/>
    </row>
    <row r="36018" spans="21:21" x14ac:dyDescent="0.2">
      <c r="U36018" s="59"/>
    </row>
    <row r="36019" spans="21:21" x14ac:dyDescent="0.2">
      <c r="U36019" s="59"/>
    </row>
    <row r="36020" spans="21:21" x14ac:dyDescent="0.2">
      <c r="U36020" s="59"/>
    </row>
    <row r="36021" spans="21:21" x14ac:dyDescent="0.2">
      <c r="U36021" s="59"/>
    </row>
    <row r="36022" spans="21:21" x14ac:dyDescent="0.2">
      <c r="U36022" s="59"/>
    </row>
    <row r="36023" spans="21:21" x14ac:dyDescent="0.2">
      <c r="U36023" s="59"/>
    </row>
    <row r="36024" spans="21:21" x14ac:dyDescent="0.2">
      <c r="U36024" s="59"/>
    </row>
    <row r="36025" spans="21:21" x14ac:dyDescent="0.2">
      <c r="U36025" s="59"/>
    </row>
    <row r="36026" spans="21:21" x14ac:dyDescent="0.2">
      <c r="U36026" s="59"/>
    </row>
    <row r="36027" spans="21:21" x14ac:dyDescent="0.2">
      <c r="U36027" s="59"/>
    </row>
    <row r="36028" spans="21:21" x14ac:dyDescent="0.2">
      <c r="U36028" s="59"/>
    </row>
    <row r="36029" spans="21:21" x14ac:dyDescent="0.2">
      <c r="U36029" s="59"/>
    </row>
    <row r="36030" spans="21:21" x14ac:dyDescent="0.2">
      <c r="U36030" s="59"/>
    </row>
    <row r="36031" spans="21:21" x14ac:dyDescent="0.2">
      <c r="U36031" s="59"/>
    </row>
    <row r="36032" spans="21:21" x14ac:dyDescent="0.2">
      <c r="U36032" s="59"/>
    </row>
    <row r="36033" spans="21:21" x14ac:dyDescent="0.2">
      <c r="U36033" s="59"/>
    </row>
    <row r="36034" spans="21:21" x14ac:dyDescent="0.2">
      <c r="U36034" s="59"/>
    </row>
    <row r="36035" spans="21:21" x14ac:dyDescent="0.2">
      <c r="U36035" s="59"/>
    </row>
    <row r="36036" spans="21:21" x14ac:dyDescent="0.2">
      <c r="U36036" s="59"/>
    </row>
    <row r="36037" spans="21:21" x14ac:dyDescent="0.2">
      <c r="U36037" s="59"/>
    </row>
    <row r="36038" spans="21:21" x14ac:dyDescent="0.2">
      <c r="U36038" s="59"/>
    </row>
    <row r="36039" spans="21:21" x14ac:dyDescent="0.2">
      <c r="U36039" s="59"/>
    </row>
    <row r="36040" spans="21:21" x14ac:dyDescent="0.2">
      <c r="U36040" s="59"/>
    </row>
    <row r="36041" spans="21:21" x14ac:dyDescent="0.2">
      <c r="U36041" s="59"/>
    </row>
    <row r="36042" spans="21:21" x14ac:dyDescent="0.2">
      <c r="U36042" s="59"/>
    </row>
    <row r="36043" spans="21:21" x14ac:dyDescent="0.2">
      <c r="U36043" s="59"/>
    </row>
    <row r="36044" spans="21:21" x14ac:dyDescent="0.2">
      <c r="U36044" s="59"/>
    </row>
    <row r="36045" spans="21:21" x14ac:dyDescent="0.2">
      <c r="U36045" s="59"/>
    </row>
    <row r="36046" spans="21:21" x14ac:dyDescent="0.2">
      <c r="U36046" s="59"/>
    </row>
    <row r="36047" spans="21:21" x14ac:dyDescent="0.2">
      <c r="U36047" s="59"/>
    </row>
    <row r="36048" spans="21:21" x14ac:dyDescent="0.2">
      <c r="U36048" s="59"/>
    </row>
    <row r="36049" spans="21:21" x14ac:dyDescent="0.2">
      <c r="U36049" s="59"/>
    </row>
    <row r="36050" spans="21:21" x14ac:dyDescent="0.2">
      <c r="U36050" s="59"/>
    </row>
    <row r="36051" spans="21:21" x14ac:dyDescent="0.2">
      <c r="U36051" s="59"/>
    </row>
    <row r="36052" spans="21:21" x14ac:dyDescent="0.2">
      <c r="U36052" s="59"/>
    </row>
    <row r="36053" spans="21:21" x14ac:dyDescent="0.2">
      <c r="U36053" s="59"/>
    </row>
    <row r="36054" spans="21:21" x14ac:dyDescent="0.2">
      <c r="U36054" s="59"/>
    </row>
    <row r="36055" spans="21:21" x14ac:dyDescent="0.2">
      <c r="U36055" s="59"/>
    </row>
    <row r="36056" spans="21:21" x14ac:dyDescent="0.2">
      <c r="U36056" s="59"/>
    </row>
    <row r="36057" spans="21:21" x14ac:dyDescent="0.2">
      <c r="U36057" s="59"/>
    </row>
    <row r="36058" spans="21:21" x14ac:dyDescent="0.2">
      <c r="U36058" s="59"/>
    </row>
    <row r="36059" spans="21:21" x14ac:dyDescent="0.2">
      <c r="U36059" s="59"/>
    </row>
    <row r="36060" spans="21:21" x14ac:dyDescent="0.2">
      <c r="U36060" s="59"/>
    </row>
    <row r="36061" spans="21:21" x14ac:dyDescent="0.2">
      <c r="U36061" s="59"/>
    </row>
    <row r="36062" spans="21:21" x14ac:dyDescent="0.2">
      <c r="U36062" s="59"/>
    </row>
    <row r="36063" spans="21:21" x14ac:dyDescent="0.2">
      <c r="U36063" s="59"/>
    </row>
    <row r="36064" spans="21:21" x14ac:dyDescent="0.2">
      <c r="U36064" s="59"/>
    </row>
    <row r="36065" spans="21:21" x14ac:dyDescent="0.2">
      <c r="U36065" s="59"/>
    </row>
    <row r="36066" spans="21:21" x14ac:dyDescent="0.2">
      <c r="U36066" s="59"/>
    </row>
    <row r="36067" spans="21:21" x14ac:dyDescent="0.2">
      <c r="U36067" s="59"/>
    </row>
    <row r="36068" spans="21:21" x14ac:dyDescent="0.2">
      <c r="U36068" s="59"/>
    </row>
    <row r="36069" spans="21:21" x14ac:dyDescent="0.2">
      <c r="U36069" s="59"/>
    </row>
    <row r="36070" spans="21:21" x14ac:dyDescent="0.2">
      <c r="U36070" s="59"/>
    </row>
    <row r="36071" spans="21:21" x14ac:dyDescent="0.2">
      <c r="U36071" s="59"/>
    </row>
    <row r="36072" spans="21:21" x14ac:dyDescent="0.2">
      <c r="U36072" s="59"/>
    </row>
    <row r="36073" spans="21:21" x14ac:dyDescent="0.2">
      <c r="U36073" s="59"/>
    </row>
    <row r="36074" spans="21:21" x14ac:dyDescent="0.2">
      <c r="U36074" s="59"/>
    </row>
    <row r="36075" spans="21:21" x14ac:dyDescent="0.2">
      <c r="U36075" s="59"/>
    </row>
    <row r="36076" spans="21:21" x14ac:dyDescent="0.2">
      <c r="U36076" s="59"/>
    </row>
    <row r="36077" spans="21:21" x14ac:dyDescent="0.2">
      <c r="U36077" s="59"/>
    </row>
    <row r="36078" spans="21:21" x14ac:dyDescent="0.2">
      <c r="U36078" s="59"/>
    </row>
    <row r="36079" spans="21:21" x14ac:dyDescent="0.2">
      <c r="U36079" s="59"/>
    </row>
    <row r="36080" spans="21:21" x14ac:dyDescent="0.2">
      <c r="U36080" s="59"/>
    </row>
    <row r="36081" spans="21:21" x14ac:dyDescent="0.2">
      <c r="U36081" s="59"/>
    </row>
    <row r="36082" spans="21:21" x14ac:dyDescent="0.2">
      <c r="U36082" s="59"/>
    </row>
    <row r="36083" spans="21:21" x14ac:dyDescent="0.2">
      <c r="U36083" s="59"/>
    </row>
    <row r="36084" spans="21:21" x14ac:dyDescent="0.2">
      <c r="U36084" s="59"/>
    </row>
    <row r="36085" spans="21:21" x14ac:dyDescent="0.2">
      <c r="U36085" s="59"/>
    </row>
    <row r="36086" spans="21:21" x14ac:dyDescent="0.2">
      <c r="U36086" s="59"/>
    </row>
    <row r="36087" spans="21:21" x14ac:dyDescent="0.2">
      <c r="U36087" s="59"/>
    </row>
    <row r="36088" spans="21:21" x14ac:dyDescent="0.2">
      <c r="U36088" s="59"/>
    </row>
    <row r="36089" spans="21:21" x14ac:dyDescent="0.2">
      <c r="U36089" s="59"/>
    </row>
    <row r="36090" spans="21:21" x14ac:dyDescent="0.2">
      <c r="U36090" s="59"/>
    </row>
    <row r="36091" spans="21:21" x14ac:dyDescent="0.2">
      <c r="U36091" s="59"/>
    </row>
    <row r="36092" spans="21:21" x14ac:dyDescent="0.2">
      <c r="U36092" s="59"/>
    </row>
    <row r="36093" spans="21:21" x14ac:dyDescent="0.2">
      <c r="U36093" s="59"/>
    </row>
    <row r="36094" spans="21:21" x14ac:dyDescent="0.2">
      <c r="U36094" s="59"/>
    </row>
    <row r="36095" spans="21:21" x14ac:dyDescent="0.2">
      <c r="U36095" s="59"/>
    </row>
    <row r="36096" spans="21:21" x14ac:dyDescent="0.2">
      <c r="U36096" s="59"/>
    </row>
    <row r="36097" spans="21:21" x14ac:dyDescent="0.2">
      <c r="U36097" s="59"/>
    </row>
    <row r="36098" spans="21:21" x14ac:dyDescent="0.2">
      <c r="U36098" s="59"/>
    </row>
    <row r="36099" spans="21:21" x14ac:dyDescent="0.2">
      <c r="U36099" s="59"/>
    </row>
    <row r="36100" spans="21:21" x14ac:dyDescent="0.2">
      <c r="U36100" s="59"/>
    </row>
    <row r="36101" spans="21:21" x14ac:dyDescent="0.2">
      <c r="U36101" s="59"/>
    </row>
    <row r="36102" spans="21:21" x14ac:dyDescent="0.2">
      <c r="U36102" s="59"/>
    </row>
    <row r="36103" spans="21:21" x14ac:dyDescent="0.2">
      <c r="U36103" s="59"/>
    </row>
    <row r="36104" spans="21:21" x14ac:dyDescent="0.2">
      <c r="U36104" s="59"/>
    </row>
    <row r="36105" spans="21:21" x14ac:dyDescent="0.2">
      <c r="U36105" s="59"/>
    </row>
    <row r="36106" spans="21:21" x14ac:dyDescent="0.2">
      <c r="U36106" s="59"/>
    </row>
    <row r="36107" spans="21:21" x14ac:dyDescent="0.2">
      <c r="U36107" s="59"/>
    </row>
    <row r="36108" spans="21:21" x14ac:dyDescent="0.2">
      <c r="U36108" s="59"/>
    </row>
    <row r="36109" spans="21:21" x14ac:dyDescent="0.2">
      <c r="U36109" s="59"/>
    </row>
    <row r="36110" spans="21:21" x14ac:dyDescent="0.2">
      <c r="U36110" s="59"/>
    </row>
    <row r="36111" spans="21:21" x14ac:dyDescent="0.2">
      <c r="U36111" s="59"/>
    </row>
    <row r="36112" spans="21:21" x14ac:dyDescent="0.2">
      <c r="U36112" s="59"/>
    </row>
    <row r="36113" spans="21:21" x14ac:dyDescent="0.2">
      <c r="U36113" s="59"/>
    </row>
    <row r="36114" spans="21:21" x14ac:dyDescent="0.2">
      <c r="U36114" s="59"/>
    </row>
    <row r="36115" spans="21:21" x14ac:dyDescent="0.2">
      <c r="U36115" s="59"/>
    </row>
    <row r="36116" spans="21:21" x14ac:dyDescent="0.2">
      <c r="U36116" s="59"/>
    </row>
    <row r="36117" spans="21:21" x14ac:dyDescent="0.2">
      <c r="U36117" s="59"/>
    </row>
    <row r="36118" spans="21:21" x14ac:dyDescent="0.2">
      <c r="U36118" s="59"/>
    </row>
    <row r="36119" spans="21:21" x14ac:dyDescent="0.2">
      <c r="U36119" s="59"/>
    </row>
    <row r="36120" spans="21:21" x14ac:dyDescent="0.2">
      <c r="U36120" s="59"/>
    </row>
    <row r="36121" spans="21:21" x14ac:dyDescent="0.2">
      <c r="U36121" s="59"/>
    </row>
    <row r="36122" spans="21:21" x14ac:dyDescent="0.2">
      <c r="U36122" s="59"/>
    </row>
    <row r="36123" spans="21:21" x14ac:dyDescent="0.2">
      <c r="U36123" s="59"/>
    </row>
    <row r="36124" spans="21:21" x14ac:dyDescent="0.2">
      <c r="U36124" s="59"/>
    </row>
    <row r="36125" spans="21:21" x14ac:dyDescent="0.2">
      <c r="U36125" s="59"/>
    </row>
    <row r="36126" spans="21:21" x14ac:dyDescent="0.2">
      <c r="U36126" s="59"/>
    </row>
    <row r="36127" spans="21:21" x14ac:dyDescent="0.2">
      <c r="U36127" s="59"/>
    </row>
    <row r="36128" spans="21:21" x14ac:dyDescent="0.2">
      <c r="U36128" s="59"/>
    </row>
    <row r="36129" spans="21:21" x14ac:dyDescent="0.2">
      <c r="U36129" s="59"/>
    </row>
    <row r="36130" spans="21:21" x14ac:dyDescent="0.2">
      <c r="U36130" s="59"/>
    </row>
    <row r="36131" spans="21:21" x14ac:dyDescent="0.2">
      <c r="U36131" s="59"/>
    </row>
    <row r="36132" spans="21:21" x14ac:dyDescent="0.2">
      <c r="U36132" s="59"/>
    </row>
    <row r="36133" spans="21:21" x14ac:dyDescent="0.2">
      <c r="U36133" s="59"/>
    </row>
    <row r="36134" spans="21:21" x14ac:dyDescent="0.2">
      <c r="U36134" s="59"/>
    </row>
    <row r="36135" spans="21:21" x14ac:dyDescent="0.2">
      <c r="U36135" s="59"/>
    </row>
    <row r="36136" spans="21:21" x14ac:dyDescent="0.2">
      <c r="U36136" s="59"/>
    </row>
    <row r="36137" spans="21:21" x14ac:dyDescent="0.2">
      <c r="U36137" s="59"/>
    </row>
    <row r="36138" spans="21:21" x14ac:dyDescent="0.2">
      <c r="U36138" s="59"/>
    </row>
    <row r="36139" spans="21:21" x14ac:dyDescent="0.2">
      <c r="U36139" s="59"/>
    </row>
    <row r="36140" spans="21:21" x14ac:dyDescent="0.2">
      <c r="U36140" s="59"/>
    </row>
    <row r="36141" spans="21:21" x14ac:dyDescent="0.2">
      <c r="U36141" s="59"/>
    </row>
    <row r="36142" spans="21:21" x14ac:dyDescent="0.2">
      <c r="U36142" s="59"/>
    </row>
    <row r="36143" spans="21:21" x14ac:dyDescent="0.2">
      <c r="U36143" s="59"/>
    </row>
    <row r="36144" spans="21:21" x14ac:dyDescent="0.2">
      <c r="U36144" s="59"/>
    </row>
    <row r="36145" spans="21:21" x14ac:dyDescent="0.2">
      <c r="U36145" s="59"/>
    </row>
    <row r="36146" spans="21:21" x14ac:dyDescent="0.2">
      <c r="U36146" s="59"/>
    </row>
    <row r="36147" spans="21:21" x14ac:dyDescent="0.2">
      <c r="U36147" s="59"/>
    </row>
    <row r="36148" spans="21:21" x14ac:dyDescent="0.2">
      <c r="U36148" s="59"/>
    </row>
    <row r="36149" spans="21:21" x14ac:dyDescent="0.2">
      <c r="U36149" s="59"/>
    </row>
    <row r="36150" spans="21:21" x14ac:dyDescent="0.2">
      <c r="U36150" s="59"/>
    </row>
    <row r="36151" spans="21:21" x14ac:dyDescent="0.2">
      <c r="U36151" s="59"/>
    </row>
    <row r="36152" spans="21:21" x14ac:dyDescent="0.2">
      <c r="U36152" s="59"/>
    </row>
    <row r="36153" spans="21:21" x14ac:dyDescent="0.2">
      <c r="U36153" s="59"/>
    </row>
    <row r="36154" spans="21:21" x14ac:dyDescent="0.2">
      <c r="U36154" s="59"/>
    </row>
    <row r="36155" spans="21:21" x14ac:dyDescent="0.2">
      <c r="U36155" s="59"/>
    </row>
    <row r="36156" spans="21:21" x14ac:dyDescent="0.2">
      <c r="U36156" s="59"/>
    </row>
    <row r="36157" spans="21:21" x14ac:dyDescent="0.2">
      <c r="U36157" s="59"/>
    </row>
    <row r="36158" spans="21:21" x14ac:dyDescent="0.2">
      <c r="U36158" s="59"/>
    </row>
    <row r="36159" spans="21:21" x14ac:dyDescent="0.2">
      <c r="U36159" s="59"/>
    </row>
    <row r="36160" spans="21:21" x14ac:dyDescent="0.2">
      <c r="U36160" s="59"/>
    </row>
    <row r="36161" spans="21:21" x14ac:dyDescent="0.2">
      <c r="U36161" s="59"/>
    </row>
    <row r="36162" spans="21:21" x14ac:dyDescent="0.2">
      <c r="U36162" s="59"/>
    </row>
    <row r="36163" spans="21:21" x14ac:dyDescent="0.2">
      <c r="U36163" s="59"/>
    </row>
    <row r="36164" spans="21:21" x14ac:dyDescent="0.2">
      <c r="U36164" s="59"/>
    </row>
    <row r="36165" spans="21:21" x14ac:dyDescent="0.2">
      <c r="U36165" s="59"/>
    </row>
    <row r="36166" spans="21:21" x14ac:dyDescent="0.2">
      <c r="U36166" s="59"/>
    </row>
    <row r="36167" spans="21:21" x14ac:dyDescent="0.2">
      <c r="U36167" s="59"/>
    </row>
    <row r="36168" spans="21:21" x14ac:dyDescent="0.2">
      <c r="U36168" s="59"/>
    </row>
    <row r="36169" spans="21:21" x14ac:dyDescent="0.2">
      <c r="U36169" s="59"/>
    </row>
    <row r="36170" spans="21:21" x14ac:dyDescent="0.2">
      <c r="U36170" s="59"/>
    </row>
    <row r="36171" spans="21:21" x14ac:dyDescent="0.2">
      <c r="U36171" s="59"/>
    </row>
    <row r="36172" spans="21:21" x14ac:dyDescent="0.2">
      <c r="U36172" s="59"/>
    </row>
    <row r="36173" spans="21:21" x14ac:dyDescent="0.2">
      <c r="U36173" s="59"/>
    </row>
    <row r="36174" spans="21:21" x14ac:dyDescent="0.2">
      <c r="U36174" s="59"/>
    </row>
    <row r="36175" spans="21:21" x14ac:dyDescent="0.2">
      <c r="U36175" s="59"/>
    </row>
    <row r="36176" spans="21:21" x14ac:dyDescent="0.2">
      <c r="U36176" s="59"/>
    </row>
    <row r="36177" spans="21:21" x14ac:dyDescent="0.2">
      <c r="U36177" s="59"/>
    </row>
    <row r="36178" spans="21:21" x14ac:dyDescent="0.2">
      <c r="U36178" s="59"/>
    </row>
    <row r="36179" spans="21:21" x14ac:dyDescent="0.2">
      <c r="U36179" s="59"/>
    </row>
    <row r="36180" spans="21:21" x14ac:dyDescent="0.2">
      <c r="U36180" s="59"/>
    </row>
    <row r="36181" spans="21:21" x14ac:dyDescent="0.2">
      <c r="U36181" s="59"/>
    </row>
    <row r="36182" spans="21:21" x14ac:dyDescent="0.2">
      <c r="U36182" s="59"/>
    </row>
    <row r="36183" spans="21:21" x14ac:dyDescent="0.2">
      <c r="U36183" s="59"/>
    </row>
    <row r="36184" spans="21:21" x14ac:dyDescent="0.2">
      <c r="U36184" s="59"/>
    </row>
    <row r="36185" spans="21:21" x14ac:dyDescent="0.2">
      <c r="U36185" s="59"/>
    </row>
    <row r="36186" spans="21:21" x14ac:dyDescent="0.2">
      <c r="U36186" s="59"/>
    </row>
    <row r="36187" spans="21:21" x14ac:dyDescent="0.2">
      <c r="U36187" s="59"/>
    </row>
    <row r="36188" spans="21:21" x14ac:dyDescent="0.2">
      <c r="U36188" s="59"/>
    </row>
    <row r="36189" spans="21:21" x14ac:dyDescent="0.2">
      <c r="U36189" s="59"/>
    </row>
    <row r="36190" spans="21:21" x14ac:dyDescent="0.2">
      <c r="U36190" s="59"/>
    </row>
    <row r="36191" spans="21:21" x14ac:dyDescent="0.2">
      <c r="U36191" s="59"/>
    </row>
    <row r="36192" spans="21:21" x14ac:dyDescent="0.2">
      <c r="U36192" s="59"/>
    </row>
    <row r="36193" spans="21:21" x14ac:dyDescent="0.2">
      <c r="U36193" s="59"/>
    </row>
    <row r="36194" spans="21:21" x14ac:dyDescent="0.2">
      <c r="U36194" s="59"/>
    </row>
    <row r="36195" spans="21:21" x14ac:dyDescent="0.2">
      <c r="U36195" s="59"/>
    </row>
    <row r="36196" spans="21:21" x14ac:dyDescent="0.2">
      <c r="U36196" s="59"/>
    </row>
    <row r="36197" spans="21:21" x14ac:dyDescent="0.2">
      <c r="U36197" s="59"/>
    </row>
    <row r="36198" spans="21:21" x14ac:dyDescent="0.2">
      <c r="U36198" s="59"/>
    </row>
    <row r="36199" spans="21:21" x14ac:dyDescent="0.2">
      <c r="U36199" s="59"/>
    </row>
    <row r="36200" spans="21:21" x14ac:dyDescent="0.2">
      <c r="U36200" s="59"/>
    </row>
    <row r="36201" spans="21:21" x14ac:dyDescent="0.2">
      <c r="U36201" s="59"/>
    </row>
    <row r="36202" spans="21:21" x14ac:dyDescent="0.2">
      <c r="U36202" s="59"/>
    </row>
    <row r="36203" spans="21:21" x14ac:dyDescent="0.2">
      <c r="U36203" s="59"/>
    </row>
    <row r="36204" spans="21:21" x14ac:dyDescent="0.2">
      <c r="U36204" s="59"/>
    </row>
    <row r="36205" spans="21:21" x14ac:dyDescent="0.2">
      <c r="U36205" s="59"/>
    </row>
    <row r="36206" spans="21:21" x14ac:dyDescent="0.2">
      <c r="U36206" s="59"/>
    </row>
    <row r="36207" spans="21:21" x14ac:dyDescent="0.2">
      <c r="U36207" s="59"/>
    </row>
    <row r="36208" spans="21:21" x14ac:dyDescent="0.2">
      <c r="U36208" s="59"/>
    </row>
    <row r="36209" spans="21:21" x14ac:dyDescent="0.2">
      <c r="U36209" s="59"/>
    </row>
    <row r="36210" spans="21:21" x14ac:dyDescent="0.2">
      <c r="U36210" s="59"/>
    </row>
    <row r="36211" spans="21:21" x14ac:dyDescent="0.2">
      <c r="U36211" s="59"/>
    </row>
    <row r="36212" spans="21:21" x14ac:dyDescent="0.2">
      <c r="U36212" s="59"/>
    </row>
    <row r="36213" spans="21:21" x14ac:dyDescent="0.2">
      <c r="U36213" s="59"/>
    </row>
    <row r="36214" spans="21:21" x14ac:dyDescent="0.2">
      <c r="U36214" s="59"/>
    </row>
    <row r="36215" spans="21:21" x14ac:dyDescent="0.2">
      <c r="U36215" s="59"/>
    </row>
    <row r="36216" spans="21:21" x14ac:dyDescent="0.2">
      <c r="U36216" s="59"/>
    </row>
    <row r="36217" spans="21:21" x14ac:dyDescent="0.2">
      <c r="U36217" s="59"/>
    </row>
    <row r="36218" spans="21:21" x14ac:dyDescent="0.2">
      <c r="U36218" s="59"/>
    </row>
    <row r="36219" spans="21:21" x14ac:dyDescent="0.2">
      <c r="U36219" s="59"/>
    </row>
    <row r="36220" spans="21:21" x14ac:dyDescent="0.2">
      <c r="U36220" s="59"/>
    </row>
    <row r="36221" spans="21:21" x14ac:dyDescent="0.2">
      <c r="U36221" s="59"/>
    </row>
    <row r="36222" spans="21:21" x14ac:dyDescent="0.2">
      <c r="U36222" s="59"/>
    </row>
    <row r="36223" spans="21:21" x14ac:dyDescent="0.2">
      <c r="U36223" s="59"/>
    </row>
    <row r="36224" spans="21:21" x14ac:dyDescent="0.2">
      <c r="U36224" s="59"/>
    </row>
    <row r="36225" spans="21:21" x14ac:dyDescent="0.2">
      <c r="U36225" s="59"/>
    </row>
    <row r="36226" spans="21:21" x14ac:dyDescent="0.2">
      <c r="U36226" s="59"/>
    </row>
    <row r="36227" spans="21:21" x14ac:dyDescent="0.2">
      <c r="U36227" s="59"/>
    </row>
    <row r="36228" spans="21:21" x14ac:dyDescent="0.2">
      <c r="U36228" s="59"/>
    </row>
    <row r="36229" spans="21:21" x14ac:dyDescent="0.2">
      <c r="U36229" s="59"/>
    </row>
    <row r="36230" spans="21:21" x14ac:dyDescent="0.2">
      <c r="U36230" s="59"/>
    </row>
    <row r="36231" spans="21:21" x14ac:dyDescent="0.2">
      <c r="U36231" s="59"/>
    </row>
    <row r="36232" spans="21:21" x14ac:dyDescent="0.2">
      <c r="U36232" s="59"/>
    </row>
    <row r="36233" spans="21:21" x14ac:dyDescent="0.2">
      <c r="U36233" s="59"/>
    </row>
    <row r="36234" spans="21:21" x14ac:dyDescent="0.2">
      <c r="U36234" s="59"/>
    </row>
    <row r="36235" spans="21:21" x14ac:dyDescent="0.2">
      <c r="U36235" s="59"/>
    </row>
    <row r="36236" spans="21:21" x14ac:dyDescent="0.2">
      <c r="U36236" s="59"/>
    </row>
    <row r="36237" spans="21:21" x14ac:dyDescent="0.2">
      <c r="U36237" s="59"/>
    </row>
    <row r="36238" spans="21:21" x14ac:dyDescent="0.2">
      <c r="U36238" s="59"/>
    </row>
    <row r="36239" spans="21:21" x14ac:dyDescent="0.2">
      <c r="U36239" s="59"/>
    </row>
    <row r="36240" spans="21:21" x14ac:dyDescent="0.2">
      <c r="U36240" s="59"/>
    </row>
    <row r="36241" spans="21:21" x14ac:dyDescent="0.2">
      <c r="U36241" s="59"/>
    </row>
    <row r="36242" spans="21:21" x14ac:dyDescent="0.2">
      <c r="U36242" s="59"/>
    </row>
    <row r="36243" spans="21:21" x14ac:dyDescent="0.2">
      <c r="U36243" s="59"/>
    </row>
    <row r="36244" spans="21:21" x14ac:dyDescent="0.2">
      <c r="U36244" s="59"/>
    </row>
    <row r="36245" spans="21:21" x14ac:dyDescent="0.2">
      <c r="U36245" s="59"/>
    </row>
    <row r="36246" spans="21:21" x14ac:dyDescent="0.2">
      <c r="U36246" s="59"/>
    </row>
    <row r="36247" spans="21:21" x14ac:dyDescent="0.2">
      <c r="U36247" s="59"/>
    </row>
    <row r="36248" spans="21:21" x14ac:dyDescent="0.2">
      <c r="U36248" s="59"/>
    </row>
    <row r="36249" spans="21:21" x14ac:dyDescent="0.2">
      <c r="U36249" s="59"/>
    </row>
    <row r="36250" spans="21:21" x14ac:dyDescent="0.2">
      <c r="U36250" s="59"/>
    </row>
    <row r="36251" spans="21:21" x14ac:dyDescent="0.2">
      <c r="U36251" s="59"/>
    </row>
    <row r="36252" spans="21:21" x14ac:dyDescent="0.2">
      <c r="U36252" s="59"/>
    </row>
    <row r="36253" spans="21:21" x14ac:dyDescent="0.2">
      <c r="U36253" s="59"/>
    </row>
    <row r="36254" spans="21:21" x14ac:dyDescent="0.2">
      <c r="U36254" s="59"/>
    </row>
    <row r="36255" spans="21:21" x14ac:dyDescent="0.2">
      <c r="U36255" s="59"/>
    </row>
    <row r="36256" spans="21:21" x14ac:dyDescent="0.2">
      <c r="U36256" s="59"/>
    </row>
    <row r="36257" spans="21:21" x14ac:dyDescent="0.2">
      <c r="U36257" s="59"/>
    </row>
    <row r="36258" spans="21:21" x14ac:dyDescent="0.2">
      <c r="U36258" s="59"/>
    </row>
    <row r="36259" spans="21:21" x14ac:dyDescent="0.2">
      <c r="U36259" s="59"/>
    </row>
    <row r="36260" spans="21:21" x14ac:dyDescent="0.2">
      <c r="U36260" s="59"/>
    </row>
    <row r="36261" spans="21:21" x14ac:dyDescent="0.2">
      <c r="U36261" s="59"/>
    </row>
    <row r="36262" spans="21:21" x14ac:dyDescent="0.2">
      <c r="U36262" s="59"/>
    </row>
    <row r="36263" spans="21:21" x14ac:dyDescent="0.2">
      <c r="U36263" s="59"/>
    </row>
    <row r="36264" spans="21:21" x14ac:dyDescent="0.2">
      <c r="U36264" s="59"/>
    </row>
    <row r="36265" spans="21:21" x14ac:dyDescent="0.2">
      <c r="U36265" s="59"/>
    </row>
    <row r="36266" spans="21:21" x14ac:dyDescent="0.2">
      <c r="U36266" s="59"/>
    </row>
    <row r="36267" spans="21:21" x14ac:dyDescent="0.2">
      <c r="U36267" s="59"/>
    </row>
    <row r="36268" spans="21:21" x14ac:dyDescent="0.2">
      <c r="U36268" s="59"/>
    </row>
    <row r="36269" spans="21:21" x14ac:dyDescent="0.2">
      <c r="U36269" s="59"/>
    </row>
    <row r="36270" spans="21:21" x14ac:dyDescent="0.2">
      <c r="U36270" s="59"/>
    </row>
    <row r="36271" spans="21:21" x14ac:dyDescent="0.2">
      <c r="U36271" s="59"/>
    </row>
    <row r="36272" spans="21:21" x14ac:dyDescent="0.2">
      <c r="U36272" s="59"/>
    </row>
    <row r="36273" spans="21:21" x14ac:dyDescent="0.2">
      <c r="U36273" s="59"/>
    </row>
    <row r="36274" spans="21:21" x14ac:dyDescent="0.2">
      <c r="U36274" s="59"/>
    </row>
    <row r="36275" spans="21:21" x14ac:dyDescent="0.2">
      <c r="U36275" s="59"/>
    </row>
    <row r="36276" spans="21:21" x14ac:dyDescent="0.2">
      <c r="U36276" s="59"/>
    </row>
    <row r="36277" spans="21:21" x14ac:dyDescent="0.2">
      <c r="U36277" s="59"/>
    </row>
    <row r="36278" spans="21:21" x14ac:dyDescent="0.2">
      <c r="U36278" s="59"/>
    </row>
    <row r="36279" spans="21:21" x14ac:dyDescent="0.2">
      <c r="U36279" s="59"/>
    </row>
    <row r="36280" spans="21:21" x14ac:dyDescent="0.2">
      <c r="U36280" s="59"/>
    </row>
    <row r="36281" spans="21:21" x14ac:dyDescent="0.2">
      <c r="U36281" s="59"/>
    </row>
    <row r="36282" spans="21:21" x14ac:dyDescent="0.2">
      <c r="U36282" s="59"/>
    </row>
    <row r="36283" spans="21:21" x14ac:dyDescent="0.2">
      <c r="U36283" s="59"/>
    </row>
    <row r="36284" spans="21:21" x14ac:dyDescent="0.2">
      <c r="U36284" s="59"/>
    </row>
    <row r="36285" spans="21:21" x14ac:dyDescent="0.2">
      <c r="U36285" s="59"/>
    </row>
    <row r="36286" spans="21:21" x14ac:dyDescent="0.2">
      <c r="U36286" s="59"/>
    </row>
    <row r="36287" spans="21:21" x14ac:dyDescent="0.2">
      <c r="U36287" s="59"/>
    </row>
    <row r="36288" spans="21:21" x14ac:dyDescent="0.2">
      <c r="U36288" s="59"/>
    </row>
    <row r="36289" spans="21:21" x14ac:dyDescent="0.2">
      <c r="U36289" s="59"/>
    </row>
    <row r="36290" spans="21:21" x14ac:dyDescent="0.2">
      <c r="U36290" s="59"/>
    </row>
    <row r="36291" spans="21:21" x14ac:dyDescent="0.2">
      <c r="U36291" s="59"/>
    </row>
    <row r="36292" spans="21:21" x14ac:dyDescent="0.2">
      <c r="U36292" s="59"/>
    </row>
    <row r="36293" spans="21:21" x14ac:dyDescent="0.2">
      <c r="U36293" s="59"/>
    </row>
    <row r="36294" spans="21:21" x14ac:dyDescent="0.2">
      <c r="U36294" s="59"/>
    </row>
    <row r="36295" spans="21:21" x14ac:dyDescent="0.2">
      <c r="U36295" s="59"/>
    </row>
    <row r="36296" spans="21:21" x14ac:dyDescent="0.2">
      <c r="U36296" s="59"/>
    </row>
    <row r="36297" spans="21:21" x14ac:dyDescent="0.2">
      <c r="U36297" s="59"/>
    </row>
    <row r="36298" spans="21:21" x14ac:dyDescent="0.2">
      <c r="U36298" s="59"/>
    </row>
    <row r="36299" spans="21:21" x14ac:dyDescent="0.2">
      <c r="U36299" s="59"/>
    </row>
    <row r="36300" spans="21:21" x14ac:dyDescent="0.2">
      <c r="U36300" s="59"/>
    </row>
    <row r="36301" spans="21:21" x14ac:dyDescent="0.2">
      <c r="U36301" s="59"/>
    </row>
    <row r="36302" spans="21:21" x14ac:dyDescent="0.2">
      <c r="U36302" s="59"/>
    </row>
    <row r="36303" spans="21:21" x14ac:dyDescent="0.2">
      <c r="U36303" s="59"/>
    </row>
    <row r="36304" spans="21:21" x14ac:dyDescent="0.2">
      <c r="U36304" s="59"/>
    </row>
    <row r="36305" spans="21:21" x14ac:dyDescent="0.2">
      <c r="U36305" s="59"/>
    </row>
    <row r="36306" spans="21:21" x14ac:dyDescent="0.2">
      <c r="U36306" s="59"/>
    </row>
    <row r="36307" spans="21:21" x14ac:dyDescent="0.2">
      <c r="U36307" s="59"/>
    </row>
    <row r="36308" spans="21:21" x14ac:dyDescent="0.2">
      <c r="U36308" s="59"/>
    </row>
    <row r="36309" spans="21:21" x14ac:dyDescent="0.2">
      <c r="U36309" s="59"/>
    </row>
    <row r="36310" spans="21:21" x14ac:dyDescent="0.2">
      <c r="U36310" s="59"/>
    </row>
    <row r="36311" spans="21:21" x14ac:dyDescent="0.2">
      <c r="U36311" s="59"/>
    </row>
    <row r="36312" spans="21:21" x14ac:dyDescent="0.2">
      <c r="U36312" s="59"/>
    </row>
    <row r="36313" spans="21:21" x14ac:dyDescent="0.2">
      <c r="U36313" s="59"/>
    </row>
    <row r="36314" spans="21:21" x14ac:dyDescent="0.2">
      <c r="U36314" s="59"/>
    </row>
    <row r="36315" spans="21:21" x14ac:dyDescent="0.2">
      <c r="U36315" s="59"/>
    </row>
    <row r="36316" spans="21:21" x14ac:dyDescent="0.2">
      <c r="U36316" s="59"/>
    </row>
    <row r="36317" spans="21:21" x14ac:dyDescent="0.2">
      <c r="U36317" s="59"/>
    </row>
    <row r="36318" spans="21:21" x14ac:dyDescent="0.2">
      <c r="U36318" s="59"/>
    </row>
    <row r="36319" spans="21:21" x14ac:dyDescent="0.2">
      <c r="U36319" s="59"/>
    </row>
    <row r="36320" spans="21:21" x14ac:dyDescent="0.2">
      <c r="U36320" s="59"/>
    </row>
    <row r="36321" spans="21:21" x14ac:dyDescent="0.2">
      <c r="U36321" s="59"/>
    </row>
    <row r="36322" spans="21:21" x14ac:dyDescent="0.2">
      <c r="U36322" s="59"/>
    </row>
    <row r="36323" spans="21:21" x14ac:dyDescent="0.2">
      <c r="U36323" s="59"/>
    </row>
    <row r="36324" spans="21:21" x14ac:dyDescent="0.2">
      <c r="U36324" s="59"/>
    </row>
    <row r="36325" spans="21:21" x14ac:dyDescent="0.2">
      <c r="U36325" s="59"/>
    </row>
    <row r="36326" spans="21:21" x14ac:dyDescent="0.2">
      <c r="U36326" s="59"/>
    </row>
    <row r="36327" spans="21:21" x14ac:dyDescent="0.2">
      <c r="U36327" s="59"/>
    </row>
    <row r="36328" spans="21:21" x14ac:dyDescent="0.2">
      <c r="U36328" s="59"/>
    </row>
    <row r="36329" spans="21:21" x14ac:dyDescent="0.2">
      <c r="U36329" s="59"/>
    </row>
    <row r="36330" spans="21:21" x14ac:dyDescent="0.2">
      <c r="U36330" s="59"/>
    </row>
    <row r="36331" spans="21:21" x14ac:dyDescent="0.2">
      <c r="U36331" s="59"/>
    </row>
    <row r="36332" spans="21:21" x14ac:dyDescent="0.2">
      <c r="U36332" s="59"/>
    </row>
    <row r="36333" spans="21:21" x14ac:dyDescent="0.2">
      <c r="U36333" s="59"/>
    </row>
    <row r="36334" spans="21:21" x14ac:dyDescent="0.2">
      <c r="U36334" s="59"/>
    </row>
    <row r="36335" spans="21:21" x14ac:dyDescent="0.2">
      <c r="U36335" s="59"/>
    </row>
    <row r="36336" spans="21:21" x14ac:dyDescent="0.2">
      <c r="U36336" s="59"/>
    </row>
    <row r="36337" spans="21:21" x14ac:dyDescent="0.2">
      <c r="U36337" s="59"/>
    </row>
    <row r="36338" spans="21:21" x14ac:dyDescent="0.2">
      <c r="U36338" s="59"/>
    </row>
    <row r="36339" spans="21:21" x14ac:dyDescent="0.2">
      <c r="U36339" s="59"/>
    </row>
    <row r="36340" spans="21:21" x14ac:dyDescent="0.2">
      <c r="U36340" s="59"/>
    </row>
    <row r="36341" spans="21:21" x14ac:dyDescent="0.2">
      <c r="U36341" s="59"/>
    </row>
    <row r="36342" spans="21:21" x14ac:dyDescent="0.2">
      <c r="U36342" s="59"/>
    </row>
    <row r="36343" spans="21:21" x14ac:dyDescent="0.2">
      <c r="U36343" s="59"/>
    </row>
    <row r="36344" spans="21:21" x14ac:dyDescent="0.2">
      <c r="U36344" s="59"/>
    </row>
    <row r="36345" spans="21:21" x14ac:dyDescent="0.2">
      <c r="U36345" s="59"/>
    </row>
    <row r="36346" spans="21:21" x14ac:dyDescent="0.2">
      <c r="U36346" s="59"/>
    </row>
    <row r="36347" spans="21:21" x14ac:dyDescent="0.2">
      <c r="U36347" s="59"/>
    </row>
    <row r="36348" spans="21:21" x14ac:dyDescent="0.2">
      <c r="U36348" s="59"/>
    </row>
    <row r="36349" spans="21:21" x14ac:dyDescent="0.2">
      <c r="U36349" s="59"/>
    </row>
    <row r="36350" spans="21:21" x14ac:dyDescent="0.2">
      <c r="U36350" s="59"/>
    </row>
    <row r="36351" spans="21:21" x14ac:dyDescent="0.2">
      <c r="U36351" s="59"/>
    </row>
    <row r="36352" spans="21:21" x14ac:dyDescent="0.2">
      <c r="U36352" s="59"/>
    </row>
    <row r="36353" spans="21:21" x14ac:dyDescent="0.2">
      <c r="U36353" s="59"/>
    </row>
    <row r="36354" spans="21:21" x14ac:dyDescent="0.2">
      <c r="U36354" s="59"/>
    </row>
    <row r="36355" spans="21:21" x14ac:dyDescent="0.2">
      <c r="U36355" s="59"/>
    </row>
    <row r="36356" spans="21:21" x14ac:dyDescent="0.2">
      <c r="U36356" s="59"/>
    </row>
    <row r="36357" spans="21:21" x14ac:dyDescent="0.2">
      <c r="U36357" s="59"/>
    </row>
    <row r="36358" spans="21:21" x14ac:dyDescent="0.2">
      <c r="U36358" s="59"/>
    </row>
    <row r="36359" spans="21:21" x14ac:dyDescent="0.2">
      <c r="U36359" s="59"/>
    </row>
    <row r="36360" spans="21:21" x14ac:dyDescent="0.2">
      <c r="U36360" s="59"/>
    </row>
    <row r="36361" spans="21:21" x14ac:dyDescent="0.2">
      <c r="U36361" s="59"/>
    </row>
    <row r="36362" spans="21:21" x14ac:dyDescent="0.2">
      <c r="U36362" s="59"/>
    </row>
    <row r="36363" spans="21:21" x14ac:dyDescent="0.2">
      <c r="U36363" s="59"/>
    </row>
    <row r="36364" spans="21:21" x14ac:dyDescent="0.2">
      <c r="U36364" s="59"/>
    </row>
    <row r="36365" spans="21:21" x14ac:dyDescent="0.2">
      <c r="U36365" s="59"/>
    </row>
    <row r="36366" spans="21:21" x14ac:dyDescent="0.2">
      <c r="U36366" s="59"/>
    </row>
    <row r="36367" spans="21:21" x14ac:dyDescent="0.2">
      <c r="U36367" s="59"/>
    </row>
    <row r="36368" spans="21:21" x14ac:dyDescent="0.2">
      <c r="U36368" s="59"/>
    </row>
    <row r="36369" spans="21:21" x14ac:dyDescent="0.2">
      <c r="U36369" s="59"/>
    </row>
    <row r="36370" spans="21:21" x14ac:dyDescent="0.2">
      <c r="U36370" s="59"/>
    </row>
    <row r="36371" spans="21:21" x14ac:dyDescent="0.2">
      <c r="U36371" s="59"/>
    </row>
    <row r="36372" spans="21:21" x14ac:dyDescent="0.2">
      <c r="U36372" s="59"/>
    </row>
    <row r="36373" spans="21:21" x14ac:dyDescent="0.2">
      <c r="U36373" s="59"/>
    </row>
    <row r="36374" spans="21:21" x14ac:dyDescent="0.2">
      <c r="U36374" s="59"/>
    </row>
    <row r="36375" spans="21:21" x14ac:dyDescent="0.2">
      <c r="U36375" s="59"/>
    </row>
    <row r="36376" spans="21:21" x14ac:dyDescent="0.2">
      <c r="U36376" s="59"/>
    </row>
    <row r="36377" spans="21:21" x14ac:dyDescent="0.2">
      <c r="U36377" s="59"/>
    </row>
    <row r="36378" spans="21:21" x14ac:dyDescent="0.2">
      <c r="U36378" s="59"/>
    </row>
    <row r="36379" spans="21:21" x14ac:dyDescent="0.2">
      <c r="U36379" s="59"/>
    </row>
    <row r="36380" spans="21:21" x14ac:dyDescent="0.2">
      <c r="U36380" s="59"/>
    </row>
    <row r="36381" spans="21:21" x14ac:dyDescent="0.2">
      <c r="U36381" s="59"/>
    </row>
    <row r="36382" spans="21:21" x14ac:dyDescent="0.2">
      <c r="U36382" s="59"/>
    </row>
    <row r="36383" spans="21:21" x14ac:dyDescent="0.2">
      <c r="U36383" s="59"/>
    </row>
    <row r="36384" spans="21:21" x14ac:dyDescent="0.2">
      <c r="U36384" s="59"/>
    </row>
    <row r="36385" spans="21:21" x14ac:dyDescent="0.2">
      <c r="U36385" s="59"/>
    </row>
    <row r="36386" spans="21:21" x14ac:dyDescent="0.2">
      <c r="U36386" s="59"/>
    </row>
    <row r="36387" spans="21:21" x14ac:dyDescent="0.2">
      <c r="U36387" s="59"/>
    </row>
    <row r="36388" spans="21:21" x14ac:dyDescent="0.2">
      <c r="U36388" s="59"/>
    </row>
    <row r="36389" spans="21:21" x14ac:dyDescent="0.2">
      <c r="U36389" s="59"/>
    </row>
    <row r="36390" spans="21:21" x14ac:dyDescent="0.2">
      <c r="U36390" s="59"/>
    </row>
    <row r="36391" spans="21:21" x14ac:dyDescent="0.2">
      <c r="U36391" s="59"/>
    </row>
    <row r="36392" spans="21:21" x14ac:dyDescent="0.2">
      <c r="U36392" s="59"/>
    </row>
    <row r="36393" spans="21:21" x14ac:dyDescent="0.2">
      <c r="U36393" s="59"/>
    </row>
    <row r="36394" spans="21:21" x14ac:dyDescent="0.2">
      <c r="U36394" s="59"/>
    </row>
    <row r="36395" spans="21:21" x14ac:dyDescent="0.2">
      <c r="U36395" s="59"/>
    </row>
    <row r="36396" spans="21:21" x14ac:dyDescent="0.2">
      <c r="U36396" s="59"/>
    </row>
    <row r="36397" spans="21:21" x14ac:dyDescent="0.2">
      <c r="U36397" s="59"/>
    </row>
    <row r="36398" spans="21:21" x14ac:dyDescent="0.2">
      <c r="U36398" s="59"/>
    </row>
    <row r="36399" spans="21:21" x14ac:dyDescent="0.2">
      <c r="U36399" s="59"/>
    </row>
    <row r="36400" spans="21:21" x14ac:dyDescent="0.2">
      <c r="U36400" s="59"/>
    </row>
    <row r="36401" spans="21:21" x14ac:dyDescent="0.2">
      <c r="U36401" s="59"/>
    </row>
    <row r="36402" spans="21:21" x14ac:dyDescent="0.2">
      <c r="U36402" s="59"/>
    </row>
    <row r="36403" spans="21:21" x14ac:dyDescent="0.2">
      <c r="U36403" s="59"/>
    </row>
    <row r="36404" spans="21:21" x14ac:dyDescent="0.2">
      <c r="U36404" s="59"/>
    </row>
    <row r="36405" spans="21:21" x14ac:dyDescent="0.2">
      <c r="U36405" s="59"/>
    </row>
    <row r="36406" spans="21:21" x14ac:dyDescent="0.2">
      <c r="U36406" s="59"/>
    </row>
    <row r="36407" spans="21:21" x14ac:dyDescent="0.2">
      <c r="U36407" s="59"/>
    </row>
    <row r="36408" spans="21:21" x14ac:dyDescent="0.2">
      <c r="U36408" s="59"/>
    </row>
    <row r="36409" spans="21:21" x14ac:dyDescent="0.2">
      <c r="U36409" s="59"/>
    </row>
    <row r="36410" spans="21:21" x14ac:dyDescent="0.2">
      <c r="U36410" s="59"/>
    </row>
    <row r="36411" spans="21:21" x14ac:dyDescent="0.2">
      <c r="U36411" s="59"/>
    </row>
    <row r="36412" spans="21:21" x14ac:dyDescent="0.2">
      <c r="U36412" s="59"/>
    </row>
    <row r="36413" spans="21:21" x14ac:dyDescent="0.2">
      <c r="U36413" s="59"/>
    </row>
    <row r="36414" spans="21:21" x14ac:dyDescent="0.2">
      <c r="U36414" s="59"/>
    </row>
    <row r="36415" spans="21:21" x14ac:dyDescent="0.2">
      <c r="U36415" s="59"/>
    </row>
    <row r="36416" spans="21:21" x14ac:dyDescent="0.2">
      <c r="U36416" s="59"/>
    </row>
    <row r="36417" spans="21:21" x14ac:dyDescent="0.2">
      <c r="U36417" s="59"/>
    </row>
    <row r="36418" spans="21:21" x14ac:dyDescent="0.2">
      <c r="U36418" s="59"/>
    </row>
    <row r="36419" spans="21:21" x14ac:dyDescent="0.2">
      <c r="U36419" s="59"/>
    </row>
    <row r="36420" spans="21:21" x14ac:dyDescent="0.2">
      <c r="U36420" s="59"/>
    </row>
    <row r="36421" spans="21:21" x14ac:dyDescent="0.2">
      <c r="U36421" s="59"/>
    </row>
    <row r="36422" spans="21:21" x14ac:dyDescent="0.2">
      <c r="U36422" s="59"/>
    </row>
    <row r="36423" spans="21:21" x14ac:dyDescent="0.2">
      <c r="U36423" s="59"/>
    </row>
    <row r="36424" spans="21:21" x14ac:dyDescent="0.2">
      <c r="U36424" s="59"/>
    </row>
    <row r="36425" spans="21:21" x14ac:dyDescent="0.2">
      <c r="U36425" s="59"/>
    </row>
    <row r="36426" spans="21:21" x14ac:dyDescent="0.2">
      <c r="U36426" s="59"/>
    </row>
    <row r="36427" spans="21:21" x14ac:dyDescent="0.2">
      <c r="U36427" s="59"/>
    </row>
    <row r="36428" spans="21:21" x14ac:dyDescent="0.2">
      <c r="U36428" s="59"/>
    </row>
    <row r="36429" spans="21:21" x14ac:dyDescent="0.2">
      <c r="U36429" s="59"/>
    </row>
    <row r="36430" spans="21:21" x14ac:dyDescent="0.2">
      <c r="U36430" s="59"/>
    </row>
    <row r="36431" spans="21:21" x14ac:dyDescent="0.2">
      <c r="U36431" s="59"/>
    </row>
    <row r="36432" spans="21:21" x14ac:dyDescent="0.2">
      <c r="U36432" s="59"/>
    </row>
    <row r="36433" spans="21:21" x14ac:dyDescent="0.2">
      <c r="U36433" s="59"/>
    </row>
    <row r="36434" spans="21:21" x14ac:dyDescent="0.2">
      <c r="U36434" s="59"/>
    </row>
    <row r="36435" spans="21:21" x14ac:dyDescent="0.2">
      <c r="U36435" s="59"/>
    </row>
    <row r="36436" spans="21:21" x14ac:dyDescent="0.2">
      <c r="U36436" s="59"/>
    </row>
    <row r="36437" spans="21:21" x14ac:dyDescent="0.2">
      <c r="U36437" s="59"/>
    </row>
    <row r="36438" spans="21:21" x14ac:dyDescent="0.2">
      <c r="U36438" s="59"/>
    </row>
    <row r="36439" spans="21:21" x14ac:dyDescent="0.2">
      <c r="U36439" s="59"/>
    </row>
    <row r="36440" spans="21:21" x14ac:dyDescent="0.2">
      <c r="U36440" s="59"/>
    </row>
    <row r="36441" spans="21:21" x14ac:dyDescent="0.2">
      <c r="U36441" s="59"/>
    </row>
    <row r="36442" spans="21:21" x14ac:dyDescent="0.2">
      <c r="U36442" s="59"/>
    </row>
    <row r="36443" spans="21:21" x14ac:dyDescent="0.2">
      <c r="U36443" s="59"/>
    </row>
    <row r="36444" spans="21:21" x14ac:dyDescent="0.2">
      <c r="U36444" s="59"/>
    </row>
    <row r="36445" spans="21:21" x14ac:dyDescent="0.2">
      <c r="U36445" s="59"/>
    </row>
    <row r="36446" spans="21:21" x14ac:dyDescent="0.2">
      <c r="U36446" s="59"/>
    </row>
    <row r="36447" spans="21:21" x14ac:dyDescent="0.2">
      <c r="U36447" s="59"/>
    </row>
    <row r="36448" spans="21:21" x14ac:dyDescent="0.2">
      <c r="U36448" s="59"/>
    </row>
    <row r="36449" spans="21:21" x14ac:dyDescent="0.2">
      <c r="U36449" s="59"/>
    </row>
    <row r="36450" spans="21:21" x14ac:dyDescent="0.2">
      <c r="U36450" s="59"/>
    </row>
    <row r="36451" spans="21:21" x14ac:dyDescent="0.2">
      <c r="U36451" s="59"/>
    </row>
    <row r="36452" spans="21:21" x14ac:dyDescent="0.2">
      <c r="U36452" s="59"/>
    </row>
    <row r="36453" spans="21:21" x14ac:dyDescent="0.2">
      <c r="U36453" s="59"/>
    </row>
    <row r="36454" spans="21:21" x14ac:dyDescent="0.2">
      <c r="U36454" s="59"/>
    </row>
    <row r="36455" spans="21:21" x14ac:dyDescent="0.2">
      <c r="U36455" s="59"/>
    </row>
    <row r="36456" spans="21:21" x14ac:dyDescent="0.2">
      <c r="U36456" s="59"/>
    </row>
    <row r="36457" spans="21:21" x14ac:dyDescent="0.2">
      <c r="U36457" s="59"/>
    </row>
    <row r="36458" spans="21:21" x14ac:dyDescent="0.2">
      <c r="U36458" s="59"/>
    </row>
    <row r="36459" spans="21:21" x14ac:dyDescent="0.2">
      <c r="U36459" s="59"/>
    </row>
    <row r="36460" spans="21:21" x14ac:dyDescent="0.2">
      <c r="U36460" s="59"/>
    </row>
    <row r="36461" spans="21:21" x14ac:dyDescent="0.2">
      <c r="U36461" s="59"/>
    </row>
    <row r="36462" spans="21:21" x14ac:dyDescent="0.2">
      <c r="U36462" s="59"/>
    </row>
    <row r="36463" spans="21:21" x14ac:dyDescent="0.2">
      <c r="U36463" s="59"/>
    </row>
    <row r="36464" spans="21:21" x14ac:dyDescent="0.2">
      <c r="U36464" s="59"/>
    </row>
    <row r="36465" spans="21:21" x14ac:dyDescent="0.2">
      <c r="U36465" s="59"/>
    </row>
    <row r="36466" spans="21:21" x14ac:dyDescent="0.2">
      <c r="U36466" s="59"/>
    </row>
    <row r="36467" spans="21:21" x14ac:dyDescent="0.2">
      <c r="U36467" s="59"/>
    </row>
    <row r="36468" spans="21:21" x14ac:dyDescent="0.2">
      <c r="U36468" s="59"/>
    </row>
    <row r="36469" spans="21:21" x14ac:dyDescent="0.2">
      <c r="U36469" s="59"/>
    </row>
    <row r="36470" spans="21:21" x14ac:dyDescent="0.2">
      <c r="U36470" s="59"/>
    </row>
    <row r="36471" spans="21:21" x14ac:dyDescent="0.2">
      <c r="U36471" s="59"/>
    </row>
    <row r="36472" spans="21:21" x14ac:dyDescent="0.2">
      <c r="U36472" s="59"/>
    </row>
    <row r="36473" spans="21:21" x14ac:dyDescent="0.2">
      <c r="U36473" s="59"/>
    </row>
    <row r="36474" spans="21:21" x14ac:dyDescent="0.2">
      <c r="U36474" s="59"/>
    </row>
    <row r="36475" spans="21:21" x14ac:dyDescent="0.2">
      <c r="U36475" s="59"/>
    </row>
    <row r="36476" spans="21:21" x14ac:dyDescent="0.2">
      <c r="U36476" s="59"/>
    </row>
    <row r="36477" spans="21:21" x14ac:dyDescent="0.2">
      <c r="U36477" s="59"/>
    </row>
    <row r="36478" spans="21:21" x14ac:dyDescent="0.2">
      <c r="U36478" s="59"/>
    </row>
    <row r="36479" spans="21:21" x14ac:dyDescent="0.2">
      <c r="U36479" s="59"/>
    </row>
    <row r="36480" spans="21:21" x14ac:dyDescent="0.2">
      <c r="U36480" s="59"/>
    </row>
    <row r="36481" spans="21:21" x14ac:dyDescent="0.2">
      <c r="U36481" s="59"/>
    </row>
    <row r="36482" spans="21:21" x14ac:dyDescent="0.2">
      <c r="U36482" s="59"/>
    </row>
    <row r="36483" spans="21:21" x14ac:dyDescent="0.2">
      <c r="U36483" s="59"/>
    </row>
    <row r="36484" spans="21:21" x14ac:dyDescent="0.2">
      <c r="U36484" s="59"/>
    </row>
    <row r="36485" spans="21:21" x14ac:dyDescent="0.2">
      <c r="U36485" s="59"/>
    </row>
    <row r="36486" spans="21:21" x14ac:dyDescent="0.2">
      <c r="U36486" s="59"/>
    </row>
    <row r="36487" spans="21:21" x14ac:dyDescent="0.2">
      <c r="U36487" s="59"/>
    </row>
    <row r="36488" spans="21:21" x14ac:dyDescent="0.2">
      <c r="U36488" s="59"/>
    </row>
    <row r="36489" spans="21:21" x14ac:dyDescent="0.2">
      <c r="U36489" s="59"/>
    </row>
    <row r="36490" spans="21:21" x14ac:dyDescent="0.2">
      <c r="U36490" s="59"/>
    </row>
    <row r="36491" spans="21:21" x14ac:dyDescent="0.2">
      <c r="U36491" s="59"/>
    </row>
    <row r="36492" spans="21:21" x14ac:dyDescent="0.2">
      <c r="U36492" s="59"/>
    </row>
    <row r="36493" spans="21:21" x14ac:dyDescent="0.2">
      <c r="U36493" s="59"/>
    </row>
    <row r="36494" spans="21:21" x14ac:dyDescent="0.2">
      <c r="U36494" s="59"/>
    </row>
    <row r="36495" spans="21:21" x14ac:dyDescent="0.2">
      <c r="U36495" s="59"/>
    </row>
    <row r="36496" spans="21:21" x14ac:dyDescent="0.2">
      <c r="U36496" s="59"/>
    </row>
    <row r="36497" spans="21:21" x14ac:dyDescent="0.2">
      <c r="U36497" s="59"/>
    </row>
    <row r="36498" spans="21:21" x14ac:dyDescent="0.2">
      <c r="U36498" s="59"/>
    </row>
    <row r="36499" spans="21:21" x14ac:dyDescent="0.2">
      <c r="U36499" s="59"/>
    </row>
    <row r="36500" spans="21:21" x14ac:dyDescent="0.2">
      <c r="U36500" s="59"/>
    </row>
    <row r="36501" spans="21:21" x14ac:dyDescent="0.2">
      <c r="U36501" s="59"/>
    </row>
    <row r="36502" spans="21:21" x14ac:dyDescent="0.2">
      <c r="U36502" s="59"/>
    </row>
    <row r="36503" spans="21:21" x14ac:dyDescent="0.2">
      <c r="U36503" s="59"/>
    </row>
    <row r="36504" spans="21:21" x14ac:dyDescent="0.2">
      <c r="U36504" s="59"/>
    </row>
    <row r="36505" spans="21:21" x14ac:dyDescent="0.2">
      <c r="U36505" s="59"/>
    </row>
    <row r="36506" spans="21:21" x14ac:dyDescent="0.2">
      <c r="U36506" s="59"/>
    </row>
    <row r="36507" spans="21:21" x14ac:dyDescent="0.2">
      <c r="U36507" s="59"/>
    </row>
    <row r="36508" spans="21:21" x14ac:dyDescent="0.2">
      <c r="U36508" s="59"/>
    </row>
    <row r="36509" spans="21:21" x14ac:dyDescent="0.2">
      <c r="U36509" s="59"/>
    </row>
    <row r="36510" spans="21:21" x14ac:dyDescent="0.2">
      <c r="U36510" s="59"/>
    </row>
    <row r="36511" spans="21:21" x14ac:dyDescent="0.2">
      <c r="U36511" s="59"/>
    </row>
    <row r="36512" spans="21:21" x14ac:dyDescent="0.2">
      <c r="U36512" s="59"/>
    </row>
    <row r="36513" spans="21:21" x14ac:dyDescent="0.2">
      <c r="U36513" s="59"/>
    </row>
    <row r="36514" spans="21:21" x14ac:dyDescent="0.2">
      <c r="U36514" s="59"/>
    </row>
    <row r="36515" spans="21:21" x14ac:dyDescent="0.2">
      <c r="U36515" s="59"/>
    </row>
    <row r="36516" spans="21:21" x14ac:dyDescent="0.2">
      <c r="U36516" s="59"/>
    </row>
    <row r="36517" spans="21:21" x14ac:dyDescent="0.2">
      <c r="U36517" s="59"/>
    </row>
    <row r="36518" spans="21:21" x14ac:dyDescent="0.2">
      <c r="U36518" s="59"/>
    </row>
    <row r="36519" spans="21:21" x14ac:dyDescent="0.2">
      <c r="U36519" s="59"/>
    </row>
    <row r="36520" spans="21:21" x14ac:dyDescent="0.2">
      <c r="U36520" s="59"/>
    </row>
    <row r="36521" spans="21:21" x14ac:dyDescent="0.2">
      <c r="U36521" s="59"/>
    </row>
    <row r="36522" spans="21:21" x14ac:dyDescent="0.2">
      <c r="U36522" s="59"/>
    </row>
    <row r="36523" spans="21:21" x14ac:dyDescent="0.2">
      <c r="U36523" s="59"/>
    </row>
    <row r="36524" spans="21:21" x14ac:dyDescent="0.2">
      <c r="U36524" s="59"/>
    </row>
    <row r="36525" spans="21:21" x14ac:dyDescent="0.2">
      <c r="U36525" s="59"/>
    </row>
    <row r="36526" spans="21:21" x14ac:dyDescent="0.2">
      <c r="U36526" s="59"/>
    </row>
    <row r="36527" spans="21:21" x14ac:dyDescent="0.2">
      <c r="U36527" s="59"/>
    </row>
    <row r="36528" spans="21:21" x14ac:dyDescent="0.2">
      <c r="U36528" s="59"/>
    </row>
    <row r="36529" spans="21:21" x14ac:dyDescent="0.2">
      <c r="U36529" s="59"/>
    </row>
    <row r="36530" spans="21:21" x14ac:dyDescent="0.2">
      <c r="U36530" s="59"/>
    </row>
    <row r="36531" spans="21:21" x14ac:dyDescent="0.2">
      <c r="U36531" s="59"/>
    </row>
    <row r="36532" spans="21:21" x14ac:dyDescent="0.2">
      <c r="U36532" s="59"/>
    </row>
    <row r="36533" spans="21:21" x14ac:dyDescent="0.2">
      <c r="U36533" s="59"/>
    </row>
    <row r="36534" spans="21:21" x14ac:dyDescent="0.2">
      <c r="U36534" s="59"/>
    </row>
    <row r="36535" spans="21:21" x14ac:dyDescent="0.2">
      <c r="U36535" s="59"/>
    </row>
    <row r="36536" spans="21:21" x14ac:dyDescent="0.2">
      <c r="U36536" s="59"/>
    </row>
    <row r="36537" spans="21:21" x14ac:dyDescent="0.2">
      <c r="U36537" s="59"/>
    </row>
    <row r="36538" spans="21:21" x14ac:dyDescent="0.2">
      <c r="U36538" s="59"/>
    </row>
    <row r="36539" spans="21:21" x14ac:dyDescent="0.2">
      <c r="U36539" s="59"/>
    </row>
    <row r="36540" spans="21:21" x14ac:dyDescent="0.2">
      <c r="U36540" s="59"/>
    </row>
    <row r="36541" spans="21:21" x14ac:dyDescent="0.2">
      <c r="U36541" s="59"/>
    </row>
    <row r="36542" spans="21:21" x14ac:dyDescent="0.2">
      <c r="U36542" s="59"/>
    </row>
    <row r="36543" spans="21:21" x14ac:dyDescent="0.2">
      <c r="U36543" s="59"/>
    </row>
    <row r="36544" spans="21:21" x14ac:dyDescent="0.2">
      <c r="U36544" s="59"/>
    </row>
    <row r="36545" spans="21:21" x14ac:dyDescent="0.2">
      <c r="U36545" s="59"/>
    </row>
    <row r="36546" spans="21:21" x14ac:dyDescent="0.2">
      <c r="U36546" s="59"/>
    </row>
    <row r="36547" spans="21:21" x14ac:dyDescent="0.2">
      <c r="U36547" s="59"/>
    </row>
    <row r="36548" spans="21:21" x14ac:dyDescent="0.2">
      <c r="U36548" s="59"/>
    </row>
    <row r="36549" spans="21:21" x14ac:dyDescent="0.2">
      <c r="U36549" s="59"/>
    </row>
    <row r="36550" spans="21:21" x14ac:dyDescent="0.2">
      <c r="U36550" s="59"/>
    </row>
    <row r="36551" spans="21:21" x14ac:dyDescent="0.2">
      <c r="U36551" s="59"/>
    </row>
    <row r="36552" spans="21:21" x14ac:dyDescent="0.2">
      <c r="U36552" s="59"/>
    </row>
    <row r="36553" spans="21:21" x14ac:dyDescent="0.2">
      <c r="U36553" s="59"/>
    </row>
    <row r="36554" spans="21:21" x14ac:dyDescent="0.2">
      <c r="U36554" s="59"/>
    </row>
    <row r="36555" spans="21:21" x14ac:dyDescent="0.2">
      <c r="U36555" s="59"/>
    </row>
    <row r="36556" spans="21:21" x14ac:dyDescent="0.2">
      <c r="U36556" s="59"/>
    </row>
    <row r="36557" spans="21:21" x14ac:dyDescent="0.2">
      <c r="U36557" s="59"/>
    </row>
    <row r="36558" spans="21:21" x14ac:dyDescent="0.2">
      <c r="U36558" s="59"/>
    </row>
    <row r="36559" spans="21:21" x14ac:dyDescent="0.2">
      <c r="U36559" s="59"/>
    </row>
    <row r="36560" spans="21:21" x14ac:dyDescent="0.2">
      <c r="U36560" s="59"/>
    </row>
    <row r="36561" spans="21:21" x14ac:dyDescent="0.2">
      <c r="U36561" s="59"/>
    </row>
    <row r="36562" spans="21:21" x14ac:dyDescent="0.2">
      <c r="U36562" s="59"/>
    </row>
    <row r="36563" spans="21:21" x14ac:dyDescent="0.2">
      <c r="U36563" s="59"/>
    </row>
    <row r="36564" spans="21:21" x14ac:dyDescent="0.2">
      <c r="U36564" s="59"/>
    </row>
    <row r="36565" spans="21:21" x14ac:dyDescent="0.2">
      <c r="U36565" s="59"/>
    </row>
    <row r="36566" spans="21:21" x14ac:dyDescent="0.2">
      <c r="U36566" s="59"/>
    </row>
    <row r="36567" spans="21:21" x14ac:dyDescent="0.2">
      <c r="U36567" s="59"/>
    </row>
    <row r="36568" spans="21:21" x14ac:dyDescent="0.2">
      <c r="U36568" s="59"/>
    </row>
    <row r="36569" spans="21:21" x14ac:dyDescent="0.2">
      <c r="U36569" s="59"/>
    </row>
    <row r="36570" spans="21:21" x14ac:dyDescent="0.2">
      <c r="U36570" s="59"/>
    </row>
    <row r="36571" spans="21:21" x14ac:dyDescent="0.2">
      <c r="U36571" s="59"/>
    </row>
    <row r="36572" spans="21:21" x14ac:dyDescent="0.2">
      <c r="U36572" s="59"/>
    </row>
    <row r="36573" spans="21:21" x14ac:dyDescent="0.2">
      <c r="U36573" s="59"/>
    </row>
    <row r="36574" spans="21:21" x14ac:dyDescent="0.2">
      <c r="U36574" s="59"/>
    </row>
    <row r="36575" spans="21:21" x14ac:dyDescent="0.2">
      <c r="U36575" s="59"/>
    </row>
    <row r="36576" spans="21:21" x14ac:dyDescent="0.2">
      <c r="U36576" s="59"/>
    </row>
    <row r="36577" spans="21:21" x14ac:dyDescent="0.2">
      <c r="U36577" s="59"/>
    </row>
    <row r="36578" spans="21:21" x14ac:dyDescent="0.2">
      <c r="U36578" s="59"/>
    </row>
    <row r="36579" spans="21:21" x14ac:dyDescent="0.2">
      <c r="U36579" s="59"/>
    </row>
    <row r="36580" spans="21:21" x14ac:dyDescent="0.2">
      <c r="U36580" s="59"/>
    </row>
    <row r="36581" spans="21:21" x14ac:dyDescent="0.2">
      <c r="U36581" s="59"/>
    </row>
    <row r="36582" spans="21:21" x14ac:dyDescent="0.2">
      <c r="U36582" s="59"/>
    </row>
    <row r="36583" spans="21:21" x14ac:dyDescent="0.2">
      <c r="U36583" s="59"/>
    </row>
    <row r="36584" spans="21:21" x14ac:dyDescent="0.2">
      <c r="U36584" s="59"/>
    </row>
    <row r="36585" spans="21:21" x14ac:dyDescent="0.2">
      <c r="U36585" s="59"/>
    </row>
    <row r="36586" spans="21:21" x14ac:dyDescent="0.2">
      <c r="U36586" s="59"/>
    </row>
    <row r="36587" spans="21:21" x14ac:dyDescent="0.2">
      <c r="U36587" s="59"/>
    </row>
    <row r="36588" spans="21:21" x14ac:dyDescent="0.2">
      <c r="U36588" s="59"/>
    </row>
    <row r="36589" spans="21:21" x14ac:dyDescent="0.2">
      <c r="U36589" s="59"/>
    </row>
    <row r="36590" spans="21:21" x14ac:dyDescent="0.2">
      <c r="U36590" s="59"/>
    </row>
    <row r="36591" spans="21:21" x14ac:dyDescent="0.2">
      <c r="U36591" s="59"/>
    </row>
    <row r="36592" spans="21:21" x14ac:dyDescent="0.2">
      <c r="U36592" s="59"/>
    </row>
    <row r="36593" spans="21:21" x14ac:dyDescent="0.2">
      <c r="U36593" s="59"/>
    </row>
    <row r="36594" spans="21:21" x14ac:dyDescent="0.2">
      <c r="U36594" s="59"/>
    </row>
    <row r="36595" spans="21:21" x14ac:dyDescent="0.2">
      <c r="U36595" s="59"/>
    </row>
    <row r="36596" spans="21:21" x14ac:dyDescent="0.2">
      <c r="U36596" s="59"/>
    </row>
    <row r="36597" spans="21:21" x14ac:dyDescent="0.2">
      <c r="U36597" s="59"/>
    </row>
    <row r="36598" spans="21:21" x14ac:dyDescent="0.2">
      <c r="U36598" s="59"/>
    </row>
    <row r="36599" spans="21:21" x14ac:dyDescent="0.2">
      <c r="U36599" s="59"/>
    </row>
    <row r="36600" spans="21:21" x14ac:dyDescent="0.2">
      <c r="U36600" s="59"/>
    </row>
    <row r="36601" spans="21:21" x14ac:dyDescent="0.2">
      <c r="U36601" s="59"/>
    </row>
    <row r="36602" spans="21:21" x14ac:dyDescent="0.2">
      <c r="U36602" s="59"/>
    </row>
    <row r="36603" spans="21:21" x14ac:dyDescent="0.2">
      <c r="U36603" s="59"/>
    </row>
    <row r="36604" spans="21:21" x14ac:dyDescent="0.2">
      <c r="U36604" s="59"/>
    </row>
    <row r="36605" spans="21:21" x14ac:dyDescent="0.2">
      <c r="U36605" s="59"/>
    </row>
    <row r="36606" spans="21:21" x14ac:dyDescent="0.2">
      <c r="U36606" s="59"/>
    </row>
    <row r="36607" spans="21:21" x14ac:dyDescent="0.2">
      <c r="U36607" s="59"/>
    </row>
    <row r="36608" spans="21:21" x14ac:dyDescent="0.2">
      <c r="U36608" s="59"/>
    </row>
    <row r="36609" spans="21:21" x14ac:dyDescent="0.2">
      <c r="U36609" s="59"/>
    </row>
    <row r="36610" spans="21:21" x14ac:dyDescent="0.2">
      <c r="U36610" s="59"/>
    </row>
    <row r="36611" spans="21:21" x14ac:dyDescent="0.2">
      <c r="U36611" s="59"/>
    </row>
    <row r="36612" spans="21:21" x14ac:dyDescent="0.2">
      <c r="U36612" s="59"/>
    </row>
    <row r="36613" spans="21:21" x14ac:dyDescent="0.2">
      <c r="U36613" s="59"/>
    </row>
    <row r="36614" spans="21:21" x14ac:dyDescent="0.2">
      <c r="U36614" s="59"/>
    </row>
    <row r="36615" spans="21:21" x14ac:dyDescent="0.2">
      <c r="U36615" s="59"/>
    </row>
    <row r="36616" spans="21:21" x14ac:dyDescent="0.2">
      <c r="U36616" s="59"/>
    </row>
    <row r="36617" spans="21:21" x14ac:dyDescent="0.2">
      <c r="U36617" s="59"/>
    </row>
    <row r="36618" spans="21:21" x14ac:dyDescent="0.2">
      <c r="U36618" s="59"/>
    </row>
    <row r="36619" spans="21:21" x14ac:dyDescent="0.2">
      <c r="U36619" s="59"/>
    </row>
    <row r="36620" spans="21:21" x14ac:dyDescent="0.2">
      <c r="U36620" s="59"/>
    </row>
    <row r="36621" spans="21:21" x14ac:dyDescent="0.2">
      <c r="U36621" s="59"/>
    </row>
    <row r="36622" spans="21:21" x14ac:dyDescent="0.2">
      <c r="U36622" s="59"/>
    </row>
    <row r="36623" spans="21:21" x14ac:dyDescent="0.2">
      <c r="U36623" s="59"/>
    </row>
    <row r="36624" spans="21:21" x14ac:dyDescent="0.2">
      <c r="U36624" s="59"/>
    </row>
    <row r="36625" spans="21:21" x14ac:dyDescent="0.2">
      <c r="U36625" s="59"/>
    </row>
    <row r="36626" spans="21:21" x14ac:dyDescent="0.2">
      <c r="U36626" s="59"/>
    </row>
    <row r="36627" spans="21:21" x14ac:dyDescent="0.2">
      <c r="U36627" s="59"/>
    </row>
    <row r="36628" spans="21:21" x14ac:dyDescent="0.2">
      <c r="U36628" s="59"/>
    </row>
    <row r="36629" spans="21:21" x14ac:dyDescent="0.2">
      <c r="U36629" s="59"/>
    </row>
    <row r="36630" spans="21:21" x14ac:dyDescent="0.2">
      <c r="U36630" s="59"/>
    </row>
    <row r="36631" spans="21:21" x14ac:dyDescent="0.2">
      <c r="U36631" s="59"/>
    </row>
    <row r="36632" spans="21:21" x14ac:dyDescent="0.2">
      <c r="U36632" s="59"/>
    </row>
    <row r="36633" spans="21:21" x14ac:dyDescent="0.2">
      <c r="U36633" s="59"/>
    </row>
    <row r="36634" spans="21:21" x14ac:dyDescent="0.2">
      <c r="U36634" s="59"/>
    </row>
    <row r="36635" spans="21:21" x14ac:dyDescent="0.2">
      <c r="U36635" s="59"/>
    </row>
    <row r="36636" spans="21:21" x14ac:dyDescent="0.2">
      <c r="U36636" s="59"/>
    </row>
    <row r="36637" spans="21:21" x14ac:dyDescent="0.2">
      <c r="U36637" s="59"/>
    </row>
    <row r="36638" spans="21:21" x14ac:dyDescent="0.2">
      <c r="U36638" s="59"/>
    </row>
    <row r="36639" spans="21:21" x14ac:dyDescent="0.2">
      <c r="U36639" s="59"/>
    </row>
    <row r="36640" spans="21:21" x14ac:dyDescent="0.2">
      <c r="U36640" s="59"/>
    </row>
    <row r="36641" spans="21:21" x14ac:dyDescent="0.2">
      <c r="U36641" s="59"/>
    </row>
    <row r="36642" spans="21:21" x14ac:dyDescent="0.2">
      <c r="U36642" s="59"/>
    </row>
    <row r="36643" spans="21:21" x14ac:dyDescent="0.2">
      <c r="U36643" s="59"/>
    </row>
    <row r="36644" spans="21:21" x14ac:dyDescent="0.2">
      <c r="U36644" s="59"/>
    </row>
    <row r="36645" spans="21:21" x14ac:dyDescent="0.2">
      <c r="U36645" s="59"/>
    </row>
    <row r="36646" spans="21:21" x14ac:dyDescent="0.2">
      <c r="U36646" s="59"/>
    </row>
    <row r="36647" spans="21:21" x14ac:dyDescent="0.2">
      <c r="U36647" s="59"/>
    </row>
    <row r="36648" spans="21:21" x14ac:dyDescent="0.2">
      <c r="U36648" s="59"/>
    </row>
    <row r="36649" spans="21:21" x14ac:dyDescent="0.2">
      <c r="U36649" s="59"/>
    </row>
    <row r="36650" spans="21:21" x14ac:dyDescent="0.2">
      <c r="U36650" s="59"/>
    </row>
    <row r="36651" spans="21:21" x14ac:dyDescent="0.2">
      <c r="U36651" s="59"/>
    </row>
    <row r="36652" spans="21:21" x14ac:dyDescent="0.2">
      <c r="U36652" s="59"/>
    </row>
    <row r="36653" spans="21:21" x14ac:dyDescent="0.2">
      <c r="U36653" s="59"/>
    </row>
    <row r="36654" spans="21:21" x14ac:dyDescent="0.2">
      <c r="U36654" s="59"/>
    </row>
    <row r="36655" spans="21:21" x14ac:dyDescent="0.2">
      <c r="U36655" s="59"/>
    </row>
    <row r="36656" spans="21:21" x14ac:dyDescent="0.2">
      <c r="U36656" s="59"/>
    </row>
    <row r="36657" spans="21:21" x14ac:dyDescent="0.2">
      <c r="U36657" s="59"/>
    </row>
    <row r="36658" spans="21:21" x14ac:dyDescent="0.2">
      <c r="U36658" s="59"/>
    </row>
    <row r="36659" spans="21:21" x14ac:dyDescent="0.2">
      <c r="U36659" s="59"/>
    </row>
    <row r="36660" spans="21:21" x14ac:dyDescent="0.2">
      <c r="U36660" s="59"/>
    </row>
    <row r="36661" spans="21:21" x14ac:dyDescent="0.2">
      <c r="U36661" s="59"/>
    </row>
    <row r="36662" spans="21:21" x14ac:dyDescent="0.2">
      <c r="U36662" s="59"/>
    </row>
    <row r="36663" spans="21:21" x14ac:dyDescent="0.2">
      <c r="U36663" s="59"/>
    </row>
    <row r="36664" spans="21:21" x14ac:dyDescent="0.2">
      <c r="U36664" s="59"/>
    </row>
    <row r="36665" spans="21:21" x14ac:dyDescent="0.2">
      <c r="U36665" s="59"/>
    </row>
    <row r="36666" spans="21:21" x14ac:dyDescent="0.2">
      <c r="U36666" s="59"/>
    </row>
    <row r="36667" spans="21:21" x14ac:dyDescent="0.2">
      <c r="U36667" s="59"/>
    </row>
    <row r="36668" spans="21:21" x14ac:dyDescent="0.2">
      <c r="U36668" s="59"/>
    </row>
    <row r="36669" spans="21:21" x14ac:dyDescent="0.2">
      <c r="U36669" s="59"/>
    </row>
    <row r="36670" spans="21:21" x14ac:dyDescent="0.2">
      <c r="U36670" s="59"/>
    </row>
    <row r="36671" spans="21:21" x14ac:dyDescent="0.2">
      <c r="U36671" s="59"/>
    </row>
    <row r="36672" spans="21:21" x14ac:dyDescent="0.2">
      <c r="U36672" s="59"/>
    </row>
    <row r="36673" spans="21:21" x14ac:dyDescent="0.2">
      <c r="U36673" s="59"/>
    </row>
    <row r="36674" spans="21:21" x14ac:dyDescent="0.2">
      <c r="U36674" s="59"/>
    </row>
    <row r="36675" spans="21:21" x14ac:dyDescent="0.2">
      <c r="U36675" s="59"/>
    </row>
    <row r="36676" spans="21:21" x14ac:dyDescent="0.2">
      <c r="U36676" s="59"/>
    </row>
    <row r="36677" spans="21:21" x14ac:dyDescent="0.2">
      <c r="U36677" s="59"/>
    </row>
    <row r="36678" spans="21:21" x14ac:dyDescent="0.2">
      <c r="U36678" s="59"/>
    </row>
    <row r="36679" spans="21:21" x14ac:dyDescent="0.2">
      <c r="U36679" s="59"/>
    </row>
    <row r="36680" spans="21:21" x14ac:dyDescent="0.2">
      <c r="U36680" s="59"/>
    </row>
    <row r="36681" spans="21:21" x14ac:dyDescent="0.2">
      <c r="U36681" s="59"/>
    </row>
    <row r="36682" spans="21:21" x14ac:dyDescent="0.2">
      <c r="U36682" s="59"/>
    </row>
    <row r="36683" spans="21:21" x14ac:dyDescent="0.2">
      <c r="U36683" s="59"/>
    </row>
    <row r="36684" spans="21:21" x14ac:dyDescent="0.2">
      <c r="U36684" s="59"/>
    </row>
    <row r="36685" spans="21:21" x14ac:dyDescent="0.2">
      <c r="U36685" s="59"/>
    </row>
    <row r="36686" spans="21:21" x14ac:dyDescent="0.2">
      <c r="U36686" s="59"/>
    </row>
    <row r="36687" spans="21:21" x14ac:dyDescent="0.2">
      <c r="U36687" s="59"/>
    </row>
    <row r="36688" spans="21:21" x14ac:dyDescent="0.2">
      <c r="U36688" s="59"/>
    </row>
    <row r="36689" spans="21:21" x14ac:dyDescent="0.2">
      <c r="U36689" s="59"/>
    </row>
    <row r="36690" spans="21:21" x14ac:dyDescent="0.2">
      <c r="U36690" s="59"/>
    </row>
    <row r="36691" spans="21:21" x14ac:dyDescent="0.2">
      <c r="U36691" s="59"/>
    </row>
    <row r="36692" spans="21:21" x14ac:dyDescent="0.2">
      <c r="U36692" s="59"/>
    </row>
    <row r="36693" spans="21:21" x14ac:dyDescent="0.2">
      <c r="U36693" s="59"/>
    </row>
    <row r="36694" spans="21:21" x14ac:dyDescent="0.2">
      <c r="U36694" s="59"/>
    </row>
    <row r="36695" spans="21:21" x14ac:dyDescent="0.2">
      <c r="U36695" s="59"/>
    </row>
    <row r="36696" spans="21:21" x14ac:dyDescent="0.2">
      <c r="U36696" s="59"/>
    </row>
    <row r="36697" spans="21:21" x14ac:dyDescent="0.2">
      <c r="U36697" s="59"/>
    </row>
    <row r="36698" spans="21:21" x14ac:dyDescent="0.2">
      <c r="U36698" s="59"/>
    </row>
    <row r="36699" spans="21:21" x14ac:dyDescent="0.2">
      <c r="U36699" s="59"/>
    </row>
    <row r="36700" spans="21:21" x14ac:dyDescent="0.2">
      <c r="U36700" s="59"/>
    </row>
    <row r="36701" spans="21:21" x14ac:dyDescent="0.2">
      <c r="U36701" s="59"/>
    </row>
    <row r="36702" spans="21:21" x14ac:dyDescent="0.2">
      <c r="U36702" s="59"/>
    </row>
    <row r="36703" spans="21:21" x14ac:dyDescent="0.2">
      <c r="U36703" s="59"/>
    </row>
    <row r="36704" spans="21:21" x14ac:dyDescent="0.2">
      <c r="U36704" s="59"/>
    </row>
    <row r="36705" spans="21:21" x14ac:dyDescent="0.2">
      <c r="U36705" s="59"/>
    </row>
    <row r="36706" spans="21:21" x14ac:dyDescent="0.2">
      <c r="U36706" s="59"/>
    </row>
    <row r="36707" spans="21:21" x14ac:dyDescent="0.2">
      <c r="U36707" s="59"/>
    </row>
    <row r="36708" spans="21:21" x14ac:dyDescent="0.2">
      <c r="U36708" s="59"/>
    </row>
    <row r="36709" spans="21:21" x14ac:dyDescent="0.2">
      <c r="U36709" s="59"/>
    </row>
    <row r="36710" spans="21:21" x14ac:dyDescent="0.2">
      <c r="U36710" s="59"/>
    </row>
    <row r="36711" spans="21:21" x14ac:dyDescent="0.2">
      <c r="U36711" s="59"/>
    </row>
    <row r="36712" spans="21:21" x14ac:dyDescent="0.2">
      <c r="U36712" s="59"/>
    </row>
    <row r="36713" spans="21:21" x14ac:dyDescent="0.2">
      <c r="U36713" s="59"/>
    </row>
    <row r="36714" spans="21:21" x14ac:dyDescent="0.2">
      <c r="U36714" s="59"/>
    </row>
    <row r="36715" spans="21:21" x14ac:dyDescent="0.2">
      <c r="U36715" s="59"/>
    </row>
    <row r="36716" spans="21:21" x14ac:dyDescent="0.2">
      <c r="U36716" s="59"/>
    </row>
    <row r="36717" spans="21:21" x14ac:dyDescent="0.2">
      <c r="U36717" s="59"/>
    </row>
    <row r="36718" spans="21:21" x14ac:dyDescent="0.2">
      <c r="U36718" s="59"/>
    </row>
    <row r="36719" spans="21:21" x14ac:dyDescent="0.2">
      <c r="U36719" s="59"/>
    </row>
    <row r="36720" spans="21:21" x14ac:dyDescent="0.2">
      <c r="U36720" s="59"/>
    </row>
    <row r="36721" spans="21:21" x14ac:dyDescent="0.2">
      <c r="U36721" s="59"/>
    </row>
    <row r="36722" spans="21:21" x14ac:dyDescent="0.2">
      <c r="U36722" s="59"/>
    </row>
    <row r="36723" spans="21:21" x14ac:dyDescent="0.2">
      <c r="U36723" s="59"/>
    </row>
    <row r="36724" spans="21:21" x14ac:dyDescent="0.2">
      <c r="U36724" s="59"/>
    </row>
    <row r="36725" spans="21:21" x14ac:dyDescent="0.2">
      <c r="U36725" s="59"/>
    </row>
    <row r="36726" spans="21:21" x14ac:dyDescent="0.2">
      <c r="U36726" s="59"/>
    </row>
    <row r="36727" spans="21:21" x14ac:dyDescent="0.2">
      <c r="U36727" s="59"/>
    </row>
    <row r="36728" spans="21:21" x14ac:dyDescent="0.2">
      <c r="U36728" s="59"/>
    </row>
    <row r="36729" spans="21:21" x14ac:dyDescent="0.2">
      <c r="U36729" s="59"/>
    </row>
    <row r="36730" spans="21:21" x14ac:dyDescent="0.2">
      <c r="U36730" s="59"/>
    </row>
    <row r="36731" spans="21:21" x14ac:dyDescent="0.2">
      <c r="U36731" s="59"/>
    </row>
    <row r="36732" spans="21:21" x14ac:dyDescent="0.2">
      <c r="U36732" s="59"/>
    </row>
    <row r="36733" spans="21:21" x14ac:dyDescent="0.2">
      <c r="U36733" s="59"/>
    </row>
    <row r="36734" spans="21:21" x14ac:dyDescent="0.2">
      <c r="U36734" s="59"/>
    </row>
    <row r="36735" spans="21:21" x14ac:dyDescent="0.2">
      <c r="U36735" s="59"/>
    </row>
    <row r="36736" spans="21:21" x14ac:dyDescent="0.2">
      <c r="U36736" s="59"/>
    </row>
    <row r="36737" spans="21:21" x14ac:dyDescent="0.2">
      <c r="U36737" s="59"/>
    </row>
    <row r="36738" spans="21:21" x14ac:dyDescent="0.2">
      <c r="U36738" s="59"/>
    </row>
    <row r="36739" spans="21:21" x14ac:dyDescent="0.2">
      <c r="U36739" s="59"/>
    </row>
    <row r="36740" spans="21:21" x14ac:dyDescent="0.2">
      <c r="U36740" s="59"/>
    </row>
    <row r="36741" spans="21:21" x14ac:dyDescent="0.2">
      <c r="U36741" s="59"/>
    </row>
    <row r="36742" spans="21:21" x14ac:dyDescent="0.2">
      <c r="U36742" s="59"/>
    </row>
    <row r="36743" spans="21:21" x14ac:dyDescent="0.2">
      <c r="U36743" s="59"/>
    </row>
    <row r="36744" spans="21:21" x14ac:dyDescent="0.2">
      <c r="U36744" s="59"/>
    </row>
    <row r="36745" spans="21:21" x14ac:dyDescent="0.2">
      <c r="U36745" s="59"/>
    </row>
    <row r="36746" spans="21:21" x14ac:dyDescent="0.2">
      <c r="U36746" s="59"/>
    </row>
    <row r="36747" spans="21:21" x14ac:dyDescent="0.2">
      <c r="U36747" s="59"/>
    </row>
    <row r="36748" spans="21:21" x14ac:dyDescent="0.2">
      <c r="U36748" s="59"/>
    </row>
    <row r="36749" spans="21:21" x14ac:dyDescent="0.2">
      <c r="U36749" s="59"/>
    </row>
    <row r="36750" spans="21:21" x14ac:dyDescent="0.2">
      <c r="U36750" s="59"/>
    </row>
    <row r="36751" spans="21:21" x14ac:dyDescent="0.2">
      <c r="U36751" s="59"/>
    </row>
    <row r="36752" spans="21:21" x14ac:dyDescent="0.2">
      <c r="U36752" s="59"/>
    </row>
    <row r="36753" spans="21:21" x14ac:dyDescent="0.2">
      <c r="U36753" s="59"/>
    </row>
    <row r="36754" spans="21:21" x14ac:dyDescent="0.2">
      <c r="U36754" s="59"/>
    </row>
    <row r="36755" spans="21:21" x14ac:dyDescent="0.2">
      <c r="U36755" s="59"/>
    </row>
    <row r="36756" spans="21:21" x14ac:dyDescent="0.2">
      <c r="U36756" s="59"/>
    </row>
    <row r="36757" spans="21:21" x14ac:dyDescent="0.2">
      <c r="U36757" s="59"/>
    </row>
    <row r="36758" spans="21:21" x14ac:dyDescent="0.2">
      <c r="U36758" s="59"/>
    </row>
    <row r="36759" spans="21:21" x14ac:dyDescent="0.2">
      <c r="U36759" s="59"/>
    </row>
    <row r="36760" spans="21:21" x14ac:dyDescent="0.2">
      <c r="U36760" s="59"/>
    </row>
    <row r="36761" spans="21:21" x14ac:dyDescent="0.2">
      <c r="U36761" s="59"/>
    </row>
    <row r="36762" spans="21:21" x14ac:dyDescent="0.2">
      <c r="U36762" s="59"/>
    </row>
    <row r="36763" spans="21:21" x14ac:dyDescent="0.2">
      <c r="U36763" s="59"/>
    </row>
    <row r="36764" spans="21:21" x14ac:dyDescent="0.2">
      <c r="U36764" s="59"/>
    </row>
    <row r="36765" spans="21:21" x14ac:dyDescent="0.2">
      <c r="U36765" s="59"/>
    </row>
    <row r="36766" spans="21:21" x14ac:dyDescent="0.2">
      <c r="U36766" s="59"/>
    </row>
    <row r="36767" spans="21:21" x14ac:dyDescent="0.2">
      <c r="U36767" s="59"/>
    </row>
    <row r="36768" spans="21:21" x14ac:dyDescent="0.2">
      <c r="U36768" s="59"/>
    </row>
    <row r="36769" spans="21:21" x14ac:dyDescent="0.2">
      <c r="U36769" s="59"/>
    </row>
    <row r="36770" spans="21:21" x14ac:dyDescent="0.2">
      <c r="U36770" s="59"/>
    </row>
    <row r="36771" spans="21:21" x14ac:dyDescent="0.2">
      <c r="U36771" s="59"/>
    </row>
    <row r="36772" spans="21:21" x14ac:dyDescent="0.2">
      <c r="U36772" s="59"/>
    </row>
    <row r="36773" spans="21:21" x14ac:dyDescent="0.2">
      <c r="U36773" s="59"/>
    </row>
    <row r="36774" spans="21:21" x14ac:dyDescent="0.2">
      <c r="U36774" s="59"/>
    </row>
    <row r="36775" spans="21:21" x14ac:dyDescent="0.2">
      <c r="U36775" s="59"/>
    </row>
    <row r="36776" spans="21:21" x14ac:dyDescent="0.2">
      <c r="U36776" s="59"/>
    </row>
    <row r="36777" spans="21:21" x14ac:dyDescent="0.2">
      <c r="U36777" s="59"/>
    </row>
    <row r="36778" spans="21:21" x14ac:dyDescent="0.2">
      <c r="U36778" s="59"/>
    </row>
    <row r="36779" spans="21:21" x14ac:dyDescent="0.2">
      <c r="U36779" s="59"/>
    </row>
    <row r="36780" spans="21:21" x14ac:dyDescent="0.2">
      <c r="U36780" s="59"/>
    </row>
    <row r="36781" spans="21:21" x14ac:dyDescent="0.2">
      <c r="U36781" s="59"/>
    </row>
    <row r="36782" spans="21:21" x14ac:dyDescent="0.2">
      <c r="U36782" s="59"/>
    </row>
    <row r="36783" spans="21:21" x14ac:dyDescent="0.2">
      <c r="U36783" s="59"/>
    </row>
    <row r="36784" spans="21:21" x14ac:dyDescent="0.2">
      <c r="U36784" s="59"/>
    </row>
    <row r="36785" spans="21:21" x14ac:dyDescent="0.2">
      <c r="U36785" s="59"/>
    </row>
    <row r="36786" spans="21:21" x14ac:dyDescent="0.2">
      <c r="U36786" s="59"/>
    </row>
    <row r="36787" spans="21:21" x14ac:dyDescent="0.2">
      <c r="U36787" s="59"/>
    </row>
    <row r="36788" spans="21:21" x14ac:dyDescent="0.2">
      <c r="U36788" s="59"/>
    </row>
    <row r="36789" spans="21:21" x14ac:dyDescent="0.2">
      <c r="U36789" s="59"/>
    </row>
    <row r="36790" spans="21:21" x14ac:dyDescent="0.2">
      <c r="U36790" s="59"/>
    </row>
    <row r="36791" spans="21:21" x14ac:dyDescent="0.2">
      <c r="U36791" s="59"/>
    </row>
    <row r="36792" spans="21:21" x14ac:dyDescent="0.2">
      <c r="U36792" s="59"/>
    </row>
    <row r="36793" spans="21:21" x14ac:dyDescent="0.2">
      <c r="U36793" s="59"/>
    </row>
    <row r="36794" spans="21:21" x14ac:dyDescent="0.2">
      <c r="U36794" s="59"/>
    </row>
    <row r="36795" spans="21:21" x14ac:dyDescent="0.2">
      <c r="U36795" s="59"/>
    </row>
    <row r="36796" spans="21:21" x14ac:dyDescent="0.2">
      <c r="U36796" s="59"/>
    </row>
    <row r="36797" spans="21:21" x14ac:dyDescent="0.2">
      <c r="U36797" s="59"/>
    </row>
    <row r="36798" spans="21:21" x14ac:dyDescent="0.2">
      <c r="U36798" s="59"/>
    </row>
    <row r="36799" spans="21:21" x14ac:dyDescent="0.2">
      <c r="U36799" s="59"/>
    </row>
    <row r="36800" spans="21:21" x14ac:dyDescent="0.2">
      <c r="U36800" s="59"/>
    </row>
    <row r="36801" spans="21:21" x14ac:dyDescent="0.2">
      <c r="U36801" s="59"/>
    </row>
    <row r="36802" spans="21:21" x14ac:dyDescent="0.2">
      <c r="U36802" s="59"/>
    </row>
    <row r="36803" spans="21:21" x14ac:dyDescent="0.2">
      <c r="U36803" s="59"/>
    </row>
    <row r="36804" spans="21:21" x14ac:dyDescent="0.2">
      <c r="U36804" s="59"/>
    </row>
    <row r="36805" spans="21:21" x14ac:dyDescent="0.2">
      <c r="U36805" s="59"/>
    </row>
    <row r="36806" spans="21:21" x14ac:dyDescent="0.2">
      <c r="U36806" s="59"/>
    </row>
    <row r="36807" spans="21:21" x14ac:dyDescent="0.2">
      <c r="U36807" s="59"/>
    </row>
    <row r="36808" spans="21:21" x14ac:dyDescent="0.2">
      <c r="U36808" s="59"/>
    </row>
    <row r="36809" spans="21:21" x14ac:dyDescent="0.2">
      <c r="U36809" s="59"/>
    </row>
    <row r="36810" spans="21:21" x14ac:dyDescent="0.2">
      <c r="U36810" s="59"/>
    </row>
    <row r="36811" spans="21:21" x14ac:dyDescent="0.2">
      <c r="U36811" s="59"/>
    </row>
    <row r="36812" spans="21:21" x14ac:dyDescent="0.2">
      <c r="U36812" s="59"/>
    </row>
    <row r="36813" spans="21:21" x14ac:dyDescent="0.2">
      <c r="U36813" s="59"/>
    </row>
    <row r="36814" spans="21:21" x14ac:dyDescent="0.2">
      <c r="U36814" s="59"/>
    </row>
    <row r="36815" spans="21:21" x14ac:dyDescent="0.2">
      <c r="U36815" s="59"/>
    </row>
    <row r="36816" spans="21:21" x14ac:dyDescent="0.2">
      <c r="U36816" s="59"/>
    </row>
    <row r="36817" spans="21:21" x14ac:dyDescent="0.2">
      <c r="U36817" s="59"/>
    </row>
    <row r="36818" spans="21:21" x14ac:dyDescent="0.2">
      <c r="U36818" s="59"/>
    </row>
    <row r="36819" spans="21:21" x14ac:dyDescent="0.2">
      <c r="U36819" s="59"/>
    </row>
    <row r="36820" spans="21:21" x14ac:dyDescent="0.2">
      <c r="U36820" s="59"/>
    </row>
    <row r="36821" spans="21:21" x14ac:dyDescent="0.2">
      <c r="U36821" s="59"/>
    </row>
    <row r="36822" spans="21:21" x14ac:dyDescent="0.2">
      <c r="U36822" s="59"/>
    </row>
    <row r="36823" spans="21:21" x14ac:dyDescent="0.2">
      <c r="U36823" s="59"/>
    </row>
    <row r="36824" spans="21:21" x14ac:dyDescent="0.2">
      <c r="U36824" s="59"/>
    </row>
    <row r="36825" spans="21:21" x14ac:dyDescent="0.2">
      <c r="U36825" s="59"/>
    </row>
    <row r="36826" spans="21:21" x14ac:dyDescent="0.2">
      <c r="U36826" s="59"/>
    </row>
    <row r="36827" spans="21:21" x14ac:dyDescent="0.2">
      <c r="U36827" s="59"/>
    </row>
    <row r="36828" spans="21:21" x14ac:dyDescent="0.2">
      <c r="U36828" s="59"/>
    </row>
    <row r="36829" spans="21:21" x14ac:dyDescent="0.2">
      <c r="U36829" s="59"/>
    </row>
    <row r="36830" spans="21:21" x14ac:dyDescent="0.2">
      <c r="U36830" s="59"/>
    </row>
    <row r="36831" spans="21:21" x14ac:dyDescent="0.2">
      <c r="U36831" s="59"/>
    </row>
    <row r="36832" spans="21:21" x14ac:dyDescent="0.2">
      <c r="U36832" s="59"/>
    </row>
    <row r="36833" spans="21:21" x14ac:dyDescent="0.2">
      <c r="U36833" s="59"/>
    </row>
    <row r="36834" spans="21:21" x14ac:dyDescent="0.2">
      <c r="U36834" s="59"/>
    </row>
    <row r="36835" spans="21:21" x14ac:dyDescent="0.2">
      <c r="U36835" s="59"/>
    </row>
    <row r="36836" spans="21:21" x14ac:dyDescent="0.2">
      <c r="U36836" s="59"/>
    </row>
    <row r="36837" spans="21:21" x14ac:dyDescent="0.2">
      <c r="U36837" s="59"/>
    </row>
    <row r="36838" spans="21:21" x14ac:dyDescent="0.2">
      <c r="U36838" s="59"/>
    </row>
    <row r="36839" spans="21:21" x14ac:dyDescent="0.2">
      <c r="U36839" s="59"/>
    </row>
    <row r="36840" spans="21:21" x14ac:dyDescent="0.2">
      <c r="U36840" s="59"/>
    </row>
    <row r="36841" spans="21:21" x14ac:dyDescent="0.2">
      <c r="U36841" s="59"/>
    </row>
    <row r="36842" spans="21:21" x14ac:dyDescent="0.2">
      <c r="U36842" s="59"/>
    </row>
    <row r="36843" spans="21:21" x14ac:dyDescent="0.2">
      <c r="U36843" s="59"/>
    </row>
    <row r="36844" spans="21:21" x14ac:dyDescent="0.2">
      <c r="U36844" s="59"/>
    </row>
    <row r="36845" spans="21:21" x14ac:dyDescent="0.2">
      <c r="U36845" s="59"/>
    </row>
    <row r="36846" spans="21:21" x14ac:dyDescent="0.2">
      <c r="U36846" s="59"/>
    </row>
    <row r="36847" spans="21:21" x14ac:dyDescent="0.2">
      <c r="U36847" s="59"/>
    </row>
    <row r="36848" spans="21:21" x14ac:dyDescent="0.2">
      <c r="U36848" s="59"/>
    </row>
    <row r="36849" spans="21:21" x14ac:dyDescent="0.2">
      <c r="U36849" s="59"/>
    </row>
    <row r="36850" spans="21:21" x14ac:dyDescent="0.2">
      <c r="U36850" s="59"/>
    </row>
    <row r="36851" spans="21:21" x14ac:dyDescent="0.2">
      <c r="U36851" s="59"/>
    </row>
    <row r="36852" spans="21:21" x14ac:dyDescent="0.2">
      <c r="U36852" s="59"/>
    </row>
    <row r="36853" spans="21:21" x14ac:dyDescent="0.2">
      <c r="U36853" s="59"/>
    </row>
    <row r="36854" spans="21:21" x14ac:dyDescent="0.2">
      <c r="U36854" s="59"/>
    </row>
    <row r="36855" spans="21:21" x14ac:dyDescent="0.2">
      <c r="U36855" s="59"/>
    </row>
    <row r="36856" spans="21:21" x14ac:dyDescent="0.2">
      <c r="U36856" s="59"/>
    </row>
    <row r="36857" spans="21:21" x14ac:dyDescent="0.2">
      <c r="U36857" s="59"/>
    </row>
    <row r="36858" spans="21:21" x14ac:dyDescent="0.2">
      <c r="U36858" s="59"/>
    </row>
    <row r="36859" spans="21:21" x14ac:dyDescent="0.2">
      <c r="U36859" s="59"/>
    </row>
    <row r="36860" spans="21:21" x14ac:dyDescent="0.2">
      <c r="U36860" s="59"/>
    </row>
    <row r="36861" spans="21:21" x14ac:dyDescent="0.2">
      <c r="U36861" s="59"/>
    </row>
    <row r="36862" spans="21:21" x14ac:dyDescent="0.2">
      <c r="U36862" s="59"/>
    </row>
    <row r="36863" spans="21:21" x14ac:dyDescent="0.2">
      <c r="U36863" s="59"/>
    </row>
    <row r="36864" spans="21:21" x14ac:dyDescent="0.2">
      <c r="U36864" s="59"/>
    </row>
    <row r="36865" spans="21:21" x14ac:dyDescent="0.2">
      <c r="U36865" s="59"/>
    </row>
    <row r="36866" spans="21:21" x14ac:dyDescent="0.2">
      <c r="U36866" s="59"/>
    </row>
    <row r="36867" spans="21:21" x14ac:dyDescent="0.2">
      <c r="U36867" s="59"/>
    </row>
    <row r="36868" spans="21:21" x14ac:dyDescent="0.2">
      <c r="U36868" s="59"/>
    </row>
    <row r="36869" spans="21:21" x14ac:dyDescent="0.2">
      <c r="U36869" s="59"/>
    </row>
    <row r="36870" spans="21:21" x14ac:dyDescent="0.2">
      <c r="U36870" s="59"/>
    </row>
    <row r="36871" spans="21:21" x14ac:dyDescent="0.2">
      <c r="U36871" s="59"/>
    </row>
    <row r="36872" spans="21:21" x14ac:dyDescent="0.2">
      <c r="U36872" s="59"/>
    </row>
    <row r="36873" spans="21:21" x14ac:dyDescent="0.2">
      <c r="U36873" s="59"/>
    </row>
    <row r="36874" spans="21:21" x14ac:dyDescent="0.2">
      <c r="U36874" s="59"/>
    </row>
    <row r="36875" spans="21:21" x14ac:dyDescent="0.2">
      <c r="U36875" s="59"/>
    </row>
    <row r="36876" spans="21:21" x14ac:dyDescent="0.2">
      <c r="U36876" s="59"/>
    </row>
    <row r="36877" spans="21:21" x14ac:dyDescent="0.2">
      <c r="U36877" s="59"/>
    </row>
    <row r="36878" spans="21:21" x14ac:dyDescent="0.2">
      <c r="U36878" s="59"/>
    </row>
    <row r="36879" spans="21:21" x14ac:dyDescent="0.2">
      <c r="U36879" s="59"/>
    </row>
    <row r="36880" spans="21:21" x14ac:dyDescent="0.2">
      <c r="U36880" s="59"/>
    </row>
    <row r="36881" spans="21:21" x14ac:dyDescent="0.2">
      <c r="U36881" s="59"/>
    </row>
    <row r="36882" spans="21:21" x14ac:dyDescent="0.2">
      <c r="U36882" s="59"/>
    </row>
    <row r="36883" spans="21:21" x14ac:dyDescent="0.2">
      <c r="U36883" s="59"/>
    </row>
    <row r="36884" spans="21:21" x14ac:dyDescent="0.2">
      <c r="U36884" s="59"/>
    </row>
    <row r="36885" spans="21:21" x14ac:dyDescent="0.2">
      <c r="U36885" s="59"/>
    </row>
    <row r="36886" spans="21:21" x14ac:dyDescent="0.2">
      <c r="U36886" s="59"/>
    </row>
    <row r="36887" spans="21:21" x14ac:dyDescent="0.2">
      <c r="U36887" s="59"/>
    </row>
    <row r="36888" spans="21:21" x14ac:dyDescent="0.2">
      <c r="U36888" s="59"/>
    </row>
    <row r="36889" spans="21:21" x14ac:dyDescent="0.2">
      <c r="U36889" s="59"/>
    </row>
    <row r="36890" spans="21:21" x14ac:dyDescent="0.2">
      <c r="U36890" s="59"/>
    </row>
    <row r="36891" spans="21:21" x14ac:dyDescent="0.2">
      <c r="U36891" s="59"/>
    </row>
    <row r="36892" spans="21:21" x14ac:dyDescent="0.2">
      <c r="U36892" s="59"/>
    </row>
    <row r="36893" spans="21:21" x14ac:dyDescent="0.2">
      <c r="U36893" s="59"/>
    </row>
    <row r="36894" spans="21:21" x14ac:dyDescent="0.2">
      <c r="U36894" s="59"/>
    </row>
    <row r="36895" spans="21:21" x14ac:dyDescent="0.2">
      <c r="U36895" s="59"/>
    </row>
    <row r="36896" spans="21:21" x14ac:dyDescent="0.2">
      <c r="U36896" s="59"/>
    </row>
    <row r="36897" spans="21:21" x14ac:dyDescent="0.2">
      <c r="U36897" s="59"/>
    </row>
    <row r="36898" spans="21:21" x14ac:dyDescent="0.2">
      <c r="U36898" s="59"/>
    </row>
    <row r="36899" spans="21:21" x14ac:dyDescent="0.2">
      <c r="U36899" s="59"/>
    </row>
    <row r="36900" spans="21:21" x14ac:dyDescent="0.2">
      <c r="U36900" s="59"/>
    </row>
    <row r="36901" spans="21:21" x14ac:dyDescent="0.2">
      <c r="U36901" s="59"/>
    </row>
    <row r="36902" spans="21:21" x14ac:dyDescent="0.2">
      <c r="U36902" s="59"/>
    </row>
    <row r="36903" spans="21:21" x14ac:dyDescent="0.2">
      <c r="U36903" s="59"/>
    </row>
    <row r="36904" spans="21:21" x14ac:dyDescent="0.2">
      <c r="U36904" s="59"/>
    </row>
    <row r="36905" spans="21:21" x14ac:dyDescent="0.2">
      <c r="U36905" s="59"/>
    </row>
    <row r="36906" spans="21:21" x14ac:dyDescent="0.2">
      <c r="U36906" s="59"/>
    </row>
    <row r="36907" spans="21:21" x14ac:dyDescent="0.2">
      <c r="U36907" s="59"/>
    </row>
    <row r="36908" spans="21:21" x14ac:dyDescent="0.2">
      <c r="U36908" s="59"/>
    </row>
    <row r="36909" spans="21:21" x14ac:dyDescent="0.2">
      <c r="U36909" s="59"/>
    </row>
    <row r="36910" spans="21:21" x14ac:dyDescent="0.2">
      <c r="U36910" s="59"/>
    </row>
    <row r="36911" spans="21:21" x14ac:dyDescent="0.2">
      <c r="U36911" s="59"/>
    </row>
    <row r="36912" spans="21:21" x14ac:dyDescent="0.2">
      <c r="U36912" s="59"/>
    </row>
    <row r="36913" spans="21:21" x14ac:dyDescent="0.2">
      <c r="U36913" s="59"/>
    </row>
    <row r="36914" spans="21:21" x14ac:dyDescent="0.2">
      <c r="U36914" s="59"/>
    </row>
    <row r="36915" spans="21:21" x14ac:dyDescent="0.2">
      <c r="U36915" s="59"/>
    </row>
    <row r="36916" spans="21:21" x14ac:dyDescent="0.2">
      <c r="U36916" s="59"/>
    </row>
    <row r="36917" spans="21:21" x14ac:dyDescent="0.2">
      <c r="U36917" s="59"/>
    </row>
    <row r="36918" spans="21:21" x14ac:dyDescent="0.2">
      <c r="U36918" s="59"/>
    </row>
    <row r="36919" spans="21:21" x14ac:dyDescent="0.2">
      <c r="U36919" s="59"/>
    </row>
    <row r="36920" spans="21:21" x14ac:dyDescent="0.2">
      <c r="U36920" s="59"/>
    </row>
    <row r="36921" spans="21:21" x14ac:dyDescent="0.2">
      <c r="U36921" s="59"/>
    </row>
    <row r="36922" spans="21:21" x14ac:dyDescent="0.2">
      <c r="U36922" s="59"/>
    </row>
    <row r="36923" spans="21:21" x14ac:dyDescent="0.2">
      <c r="U36923" s="59"/>
    </row>
    <row r="36924" spans="21:21" x14ac:dyDescent="0.2">
      <c r="U36924" s="59"/>
    </row>
    <row r="36925" spans="21:21" x14ac:dyDescent="0.2">
      <c r="U36925" s="59"/>
    </row>
    <row r="36926" spans="21:21" x14ac:dyDescent="0.2">
      <c r="U36926" s="59"/>
    </row>
    <row r="36927" spans="21:21" x14ac:dyDescent="0.2">
      <c r="U36927" s="59"/>
    </row>
    <row r="36928" spans="21:21" x14ac:dyDescent="0.2">
      <c r="U36928" s="59"/>
    </row>
    <row r="36929" spans="21:21" x14ac:dyDescent="0.2">
      <c r="U36929" s="59"/>
    </row>
    <row r="36930" spans="21:21" x14ac:dyDescent="0.2">
      <c r="U36930" s="59"/>
    </row>
    <row r="36931" spans="21:21" x14ac:dyDescent="0.2">
      <c r="U36931" s="59"/>
    </row>
    <row r="36932" spans="21:21" x14ac:dyDescent="0.2">
      <c r="U36932" s="59"/>
    </row>
    <row r="36933" spans="21:21" x14ac:dyDescent="0.2">
      <c r="U36933" s="59"/>
    </row>
    <row r="36934" spans="21:21" x14ac:dyDescent="0.2">
      <c r="U36934" s="59"/>
    </row>
    <row r="36935" spans="21:21" x14ac:dyDescent="0.2">
      <c r="U36935" s="59"/>
    </row>
    <row r="36936" spans="21:21" x14ac:dyDescent="0.2">
      <c r="U36936" s="59"/>
    </row>
    <row r="36937" spans="21:21" x14ac:dyDescent="0.2">
      <c r="U36937" s="59"/>
    </row>
    <row r="36938" spans="21:21" x14ac:dyDescent="0.2">
      <c r="U36938" s="59"/>
    </row>
    <row r="36939" spans="21:21" x14ac:dyDescent="0.2">
      <c r="U36939" s="59"/>
    </row>
    <row r="36940" spans="21:21" x14ac:dyDescent="0.2">
      <c r="U36940" s="59"/>
    </row>
    <row r="36941" spans="21:21" x14ac:dyDescent="0.2">
      <c r="U36941" s="59"/>
    </row>
    <row r="36942" spans="21:21" x14ac:dyDescent="0.2">
      <c r="U36942" s="59"/>
    </row>
    <row r="36943" spans="21:21" x14ac:dyDescent="0.2">
      <c r="U36943" s="59"/>
    </row>
    <row r="36944" spans="21:21" x14ac:dyDescent="0.2">
      <c r="U36944" s="59"/>
    </row>
    <row r="36945" spans="21:21" x14ac:dyDescent="0.2">
      <c r="U36945" s="59"/>
    </row>
    <row r="36946" spans="21:21" x14ac:dyDescent="0.2">
      <c r="U36946" s="59"/>
    </row>
    <row r="36947" spans="21:21" x14ac:dyDescent="0.2">
      <c r="U36947" s="59"/>
    </row>
    <row r="36948" spans="21:21" x14ac:dyDescent="0.2">
      <c r="U36948" s="59"/>
    </row>
    <row r="36949" spans="21:21" x14ac:dyDescent="0.2">
      <c r="U36949" s="59"/>
    </row>
    <row r="36950" spans="21:21" x14ac:dyDescent="0.2">
      <c r="U36950" s="59"/>
    </row>
    <row r="36951" spans="21:21" x14ac:dyDescent="0.2">
      <c r="U36951" s="59"/>
    </row>
    <row r="36952" spans="21:21" x14ac:dyDescent="0.2">
      <c r="U36952" s="59"/>
    </row>
    <row r="36953" spans="21:21" x14ac:dyDescent="0.2">
      <c r="U36953" s="59"/>
    </row>
    <row r="36954" spans="21:21" x14ac:dyDescent="0.2">
      <c r="U36954" s="59"/>
    </row>
    <row r="36955" spans="21:21" x14ac:dyDescent="0.2">
      <c r="U36955" s="59"/>
    </row>
    <row r="36956" spans="21:21" x14ac:dyDescent="0.2">
      <c r="U36956" s="59"/>
    </row>
    <row r="36957" spans="21:21" x14ac:dyDescent="0.2">
      <c r="U36957" s="59"/>
    </row>
    <row r="36958" spans="21:21" x14ac:dyDescent="0.2">
      <c r="U36958" s="59"/>
    </row>
    <row r="36959" spans="21:21" x14ac:dyDescent="0.2">
      <c r="U36959" s="59"/>
    </row>
    <row r="36960" spans="21:21" x14ac:dyDescent="0.2">
      <c r="U36960" s="59"/>
    </row>
    <row r="36961" spans="21:21" x14ac:dyDescent="0.2">
      <c r="U36961" s="59"/>
    </row>
    <row r="36962" spans="21:21" x14ac:dyDescent="0.2">
      <c r="U36962" s="59"/>
    </row>
    <row r="36963" spans="21:21" x14ac:dyDescent="0.2">
      <c r="U36963" s="59"/>
    </row>
    <row r="36964" spans="21:21" x14ac:dyDescent="0.2">
      <c r="U36964" s="59"/>
    </row>
    <row r="36965" spans="21:21" x14ac:dyDescent="0.2">
      <c r="U36965" s="59"/>
    </row>
    <row r="36966" spans="21:21" x14ac:dyDescent="0.2">
      <c r="U36966" s="59"/>
    </row>
    <row r="36967" spans="21:21" x14ac:dyDescent="0.2">
      <c r="U36967" s="59"/>
    </row>
    <row r="36968" spans="21:21" x14ac:dyDescent="0.2">
      <c r="U36968" s="59"/>
    </row>
    <row r="36969" spans="21:21" x14ac:dyDescent="0.2">
      <c r="U36969" s="59"/>
    </row>
    <row r="36970" spans="21:21" x14ac:dyDescent="0.2">
      <c r="U36970" s="59"/>
    </row>
    <row r="36971" spans="21:21" x14ac:dyDescent="0.2">
      <c r="U36971" s="59"/>
    </row>
    <row r="36972" spans="21:21" x14ac:dyDescent="0.2">
      <c r="U36972" s="59"/>
    </row>
    <row r="36973" spans="21:21" x14ac:dyDescent="0.2">
      <c r="U36973" s="59"/>
    </row>
    <row r="36974" spans="21:21" x14ac:dyDescent="0.2">
      <c r="U36974" s="59"/>
    </row>
    <row r="36975" spans="21:21" x14ac:dyDescent="0.2">
      <c r="U36975" s="59"/>
    </row>
    <row r="36976" spans="21:21" x14ac:dyDescent="0.2">
      <c r="U36976" s="59"/>
    </row>
    <row r="36977" spans="21:21" x14ac:dyDescent="0.2">
      <c r="U36977" s="59"/>
    </row>
    <row r="36978" spans="21:21" x14ac:dyDescent="0.2">
      <c r="U36978" s="59"/>
    </row>
    <row r="36979" spans="21:21" x14ac:dyDescent="0.2">
      <c r="U36979" s="59"/>
    </row>
    <row r="36980" spans="21:21" x14ac:dyDescent="0.2">
      <c r="U36980" s="59"/>
    </row>
    <row r="36981" spans="21:21" x14ac:dyDescent="0.2">
      <c r="U36981" s="59"/>
    </row>
    <row r="36982" spans="21:21" x14ac:dyDescent="0.2">
      <c r="U36982" s="59"/>
    </row>
    <row r="36983" spans="21:21" x14ac:dyDescent="0.2">
      <c r="U36983" s="59"/>
    </row>
    <row r="36984" spans="21:21" x14ac:dyDescent="0.2">
      <c r="U36984" s="59"/>
    </row>
    <row r="36985" spans="21:21" x14ac:dyDescent="0.2">
      <c r="U36985" s="59"/>
    </row>
    <row r="36986" spans="21:21" x14ac:dyDescent="0.2">
      <c r="U36986" s="59"/>
    </row>
    <row r="36987" spans="21:21" x14ac:dyDescent="0.2">
      <c r="U36987" s="59"/>
    </row>
    <row r="36988" spans="21:21" x14ac:dyDescent="0.2">
      <c r="U36988" s="59"/>
    </row>
    <row r="36989" spans="21:21" x14ac:dyDescent="0.2">
      <c r="U36989" s="59"/>
    </row>
    <row r="36990" spans="21:21" x14ac:dyDescent="0.2">
      <c r="U36990" s="59"/>
    </row>
    <row r="36991" spans="21:21" x14ac:dyDescent="0.2">
      <c r="U36991" s="59"/>
    </row>
    <row r="36992" spans="21:21" x14ac:dyDescent="0.2">
      <c r="U36992" s="59"/>
    </row>
    <row r="36993" spans="21:21" x14ac:dyDescent="0.2">
      <c r="U36993" s="59"/>
    </row>
    <row r="36994" spans="21:21" x14ac:dyDescent="0.2">
      <c r="U36994" s="59"/>
    </row>
    <row r="36995" spans="21:21" x14ac:dyDescent="0.2">
      <c r="U36995" s="59"/>
    </row>
    <row r="36996" spans="21:21" x14ac:dyDescent="0.2">
      <c r="U36996" s="59"/>
    </row>
    <row r="36997" spans="21:21" x14ac:dyDescent="0.2">
      <c r="U36997" s="59"/>
    </row>
    <row r="36998" spans="21:21" x14ac:dyDescent="0.2">
      <c r="U36998" s="59"/>
    </row>
    <row r="36999" spans="21:21" x14ac:dyDescent="0.2">
      <c r="U36999" s="59"/>
    </row>
    <row r="37000" spans="21:21" x14ac:dyDescent="0.2">
      <c r="U37000" s="59"/>
    </row>
    <row r="37001" spans="21:21" x14ac:dyDescent="0.2">
      <c r="U37001" s="59"/>
    </row>
    <row r="37002" spans="21:21" x14ac:dyDescent="0.2">
      <c r="U37002" s="59"/>
    </row>
    <row r="37003" spans="21:21" x14ac:dyDescent="0.2">
      <c r="U37003" s="59"/>
    </row>
    <row r="37004" spans="21:21" x14ac:dyDescent="0.2">
      <c r="U37004" s="59"/>
    </row>
    <row r="37005" spans="21:21" x14ac:dyDescent="0.2">
      <c r="U37005" s="59"/>
    </row>
    <row r="37006" spans="21:21" x14ac:dyDescent="0.2">
      <c r="U37006" s="59"/>
    </row>
    <row r="37007" spans="21:21" x14ac:dyDescent="0.2">
      <c r="U37007" s="59"/>
    </row>
    <row r="37008" spans="21:21" x14ac:dyDescent="0.2">
      <c r="U37008" s="59"/>
    </row>
    <row r="37009" spans="21:21" x14ac:dyDescent="0.2">
      <c r="U37009" s="59"/>
    </row>
    <row r="37010" spans="21:21" x14ac:dyDescent="0.2">
      <c r="U37010" s="59"/>
    </row>
    <row r="37011" spans="21:21" x14ac:dyDescent="0.2">
      <c r="U37011" s="59"/>
    </row>
    <row r="37012" spans="21:21" x14ac:dyDescent="0.2">
      <c r="U37012" s="59"/>
    </row>
    <row r="37013" spans="21:21" x14ac:dyDescent="0.2">
      <c r="U37013" s="59"/>
    </row>
    <row r="37014" spans="21:21" x14ac:dyDescent="0.2">
      <c r="U37014" s="59"/>
    </row>
    <row r="37015" spans="21:21" x14ac:dyDescent="0.2">
      <c r="U37015" s="59"/>
    </row>
    <row r="37016" spans="21:21" x14ac:dyDescent="0.2">
      <c r="U37016" s="59"/>
    </row>
    <row r="37017" spans="21:21" x14ac:dyDescent="0.2">
      <c r="U37017" s="59"/>
    </row>
    <row r="37018" spans="21:21" x14ac:dyDescent="0.2">
      <c r="U37018" s="59"/>
    </row>
    <row r="37019" spans="21:21" x14ac:dyDescent="0.2">
      <c r="U37019" s="59"/>
    </row>
    <row r="37020" spans="21:21" x14ac:dyDescent="0.2">
      <c r="U37020" s="59"/>
    </row>
    <row r="37021" spans="21:21" x14ac:dyDescent="0.2">
      <c r="U37021" s="59"/>
    </row>
    <row r="37022" spans="21:21" x14ac:dyDescent="0.2">
      <c r="U37022" s="59"/>
    </row>
    <row r="37023" spans="21:21" x14ac:dyDescent="0.2">
      <c r="U37023" s="59"/>
    </row>
    <row r="37024" spans="21:21" x14ac:dyDescent="0.2">
      <c r="U37024" s="59"/>
    </row>
    <row r="37025" spans="21:21" x14ac:dyDescent="0.2">
      <c r="U37025" s="59"/>
    </row>
    <row r="37026" spans="21:21" x14ac:dyDescent="0.2">
      <c r="U37026" s="59"/>
    </row>
    <row r="37027" spans="21:21" x14ac:dyDescent="0.2">
      <c r="U37027" s="59"/>
    </row>
    <row r="37028" spans="21:21" x14ac:dyDescent="0.2">
      <c r="U37028" s="59"/>
    </row>
    <row r="37029" spans="21:21" x14ac:dyDescent="0.2">
      <c r="U37029" s="59"/>
    </row>
    <row r="37030" spans="21:21" x14ac:dyDescent="0.2">
      <c r="U37030" s="59"/>
    </row>
    <row r="37031" spans="21:21" x14ac:dyDescent="0.2">
      <c r="U37031" s="59"/>
    </row>
    <row r="37032" spans="21:21" x14ac:dyDescent="0.2">
      <c r="U37032" s="59"/>
    </row>
    <row r="37033" spans="21:21" x14ac:dyDescent="0.2">
      <c r="U37033" s="59"/>
    </row>
    <row r="37034" spans="21:21" x14ac:dyDescent="0.2">
      <c r="U37034" s="59"/>
    </row>
    <row r="37035" spans="21:21" x14ac:dyDescent="0.2">
      <c r="U37035" s="59"/>
    </row>
    <row r="37036" spans="21:21" x14ac:dyDescent="0.2">
      <c r="U37036" s="59"/>
    </row>
    <row r="37037" spans="21:21" x14ac:dyDescent="0.2">
      <c r="U37037" s="59"/>
    </row>
    <row r="37038" spans="21:21" x14ac:dyDescent="0.2">
      <c r="U37038" s="59"/>
    </row>
    <row r="37039" spans="21:21" x14ac:dyDescent="0.2">
      <c r="U37039" s="59"/>
    </row>
    <row r="37040" spans="21:21" x14ac:dyDescent="0.2">
      <c r="U37040" s="59"/>
    </row>
    <row r="37041" spans="21:21" x14ac:dyDescent="0.2">
      <c r="U37041" s="59"/>
    </row>
    <row r="37042" spans="21:21" x14ac:dyDescent="0.2">
      <c r="U37042" s="59"/>
    </row>
    <row r="37043" spans="21:21" x14ac:dyDescent="0.2">
      <c r="U37043" s="59"/>
    </row>
    <row r="37044" spans="21:21" x14ac:dyDescent="0.2">
      <c r="U37044" s="59"/>
    </row>
    <row r="37045" spans="21:21" x14ac:dyDescent="0.2">
      <c r="U37045" s="59"/>
    </row>
    <row r="37046" spans="21:21" x14ac:dyDescent="0.2">
      <c r="U37046" s="59"/>
    </row>
    <row r="37047" spans="21:21" x14ac:dyDescent="0.2">
      <c r="U37047" s="59"/>
    </row>
    <row r="37048" spans="21:21" x14ac:dyDescent="0.2">
      <c r="U37048" s="59"/>
    </row>
    <row r="37049" spans="21:21" x14ac:dyDescent="0.2">
      <c r="U37049" s="59"/>
    </row>
    <row r="37050" spans="21:21" x14ac:dyDescent="0.2">
      <c r="U37050" s="59"/>
    </row>
    <row r="37051" spans="21:21" x14ac:dyDescent="0.2">
      <c r="U37051" s="59"/>
    </row>
    <row r="37052" spans="21:21" x14ac:dyDescent="0.2">
      <c r="U37052" s="59"/>
    </row>
    <row r="37053" spans="21:21" x14ac:dyDescent="0.2">
      <c r="U37053" s="59"/>
    </row>
    <row r="37054" spans="21:21" x14ac:dyDescent="0.2">
      <c r="U37054" s="59"/>
    </row>
    <row r="37055" spans="21:21" x14ac:dyDescent="0.2">
      <c r="U37055" s="59"/>
    </row>
    <row r="37056" spans="21:21" x14ac:dyDescent="0.2">
      <c r="U37056" s="59"/>
    </row>
    <row r="37057" spans="21:21" x14ac:dyDescent="0.2">
      <c r="U37057" s="59"/>
    </row>
    <row r="37058" spans="21:21" x14ac:dyDescent="0.2">
      <c r="U37058" s="59"/>
    </row>
    <row r="37059" spans="21:21" x14ac:dyDescent="0.2">
      <c r="U37059" s="59"/>
    </row>
    <row r="37060" spans="21:21" x14ac:dyDescent="0.2">
      <c r="U37060" s="59"/>
    </row>
    <row r="37061" spans="21:21" x14ac:dyDescent="0.2">
      <c r="U37061" s="59"/>
    </row>
    <row r="37062" spans="21:21" x14ac:dyDescent="0.2">
      <c r="U37062" s="59"/>
    </row>
    <row r="37063" spans="21:21" x14ac:dyDescent="0.2">
      <c r="U37063" s="59"/>
    </row>
    <row r="37064" spans="21:21" x14ac:dyDescent="0.2">
      <c r="U37064" s="59"/>
    </row>
    <row r="37065" spans="21:21" x14ac:dyDescent="0.2">
      <c r="U37065" s="59"/>
    </row>
    <row r="37066" spans="21:21" x14ac:dyDescent="0.2">
      <c r="U37066" s="59"/>
    </row>
    <row r="37067" spans="21:21" x14ac:dyDescent="0.2">
      <c r="U37067" s="59"/>
    </row>
    <row r="37068" spans="21:21" x14ac:dyDescent="0.2">
      <c r="U37068" s="59"/>
    </row>
    <row r="37069" spans="21:21" x14ac:dyDescent="0.2">
      <c r="U37069" s="59"/>
    </row>
    <row r="37070" spans="21:21" x14ac:dyDescent="0.2">
      <c r="U37070" s="59"/>
    </row>
    <row r="37071" spans="21:21" x14ac:dyDescent="0.2">
      <c r="U37071" s="59"/>
    </row>
    <row r="37072" spans="21:21" x14ac:dyDescent="0.2">
      <c r="U37072" s="59"/>
    </row>
    <row r="37073" spans="21:21" x14ac:dyDescent="0.2">
      <c r="U37073" s="59"/>
    </row>
    <row r="37074" spans="21:21" x14ac:dyDescent="0.2">
      <c r="U37074" s="59"/>
    </row>
    <row r="37075" spans="21:21" x14ac:dyDescent="0.2">
      <c r="U37075" s="59"/>
    </row>
    <row r="37076" spans="21:21" x14ac:dyDescent="0.2">
      <c r="U37076" s="59"/>
    </row>
    <row r="37077" spans="21:21" x14ac:dyDescent="0.2">
      <c r="U37077" s="59"/>
    </row>
    <row r="37078" spans="21:21" x14ac:dyDescent="0.2">
      <c r="U37078" s="59"/>
    </row>
    <row r="37079" spans="21:21" x14ac:dyDescent="0.2">
      <c r="U37079" s="59"/>
    </row>
    <row r="37080" spans="21:21" x14ac:dyDescent="0.2">
      <c r="U37080" s="59"/>
    </row>
    <row r="37081" spans="21:21" x14ac:dyDescent="0.2">
      <c r="U37081" s="59"/>
    </row>
    <row r="37082" spans="21:21" x14ac:dyDescent="0.2">
      <c r="U37082" s="59"/>
    </row>
    <row r="37083" spans="21:21" x14ac:dyDescent="0.2">
      <c r="U37083" s="59"/>
    </row>
    <row r="37084" spans="21:21" x14ac:dyDescent="0.2">
      <c r="U37084" s="59"/>
    </row>
    <row r="37085" spans="21:21" x14ac:dyDescent="0.2">
      <c r="U37085" s="59"/>
    </row>
    <row r="37086" spans="21:21" x14ac:dyDescent="0.2">
      <c r="U37086" s="59"/>
    </row>
    <row r="37087" spans="21:21" x14ac:dyDescent="0.2">
      <c r="U37087" s="59"/>
    </row>
    <row r="37088" spans="21:21" x14ac:dyDescent="0.2">
      <c r="U37088" s="59"/>
    </row>
    <row r="37089" spans="21:21" x14ac:dyDescent="0.2">
      <c r="U37089" s="59"/>
    </row>
    <row r="37090" spans="21:21" x14ac:dyDescent="0.2">
      <c r="U37090" s="59"/>
    </row>
    <row r="37091" spans="21:21" x14ac:dyDescent="0.2">
      <c r="U37091" s="59"/>
    </row>
    <row r="37092" spans="21:21" x14ac:dyDescent="0.2">
      <c r="U37092" s="59"/>
    </row>
    <row r="37093" spans="21:21" x14ac:dyDescent="0.2">
      <c r="U37093" s="59"/>
    </row>
    <row r="37094" spans="21:21" x14ac:dyDescent="0.2">
      <c r="U37094" s="59"/>
    </row>
    <row r="37095" spans="21:21" x14ac:dyDescent="0.2">
      <c r="U37095" s="59"/>
    </row>
    <row r="37096" spans="21:21" x14ac:dyDescent="0.2">
      <c r="U37096" s="59"/>
    </row>
    <row r="37097" spans="21:21" x14ac:dyDescent="0.2">
      <c r="U37097" s="59"/>
    </row>
    <row r="37098" spans="21:21" x14ac:dyDescent="0.2">
      <c r="U37098" s="59"/>
    </row>
    <row r="37099" spans="21:21" x14ac:dyDescent="0.2">
      <c r="U37099" s="59"/>
    </row>
    <row r="37100" spans="21:21" x14ac:dyDescent="0.2">
      <c r="U37100" s="59"/>
    </row>
    <row r="37101" spans="21:21" x14ac:dyDescent="0.2">
      <c r="U37101" s="59"/>
    </row>
    <row r="37102" spans="21:21" x14ac:dyDescent="0.2">
      <c r="U37102" s="59"/>
    </row>
    <row r="37103" spans="21:21" x14ac:dyDescent="0.2">
      <c r="U37103" s="59"/>
    </row>
    <row r="37104" spans="21:21" x14ac:dyDescent="0.2">
      <c r="U37104" s="59"/>
    </row>
    <row r="37105" spans="21:21" x14ac:dyDescent="0.2">
      <c r="U37105" s="59"/>
    </row>
    <row r="37106" spans="21:21" x14ac:dyDescent="0.2">
      <c r="U37106" s="59"/>
    </row>
    <row r="37107" spans="21:21" x14ac:dyDescent="0.2">
      <c r="U37107" s="59"/>
    </row>
    <row r="37108" spans="21:21" x14ac:dyDescent="0.2">
      <c r="U37108" s="59"/>
    </row>
    <row r="37109" spans="21:21" x14ac:dyDescent="0.2">
      <c r="U37109" s="59"/>
    </row>
    <row r="37110" spans="21:21" x14ac:dyDescent="0.2">
      <c r="U37110" s="59"/>
    </row>
    <row r="37111" spans="21:21" x14ac:dyDescent="0.2">
      <c r="U37111" s="59"/>
    </row>
    <row r="37112" spans="21:21" x14ac:dyDescent="0.2">
      <c r="U37112" s="59"/>
    </row>
    <row r="37113" spans="21:21" x14ac:dyDescent="0.2">
      <c r="U37113" s="59"/>
    </row>
    <row r="37114" spans="21:21" x14ac:dyDescent="0.2">
      <c r="U37114" s="59"/>
    </row>
    <row r="37115" spans="21:21" x14ac:dyDescent="0.2">
      <c r="U37115" s="59"/>
    </row>
    <row r="37116" spans="21:21" x14ac:dyDescent="0.2">
      <c r="U37116" s="59"/>
    </row>
    <row r="37117" spans="21:21" x14ac:dyDescent="0.2">
      <c r="U37117" s="59"/>
    </row>
    <row r="37118" spans="21:21" x14ac:dyDescent="0.2">
      <c r="U37118" s="59"/>
    </row>
    <row r="37119" spans="21:21" x14ac:dyDescent="0.2">
      <c r="U37119" s="59"/>
    </row>
    <row r="37120" spans="21:21" x14ac:dyDescent="0.2">
      <c r="U37120" s="59"/>
    </row>
    <row r="37121" spans="21:21" x14ac:dyDescent="0.2">
      <c r="U37121" s="59"/>
    </row>
    <row r="37122" spans="21:21" x14ac:dyDescent="0.2">
      <c r="U37122" s="59"/>
    </row>
    <row r="37123" spans="21:21" x14ac:dyDescent="0.2">
      <c r="U37123" s="59"/>
    </row>
    <row r="37124" spans="21:21" x14ac:dyDescent="0.2">
      <c r="U37124" s="59"/>
    </row>
    <row r="37125" spans="21:21" x14ac:dyDescent="0.2">
      <c r="U37125" s="59"/>
    </row>
    <row r="37126" spans="21:21" x14ac:dyDescent="0.2">
      <c r="U37126" s="59"/>
    </row>
    <row r="37127" spans="21:21" x14ac:dyDescent="0.2">
      <c r="U37127" s="59"/>
    </row>
    <row r="37128" spans="21:21" x14ac:dyDescent="0.2">
      <c r="U37128" s="59"/>
    </row>
    <row r="37129" spans="21:21" x14ac:dyDescent="0.2">
      <c r="U37129" s="59"/>
    </row>
    <row r="37130" spans="21:21" x14ac:dyDescent="0.2">
      <c r="U37130" s="59"/>
    </row>
    <row r="37131" spans="21:21" x14ac:dyDescent="0.2">
      <c r="U37131" s="59"/>
    </row>
    <row r="37132" spans="21:21" x14ac:dyDescent="0.2">
      <c r="U37132" s="59"/>
    </row>
    <row r="37133" spans="21:21" x14ac:dyDescent="0.2">
      <c r="U37133" s="59"/>
    </row>
    <row r="37134" spans="21:21" x14ac:dyDescent="0.2">
      <c r="U37134" s="59"/>
    </row>
    <row r="37135" spans="21:21" x14ac:dyDescent="0.2">
      <c r="U37135" s="59"/>
    </row>
    <row r="37136" spans="21:21" x14ac:dyDescent="0.2">
      <c r="U37136" s="59"/>
    </row>
    <row r="37137" spans="21:21" x14ac:dyDescent="0.2">
      <c r="U37137" s="59"/>
    </row>
    <row r="37138" spans="21:21" x14ac:dyDescent="0.2">
      <c r="U37138" s="59"/>
    </row>
    <row r="37139" spans="21:21" x14ac:dyDescent="0.2">
      <c r="U37139" s="59"/>
    </row>
    <row r="37140" spans="21:21" x14ac:dyDescent="0.2">
      <c r="U37140" s="59"/>
    </row>
    <row r="37141" spans="21:21" x14ac:dyDescent="0.2">
      <c r="U37141" s="59"/>
    </row>
    <row r="37142" spans="21:21" x14ac:dyDescent="0.2">
      <c r="U37142" s="59"/>
    </row>
    <row r="37143" spans="21:21" x14ac:dyDescent="0.2">
      <c r="U37143" s="59"/>
    </row>
    <row r="37144" spans="21:21" x14ac:dyDescent="0.2">
      <c r="U37144" s="59"/>
    </row>
    <row r="37145" spans="21:21" x14ac:dyDescent="0.2">
      <c r="U37145" s="59"/>
    </row>
    <row r="37146" spans="21:21" x14ac:dyDescent="0.2">
      <c r="U37146" s="59"/>
    </row>
    <row r="37147" spans="21:21" x14ac:dyDescent="0.2">
      <c r="U37147" s="59"/>
    </row>
    <row r="37148" spans="21:21" x14ac:dyDescent="0.2">
      <c r="U37148" s="59"/>
    </row>
    <row r="37149" spans="21:21" x14ac:dyDescent="0.2">
      <c r="U37149" s="59"/>
    </row>
    <row r="37150" spans="21:21" x14ac:dyDescent="0.2">
      <c r="U37150" s="59"/>
    </row>
    <row r="37151" spans="21:21" x14ac:dyDescent="0.2">
      <c r="U37151" s="59"/>
    </row>
    <row r="37152" spans="21:21" x14ac:dyDescent="0.2">
      <c r="U37152" s="59"/>
    </row>
    <row r="37153" spans="21:21" x14ac:dyDescent="0.2">
      <c r="U37153" s="59"/>
    </row>
    <row r="37154" spans="21:21" x14ac:dyDescent="0.2">
      <c r="U37154" s="59"/>
    </row>
    <row r="37155" spans="21:21" x14ac:dyDescent="0.2">
      <c r="U37155" s="59"/>
    </row>
    <row r="37156" spans="21:21" x14ac:dyDescent="0.2">
      <c r="U37156" s="59"/>
    </row>
    <row r="37157" spans="21:21" x14ac:dyDescent="0.2">
      <c r="U37157" s="59"/>
    </row>
    <row r="37158" spans="21:21" x14ac:dyDescent="0.2">
      <c r="U37158" s="59"/>
    </row>
    <row r="37159" spans="21:21" x14ac:dyDescent="0.2">
      <c r="U37159" s="59"/>
    </row>
    <row r="37160" spans="21:21" x14ac:dyDescent="0.2">
      <c r="U37160" s="59"/>
    </row>
    <row r="37161" spans="21:21" x14ac:dyDescent="0.2">
      <c r="U37161" s="59"/>
    </row>
    <row r="37162" spans="21:21" x14ac:dyDescent="0.2">
      <c r="U37162" s="59"/>
    </row>
    <row r="37163" spans="21:21" x14ac:dyDescent="0.2">
      <c r="U37163" s="59"/>
    </row>
    <row r="37164" spans="21:21" x14ac:dyDescent="0.2">
      <c r="U37164" s="59"/>
    </row>
    <row r="37165" spans="21:21" x14ac:dyDescent="0.2">
      <c r="U37165" s="59"/>
    </row>
    <row r="37166" spans="21:21" x14ac:dyDescent="0.2">
      <c r="U37166" s="59"/>
    </row>
    <row r="37167" spans="21:21" x14ac:dyDescent="0.2">
      <c r="U37167" s="59"/>
    </row>
    <row r="37168" spans="21:21" x14ac:dyDescent="0.2">
      <c r="U37168" s="59"/>
    </row>
    <row r="37169" spans="21:21" x14ac:dyDescent="0.2">
      <c r="U37169" s="59"/>
    </row>
    <row r="37170" spans="21:21" x14ac:dyDescent="0.2">
      <c r="U37170" s="59"/>
    </row>
    <row r="37171" spans="21:21" x14ac:dyDescent="0.2">
      <c r="U37171" s="59"/>
    </row>
    <row r="37172" spans="21:21" x14ac:dyDescent="0.2">
      <c r="U37172" s="59"/>
    </row>
    <row r="37173" spans="21:21" x14ac:dyDescent="0.2">
      <c r="U37173" s="59"/>
    </row>
    <row r="37174" spans="21:21" x14ac:dyDescent="0.2">
      <c r="U37174" s="59"/>
    </row>
    <row r="37175" spans="21:21" x14ac:dyDescent="0.2">
      <c r="U37175" s="59"/>
    </row>
    <row r="37176" spans="21:21" x14ac:dyDescent="0.2">
      <c r="U37176" s="59"/>
    </row>
    <row r="37177" spans="21:21" x14ac:dyDescent="0.2">
      <c r="U37177" s="59"/>
    </row>
    <row r="37178" spans="21:21" x14ac:dyDescent="0.2">
      <c r="U37178" s="59"/>
    </row>
    <row r="37179" spans="21:21" x14ac:dyDescent="0.2">
      <c r="U37179" s="59"/>
    </row>
    <row r="37180" spans="21:21" x14ac:dyDescent="0.2">
      <c r="U37180" s="59"/>
    </row>
    <row r="37181" spans="21:21" x14ac:dyDescent="0.2">
      <c r="U37181" s="59"/>
    </row>
    <row r="37182" spans="21:21" x14ac:dyDescent="0.2">
      <c r="U37182" s="59"/>
    </row>
    <row r="37183" spans="21:21" x14ac:dyDescent="0.2">
      <c r="U37183" s="59"/>
    </row>
    <row r="37184" spans="21:21" x14ac:dyDescent="0.2">
      <c r="U37184" s="59"/>
    </row>
    <row r="37185" spans="21:21" x14ac:dyDescent="0.2">
      <c r="U37185" s="59"/>
    </row>
    <row r="37186" spans="21:21" x14ac:dyDescent="0.2">
      <c r="U37186" s="59"/>
    </row>
    <row r="37187" spans="21:21" x14ac:dyDescent="0.2">
      <c r="U37187" s="59"/>
    </row>
    <row r="37188" spans="21:21" x14ac:dyDescent="0.2">
      <c r="U37188" s="59"/>
    </row>
    <row r="37189" spans="21:21" x14ac:dyDescent="0.2">
      <c r="U37189" s="59"/>
    </row>
    <row r="37190" spans="21:21" x14ac:dyDescent="0.2">
      <c r="U37190" s="59"/>
    </row>
    <row r="37191" spans="21:21" x14ac:dyDescent="0.2">
      <c r="U37191" s="59"/>
    </row>
    <row r="37192" spans="21:21" x14ac:dyDescent="0.2">
      <c r="U37192" s="59"/>
    </row>
    <row r="37193" spans="21:21" x14ac:dyDescent="0.2">
      <c r="U37193" s="59"/>
    </row>
    <row r="37194" spans="21:21" x14ac:dyDescent="0.2">
      <c r="U37194" s="59"/>
    </row>
    <row r="37195" spans="21:21" x14ac:dyDescent="0.2">
      <c r="U37195" s="59"/>
    </row>
    <row r="37196" spans="21:21" x14ac:dyDescent="0.2">
      <c r="U37196" s="59"/>
    </row>
    <row r="37197" spans="21:21" x14ac:dyDescent="0.2">
      <c r="U37197" s="59"/>
    </row>
    <row r="37198" spans="21:21" x14ac:dyDescent="0.2">
      <c r="U37198" s="59"/>
    </row>
    <row r="37199" spans="21:21" x14ac:dyDescent="0.2">
      <c r="U37199" s="59"/>
    </row>
    <row r="37200" spans="21:21" x14ac:dyDescent="0.2">
      <c r="U37200" s="59"/>
    </row>
    <row r="37201" spans="21:21" x14ac:dyDescent="0.2">
      <c r="U37201" s="59"/>
    </row>
    <row r="37202" spans="21:21" x14ac:dyDescent="0.2">
      <c r="U37202" s="59"/>
    </row>
    <row r="37203" spans="21:21" x14ac:dyDescent="0.2">
      <c r="U37203" s="59"/>
    </row>
    <row r="37204" spans="21:21" x14ac:dyDescent="0.2">
      <c r="U37204" s="59"/>
    </row>
    <row r="37205" spans="21:21" x14ac:dyDescent="0.2">
      <c r="U37205" s="59"/>
    </row>
    <row r="37206" spans="21:21" x14ac:dyDescent="0.2">
      <c r="U37206" s="59"/>
    </row>
    <row r="37207" spans="21:21" x14ac:dyDescent="0.2">
      <c r="U37207" s="59"/>
    </row>
    <row r="37208" spans="21:21" x14ac:dyDescent="0.2">
      <c r="U37208" s="59"/>
    </row>
    <row r="37209" spans="21:21" x14ac:dyDescent="0.2">
      <c r="U37209" s="59"/>
    </row>
    <row r="37210" spans="21:21" x14ac:dyDescent="0.2">
      <c r="U37210" s="59"/>
    </row>
    <row r="37211" spans="21:21" x14ac:dyDescent="0.2">
      <c r="U37211" s="59"/>
    </row>
    <row r="37212" spans="21:21" x14ac:dyDescent="0.2">
      <c r="U37212" s="59"/>
    </row>
    <row r="37213" spans="21:21" x14ac:dyDescent="0.2">
      <c r="U37213" s="59"/>
    </row>
    <row r="37214" spans="21:21" x14ac:dyDescent="0.2">
      <c r="U37214" s="59"/>
    </row>
    <row r="37215" spans="21:21" x14ac:dyDescent="0.2">
      <c r="U37215" s="59"/>
    </row>
    <row r="37216" spans="21:21" x14ac:dyDescent="0.2">
      <c r="U37216" s="59"/>
    </row>
    <row r="37217" spans="21:21" x14ac:dyDescent="0.2">
      <c r="U37217" s="59"/>
    </row>
    <row r="37218" spans="21:21" x14ac:dyDescent="0.2">
      <c r="U37218" s="59"/>
    </row>
    <row r="37219" spans="21:21" x14ac:dyDescent="0.2">
      <c r="U37219" s="59"/>
    </row>
    <row r="37220" spans="21:21" x14ac:dyDescent="0.2">
      <c r="U37220" s="59"/>
    </row>
    <row r="37221" spans="21:21" x14ac:dyDescent="0.2">
      <c r="U37221" s="59"/>
    </row>
    <row r="37222" spans="21:21" x14ac:dyDescent="0.2">
      <c r="U37222" s="59"/>
    </row>
    <row r="37223" spans="21:21" x14ac:dyDescent="0.2">
      <c r="U37223" s="59"/>
    </row>
    <row r="37224" spans="21:21" x14ac:dyDescent="0.2">
      <c r="U37224" s="59"/>
    </row>
    <row r="37225" spans="21:21" x14ac:dyDescent="0.2">
      <c r="U37225" s="59"/>
    </row>
    <row r="37226" spans="21:21" x14ac:dyDescent="0.2">
      <c r="U37226" s="59"/>
    </row>
    <row r="37227" spans="21:21" x14ac:dyDescent="0.2">
      <c r="U37227" s="59"/>
    </row>
    <row r="37228" spans="21:21" x14ac:dyDescent="0.2">
      <c r="U37228" s="59"/>
    </row>
    <row r="37229" spans="21:21" x14ac:dyDescent="0.2">
      <c r="U37229" s="59"/>
    </row>
    <row r="37230" spans="21:21" x14ac:dyDescent="0.2">
      <c r="U37230" s="59"/>
    </row>
    <row r="37231" spans="21:21" x14ac:dyDescent="0.2">
      <c r="U37231" s="59"/>
    </row>
    <row r="37232" spans="21:21" x14ac:dyDescent="0.2">
      <c r="U37232" s="59"/>
    </row>
    <row r="37233" spans="21:21" x14ac:dyDescent="0.2">
      <c r="U37233" s="59"/>
    </row>
    <row r="37234" spans="21:21" x14ac:dyDescent="0.2">
      <c r="U37234" s="59"/>
    </row>
    <row r="37235" spans="21:21" x14ac:dyDescent="0.2">
      <c r="U37235" s="59"/>
    </row>
    <row r="37236" spans="21:21" x14ac:dyDescent="0.2">
      <c r="U37236" s="59"/>
    </row>
    <row r="37237" spans="21:21" x14ac:dyDescent="0.2">
      <c r="U37237" s="59"/>
    </row>
    <row r="37238" spans="21:21" x14ac:dyDescent="0.2">
      <c r="U37238" s="59"/>
    </row>
    <row r="37239" spans="21:21" x14ac:dyDescent="0.2">
      <c r="U37239" s="59"/>
    </row>
    <row r="37240" spans="21:21" x14ac:dyDescent="0.2">
      <c r="U37240" s="59"/>
    </row>
    <row r="37241" spans="21:21" x14ac:dyDescent="0.2">
      <c r="U37241" s="59"/>
    </row>
    <row r="37242" spans="21:21" x14ac:dyDescent="0.2">
      <c r="U37242" s="59"/>
    </row>
    <row r="37243" spans="21:21" x14ac:dyDescent="0.2">
      <c r="U37243" s="59"/>
    </row>
    <row r="37244" spans="21:21" x14ac:dyDescent="0.2">
      <c r="U37244" s="59"/>
    </row>
    <row r="37245" spans="21:21" x14ac:dyDescent="0.2">
      <c r="U37245" s="59"/>
    </row>
    <row r="37246" spans="21:21" x14ac:dyDescent="0.2">
      <c r="U37246" s="59"/>
    </row>
    <row r="37247" spans="21:21" x14ac:dyDescent="0.2">
      <c r="U37247" s="59"/>
    </row>
    <row r="37248" spans="21:21" x14ac:dyDescent="0.2">
      <c r="U37248" s="59"/>
    </row>
    <row r="37249" spans="21:21" x14ac:dyDescent="0.2">
      <c r="U37249" s="59"/>
    </row>
    <row r="37250" spans="21:21" x14ac:dyDescent="0.2">
      <c r="U37250" s="59"/>
    </row>
    <row r="37251" spans="21:21" x14ac:dyDescent="0.2">
      <c r="U37251" s="59"/>
    </row>
    <row r="37252" spans="21:21" x14ac:dyDescent="0.2">
      <c r="U37252" s="59"/>
    </row>
    <row r="37253" spans="21:21" x14ac:dyDescent="0.2">
      <c r="U37253" s="59"/>
    </row>
    <row r="37254" spans="21:21" x14ac:dyDescent="0.2">
      <c r="U37254" s="59"/>
    </row>
    <row r="37255" spans="21:21" x14ac:dyDescent="0.2">
      <c r="U37255" s="59"/>
    </row>
    <row r="37256" spans="21:21" x14ac:dyDescent="0.2">
      <c r="U37256" s="59"/>
    </row>
    <row r="37257" spans="21:21" x14ac:dyDescent="0.2">
      <c r="U37257" s="59"/>
    </row>
    <row r="37258" spans="21:21" x14ac:dyDescent="0.2">
      <c r="U37258" s="59"/>
    </row>
    <row r="37259" spans="21:21" x14ac:dyDescent="0.2">
      <c r="U37259" s="59"/>
    </row>
    <row r="37260" spans="21:21" x14ac:dyDescent="0.2">
      <c r="U37260" s="59"/>
    </row>
    <row r="37261" spans="21:21" x14ac:dyDescent="0.2">
      <c r="U37261" s="59"/>
    </row>
    <row r="37262" spans="21:21" x14ac:dyDescent="0.2">
      <c r="U37262" s="59"/>
    </row>
    <row r="37263" spans="21:21" x14ac:dyDescent="0.2">
      <c r="U37263" s="59"/>
    </row>
    <row r="37264" spans="21:21" x14ac:dyDescent="0.2">
      <c r="U37264" s="59"/>
    </row>
    <row r="37265" spans="21:21" x14ac:dyDescent="0.2">
      <c r="U37265" s="59"/>
    </row>
    <row r="37266" spans="21:21" x14ac:dyDescent="0.2">
      <c r="U37266" s="59"/>
    </row>
    <row r="37267" spans="21:21" x14ac:dyDescent="0.2">
      <c r="U37267" s="59"/>
    </row>
    <row r="37268" spans="21:21" x14ac:dyDescent="0.2">
      <c r="U37268" s="59"/>
    </row>
    <row r="37269" spans="21:21" x14ac:dyDescent="0.2">
      <c r="U37269" s="59"/>
    </row>
    <row r="37270" spans="21:21" x14ac:dyDescent="0.2">
      <c r="U37270" s="59"/>
    </row>
    <row r="37271" spans="21:21" x14ac:dyDescent="0.2">
      <c r="U37271" s="59"/>
    </row>
    <row r="37272" spans="21:21" x14ac:dyDescent="0.2">
      <c r="U37272" s="59"/>
    </row>
    <row r="37273" spans="21:21" x14ac:dyDescent="0.2">
      <c r="U37273" s="59"/>
    </row>
    <row r="37274" spans="21:21" x14ac:dyDescent="0.2">
      <c r="U37274" s="59"/>
    </row>
    <row r="37275" spans="21:21" x14ac:dyDescent="0.2">
      <c r="U37275" s="59"/>
    </row>
    <row r="37276" spans="21:21" x14ac:dyDescent="0.2">
      <c r="U37276" s="59"/>
    </row>
    <row r="37277" spans="21:21" x14ac:dyDescent="0.2">
      <c r="U37277" s="59"/>
    </row>
    <row r="37278" spans="21:21" x14ac:dyDescent="0.2">
      <c r="U37278" s="59"/>
    </row>
    <row r="37279" spans="21:21" x14ac:dyDescent="0.2">
      <c r="U37279" s="59"/>
    </row>
    <row r="37280" spans="21:21" x14ac:dyDescent="0.2">
      <c r="U37280" s="59"/>
    </row>
    <row r="37281" spans="21:21" x14ac:dyDescent="0.2">
      <c r="U37281" s="59"/>
    </row>
    <row r="37282" spans="21:21" x14ac:dyDescent="0.2">
      <c r="U37282" s="59"/>
    </row>
    <row r="37283" spans="21:21" x14ac:dyDescent="0.2">
      <c r="U37283" s="59"/>
    </row>
    <row r="37284" spans="21:21" x14ac:dyDescent="0.2">
      <c r="U37284" s="59"/>
    </row>
    <row r="37285" spans="21:21" x14ac:dyDescent="0.2">
      <c r="U37285" s="59"/>
    </row>
    <row r="37286" spans="21:21" x14ac:dyDescent="0.2">
      <c r="U37286" s="59"/>
    </row>
    <row r="37287" spans="21:21" x14ac:dyDescent="0.2">
      <c r="U37287" s="59"/>
    </row>
    <row r="37288" spans="21:21" x14ac:dyDescent="0.2">
      <c r="U37288" s="59"/>
    </row>
    <row r="37289" spans="21:21" x14ac:dyDescent="0.2">
      <c r="U37289" s="59"/>
    </row>
    <row r="37290" spans="21:21" x14ac:dyDescent="0.2">
      <c r="U37290" s="59"/>
    </row>
    <row r="37291" spans="21:21" x14ac:dyDescent="0.2">
      <c r="U37291" s="59"/>
    </row>
    <row r="37292" spans="21:21" x14ac:dyDescent="0.2">
      <c r="U37292" s="59"/>
    </row>
    <row r="37293" spans="21:21" x14ac:dyDescent="0.2">
      <c r="U37293" s="59"/>
    </row>
    <row r="37294" spans="21:21" x14ac:dyDescent="0.2">
      <c r="U37294" s="59"/>
    </row>
    <row r="37295" spans="21:21" x14ac:dyDescent="0.2">
      <c r="U37295" s="59"/>
    </row>
    <row r="37296" spans="21:21" x14ac:dyDescent="0.2">
      <c r="U37296" s="59"/>
    </row>
    <row r="37297" spans="21:21" x14ac:dyDescent="0.2">
      <c r="U37297" s="59"/>
    </row>
    <row r="37298" spans="21:21" x14ac:dyDescent="0.2">
      <c r="U37298" s="59"/>
    </row>
    <row r="37299" spans="21:21" x14ac:dyDescent="0.2">
      <c r="U37299" s="59"/>
    </row>
    <row r="37300" spans="21:21" x14ac:dyDescent="0.2">
      <c r="U37300" s="59"/>
    </row>
    <row r="37301" spans="21:21" x14ac:dyDescent="0.2">
      <c r="U37301" s="59"/>
    </row>
    <row r="37302" spans="21:21" x14ac:dyDescent="0.2">
      <c r="U37302" s="59"/>
    </row>
    <row r="37303" spans="21:21" x14ac:dyDescent="0.2">
      <c r="U37303" s="59"/>
    </row>
    <row r="37304" spans="21:21" x14ac:dyDescent="0.2">
      <c r="U37304" s="59"/>
    </row>
    <row r="37305" spans="21:21" x14ac:dyDescent="0.2">
      <c r="U37305" s="59"/>
    </row>
    <row r="37306" spans="21:21" x14ac:dyDescent="0.2">
      <c r="U37306" s="59"/>
    </row>
    <row r="37307" spans="21:21" x14ac:dyDescent="0.2">
      <c r="U37307" s="59"/>
    </row>
    <row r="37308" spans="21:21" x14ac:dyDescent="0.2">
      <c r="U37308" s="59"/>
    </row>
    <row r="37309" spans="21:21" x14ac:dyDescent="0.2">
      <c r="U37309" s="59"/>
    </row>
    <row r="37310" spans="21:21" x14ac:dyDescent="0.2">
      <c r="U37310" s="59"/>
    </row>
    <row r="37311" spans="21:21" x14ac:dyDescent="0.2">
      <c r="U37311" s="59"/>
    </row>
    <row r="37312" spans="21:21" x14ac:dyDescent="0.2">
      <c r="U37312" s="59"/>
    </row>
    <row r="37313" spans="21:21" x14ac:dyDescent="0.2">
      <c r="U37313" s="59"/>
    </row>
    <row r="37314" spans="21:21" x14ac:dyDescent="0.2">
      <c r="U37314" s="59"/>
    </row>
    <row r="37315" spans="21:21" x14ac:dyDescent="0.2">
      <c r="U37315" s="59"/>
    </row>
    <row r="37316" spans="21:21" x14ac:dyDescent="0.2">
      <c r="U37316" s="59"/>
    </row>
    <row r="37317" spans="21:21" x14ac:dyDescent="0.2">
      <c r="U37317" s="59"/>
    </row>
    <row r="37318" spans="21:21" x14ac:dyDescent="0.2">
      <c r="U37318" s="59"/>
    </row>
    <row r="37319" spans="21:21" x14ac:dyDescent="0.2">
      <c r="U37319" s="59"/>
    </row>
    <row r="37320" spans="21:21" x14ac:dyDescent="0.2">
      <c r="U37320" s="59"/>
    </row>
    <row r="37321" spans="21:21" x14ac:dyDescent="0.2">
      <c r="U37321" s="59"/>
    </row>
    <row r="37322" spans="21:21" x14ac:dyDescent="0.2">
      <c r="U37322" s="59"/>
    </row>
    <row r="37323" spans="21:21" x14ac:dyDescent="0.2">
      <c r="U37323" s="59"/>
    </row>
    <row r="37324" spans="21:21" x14ac:dyDescent="0.2">
      <c r="U37324" s="59"/>
    </row>
    <row r="37325" spans="21:21" x14ac:dyDescent="0.2">
      <c r="U37325" s="59"/>
    </row>
    <row r="37326" spans="21:21" x14ac:dyDescent="0.2">
      <c r="U37326" s="59"/>
    </row>
    <row r="37327" spans="21:21" x14ac:dyDescent="0.2">
      <c r="U37327" s="59"/>
    </row>
    <row r="37328" spans="21:21" x14ac:dyDescent="0.2">
      <c r="U37328" s="59"/>
    </row>
    <row r="37329" spans="21:21" x14ac:dyDescent="0.2">
      <c r="U37329" s="59"/>
    </row>
    <row r="37330" spans="21:21" x14ac:dyDescent="0.2">
      <c r="U37330" s="59"/>
    </row>
    <row r="37331" spans="21:21" x14ac:dyDescent="0.2">
      <c r="U37331" s="59"/>
    </row>
    <row r="37332" spans="21:21" x14ac:dyDescent="0.2">
      <c r="U37332" s="59"/>
    </row>
    <row r="37333" spans="21:21" x14ac:dyDescent="0.2">
      <c r="U37333" s="59"/>
    </row>
    <row r="37334" spans="21:21" x14ac:dyDescent="0.2">
      <c r="U37334" s="59"/>
    </row>
    <row r="37335" spans="21:21" x14ac:dyDescent="0.2">
      <c r="U37335" s="59"/>
    </row>
    <row r="37336" spans="21:21" x14ac:dyDescent="0.2">
      <c r="U37336" s="59"/>
    </row>
    <row r="37337" spans="21:21" x14ac:dyDescent="0.2">
      <c r="U37337" s="59"/>
    </row>
    <row r="37338" spans="21:21" x14ac:dyDescent="0.2">
      <c r="U37338" s="59"/>
    </row>
    <row r="37339" spans="21:21" x14ac:dyDescent="0.2">
      <c r="U37339" s="59"/>
    </row>
    <row r="37340" spans="21:21" x14ac:dyDescent="0.2">
      <c r="U37340" s="59"/>
    </row>
    <row r="37341" spans="21:21" x14ac:dyDescent="0.2">
      <c r="U37341" s="59"/>
    </row>
    <row r="37342" spans="21:21" x14ac:dyDescent="0.2">
      <c r="U37342" s="59"/>
    </row>
    <row r="37343" spans="21:21" x14ac:dyDescent="0.2">
      <c r="U37343" s="59"/>
    </row>
    <row r="37344" spans="21:21" x14ac:dyDescent="0.2">
      <c r="U37344" s="59"/>
    </row>
    <row r="37345" spans="21:21" x14ac:dyDescent="0.2">
      <c r="U37345" s="59"/>
    </row>
    <row r="37346" spans="21:21" x14ac:dyDescent="0.2">
      <c r="U37346" s="59"/>
    </row>
    <row r="37347" spans="21:21" x14ac:dyDescent="0.2">
      <c r="U37347" s="59"/>
    </row>
    <row r="37348" spans="21:21" x14ac:dyDescent="0.2">
      <c r="U37348" s="59"/>
    </row>
    <row r="37349" spans="21:21" x14ac:dyDescent="0.2">
      <c r="U37349" s="59"/>
    </row>
    <row r="37350" spans="21:21" x14ac:dyDescent="0.2">
      <c r="U37350" s="59"/>
    </row>
    <row r="37351" spans="21:21" x14ac:dyDescent="0.2">
      <c r="U37351" s="59"/>
    </row>
    <row r="37352" spans="21:21" x14ac:dyDescent="0.2">
      <c r="U37352" s="59"/>
    </row>
    <row r="37353" spans="21:21" x14ac:dyDescent="0.2">
      <c r="U37353" s="59"/>
    </row>
    <row r="37354" spans="21:21" x14ac:dyDescent="0.2">
      <c r="U37354" s="59"/>
    </row>
    <row r="37355" spans="21:21" x14ac:dyDescent="0.2">
      <c r="U37355" s="59"/>
    </row>
    <row r="37356" spans="21:21" x14ac:dyDescent="0.2">
      <c r="U37356" s="59"/>
    </row>
    <row r="37357" spans="21:21" x14ac:dyDescent="0.2">
      <c r="U37357" s="59"/>
    </row>
    <row r="37358" spans="21:21" x14ac:dyDescent="0.2">
      <c r="U37358" s="59"/>
    </row>
    <row r="37359" spans="21:21" x14ac:dyDescent="0.2">
      <c r="U37359" s="59"/>
    </row>
    <row r="37360" spans="21:21" x14ac:dyDescent="0.2">
      <c r="U37360" s="59"/>
    </row>
    <row r="37361" spans="21:21" x14ac:dyDescent="0.2">
      <c r="U37361" s="59"/>
    </row>
    <row r="37362" spans="21:21" x14ac:dyDescent="0.2">
      <c r="U37362" s="59"/>
    </row>
    <row r="37363" spans="21:21" x14ac:dyDescent="0.2">
      <c r="U37363" s="59"/>
    </row>
    <row r="37364" spans="21:21" x14ac:dyDescent="0.2">
      <c r="U37364" s="59"/>
    </row>
    <row r="37365" spans="21:21" x14ac:dyDescent="0.2">
      <c r="U37365" s="59"/>
    </row>
    <row r="37366" spans="21:21" x14ac:dyDescent="0.2">
      <c r="U37366" s="59"/>
    </row>
    <row r="37367" spans="21:21" x14ac:dyDescent="0.2">
      <c r="U37367" s="59"/>
    </row>
    <row r="37368" spans="21:21" x14ac:dyDescent="0.2">
      <c r="U37368" s="59"/>
    </row>
    <row r="37369" spans="21:21" x14ac:dyDescent="0.2">
      <c r="U37369" s="59"/>
    </row>
    <row r="37370" spans="21:21" x14ac:dyDescent="0.2">
      <c r="U37370" s="59"/>
    </row>
    <row r="37371" spans="21:21" x14ac:dyDescent="0.2">
      <c r="U37371" s="59"/>
    </row>
    <row r="37372" spans="21:21" x14ac:dyDescent="0.2">
      <c r="U37372" s="59"/>
    </row>
    <row r="37373" spans="21:21" x14ac:dyDescent="0.2">
      <c r="U37373" s="59"/>
    </row>
    <row r="37374" spans="21:21" x14ac:dyDescent="0.2">
      <c r="U37374" s="59"/>
    </row>
    <row r="37375" spans="21:21" x14ac:dyDescent="0.2">
      <c r="U37375" s="59"/>
    </row>
    <row r="37376" spans="21:21" x14ac:dyDescent="0.2">
      <c r="U37376" s="59"/>
    </row>
    <row r="37377" spans="21:21" x14ac:dyDescent="0.2">
      <c r="U37377" s="59"/>
    </row>
    <row r="37378" spans="21:21" x14ac:dyDescent="0.2">
      <c r="U37378" s="59"/>
    </row>
    <row r="37379" spans="21:21" x14ac:dyDescent="0.2">
      <c r="U37379" s="59"/>
    </row>
    <row r="37380" spans="21:21" x14ac:dyDescent="0.2">
      <c r="U37380" s="59"/>
    </row>
    <row r="37381" spans="21:21" x14ac:dyDescent="0.2">
      <c r="U37381" s="59"/>
    </row>
    <row r="37382" spans="21:21" x14ac:dyDescent="0.2">
      <c r="U37382" s="59"/>
    </row>
    <row r="37383" spans="21:21" x14ac:dyDescent="0.2">
      <c r="U37383" s="59"/>
    </row>
    <row r="37384" spans="21:21" x14ac:dyDescent="0.2">
      <c r="U37384" s="59"/>
    </row>
    <row r="37385" spans="21:21" x14ac:dyDescent="0.2">
      <c r="U37385" s="59"/>
    </row>
    <row r="37386" spans="21:21" x14ac:dyDescent="0.2">
      <c r="U37386" s="59"/>
    </row>
    <row r="37387" spans="21:21" x14ac:dyDescent="0.2">
      <c r="U37387" s="59"/>
    </row>
    <row r="37388" spans="21:21" x14ac:dyDescent="0.2">
      <c r="U37388" s="59"/>
    </row>
    <row r="37389" spans="21:21" x14ac:dyDescent="0.2">
      <c r="U37389" s="59"/>
    </row>
    <row r="37390" spans="21:21" x14ac:dyDescent="0.2">
      <c r="U37390" s="59"/>
    </row>
    <row r="37391" spans="21:21" x14ac:dyDescent="0.2">
      <c r="U37391" s="59"/>
    </row>
    <row r="37392" spans="21:21" x14ac:dyDescent="0.2">
      <c r="U37392" s="59"/>
    </row>
    <row r="37393" spans="21:21" x14ac:dyDescent="0.2">
      <c r="U37393" s="59"/>
    </row>
    <row r="37394" spans="21:21" x14ac:dyDescent="0.2">
      <c r="U37394" s="59"/>
    </row>
    <row r="37395" spans="21:21" x14ac:dyDescent="0.2">
      <c r="U37395" s="59"/>
    </row>
    <row r="37396" spans="21:21" x14ac:dyDescent="0.2">
      <c r="U37396" s="59"/>
    </row>
    <row r="37397" spans="21:21" x14ac:dyDescent="0.2">
      <c r="U37397" s="59"/>
    </row>
    <row r="37398" spans="21:21" x14ac:dyDescent="0.2">
      <c r="U37398" s="59"/>
    </row>
    <row r="37399" spans="21:21" x14ac:dyDescent="0.2">
      <c r="U37399" s="59"/>
    </row>
    <row r="37400" spans="21:21" x14ac:dyDescent="0.2">
      <c r="U37400" s="59"/>
    </row>
    <row r="37401" spans="21:21" x14ac:dyDescent="0.2">
      <c r="U37401" s="59"/>
    </row>
    <row r="37402" spans="21:21" x14ac:dyDescent="0.2">
      <c r="U37402" s="59"/>
    </row>
    <row r="37403" spans="21:21" x14ac:dyDescent="0.2">
      <c r="U37403" s="59"/>
    </row>
    <row r="37404" spans="21:21" x14ac:dyDescent="0.2">
      <c r="U37404" s="59"/>
    </row>
    <row r="37405" spans="21:21" x14ac:dyDescent="0.2">
      <c r="U37405" s="59"/>
    </row>
    <row r="37406" spans="21:21" x14ac:dyDescent="0.2">
      <c r="U37406" s="59"/>
    </row>
    <row r="37407" spans="21:21" x14ac:dyDescent="0.2">
      <c r="U37407" s="59"/>
    </row>
    <row r="37408" spans="21:21" x14ac:dyDescent="0.2">
      <c r="U37408" s="59"/>
    </row>
    <row r="37409" spans="21:21" x14ac:dyDescent="0.2">
      <c r="U37409" s="59"/>
    </row>
    <row r="37410" spans="21:21" x14ac:dyDescent="0.2">
      <c r="U37410" s="59"/>
    </row>
    <row r="37411" spans="21:21" x14ac:dyDescent="0.2">
      <c r="U37411" s="59"/>
    </row>
    <row r="37412" spans="21:21" x14ac:dyDescent="0.2">
      <c r="U37412" s="59"/>
    </row>
    <row r="37413" spans="21:21" x14ac:dyDescent="0.2">
      <c r="U37413" s="59"/>
    </row>
    <row r="37414" spans="21:21" x14ac:dyDescent="0.2">
      <c r="U37414" s="59"/>
    </row>
    <row r="37415" spans="21:21" x14ac:dyDescent="0.2">
      <c r="U37415" s="59"/>
    </row>
    <row r="37416" spans="21:21" x14ac:dyDescent="0.2">
      <c r="U37416" s="59"/>
    </row>
    <row r="37417" spans="21:21" x14ac:dyDescent="0.2">
      <c r="U37417" s="59"/>
    </row>
    <row r="37418" spans="21:21" x14ac:dyDescent="0.2">
      <c r="U37418" s="59"/>
    </row>
    <row r="37419" spans="21:21" x14ac:dyDescent="0.2">
      <c r="U37419" s="59"/>
    </row>
    <row r="37420" spans="21:21" x14ac:dyDescent="0.2">
      <c r="U37420" s="59"/>
    </row>
    <row r="37421" spans="21:21" x14ac:dyDescent="0.2">
      <c r="U37421" s="59"/>
    </row>
    <row r="37422" spans="21:21" x14ac:dyDescent="0.2">
      <c r="U37422" s="59"/>
    </row>
    <row r="37423" spans="21:21" x14ac:dyDescent="0.2">
      <c r="U37423" s="59"/>
    </row>
    <row r="37424" spans="21:21" x14ac:dyDescent="0.2">
      <c r="U37424" s="59"/>
    </row>
    <row r="37425" spans="21:21" x14ac:dyDescent="0.2">
      <c r="U37425" s="59"/>
    </row>
    <row r="37426" spans="21:21" x14ac:dyDescent="0.2">
      <c r="U37426" s="59"/>
    </row>
    <row r="37427" spans="21:21" x14ac:dyDescent="0.2">
      <c r="U37427" s="59"/>
    </row>
    <row r="37428" spans="21:21" x14ac:dyDescent="0.2">
      <c r="U37428" s="59"/>
    </row>
    <row r="37429" spans="21:21" x14ac:dyDescent="0.2">
      <c r="U37429" s="59"/>
    </row>
    <row r="37430" spans="21:21" x14ac:dyDescent="0.2">
      <c r="U37430" s="59"/>
    </row>
    <row r="37431" spans="21:21" x14ac:dyDescent="0.2">
      <c r="U37431" s="59"/>
    </row>
    <row r="37432" spans="21:21" x14ac:dyDescent="0.2">
      <c r="U37432" s="59"/>
    </row>
    <row r="37433" spans="21:21" x14ac:dyDescent="0.2">
      <c r="U37433" s="59"/>
    </row>
    <row r="37434" spans="21:21" x14ac:dyDescent="0.2">
      <c r="U37434" s="59"/>
    </row>
    <row r="37435" spans="21:21" x14ac:dyDescent="0.2">
      <c r="U37435" s="59"/>
    </row>
    <row r="37436" spans="21:21" x14ac:dyDescent="0.2">
      <c r="U37436" s="59"/>
    </row>
    <row r="37437" spans="21:21" x14ac:dyDescent="0.2">
      <c r="U37437" s="59"/>
    </row>
    <row r="37438" spans="21:21" x14ac:dyDescent="0.2">
      <c r="U37438" s="59"/>
    </row>
    <row r="37439" spans="21:21" x14ac:dyDescent="0.2">
      <c r="U37439" s="59"/>
    </row>
    <row r="37440" spans="21:21" x14ac:dyDescent="0.2">
      <c r="U37440" s="59"/>
    </row>
    <row r="37441" spans="21:21" x14ac:dyDescent="0.2">
      <c r="U37441" s="59"/>
    </row>
    <row r="37442" spans="21:21" x14ac:dyDescent="0.2">
      <c r="U37442" s="59"/>
    </row>
    <row r="37443" spans="21:21" x14ac:dyDescent="0.2">
      <c r="U37443" s="59"/>
    </row>
    <row r="37444" spans="21:21" x14ac:dyDescent="0.2">
      <c r="U37444" s="59"/>
    </row>
    <row r="37445" spans="21:21" x14ac:dyDescent="0.2">
      <c r="U37445" s="59"/>
    </row>
    <row r="37446" spans="21:21" x14ac:dyDescent="0.2">
      <c r="U37446" s="59"/>
    </row>
    <row r="37447" spans="21:21" x14ac:dyDescent="0.2">
      <c r="U37447" s="59"/>
    </row>
    <row r="37448" spans="21:21" x14ac:dyDescent="0.2">
      <c r="U37448" s="59"/>
    </row>
    <row r="37449" spans="21:21" x14ac:dyDescent="0.2">
      <c r="U37449" s="59"/>
    </row>
    <row r="37450" spans="21:21" x14ac:dyDescent="0.2">
      <c r="U37450" s="59"/>
    </row>
    <row r="37451" spans="21:21" x14ac:dyDescent="0.2">
      <c r="U37451" s="59"/>
    </row>
    <row r="37452" spans="21:21" x14ac:dyDescent="0.2">
      <c r="U37452" s="59"/>
    </row>
    <row r="37453" spans="21:21" x14ac:dyDescent="0.2">
      <c r="U37453" s="59"/>
    </row>
    <row r="37454" spans="21:21" x14ac:dyDescent="0.2">
      <c r="U37454" s="59"/>
    </row>
    <row r="37455" spans="21:21" x14ac:dyDescent="0.2">
      <c r="U37455" s="59"/>
    </row>
    <row r="37456" spans="21:21" x14ac:dyDescent="0.2">
      <c r="U37456" s="59"/>
    </row>
    <row r="37457" spans="21:21" x14ac:dyDescent="0.2">
      <c r="U37457" s="59"/>
    </row>
    <row r="37458" spans="21:21" x14ac:dyDescent="0.2">
      <c r="U37458" s="59"/>
    </row>
    <row r="37459" spans="21:21" x14ac:dyDescent="0.2">
      <c r="U37459" s="59"/>
    </row>
    <row r="37460" spans="21:21" x14ac:dyDescent="0.2">
      <c r="U37460" s="59"/>
    </row>
    <row r="37461" spans="21:21" x14ac:dyDescent="0.2">
      <c r="U37461" s="59"/>
    </row>
    <row r="37462" spans="21:21" x14ac:dyDescent="0.2">
      <c r="U37462" s="59"/>
    </row>
    <row r="37463" spans="21:21" x14ac:dyDescent="0.2">
      <c r="U37463" s="59"/>
    </row>
    <row r="37464" spans="21:21" x14ac:dyDescent="0.2">
      <c r="U37464" s="59"/>
    </row>
    <row r="37465" spans="21:21" x14ac:dyDescent="0.2">
      <c r="U37465" s="59"/>
    </row>
    <row r="37466" spans="21:21" x14ac:dyDescent="0.2">
      <c r="U37466" s="59"/>
    </row>
    <row r="37467" spans="21:21" x14ac:dyDescent="0.2">
      <c r="U37467" s="59"/>
    </row>
    <row r="37468" spans="21:21" x14ac:dyDescent="0.2">
      <c r="U37468" s="59"/>
    </row>
    <row r="37469" spans="21:21" x14ac:dyDescent="0.2">
      <c r="U37469" s="59"/>
    </row>
    <row r="37470" spans="21:21" x14ac:dyDescent="0.2">
      <c r="U37470" s="59"/>
    </row>
    <row r="37471" spans="21:21" x14ac:dyDescent="0.2">
      <c r="U37471" s="59"/>
    </row>
    <row r="37472" spans="21:21" x14ac:dyDescent="0.2">
      <c r="U37472" s="59"/>
    </row>
    <row r="37473" spans="21:21" x14ac:dyDescent="0.2">
      <c r="U37473" s="59"/>
    </row>
    <row r="37474" spans="21:21" x14ac:dyDescent="0.2">
      <c r="U37474" s="59"/>
    </row>
    <row r="37475" spans="21:21" x14ac:dyDescent="0.2">
      <c r="U37475" s="59"/>
    </row>
    <row r="37476" spans="21:21" x14ac:dyDescent="0.2">
      <c r="U37476" s="59"/>
    </row>
    <row r="37477" spans="21:21" x14ac:dyDescent="0.2">
      <c r="U37477" s="59"/>
    </row>
    <row r="37478" spans="21:21" x14ac:dyDescent="0.2">
      <c r="U37478" s="59"/>
    </row>
    <row r="37479" spans="21:21" x14ac:dyDescent="0.2">
      <c r="U37479" s="59"/>
    </row>
    <row r="37480" spans="21:21" x14ac:dyDescent="0.2">
      <c r="U37480" s="59"/>
    </row>
    <row r="37481" spans="21:21" x14ac:dyDescent="0.2">
      <c r="U37481" s="59"/>
    </row>
    <row r="37482" spans="21:21" x14ac:dyDescent="0.2">
      <c r="U37482" s="59"/>
    </row>
    <row r="37483" spans="21:21" x14ac:dyDescent="0.2">
      <c r="U37483" s="59"/>
    </row>
    <row r="37484" spans="21:21" x14ac:dyDescent="0.2">
      <c r="U37484" s="59"/>
    </row>
    <row r="37485" spans="21:21" x14ac:dyDescent="0.2">
      <c r="U37485" s="59"/>
    </row>
    <row r="37486" spans="21:21" x14ac:dyDescent="0.2">
      <c r="U37486" s="59"/>
    </row>
    <row r="37487" spans="21:21" x14ac:dyDescent="0.2">
      <c r="U37487" s="59"/>
    </row>
    <row r="37488" spans="21:21" x14ac:dyDescent="0.2">
      <c r="U37488" s="59"/>
    </row>
    <row r="37489" spans="21:21" x14ac:dyDescent="0.2">
      <c r="U37489" s="59"/>
    </row>
    <row r="37490" spans="21:21" x14ac:dyDescent="0.2">
      <c r="U37490" s="59"/>
    </row>
    <row r="37491" spans="21:21" x14ac:dyDescent="0.2">
      <c r="U37491" s="59"/>
    </row>
    <row r="37492" spans="21:21" x14ac:dyDescent="0.2">
      <c r="U37492" s="59"/>
    </row>
    <row r="37493" spans="21:21" x14ac:dyDescent="0.2">
      <c r="U37493" s="59"/>
    </row>
    <row r="37494" spans="21:21" x14ac:dyDescent="0.2">
      <c r="U37494" s="59"/>
    </row>
    <row r="37495" spans="21:21" x14ac:dyDescent="0.2">
      <c r="U37495" s="59"/>
    </row>
    <row r="37496" spans="21:21" x14ac:dyDescent="0.2">
      <c r="U37496" s="59"/>
    </row>
    <row r="37497" spans="21:21" x14ac:dyDescent="0.2">
      <c r="U37497" s="59"/>
    </row>
    <row r="37498" spans="21:21" x14ac:dyDescent="0.2">
      <c r="U37498" s="59"/>
    </row>
    <row r="37499" spans="21:21" x14ac:dyDescent="0.2">
      <c r="U37499" s="59"/>
    </row>
    <row r="37500" spans="21:21" x14ac:dyDescent="0.2">
      <c r="U37500" s="59"/>
    </row>
    <row r="37501" spans="21:21" x14ac:dyDescent="0.2">
      <c r="U37501" s="59"/>
    </row>
    <row r="37502" spans="21:21" x14ac:dyDescent="0.2">
      <c r="U37502" s="59"/>
    </row>
    <row r="37503" spans="21:21" x14ac:dyDescent="0.2">
      <c r="U37503" s="59"/>
    </row>
    <row r="37504" spans="21:21" x14ac:dyDescent="0.2">
      <c r="U37504" s="59"/>
    </row>
    <row r="37505" spans="21:21" x14ac:dyDescent="0.2">
      <c r="U37505" s="59"/>
    </row>
    <row r="37506" spans="21:21" x14ac:dyDescent="0.2">
      <c r="U37506" s="59"/>
    </row>
    <row r="37507" spans="21:21" x14ac:dyDescent="0.2">
      <c r="U37507" s="59"/>
    </row>
    <row r="37508" spans="21:21" x14ac:dyDescent="0.2">
      <c r="U37508" s="59"/>
    </row>
    <row r="37509" spans="21:21" x14ac:dyDescent="0.2">
      <c r="U37509" s="59"/>
    </row>
    <row r="37510" spans="21:21" x14ac:dyDescent="0.2">
      <c r="U37510" s="59"/>
    </row>
    <row r="37511" spans="21:21" x14ac:dyDescent="0.2">
      <c r="U37511" s="59"/>
    </row>
    <row r="37512" spans="21:21" x14ac:dyDescent="0.2">
      <c r="U37512" s="59"/>
    </row>
    <row r="37513" spans="21:21" x14ac:dyDescent="0.2">
      <c r="U37513" s="59"/>
    </row>
    <row r="37514" spans="21:21" x14ac:dyDescent="0.2">
      <c r="U37514" s="59"/>
    </row>
    <row r="37515" spans="21:21" x14ac:dyDescent="0.2">
      <c r="U37515" s="59"/>
    </row>
    <row r="37516" spans="21:21" x14ac:dyDescent="0.2">
      <c r="U37516" s="59"/>
    </row>
    <row r="37517" spans="21:21" x14ac:dyDescent="0.2">
      <c r="U37517" s="59"/>
    </row>
    <row r="37518" spans="21:21" x14ac:dyDescent="0.2">
      <c r="U37518" s="59"/>
    </row>
    <row r="37519" spans="21:21" x14ac:dyDescent="0.2">
      <c r="U37519" s="59"/>
    </row>
    <row r="37520" spans="21:21" x14ac:dyDescent="0.2">
      <c r="U37520" s="59"/>
    </row>
    <row r="37521" spans="21:21" x14ac:dyDescent="0.2">
      <c r="U37521" s="59"/>
    </row>
    <row r="37522" spans="21:21" x14ac:dyDescent="0.2">
      <c r="U37522" s="59"/>
    </row>
    <row r="37523" spans="21:21" x14ac:dyDescent="0.2">
      <c r="U37523" s="59"/>
    </row>
    <row r="37524" spans="21:21" x14ac:dyDescent="0.2">
      <c r="U37524" s="59"/>
    </row>
    <row r="37525" spans="21:21" x14ac:dyDescent="0.2">
      <c r="U37525" s="59"/>
    </row>
    <row r="37526" spans="21:21" x14ac:dyDescent="0.2">
      <c r="U37526" s="59"/>
    </row>
    <row r="37527" spans="21:21" x14ac:dyDescent="0.2">
      <c r="U37527" s="59"/>
    </row>
    <row r="37528" spans="21:21" x14ac:dyDescent="0.2">
      <c r="U37528" s="59"/>
    </row>
    <row r="37529" spans="21:21" x14ac:dyDescent="0.2">
      <c r="U37529" s="59"/>
    </row>
    <row r="37530" spans="21:21" x14ac:dyDescent="0.2">
      <c r="U37530" s="59"/>
    </row>
    <row r="37531" spans="21:21" x14ac:dyDescent="0.2">
      <c r="U37531" s="59"/>
    </row>
    <row r="37532" spans="21:21" x14ac:dyDescent="0.2">
      <c r="U37532" s="59"/>
    </row>
    <row r="37533" spans="21:21" x14ac:dyDescent="0.2">
      <c r="U37533" s="59"/>
    </row>
    <row r="37534" spans="21:21" x14ac:dyDescent="0.2">
      <c r="U37534" s="59"/>
    </row>
    <row r="37535" spans="21:21" x14ac:dyDescent="0.2">
      <c r="U37535" s="59"/>
    </row>
    <row r="37536" spans="21:21" x14ac:dyDescent="0.2">
      <c r="U37536" s="59"/>
    </row>
    <row r="37537" spans="21:21" x14ac:dyDescent="0.2">
      <c r="U37537" s="59"/>
    </row>
    <row r="37538" spans="21:21" x14ac:dyDescent="0.2">
      <c r="U37538" s="59"/>
    </row>
    <row r="37539" spans="21:21" x14ac:dyDescent="0.2">
      <c r="U37539" s="59"/>
    </row>
    <row r="37540" spans="21:21" x14ac:dyDescent="0.2">
      <c r="U37540" s="59"/>
    </row>
    <row r="37541" spans="21:21" x14ac:dyDescent="0.2">
      <c r="U37541" s="59"/>
    </row>
    <row r="37542" spans="21:21" x14ac:dyDescent="0.2">
      <c r="U37542" s="59"/>
    </row>
    <row r="37543" spans="21:21" x14ac:dyDescent="0.2">
      <c r="U37543" s="59"/>
    </row>
    <row r="37544" spans="21:21" x14ac:dyDescent="0.2">
      <c r="U37544" s="59"/>
    </row>
    <row r="37545" spans="21:21" x14ac:dyDescent="0.2">
      <c r="U37545" s="59"/>
    </row>
    <row r="37546" spans="21:21" x14ac:dyDescent="0.2">
      <c r="U37546" s="59"/>
    </row>
    <row r="37547" spans="21:21" x14ac:dyDescent="0.2">
      <c r="U37547" s="59"/>
    </row>
    <row r="37548" spans="21:21" x14ac:dyDescent="0.2">
      <c r="U37548" s="59"/>
    </row>
    <row r="37549" spans="21:21" x14ac:dyDescent="0.2">
      <c r="U37549" s="59"/>
    </row>
    <row r="37550" spans="21:21" x14ac:dyDescent="0.2">
      <c r="U37550" s="59"/>
    </row>
    <row r="37551" spans="21:21" x14ac:dyDescent="0.2">
      <c r="U37551" s="59"/>
    </row>
    <row r="37552" spans="21:21" x14ac:dyDescent="0.2">
      <c r="U37552" s="59"/>
    </row>
    <row r="37553" spans="21:21" x14ac:dyDescent="0.2">
      <c r="U37553" s="59"/>
    </row>
    <row r="37554" spans="21:21" x14ac:dyDescent="0.2">
      <c r="U37554" s="59"/>
    </row>
    <row r="37555" spans="21:21" x14ac:dyDescent="0.2">
      <c r="U37555" s="59"/>
    </row>
    <row r="37556" spans="21:21" x14ac:dyDescent="0.2">
      <c r="U37556" s="59"/>
    </row>
    <row r="37557" spans="21:21" x14ac:dyDescent="0.2">
      <c r="U37557" s="59"/>
    </row>
    <row r="37558" spans="21:21" x14ac:dyDescent="0.2">
      <c r="U37558" s="59"/>
    </row>
    <row r="37559" spans="21:21" x14ac:dyDescent="0.2">
      <c r="U37559" s="59"/>
    </row>
    <row r="37560" spans="21:21" x14ac:dyDescent="0.2">
      <c r="U37560" s="59"/>
    </row>
    <row r="37561" spans="21:21" x14ac:dyDescent="0.2">
      <c r="U37561" s="59"/>
    </row>
    <row r="37562" spans="21:21" x14ac:dyDescent="0.2">
      <c r="U37562" s="59"/>
    </row>
    <row r="37563" spans="21:21" x14ac:dyDescent="0.2">
      <c r="U37563" s="59"/>
    </row>
    <row r="37564" spans="21:21" x14ac:dyDescent="0.2">
      <c r="U37564" s="59"/>
    </row>
    <row r="37565" spans="21:21" x14ac:dyDescent="0.2">
      <c r="U37565" s="59"/>
    </row>
    <row r="37566" spans="21:21" x14ac:dyDescent="0.2">
      <c r="U37566" s="59"/>
    </row>
    <row r="37567" spans="21:21" x14ac:dyDescent="0.2">
      <c r="U37567" s="59"/>
    </row>
    <row r="37568" spans="21:21" x14ac:dyDescent="0.2">
      <c r="U37568" s="59"/>
    </row>
    <row r="37569" spans="21:21" x14ac:dyDescent="0.2">
      <c r="U37569" s="59"/>
    </row>
    <row r="37570" spans="21:21" x14ac:dyDescent="0.2">
      <c r="U37570" s="59"/>
    </row>
    <row r="37571" spans="21:21" x14ac:dyDescent="0.2">
      <c r="U37571" s="59"/>
    </row>
    <row r="37572" spans="21:21" x14ac:dyDescent="0.2">
      <c r="U37572" s="59"/>
    </row>
    <row r="37573" spans="21:21" x14ac:dyDescent="0.2">
      <c r="U37573" s="59"/>
    </row>
    <row r="37574" spans="21:21" x14ac:dyDescent="0.2">
      <c r="U37574" s="59"/>
    </row>
    <row r="37575" spans="21:21" x14ac:dyDescent="0.2">
      <c r="U37575" s="59"/>
    </row>
    <row r="37576" spans="21:21" x14ac:dyDescent="0.2">
      <c r="U37576" s="59"/>
    </row>
    <row r="37577" spans="21:21" x14ac:dyDescent="0.2">
      <c r="U37577" s="59"/>
    </row>
    <row r="37578" spans="21:21" x14ac:dyDescent="0.2">
      <c r="U37578" s="59"/>
    </row>
    <row r="37579" spans="21:21" x14ac:dyDescent="0.2">
      <c r="U37579" s="59"/>
    </row>
    <row r="37580" spans="21:21" x14ac:dyDescent="0.2">
      <c r="U37580" s="59"/>
    </row>
    <row r="37581" spans="21:21" x14ac:dyDescent="0.2">
      <c r="U37581" s="59"/>
    </row>
    <row r="37582" spans="21:21" x14ac:dyDescent="0.2">
      <c r="U37582" s="59"/>
    </row>
    <row r="37583" spans="21:21" x14ac:dyDescent="0.2">
      <c r="U37583" s="59"/>
    </row>
    <row r="37584" spans="21:21" x14ac:dyDescent="0.2">
      <c r="U37584" s="59"/>
    </row>
    <row r="37585" spans="21:21" x14ac:dyDescent="0.2">
      <c r="U37585" s="59"/>
    </row>
    <row r="37586" spans="21:21" x14ac:dyDescent="0.2">
      <c r="U37586" s="59"/>
    </row>
    <row r="37587" spans="21:21" x14ac:dyDescent="0.2">
      <c r="U37587" s="59"/>
    </row>
    <row r="37588" spans="21:21" x14ac:dyDescent="0.2">
      <c r="U37588" s="59"/>
    </row>
    <row r="37589" spans="21:21" x14ac:dyDescent="0.2">
      <c r="U37589" s="59"/>
    </row>
    <row r="37590" spans="21:21" x14ac:dyDescent="0.2">
      <c r="U37590" s="59"/>
    </row>
    <row r="37591" spans="21:21" x14ac:dyDescent="0.2">
      <c r="U37591" s="59"/>
    </row>
    <row r="37592" spans="21:21" x14ac:dyDescent="0.2">
      <c r="U37592" s="59"/>
    </row>
    <row r="37593" spans="21:21" x14ac:dyDescent="0.2">
      <c r="U37593" s="59"/>
    </row>
    <row r="37594" spans="21:21" x14ac:dyDescent="0.2">
      <c r="U37594" s="59"/>
    </row>
    <row r="37595" spans="21:21" x14ac:dyDescent="0.2">
      <c r="U37595" s="59"/>
    </row>
    <row r="37596" spans="21:21" x14ac:dyDescent="0.2">
      <c r="U37596" s="59"/>
    </row>
    <row r="37597" spans="21:21" x14ac:dyDescent="0.2">
      <c r="U37597" s="59"/>
    </row>
    <row r="37598" spans="21:21" x14ac:dyDescent="0.2">
      <c r="U37598" s="59"/>
    </row>
    <row r="37599" spans="21:21" x14ac:dyDescent="0.2">
      <c r="U37599" s="59"/>
    </row>
    <row r="37600" spans="21:21" x14ac:dyDescent="0.2">
      <c r="U37600" s="59"/>
    </row>
    <row r="37601" spans="21:21" x14ac:dyDescent="0.2">
      <c r="U37601" s="59"/>
    </row>
    <row r="37602" spans="21:21" x14ac:dyDescent="0.2">
      <c r="U37602" s="59"/>
    </row>
    <row r="37603" spans="21:21" x14ac:dyDescent="0.2">
      <c r="U37603" s="59"/>
    </row>
    <row r="37604" spans="21:21" x14ac:dyDescent="0.2">
      <c r="U37604" s="59"/>
    </row>
    <row r="37605" spans="21:21" x14ac:dyDescent="0.2">
      <c r="U37605" s="59"/>
    </row>
    <row r="37606" spans="21:21" x14ac:dyDescent="0.2">
      <c r="U37606" s="59"/>
    </row>
    <row r="37607" spans="21:21" x14ac:dyDescent="0.2">
      <c r="U37607" s="59"/>
    </row>
    <row r="37608" spans="21:21" x14ac:dyDescent="0.2">
      <c r="U37608" s="59"/>
    </row>
    <row r="37609" spans="21:21" x14ac:dyDescent="0.2">
      <c r="U37609" s="59"/>
    </row>
    <row r="37610" spans="21:21" x14ac:dyDescent="0.2">
      <c r="U37610" s="59"/>
    </row>
    <row r="37611" spans="21:21" x14ac:dyDescent="0.2">
      <c r="U37611" s="59"/>
    </row>
    <row r="37612" spans="21:21" x14ac:dyDescent="0.2">
      <c r="U37612" s="59"/>
    </row>
    <row r="37613" spans="21:21" x14ac:dyDescent="0.2">
      <c r="U37613" s="59"/>
    </row>
    <row r="37614" spans="21:21" x14ac:dyDescent="0.2">
      <c r="U37614" s="59"/>
    </row>
    <row r="37615" spans="21:21" x14ac:dyDescent="0.2">
      <c r="U37615" s="59"/>
    </row>
    <row r="37616" spans="21:21" x14ac:dyDescent="0.2">
      <c r="U37616" s="59"/>
    </row>
    <row r="37617" spans="21:21" x14ac:dyDescent="0.2">
      <c r="U37617" s="59"/>
    </row>
    <row r="37618" spans="21:21" x14ac:dyDescent="0.2">
      <c r="U37618" s="59"/>
    </row>
    <row r="37619" spans="21:21" x14ac:dyDescent="0.2">
      <c r="U37619" s="59"/>
    </row>
    <row r="37620" spans="21:21" x14ac:dyDescent="0.2">
      <c r="U37620" s="59"/>
    </row>
    <row r="37621" spans="21:21" x14ac:dyDescent="0.2">
      <c r="U37621" s="59"/>
    </row>
    <row r="37622" spans="21:21" x14ac:dyDescent="0.2">
      <c r="U37622" s="59"/>
    </row>
    <row r="37623" spans="21:21" x14ac:dyDescent="0.2">
      <c r="U37623" s="59"/>
    </row>
    <row r="37624" spans="21:21" x14ac:dyDescent="0.2">
      <c r="U37624" s="59"/>
    </row>
    <row r="37625" spans="21:21" x14ac:dyDescent="0.2">
      <c r="U37625" s="59"/>
    </row>
    <row r="37626" spans="21:21" x14ac:dyDescent="0.2">
      <c r="U37626" s="59"/>
    </row>
    <row r="37627" spans="21:21" x14ac:dyDescent="0.2">
      <c r="U37627" s="59"/>
    </row>
    <row r="37628" spans="21:21" x14ac:dyDescent="0.2">
      <c r="U37628" s="59"/>
    </row>
    <row r="37629" spans="21:21" x14ac:dyDescent="0.2">
      <c r="U37629" s="59"/>
    </row>
    <row r="37630" spans="21:21" x14ac:dyDescent="0.2">
      <c r="U37630" s="59"/>
    </row>
    <row r="37631" spans="21:21" x14ac:dyDescent="0.2">
      <c r="U37631" s="59"/>
    </row>
    <row r="37632" spans="21:21" x14ac:dyDescent="0.2">
      <c r="U37632" s="59"/>
    </row>
    <row r="37633" spans="21:21" x14ac:dyDescent="0.2">
      <c r="U37633" s="59"/>
    </row>
    <row r="37634" spans="21:21" x14ac:dyDescent="0.2">
      <c r="U37634" s="59"/>
    </row>
    <row r="37635" spans="21:21" x14ac:dyDescent="0.2">
      <c r="U37635" s="59"/>
    </row>
    <row r="37636" spans="21:21" x14ac:dyDescent="0.2">
      <c r="U37636" s="59"/>
    </row>
    <row r="37637" spans="21:21" x14ac:dyDescent="0.2">
      <c r="U37637" s="59"/>
    </row>
    <row r="37638" spans="21:21" x14ac:dyDescent="0.2">
      <c r="U37638" s="59"/>
    </row>
    <row r="37639" spans="21:21" x14ac:dyDescent="0.2">
      <c r="U37639" s="59"/>
    </row>
    <row r="37640" spans="21:21" x14ac:dyDescent="0.2">
      <c r="U37640" s="59"/>
    </row>
    <row r="37641" spans="21:21" x14ac:dyDescent="0.2">
      <c r="U37641" s="59"/>
    </row>
    <row r="37642" spans="21:21" x14ac:dyDescent="0.2">
      <c r="U37642" s="59"/>
    </row>
    <row r="37643" spans="21:21" x14ac:dyDescent="0.2">
      <c r="U37643" s="59"/>
    </row>
    <row r="37644" spans="21:21" x14ac:dyDescent="0.2">
      <c r="U37644" s="59"/>
    </row>
    <row r="37645" spans="21:21" x14ac:dyDescent="0.2">
      <c r="U37645" s="59"/>
    </row>
    <row r="37646" spans="21:21" x14ac:dyDescent="0.2">
      <c r="U37646" s="59"/>
    </row>
    <row r="37647" spans="21:21" x14ac:dyDescent="0.2">
      <c r="U37647" s="59"/>
    </row>
    <row r="37648" spans="21:21" x14ac:dyDescent="0.2">
      <c r="U37648" s="59"/>
    </row>
    <row r="37649" spans="21:21" x14ac:dyDescent="0.2">
      <c r="U37649" s="59"/>
    </row>
    <row r="37650" spans="21:21" x14ac:dyDescent="0.2">
      <c r="U37650" s="59"/>
    </row>
    <row r="37651" spans="21:21" x14ac:dyDescent="0.2">
      <c r="U37651" s="59"/>
    </row>
    <row r="37652" spans="21:21" x14ac:dyDescent="0.2">
      <c r="U37652" s="59"/>
    </row>
    <row r="37653" spans="21:21" x14ac:dyDescent="0.2">
      <c r="U37653" s="59"/>
    </row>
    <row r="37654" spans="21:21" x14ac:dyDescent="0.2">
      <c r="U37654" s="59"/>
    </row>
    <row r="37655" spans="21:21" x14ac:dyDescent="0.2">
      <c r="U37655" s="59"/>
    </row>
    <row r="37656" spans="21:21" x14ac:dyDescent="0.2">
      <c r="U37656" s="59"/>
    </row>
    <row r="37657" spans="21:21" x14ac:dyDescent="0.2">
      <c r="U37657" s="59"/>
    </row>
    <row r="37658" spans="21:21" x14ac:dyDescent="0.2">
      <c r="U37658" s="59"/>
    </row>
    <row r="37659" spans="21:21" x14ac:dyDescent="0.2">
      <c r="U37659" s="59"/>
    </row>
    <row r="37660" spans="21:21" x14ac:dyDescent="0.2">
      <c r="U37660" s="59"/>
    </row>
    <row r="37661" spans="21:21" x14ac:dyDescent="0.2">
      <c r="U37661" s="59"/>
    </row>
    <row r="37662" spans="21:21" x14ac:dyDescent="0.2">
      <c r="U37662" s="59"/>
    </row>
    <row r="37663" spans="21:21" x14ac:dyDescent="0.2">
      <c r="U37663" s="59"/>
    </row>
    <row r="37664" spans="21:21" x14ac:dyDescent="0.2">
      <c r="U37664" s="59"/>
    </row>
    <row r="37665" spans="21:21" x14ac:dyDescent="0.2">
      <c r="U37665" s="59"/>
    </row>
    <row r="37666" spans="21:21" x14ac:dyDescent="0.2">
      <c r="U37666" s="59"/>
    </row>
    <row r="37667" spans="21:21" x14ac:dyDescent="0.2">
      <c r="U37667" s="59"/>
    </row>
    <row r="37668" spans="21:21" x14ac:dyDescent="0.2">
      <c r="U37668" s="59"/>
    </row>
    <row r="37669" spans="21:21" x14ac:dyDescent="0.2">
      <c r="U37669" s="59"/>
    </row>
    <row r="37670" spans="21:21" x14ac:dyDescent="0.2">
      <c r="U37670" s="59"/>
    </row>
    <row r="37671" spans="21:21" x14ac:dyDescent="0.2">
      <c r="U37671" s="59"/>
    </row>
    <row r="37672" spans="21:21" x14ac:dyDescent="0.2">
      <c r="U37672" s="59"/>
    </row>
    <row r="37673" spans="21:21" x14ac:dyDescent="0.2">
      <c r="U37673" s="59"/>
    </row>
    <row r="37674" spans="21:21" x14ac:dyDescent="0.2">
      <c r="U37674" s="59"/>
    </row>
    <row r="37675" spans="21:21" x14ac:dyDescent="0.2">
      <c r="U37675" s="59"/>
    </row>
    <row r="37676" spans="21:21" x14ac:dyDescent="0.2">
      <c r="U37676" s="59"/>
    </row>
    <row r="37677" spans="21:21" x14ac:dyDescent="0.2">
      <c r="U37677" s="59"/>
    </row>
    <row r="37678" spans="21:21" x14ac:dyDescent="0.2">
      <c r="U37678" s="59"/>
    </row>
    <row r="37679" spans="21:21" x14ac:dyDescent="0.2">
      <c r="U37679" s="59"/>
    </row>
    <row r="37680" spans="21:21" x14ac:dyDescent="0.2">
      <c r="U37680" s="59"/>
    </row>
    <row r="37681" spans="21:21" x14ac:dyDescent="0.2">
      <c r="U37681" s="59"/>
    </row>
    <row r="37682" spans="21:21" x14ac:dyDescent="0.2">
      <c r="U37682" s="59"/>
    </row>
    <row r="37683" spans="21:21" x14ac:dyDescent="0.2">
      <c r="U37683" s="59"/>
    </row>
    <row r="37684" spans="21:21" x14ac:dyDescent="0.2">
      <c r="U37684" s="59"/>
    </row>
    <row r="37685" spans="21:21" x14ac:dyDescent="0.2">
      <c r="U37685" s="59"/>
    </row>
    <row r="37686" spans="21:21" x14ac:dyDescent="0.2">
      <c r="U37686" s="59"/>
    </row>
    <row r="37687" spans="21:21" x14ac:dyDescent="0.2">
      <c r="U37687" s="59"/>
    </row>
    <row r="37688" spans="21:21" x14ac:dyDescent="0.2">
      <c r="U37688" s="59"/>
    </row>
    <row r="37689" spans="21:21" x14ac:dyDescent="0.2">
      <c r="U37689" s="59"/>
    </row>
    <row r="37690" spans="21:21" x14ac:dyDescent="0.2">
      <c r="U37690" s="59"/>
    </row>
    <row r="37691" spans="21:21" x14ac:dyDescent="0.2">
      <c r="U37691" s="59"/>
    </row>
    <row r="37692" spans="21:21" x14ac:dyDescent="0.2">
      <c r="U37692" s="59"/>
    </row>
    <row r="37693" spans="21:21" x14ac:dyDescent="0.2">
      <c r="U37693" s="59"/>
    </row>
    <row r="37694" spans="21:21" x14ac:dyDescent="0.2">
      <c r="U37694" s="59"/>
    </row>
    <row r="37695" spans="21:21" x14ac:dyDescent="0.2">
      <c r="U37695" s="59"/>
    </row>
    <row r="37696" spans="21:21" x14ac:dyDescent="0.2">
      <c r="U37696" s="59"/>
    </row>
    <row r="37697" spans="21:21" x14ac:dyDescent="0.2">
      <c r="U37697" s="59"/>
    </row>
    <row r="37698" spans="21:21" x14ac:dyDescent="0.2">
      <c r="U37698" s="59"/>
    </row>
    <row r="37699" spans="21:21" x14ac:dyDescent="0.2">
      <c r="U37699" s="59"/>
    </row>
    <row r="37700" spans="21:21" x14ac:dyDescent="0.2">
      <c r="U37700" s="59"/>
    </row>
    <row r="37701" spans="21:21" x14ac:dyDescent="0.2">
      <c r="U37701" s="59"/>
    </row>
    <row r="37702" spans="21:21" x14ac:dyDescent="0.2">
      <c r="U37702" s="59"/>
    </row>
    <row r="37703" spans="21:21" x14ac:dyDescent="0.2">
      <c r="U37703" s="59"/>
    </row>
    <row r="37704" spans="21:21" x14ac:dyDescent="0.2">
      <c r="U37704" s="59"/>
    </row>
    <row r="37705" spans="21:21" x14ac:dyDescent="0.2">
      <c r="U37705" s="59"/>
    </row>
    <row r="37706" spans="21:21" x14ac:dyDescent="0.2">
      <c r="U37706" s="59"/>
    </row>
    <row r="37707" spans="21:21" x14ac:dyDescent="0.2">
      <c r="U37707" s="59"/>
    </row>
    <row r="37708" spans="21:21" x14ac:dyDescent="0.2">
      <c r="U37708" s="59"/>
    </row>
    <row r="37709" spans="21:21" x14ac:dyDescent="0.2">
      <c r="U37709" s="59"/>
    </row>
    <row r="37710" spans="21:21" x14ac:dyDescent="0.2">
      <c r="U37710" s="59"/>
    </row>
    <row r="37711" spans="21:21" x14ac:dyDescent="0.2">
      <c r="U37711" s="59"/>
    </row>
    <row r="37712" spans="21:21" x14ac:dyDescent="0.2">
      <c r="U37712" s="59"/>
    </row>
    <row r="37713" spans="21:21" x14ac:dyDescent="0.2">
      <c r="U37713" s="59"/>
    </row>
    <row r="37714" spans="21:21" x14ac:dyDescent="0.2">
      <c r="U37714" s="59"/>
    </row>
    <row r="37715" spans="21:21" x14ac:dyDescent="0.2">
      <c r="U37715" s="59"/>
    </row>
    <row r="37716" spans="21:21" x14ac:dyDescent="0.2">
      <c r="U37716" s="59"/>
    </row>
    <row r="37717" spans="21:21" x14ac:dyDescent="0.2">
      <c r="U37717" s="59"/>
    </row>
    <row r="37718" spans="21:21" x14ac:dyDescent="0.2">
      <c r="U37718" s="59"/>
    </row>
    <row r="37719" spans="21:21" x14ac:dyDescent="0.2">
      <c r="U37719" s="59"/>
    </row>
    <row r="37720" spans="21:21" x14ac:dyDescent="0.2">
      <c r="U37720" s="59"/>
    </row>
    <row r="37721" spans="21:21" x14ac:dyDescent="0.2">
      <c r="U37721" s="59"/>
    </row>
    <row r="37722" spans="21:21" x14ac:dyDescent="0.2">
      <c r="U37722" s="59"/>
    </row>
    <row r="37723" spans="21:21" x14ac:dyDescent="0.2">
      <c r="U37723" s="59"/>
    </row>
    <row r="37724" spans="21:21" x14ac:dyDescent="0.2">
      <c r="U37724" s="59"/>
    </row>
    <row r="37725" spans="21:21" x14ac:dyDescent="0.2">
      <c r="U37725" s="59"/>
    </row>
    <row r="37726" spans="21:21" x14ac:dyDescent="0.2">
      <c r="U37726" s="59"/>
    </row>
    <row r="37727" spans="21:21" x14ac:dyDescent="0.2">
      <c r="U37727" s="59"/>
    </row>
    <row r="37728" spans="21:21" x14ac:dyDescent="0.2">
      <c r="U37728" s="59"/>
    </row>
    <row r="37729" spans="21:21" x14ac:dyDescent="0.2">
      <c r="U37729" s="59"/>
    </row>
    <row r="37730" spans="21:21" x14ac:dyDescent="0.2">
      <c r="U37730" s="59"/>
    </row>
    <row r="37731" spans="21:21" x14ac:dyDescent="0.2">
      <c r="U37731" s="59"/>
    </row>
    <row r="37732" spans="21:21" x14ac:dyDescent="0.2">
      <c r="U37732" s="59"/>
    </row>
    <row r="37733" spans="21:21" x14ac:dyDescent="0.2">
      <c r="U37733" s="59"/>
    </row>
    <row r="37734" spans="21:21" x14ac:dyDescent="0.2">
      <c r="U37734" s="59"/>
    </row>
    <row r="37735" spans="21:21" x14ac:dyDescent="0.2">
      <c r="U37735" s="59"/>
    </row>
    <row r="37736" spans="21:21" x14ac:dyDescent="0.2">
      <c r="U37736" s="59"/>
    </row>
    <row r="37737" spans="21:21" x14ac:dyDescent="0.2">
      <c r="U37737" s="59"/>
    </row>
    <row r="37738" spans="21:21" x14ac:dyDescent="0.2">
      <c r="U37738" s="59"/>
    </row>
    <row r="37739" spans="21:21" x14ac:dyDescent="0.2">
      <c r="U37739" s="59"/>
    </row>
    <row r="37740" spans="21:21" x14ac:dyDescent="0.2">
      <c r="U37740" s="59"/>
    </row>
    <row r="37741" spans="21:21" x14ac:dyDescent="0.2">
      <c r="U37741" s="59"/>
    </row>
    <row r="37742" spans="21:21" x14ac:dyDescent="0.2">
      <c r="U37742" s="59"/>
    </row>
    <row r="37743" spans="21:21" x14ac:dyDescent="0.2">
      <c r="U37743" s="59"/>
    </row>
    <row r="37744" spans="21:21" x14ac:dyDescent="0.2">
      <c r="U37744" s="59"/>
    </row>
    <row r="37745" spans="21:21" x14ac:dyDescent="0.2">
      <c r="U37745" s="59"/>
    </row>
    <row r="37746" spans="21:21" x14ac:dyDescent="0.2">
      <c r="U37746" s="59"/>
    </row>
    <row r="37747" spans="21:21" x14ac:dyDescent="0.2">
      <c r="U37747" s="59"/>
    </row>
    <row r="37748" spans="21:21" x14ac:dyDescent="0.2">
      <c r="U37748" s="59"/>
    </row>
    <row r="37749" spans="21:21" x14ac:dyDescent="0.2">
      <c r="U37749" s="59"/>
    </row>
    <row r="37750" spans="21:21" x14ac:dyDescent="0.2">
      <c r="U37750" s="59"/>
    </row>
    <row r="37751" spans="21:21" x14ac:dyDescent="0.2">
      <c r="U37751" s="59"/>
    </row>
    <row r="37752" spans="21:21" x14ac:dyDescent="0.2">
      <c r="U37752" s="59"/>
    </row>
    <row r="37753" spans="21:21" x14ac:dyDescent="0.2">
      <c r="U37753" s="59"/>
    </row>
    <row r="37754" spans="21:21" x14ac:dyDescent="0.2">
      <c r="U37754" s="59"/>
    </row>
    <row r="37755" spans="21:21" x14ac:dyDescent="0.2">
      <c r="U37755" s="59"/>
    </row>
    <row r="37756" spans="21:21" x14ac:dyDescent="0.2">
      <c r="U37756" s="59"/>
    </row>
    <row r="37757" spans="21:21" x14ac:dyDescent="0.2">
      <c r="U37757" s="59"/>
    </row>
    <row r="37758" spans="21:21" x14ac:dyDescent="0.2">
      <c r="U37758" s="59"/>
    </row>
    <row r="37759" spans="21:21" x14ac:dyDescent="0.2">
      <c r="U37759" s="59"/>
    </row>
    <row r="37760" spans="21:21" x14ac:dyDescent="0.2">
      <c r="U37760" s="59"/>
    </row>
    <row r="37761" spans="21:21" x14ac:dyDescent="0.2">
      <c r="U37761" s="59"/>
    </row>
    <row r="37762" spans="21:21" x14ac:dyDescent="0.2">
      <c r="U37762" s="59"/>
    </row>
    <row r="37763" spans="21:21" x14ac:dyDescent="0.2">
      <c r="U37763" s="59"/>
    </row>
    <row r="37764" spans="21:21" x14ac:dyDescent="0.2">
      <c r="U37764" s="59"/>
    </row>
    <row r="37765" spans="21:21" x14ac:dyDescent="0.2">
      <c r="U37765" s="59"/>
    </row>
    <row r="37766" spans="21:21" x14ac:dyDescent="0.2">
      <c r="U37766" s="59"/>
    </row>
    <row r="37767" spans="21:21" x14ac:dyDescent="0.2">
      <c r="U37767" s="59"/>
    </row>
    <row r="37768" spans="21:21" x14ac:dyDescent="0.2">
      <c r="U37768" s="59"/>
    </row>
    <row r="37769" spans="21:21" x14ac:dyDescent="0.2">
      <c r="U37769" s="59"/>
    </row>
    <row r="37770" spans="21:21" x14ac:dyDescent="0.2">
      <c r="U37770" s="59"/>
    </row>
    <row r="37771" spans="21:21" x14ac:dyDescent="0.2">
      <c r="U37771" s="59"/>
    </row>
    <row r="37772" spans="21:21" x14ac:dyDescent="0.2">
      <c r="U37772" s="59"/>
    </row>
    <row r="37773" spans="21:21" x14ac:dyDescent="0.2">
      <c r="U37773" s="59"/>
    </row>
    <row r="37774" spans="21:21" x14ac:dyDescent="0.2">
      <c r="U37774" s="59"/>
    </row>
    <row r="37775" spans="21:21" x14ac:dyDescent="0.2">
      <c r="U37775" s="59"/>
    </row>
    <row r="37776" spans="21:21" x14ac:dyDescent="0.2">
      <c r="U37776" s="59"/>
    </row>
    <row r="37777" spans="21:21" x14ac:dyDescent="0.2">
      <c r="U37777" s="59"/>
    </row>
    <row r="37778" spans="21:21" x14ac:dyDescent="0.2">
      <c r="U37778" s="59"/>
    </row>
    <row r="37779" spans="21:21" x14ac:dyDescent="0.2">
      <c r="U37779" s="59"/>
    </row>
    <row r="37780" spans="21:21" x14ac:dyDescent="0.2">
      <c r="U37780" s="59"/>
    </row>
    <row r="37781" spans="21:21" x14ac:dyDescent="0.2">
      <c r="U37781" s="59"/>
    </row>
    <row r="37782" spans="21:21" x14ac:dyDescent="0.2">
      <c r="U37782" s="59"/>
    </row>
    <row r="37783" spans="21:21" x14ac:dyDescent="0.2">
      <c r="U37783" s="59"/>
    </row>
    <row r="37784" spans="21:21" x14ac:dyDescent="0.2">
      <c r="U37784" s="59"/>
    </row>
    <row r="37785" spans="21:21" x14ac:dyDescent="0.2">
      <c r="U37785" s="59"/>
    </row>
    <row r="37786" spans="21:21" x14ac:dyDescent="0.2">
      <c r="U37786" s="59"/>
    </row>
    <row r="37787" spans="21:21" x14ac:dyDescent="0.2">
      <c r="U37787" s="59"/>
    </row>
    <row r="37788" spans="21:21" x14ac:dyDescent="0.2">
      <c r="U37788" s="59"/>
    </row>
    <row r="37789" spans="21:21" x14ac:dyDescent="0.2">
      <c r="U37789" s="59"/>
    </row>
    <row r="37790" spans="21:21" x14ac:dyDescent="0.2">
      <c r="U37790" s="59"/>
    </row>
    <row r="37791" spans="21:21" x14ac:dyDescent="0.2">
      <c r="U37791" s="59"/>
    </row>
    <row r="37792" spans="21:21" x14ac:dyDescent="0.2">
      <c r="U37792" s="59"/>
    </row>
    <row r="37793" spans="21:21" x14ac:dyDescent="0.2">
      <c r="U37793" s="59"/>
    </row>
    <row r="37794" spans="21:21" x14ac:dyDescent="0.2">
      <c r="U37794" s="59"/>
    </row>
    <row r="37795" spans="21:21" x14ac:dyDescent="0.2">
      <c r="U37795" s="59"/>
    </row>
    <row r="37796" spans="21:21" x14ac:dyDescent="0.2">
      <c r="U37796" s="59"/>
    </row>
    <row r="37797" spans="21:21" x14ac:dyDescent="0.2">
      <c r="U37797" s="59"/>
    </row>
    <row r="37798" spans="21:21" x14ac:dyDescent="0.2">
      <c r="U37798" s="59"/>
    </row>
    <row r="37799" spans="21:21" x14ac:dyDescent="0.2">
      <c r="U37799" s="59"/>
    </row>
    <row r="37800" spans="21:21" x14ac:dyDescent="0.2">
      <c r="U37800" s="59"/>
    </row>
    <row r="37801" spans="21:21" x14ac:dyDescent="0.2">
      <c r="U37801" s="59"/>
    </row>
    <row r="37802" spans="21:21" x14ac:dyDescent="0.2">
      <c r="U37802" s="59"/>
    </row>
    <row r="37803" spans="21:21" x14ac:dyDescent="0.2">
      <c r="U37803" s="59"/>
    </row>
    <row r="37804" spans="21:21" x14ac:dyDescent="0.2">
      <c r="U37804" s="59"/>
    </row>
    <row r="37805" spans="21:21" x14ac:dyDescent="0.2">
      <c r="U37805" s="59"/>
    </row>
    <row r="37806" spans="21:21" x14ac:dyDescent="0.2">
      <c r="U37806" s="59"/>
    </row>
    <row r="37807" spans="21:21" x14ac:dyDescent="0.2">
      <c r="U37807" s="59"/>
    </row>
    <row r="37808" spans="21:21" x14ac:dyDescent="0.2">
      <c r="U37808" s="59"/>
    </row>
    <row r="37809" spans="21:21" x14ac:dyDescent="0.2">
      <c r="U37809" s="59"/>
    </row>
    <row r="37810" spans="21:21" x14ac:dyDescent="0.2">
      <c r="U37810" s="59"/>
    </row>
    <row r="37811" spans="21:21" x14ac:dyDescent="0.2">
      <c r="U37811" s="59"/>
    </row>
    <row r="37812" spans="21:21" x14ac:dyDescent="0.2">
      <c r="U37812" s="59"/>
    </row>
    <row r="37813" spans="21:21" x14ac:dyDescent="0.2">
      <c r="U37813" s="59"/>
    </row>
    <row r="37814" spans="21:21" x14ac:dyDescent="0.2">
      <c r="U37814" s="59"/>
    </row>
    <row r="37815" spans="21:21" x14ac:dyDescent="0.2">
      <c r="U37815" s="59"/>
    </row>
    <row r="37816" spans="21:21" x14ac:dyDescent="0.2">
      <c r="U37816" s="59"/>
    </row>
    <row r="37817" spans="21:21" x14ac:dyDescent="0.2">
      <c r="U37817" s="59"/>
    </row>
    <row r="37818" spans="21:21" x14ac:dyDescent="0.2">
      <c r="U37818" s="59"/>
    </row>
    <row r="37819" spans="21:21" x14ac:dyDescent="0.2">
      <c r="U37819" s="59"/>
    </row>
    <row r="37820" spans="21:21" x14ac:dyDescent="0.2">
      <c r="U37820" s="59"/>
    </row>
    <row r="37821" spans="21:21" x14ac:dyDescent="0.2">
      <c r="U37821" s="59"/>
    </row>
    <row r="37822" spans="21:21" x14ac:dyDescent="0.2">
      <c r="U37822" s="59"/>
    </row>
    <row r="37823" spans="21:21" x14ac:dyDescent="0.2">
      <c r="U37823" s="59"/>
    </row>
    <row r="37824" spans="21:21" x14ac:dyDescent="0.2">
      <c r="U37824" s="59"/>
    </row>
    <row r="37825" spans="21:21" x14ac:dyDescent="0.2">
      <c r="U37825" s="59"/>
    </row>
    <row r="37826" spans="21:21" x14ac:dyDescent="0.2">
      <c r="U37826" s="59"/>
    </row>
    <row r="37827" spans="21:21" x14ac:dyDescent="0.2">
      <c r="U37827" s="59"/>
    </row>
    <row r="37828" spans="21:21" x14ac:dyDescent="0.2">
      <c r="U37828" s="59"/>
    </row>
    <row r="37829" spans="21:21" x14ac:dyDescent="0.2">
      <c r="U37829" s="59"/>
    </row>
    <row r="37830" spans="21:21" x14ac:dyDescent="0.2">
      <c r="U37830" s="59"/>
    </row>
    <row r="37831" spans="21:21" x14ac:dyDescent="0.2">
      <c r="U37831" s="59"/>
    </row>
    <row r="37832" spans="21:21" x14ac:dyDescent="0.2">
      <c r="U37832" s="59"/>
    </row>
    <row r="37833" spans="21:21" x14ac:dyDescent="0.2">
      <c r="U37833" s="59"/>
    </row>
    <row r="37834" spans="21:21" x14ac:dyDescent="0.2">
      <c r="U37834" s="59"/>
    </row>
    <row r="37835" spans="21:21" x14ac:dyDescent="0.2">
      <c r="U37835" s="59"/>
    </row>
    <row r="37836" spans="21:21" x14ac:dyDescent="0.2">
      <c r="U37836" s="59"/>
    </row>
    <row r="37837" spans="21:21" x14ac:dyDescent="0.2">
      <c r="U37837" s="59"/>
    </row>
    <row r="37838" spans="21:21" x14ac:dyDescent="0.2">
      <c r="U37838" s="59"/>
    </row>
    <row r="37839" spans="21:21" x14ac:dyDescent="0.2">
      <c r="U37839" s="59"/>
    </row>
    <row r="37840" spans="21:21" x14ac:dyDescent="0.2">
      <c r="U37840" s="59"/>
    </row>
    <row r="37841" spans="21:21" x14ac:dyDescent="0.2">
      <c r="U37841" s="59"/>
    </row>
    <row r="37842" spans="21:21" x14ac:dyDescent="0.2">
      <c r="U37842" s="59"/>
    </row>
    <row r="37843" spans="21:21" x14ac:dyDescent="0.2">
      <c r="U37843" s="59"/>
    </row>
    <row r="37844" spans="21:21" x14ac:dyDescent="0.2">
      <c r="U37844" s="59"/>
    </row>
    <row r="37845" spans="21:21" x14ac:dyDescent="0.2">
      <c r="U37845" s="59"/>
    </row>
    <row r="37846" spans="21:21" x14ac:dyDescent="0.2">
      <c r="U37846" s="59"/>
    </row>
    <row r="37847" spans="21:21" x14ac:dyDescent="0.2">
      <c r="U37847" s="59"/>
    </row>
    <row r="37848" spans="21:21" x14ac:dyDescent="0.2">
      <c r="U37848" s="59"/>
    </row>
    <row r="37849" spans="21:21" x14ac:dyDescent="0.2">
      <c r="U37849" s="59"/>
    </row>
    <row r="37850" spans="21:21" x14ac:dyDescent="0.2">
      <c r="U37850" s="59"/>
    </row>
    <row r="37851" spans="21:21" x14ac:dyDescent="0.2">
      <c r="U37851" s="59"/>
    </row>
    <row r="37852" spans="21:21" x14ac:dyDescent="0.2">
      <c r="U37852" s="59"/>
    </row>
    <row r="37853" spans="21:21" x14ac:dyDescent="0.2">
      <c r="U37853" s="59"/>
    </row>
    <row r="37854" spans="21:21" x14ac:dyDescent="0.2">
      <c r="U37854" s="59"/>
    </row>
    <row r="37855" spans="21:21" x14ac:dyDescent="0.2">
      <c r="U37855" s="59"/>
    </row>
    <row r="37856" spans="21:21" x14ac:dyDescent="0.2">
      <c r="U37856" s="59"/>
    </row>
    <row r="37857" spans="21:21" x14ac:dyDescent="0.2">
      <c r="U37857" s="59"/>
    </row>
    <row r="37858" spans="21:21" x14ac:dyDescent="0.2">
      <c r="U37858" s="59"/>
    </row>
    <row r="37859" spans="21:21" x14ac:dyDescent="0.2">
      <c r="U37859" s="59"/>
    </row>
    <row r="37860" spans="21:21" x14ac:dyDescent="0.2">
      <c r="U37860" s="59"/>
    </row>
    <row r="37861" spans="21:21" x14ac:dyDescent="0.2">
      <c r="U37861" s="59"/>
    </row>
    <row r="37862" spans="21:21" x14ac:dyDescent="0.2">
      <c r="U37862" s="59"/>
    </row>
    <row r="37863" spans="21:21" x14ac:dyDescent="0.2">
      <c r="U37863" s="59"/>
    </row>
    <row r="37864" spans="21:21" x14ac:dyDescent="0.2">
      <c r="U37864" s="59"/>
    </row>
    <row r="37865" spans="21:21" x14ac:dyDescent="0.2">
      <c r="U37865" s="59"/>
    </row>
    <row r="37866" spans="21:21" x14ac:dyDescent="0.2">
      <c r="U37866" s="59"/>
    </row>
    <row r="37867" spans="21:21" x14ac:dyDescent="0.2">
      <c r="U37867" s="59"/>
    </row>
    <row r="37868" spans="21:21" x14ac:dyDescent="0.2">
      <c r="U37868" s="59"/>
    </row>
    <row r="37869" spans="21:21" x14ac:dyDescent="0.2">
      <c r="U37869" s="59"/>
    </row>
    <row r="37870" spans="21:21" x14ac:dyDescent="0.2">
      <c r="U37870" s="59"/>
    </row>
    <row r="37871" spans="21:21" x14ac:dyDescent="0.2">
      <c r="U37871" s="59"/>
    </row>
    <row r="37872" spans="21:21" x14ac:dyDescent="0.2">
      <c r="U37872" s="59"/>
    </row>
    <row r="37873" spans="21:21" x14ac:dyDescent="0.2">
      <c r="U37873" s="59"/>
    </row>
    <row r="37874" spans="21:21" x14ac:dyDescent="0.2">
      <c r="U37874" s="59"/>
    </row>
    <row r="37875" spans="21:21" x14ac:dyDescent="0.2">
      <c r="U37875" s="59"/>
    </row>
    <row r="37876" spans="21:21" x14ac:dyDescent="0.2">
      <c r="U37876" s="59"/>
    </row>
    <row r="37877" spans="21:21" x14ac:dyDescent="0.2">
      <c r="U37877" s="59"/>
    </row>
    <row r="37878" spans="21:21" x14ac:dyDescent="0.2">
      <c r="U37878" s="59"/>
    </row>
    <row r="37879" spans="21:21" x14ac:dyDescent="0.2">
      <c r="U37879" s="59"/>
    </row>
    <row r="37880" spans="21:21" x14ac:dyDescent="0.2">
      <c r="U37880" s="59"/>
    </row>
    <row r="37881" spans="21:21" x14ac:dyDescent="0.2">
      <c r="U37881" s="59"/>
    </row>
    <row r="37882" spans="21:21" x14ac:dyDescent="0.2">
      <c r="U37882" s="59"/>
    </row>
    <row r="37883" spans="21:21" x14ac:dyDescent="0.2">
      <c r="U37883" s="59"/>
    </row>
    <row r="37884" spans="21:21" x14ac:dyDescent="0.2">
      <c r="U37884" s="59"/>
    </row>
    <row r="37885" spans="21:21" x14ac:dyDescent="0.2">
      <c r="U37885" s="59"/>
    </row>
    <row r="37886" spans="21:21" x14ac:dyDescent="0.2">
      <c r="U37886" s="59"/>
    </row>
    <row r="37887" spans="21:21" x14ac:dyDescent="0.2">
      <c r="U37887" s="59"/>
    </row>
    <row r="37888" spans="21:21" x14ac:dyDescent="0.2">
      <c r="U37888" s="59"/>
    </row>
    <row r="37889" spans="21:21" x14ac:dyDescent="0.2">
      <c r="U37889" s="59"/>
    </row>
    <row r="37890" spans="21:21" x14ac:dyDescent="0.2">
      <c r="U37890" s="59"/>
    </row>
    <row r="37891" spans="21:21" x14ac:dyDescent="0.2">
      <c r="U37891" s="59"/>
    </row>
    <row r="37892" spans="21:21" x14ac:dyDescent="0.2">
      <c r="U37892" s="59"/>
    </row>
    <row r="37893" spans="21:21" x14ac:dyDescent="0.2">
      <c r="U37893" s="59"/>
    </row>
    <row r="37894" spans="21:21" x14ac:dyDescent="0.2">
      <c r="U37894" s="59"/>
    </row>
    <row r="37895" spans="21:21" x14ac:dyDescent="0.2">
      <c r="U37895" s="59"/>
    </row>
    <row r="37896" spans="21:21" x14ac:dyDescent="0.2">
      <c r="U37896" s="59"/>
    </row>
    <row r="37897" spans="21:21" x14ac:dyDescent="0.2">
      <c r="U37897" s="59"/>
    </row>
    <row r="37898" spans="21:21" x14ac:dyDescent="0.2">
      <c r="U37898" s="59"/>
    </row>
    <row r="37899" spans="21:21" x14ac:dyDescent="0.2">
      <c r="U37899" s="59"/>
    </row>
    <row r="37900" spans="21:21" x14ac:dyDescent="0.2">
      <c r="U37900" s="59"/>
    </row>
    <row r="37901" spans="21:21" x14ac:dyDescent="0.2">
      <c r="U37901" s="59"/>
    </row>
    <row r="37902" spans="21:21" x14ac:dyDescent="0.2">
      <c r="U37902" s="59"/>
    </row>
    <row r="37903" spans="21:21" x14ac:dyDescent="0.2">
      <c r="U37903" s="59"/>
    </row>
    <row r="37904" spans="21:21" x14ac:dyDescent="0.2">
      <c r="U37904" s="59"/>
    </row>
    <row r="37905" spans="21:21" x14ac:dyDescent="0.2">
      <c r="U37905" s="59"/>
    </row>
    <row r="37906" spans="21:21" x14ac:dyDescent="0.2">
      <c r="U37906" s="59"/>
    </row>
    <row r="37907" spans="21:21" x14ac:dyDescent="0.2">
      <c r="U37907" s="59"/>
    </row>
    <row r="37908" spans="21:21" x14ac:dyDescent="0.2">
      <c r="U37908" s="59"/>
    </row>
    <row r="37909" spans="21:21" x14ac:dyDescent="0.2">
      <c r="U37909" s="59"/>
    </row>
    <row r="37910" spans="21:21" x14ac:dyDescent="0.2">
      <c r="U37910" s="59"/>
    </row>
    <row r="37911" spans="21:21" x14ac:dyDescent="0.2">
      <c r="U37911" s="59"/>
    </row>
    <row r="37912" spans="21:21" x14ac:dyDescent="0.2">
      <c r="U37912" s="59"/>
    </row>
    <row r="37913" spans="21:21" x14ac:dyDescent="0.2">
      <c r="U37913" s="59"/>
    </row>
    <row r="37914" spans="21:21" x14ac:dyDescent="0.2">
      <c r="U37914" s="59"/>
    </row>
    <row r="37915" spans="21:21" x14ac:dyDescent="0.2">
      <c r="U37915" s="59"/>
    </row>
    <row r="37916" spans="21:21" x14ac:dyDescent="0.2">
      <c r="U37916" s="59"/>
    </row>
    <row r="37917" spans="21:21" x14ac:dyDescent="0.2">
      <c r="U37917" s="59"/>
    </row>
    <row r="37918" spans="21:21" x14ac:dyDescent="0.2">
      <c r="U37918" s="59"/>
    </row>
    <row r="37919" spans="21:21" x14ac:dyDescent="0.2">
      <c r="U37919" s="59"/>
    </row>
    <row r="37920" spans="21:21" x14ac:dyDescent="0.2">
      <c r="U37920" s="59"/>
    </row>
    <row r="37921" spans="21:21" x14ac:dyDescent="0.2">
      <c r="U37921" s="59"/>
    </row>
    <row r="37922" spans="21:21" x14ac:dyDescent="0.2">
      <c r="U37922" s="59"/>
    </row>
    <row r="37923" spans="21:21" x14ac:dyDescent="0.2">
      <c r="U37923" s="59"/>
    </row>
    <row r="37924" spans="21:21" x14ac:dyDescent="0.2">
      <c r="U37924" s="59"/>
    </row>
    <row r="37925" spans="21:21" x14ac:dyDescent="0.2">
      <c r="U37925" s="59"/>
    </row>
    <row r="37926" spans="21:21" x14ac:dyDescent="0.2">
      <c r="U37926" s="59"/>
    </row>
    <row r="37927" spans="21:21" x14ac:dyDescent="0.2">
      <c r="U37927" s="59"/>
    </row>
    <row r="37928" spans="21:21" x14ac:dyDescent="0.2">
      <c r="U37928" s="59"/>
    </row>
    <row r="37929" spans="21:21" x14ac:dyDescent="0.2">
      <c r="U37929" s="59"/>
    </row>
    <row r="37930" spans="21:21" x14ac:dyDescent="0.2">
      <c r="U37930" s="59"/>
    </row>
    <row r="37931" spans="21:21" x14ac:dyDescent="0.2">
      <c r="U37931" s="59"/>
    </row>
    <row r="37932" spans="21:21" x14ac:dyDescent="0.2">
      <c r="U37932" s="59"/>
    </row>
    <row r="37933" spans="21:21" x14ac:dyDescent="0.2">
      <c r="U37933" s="59"/>
    </row>
    <row r="37934" spans="21:21" x14ac:dyDescent="0.2">
      <c r="U37934" s="59"/>
    </row>
    <row r="37935" spans="21:21" x14ac:dyDescent="0.2">
      <c r="U37935" s="59"/>
    </row>
    <row r="37936" spans="21:21" x14ac:dyDescent="0.2">
      <c r="U37936" s="59"/>
    </row>
    <row r="37937" spans="21:21" x14ac:dyDescent="0.2">
      <c r="U37937" s="59"/>
    </row>
    <row r="37938" spans="21:21" x14ac:dyDescent="0.2">
      <c r="U37938" s="59"/>
    </row>
    <row r="37939" spans="21:21" x14ac:dyDescent="0.2">
      <c r="U37939" s="59"/>
    </row>
    <row r="37940" spans="21:21" x14ac:dyDescent="0.2">
      <c r="U37940" s="59"/>
    </row>
    <row r="37941" spans="21:21" x14ac:dyDescent="0.2">
      <c r="U37941" s="59"/>
    </row>
    <row r="37942" spans="21:21" x14ac:dyDescent="0.2">
      <c r="U37942" s="59"/>
    </row>
    <row r="37943" spans="21:21" x14ac:dyDescent="0.2">
      <c r="U37943" s="59"/>
    </row>
    <row r="37944" spans="21:21" x14ac:dyDescent="0.2">
      <c r="U37944" s="59"/>
    </row>
    <row r="37945" spans="21:21" x14ac:dyDescent="0.2">
      <c r="U37945" s="59"/>
    </row>
    <row r="37946" spans="21:21" x14ac:dyDescent="0.2">
      <c r="U37946" s="59"/>
    </row>
    <row r="37947" spans="21:21" x14ac:dyDescent="0.2">
      <c r="U37947" s="59"/>
    </row>
    <row r="37948" spans="21:21" x14ac:dyDescent="0.2">
      <c r="U37948" s="59"/>
    </row>
    <row r="37949" spans="21:21" x14ac:dyDescent="0.2">
      <c r="U37949" s="59"/>
    </row>
    <row r="37950" spans="21:21" x14ac:dyDescent="0.2">
      <c r="U37950" s="59"/>
    </row>
    <row r="37951" spans="21:21" x14ac:dyDescent="0.2">
      <c r="U37951" s="59"/>
    </row>
    <row r="37952" spans="21:21" x14ac:dyDescent="0.2">
      <c r="U37952" s="59"/>
    </row>
    <row r="37953" spans="21:21" x14ac:dyDescent="0.2">
      <c r="U37953" s="59"/>
    </row>
    <row r="37954" spans="21:21" x14ac:dyDescent="0.2">
      <c r="U37954" s="59"/>
    </row>
    <row r="37955" spans="21:21" x14ac:dyDescent="0.2">
      <c r="U37955" s="59"/>
    </row>
    <row r="37956" spans="21:21" x14ac:dyDescent="0.2">
      <c r="U37956" s="59"/>
    </row>
    <row r="37957" spans="21:21" x14ac:dyDescent="0.2">
      <c r="U37957" s="59"/>
    </row>
    <row r="37958" spans="21:21" x14ac:dyDescent="0.2">
      <c r="U37958" s="59"/>
    </row>
    <row r="37959" spans="21:21" x14ac:dyDescent="0.2">
      <c r="U37959" s="59"/>
    </row>
    <row r="37960" spans="21:21" x14ac:dyDescent="0.2">
      <c r="U37960" s="59"/>
    </row>
    <row r="37961" spans="21:21" x14ac:dyDescent="0.2">
      <c r="U37961" s="59"/>
    </row>
    <row r="37962" spans="21:21" x14ac:dyDescent="0.2">
      <c r="U37962" s="59"/>
    </row>
    <row r="37963" spans="21:21" x14ac:dyDescent="0.2">
      <c r="U37963" s="59"/>
    </row>
    <row r="37964" spans="21:21" x14ac:dyDescent="0.2">
      <c r="U37964" s="59"/>
    </row>
    <row r="37965" spans="21:21" x14ac:dyDescent="0.2">
      <c r="U37965" s="59"/>
    </row>
    <row r="37966" spans="21:21" x14ac:dyDescent="0.2">
      <c r="U37966" s="59"/>
    </row>
    <row r="37967" spans="21:21" x14ac:dyDescent="0.2">
      <c r="U37967" s="59"/>
    </row>
    <row r="37968" spans="21:21" x14ac:dyDescent="0.2">
      <c r="U37968" s="59"/>
    </row>
    <row r="37969" spans="21:21" x14ac:dyDescent="0.2">
      <c r="U37969" s="59"/>
    </row>
    <row r="37970" spans="21:21" x14ac:dyDescent="0.2">
      <c r="U37970" s="59"/>
    </row>
    <row r="37971" spans="21:21" x14ac:dyDescent="0.2">
      <c r="U37971" s="59"/>
    </row>
    <row r="37972" spans="21:21" x14ac:dyDescent="0.2">
      <c r="U37972" s="59"/>
    </row>
    <row r="37973" spans="21:21" x14ac:dyDescent="0.2">
      <c r="U37973" s="59"/>
    </row>
    <row r="37974" spans="21:21" x14ac:dyDescent="0.2">
      <c r="U37974" s="59"/>
    </row>
    <row r="37975" spans="21:21" x14ac:dyDescent="0.2">
      <c r="U37975" s="59"/>
    </row>
    <row r="37976" spans="21:21" x14ac:dyDescent="0.2">
      <c r="U37976" s="59"/>
    </row>
    <row r="37977" spans="21:21" x14ac:dyDescent="0.2">
      <c r="U37977" s="59"/>
    </row>
    <row r="37978" spans="21:21" x14ac:dyDescent="0.2">
      <c r="U37978" s="59"/>
    </row>
    <row r="37979" spans="21:21" x14ac:dyDescent="0.2">
      <c r="U37979" s="59"/>
    </row>
    <row r="37980" spans="21:21" x14ac:dyDescent="0.2">
      <c r="U37980" s="59"/>
    </row>
    <row r="37981" spans="21:21" x14ac:dyDescent="0.2">
      <c r="U37981" s="59"/>
    </row>
    <row r="37982" spans="21:21" x14ac:dyDescent="0.2">
      <c r="U37982" s="59"/>
    </row>
    <row r="37983" spans="21:21" x14ac:dyDescent="0.2">
      <c r="U37983" s="59"/>
    </row>
    <row r="37984" spans="21:21" x14ac:dyDescent="0.2">
      <c r="U37984" s="59"/>
    </row>
    <row r="37985" spans="21:21" x14ac:dyDescent="0.2">
      <c r="U37985" s="59"/>
    </row>
    <row r="37986" spans="21:21" x14ac:dyDescent="0.2">
      <c r="U37986" s="59"/>
    </row>
    <row r="37987" spans="21:21" x14ac:dyDescent="0.2">
      <c r="U37987" s="59"/>
    </row>
    <row r="37988" spans="21:21" x14ac:dyDescent="0.2">
      <c r="U37988" s="59"/>
    </row>
    <row r="37989" spans="21:21" x14ac:dyDescent="0.2">
      <c r="U37989" s="59"/>
    </row>
    <row r="37990" spans="21:21" x14ac:dyDescent="0.2">
      <c r="U37990" s="59"/>
    </row>
    <row r="37991" spans="21:21" x14ac:dyDescent="0.2">
      <c r="U37991" s="59"/>
    </row>
    <row r="37992" spans="21:21" x14ac:dyDescent="0.2">
      <c r="U37992" s="59"/>
    </row>
    <row r="37993" spans="21:21" x14ac:dyDescent="0.2">
      <c r="U37993" s="59"/>
    </row>
    <row r="37994" spans="21:21" x14ac:dyDescent="0.2">
      <c r="U37994" s="59"/>
    </row>
    <row r="37995" spans="21:21" x14ac:dyDescent="0.2">
      <c r="U37995" s="59"/>
    </row>
    <row r="37996" spans="21:21" x14ac:dyDescent="0.2">
      <c r="U37996" s="59"/>
    </row>
    <row r="37997" spans="21:21" x14ac:dyDescent="0.2">
      <c r="U37997" s="59"/>
    </row>
    <row r="37998" spans="21:21" x14ac:dyDescent="0.2">
      <c r="U37998" s="59"/>
    </row>
    <row r="37999" spans="21:21" x14ac:dyDescent="0.2">
      <c r="U37999" s="59"/>
    </row>
    <row r="38000" spans="21:21" x14ac:dyDescent="0.2">
      <c r="U38000" s="59"/>
    </row>
    <row r="38001" spans="21:21" x14ac:dyDescent="0.2">
      <c r="U38001" s="59"/>
    </row>
    <row r="38002" spans="21:21" x14ac:dyDescent="0.2">
      <c r="U38002" s="59"/>
    </row>
    <row r="38003" spans="21:21" x14ac:dyDescent="0.2">
      <c r="U38003" s="59"/>
    </row>
    <row r="38004" spans="21:21" x14ac:dyDescent="0.2">
      <c r="U38004" s="59"/>
    </row>
    <row r="38005" spans="21:21" x14ac:dyDescent="0.2">
      <c r="U38005" s="59"/>
    </row>
    <row r="38006" spans="21:21" x14ac:dyDescent="0.2">
      <c r="U38006" s="59"/>
    </row>
    <row r="38007" spans="21:21" x14ac:dyDescent="0.2">
      <c r="U38007" s="59"/>
    </row>
    <row r="38008" spans="21:21" x14ac:dyDescent="0.2">
      <c r="U38008" s="59"/>
    </row>
    <row r="38009" spans="21:21" x14ac:dyDescent="0.2">
      <c r="U38009" s="59"/>
    </row>
    <row r="38010" spans="21:21" x14ac:dyDescent="0.2">
      <c r="U38010" s="59"/>
    </row>
    <row r="38011" spans="21:21" x14ac:dyDescent="0.2">
      <c r="U38011" s="59"/>
    </row>
    <row r="38012" spans="21:21" x14ac:dyDescent="0.2">
      <c r="U38012" s="59"/>
    </row>
    <row r="38013" spans="21:21" x14ac:dyDescent="0.2">
      <c r="U38013" s="59"/>
    </row>
    <row r="38014" spans="21:21" x14ac:dyDescent="0.2">
      <c r="U38014" s="59"/>
    </row>
    <row r="38015" spans="21:21" x14ac:dyDescent="0.2">
      <c r="U38015" s="59"/>
    </row>
    <row r="38016" spans="21:21" x14ac:dyDescent="0.2">
      <c r="U38016" s="59"/>
    </row>
    <row r="38017" spans="21:21" x14ac:dyDescent="0.2">
      <c r="U38017" s="59"/>
    </row>
    <row r="38018" spans="21:21" x14ac:dyDescent="0.2">
      <c r="U38018" s="59"/>
    </row>
    <row r="38019" spans="21:21" x14ac:dyDescent="0.2">
      <c r="U38019" s="59"/>
    </row>
    <row r="38020" spans="21:21" x14ac:dyDescent="0.2">
      <c r="U38020" s="59"/>
    </row>
    <row r="38021" spans="21:21" x14ac:dyDescent="0.2">
      <c r="U38021" s="59"/>
    </row>
    <row r="38022" spans="21:21" x14ac:dyDescent="0.2">
      <c r="U38022" s="59"/>
    </row>
    <row r="38023" spans="21:21" x14ac:dyDescent="0.2">
      <c r="U38023" s="59"/>
    </row>
    <row r="38024" spans="21:21" x14ac:dyDescent="0.2">
      <c r="U38024" s="59"/>
    </row>
    <row r="38025" spans="21:21" x14ac:dyDescent="0.2">
      <c r="U38025" s="59"/>
    </row>
    <row r="38026" spans="21:21" x14ac:dyDescent="0.2">
      <c r="U38026" s="59"/>
    </row>
    <row r="38027" spans="21:21" x14ac:dyDescent="0.2">
      <c r="U38027" s="59"/>
    </row>
    <row r="38028" spans="21:21" x14ac:dyDescent="0.2">
      <c r="U38028" s="59"/>
    </row>
    <row r="38029" spans="21:21" x14ac:dyDescent="0.2">
      <c r="U38029" s="59"/>
    </row>
    <row r="38030" spans="21:21" x14ac:dyDescent="0.2">
      <c r="U38030" s="59"/>
    </row>
    <row r="38031" spans="21:21" x14ac:dyDescent="0.2">
      <c r="U38031" s="59"/>
    </row>
    <row r="38032" spans="21:21" x14ac:dyDescent="0.2">
      <c r="U38032" s="59"/>
    </row>
    <row r="38033" spans="21:21" x14ac:dyDescent="0.2">
      <c r="U38033" s="59"/>
    </row>
    <row r="38034" spans="21:21" x14ac:dyDescent="0.2">
      <c r="U38034" s="59"/>
    </row>
    <row r="38035" spans="21:21" x14ac:dyDescent="0.2">
      <c r="U38035" s="59"/>
    </row>
    <row r="38036" spans="21:21" x14ac:dyDescent="0.2">
      <c r="U38036" s="59"/>
    </row>
    <row r="38037" spans="21:21" x14ac:dyDescent="0.2">
      <c r="U38037" s="59"/>
    </row>
    <row r="38038" spans="21:21" x14ac:dyDescent="0.2">
      <c r="U38038" s="59"/>
    </row>
    <row r="38039" spans="21:21" x14ac:dyDescent="0.2">
      <c r="U38039" s="59"/>
    </row>
    <row r="38040" spans="21:21" x14ac:dyDescent="0.2">
      <c r="U38040" s="59"/>
    </row>
    <row r="38041" spans="21:21" x14ac:dyDescent="0.2">
      <c r="U38041" s="59"/>
    </row>
    <row r="38042" spans="21:21" x14ac:dyDescent="0.2">
      <c r="U38042" s="59"/>
    </row>
    <row r="38043" spans="21:21" x14ac:dyDescent="0.2">
      <c r="U38043" s="59"/>
    </row>
    <row r="38044" spans="21:21" x14ac:dyDescent="0.2">
      <c r="U38044" s="59"/>
    </row>
    <row r="38045" spans="21:21" x14ac:dyDescent="0.2">
      <c r="U38045" s="59"/>
    </row>
    <row r="38046" spans="21:21" x14ac:dyDescent="0.2">
      <c r="U38046" s="59"/>
    </row>
    <row r="38047" spans="21:21" x14ac:dyDescent="0.2">
      <c r="U38047" s="59"/>
    </row>
    <row r="38048" spans="21:21" x14ac:dyDescent="0.2">
      <c r="U38048" s="59"/>
    </row>
    <row r="38049" spans="21:21" x14ac:dyDescent="0.2">
      <c r="U38049" s="59"/>
    </row>
    <row r="38050" spans="21:21" x14ac:dyDescent="0.2">
      <c r="U38050" s="59"/>
    </row>
    <row r="38051" spans="21:21" x14ac:dyDescent="0.2">
      <c r="U38051" s="59"/>
    </row>
    <row r="38052" spans="21:21" x14ac:dyDescent="0.2">
      <c r="U38052" s="59"/>
    </row>
    <row r="38053" spans="21:21" x14ac:dyDescent="0.2">
      <c r="U38053" s="59"/>
    </row>
    <row r="38054" spans="21:21" x14ac:dyDescent="0.2">
      <c r="U38054" s="59"/>
    </row>
    <row r="38055" spans="21:21" x14ac:dyDescent="0.2">
      <c r="U38055" s="59"/>
    </row>
    <row r="38056" spans="21:21" x14ac:dyDescent="0.2">
      <c r="U38056" s="59"/>
    </row>
    <row r="38057" spans="21:21" x14ac:dyDescent="0.2">
      <c r="U38057" s="59"/>
    </row>
    <row r="38058" spans="21:21" x14ac:dyDescent="0.2">
      <c r="U38058" s="59"/>
    </row>
    <row r="38059" spans="21:21" x14ac:dyDescent="0.2">
      <c r="U38059" s="59"/>
    </row>
    <row r="38060" spans="21:21" x14ac:dyDescent="0.2">
      <c r="U38060" s="59"/>
    </row>
    <row r="38061" spans="21:21" x14ac:dyDescent="0.2">
      <c r="U38061" s="59"/>
    </row>
    <row r="38062" spans="21:21" x14ac:dyDescent="0.2">
      <c r="U38062" s="59"/>
    </row>
    <row r="38063" spans="21:21" x14ac:dyDescent="0.2">
      <c r="U38063" s="59"/>
    </row>
    <row r="38064" spans="21:21" x14ac:dyDescent="0.2">
      <c r="U38064" s="59"/>
    </row>
    <row r="38065" spans="21:21" x14ac:dyDescent="0.2">
      <c r="U38065" s="59"/>
    </row>
    <row r="38066" spans="21:21" x14ac:dyDescent="0.2">
      <c r="U38066" s="59"/>
    </row>
    <row r="38067" spans="21:21" x14ac:dyDescent="0.2">
      <c r="U38067" s="59"/>
    </row>
    <row r="38068" spans="21:21" x14ac:dyDescent="0.2">
      <c r="U38068" s="59"/>
    </row>
    <row r="38069" spans="21:21" x14ac:dyDescent="0.2">
      <c r="U38069" s="59"/>
    </row>
    <row r="38070" spans="21:21" x14ac:dyDescent="0.2">
      <c r="U38070" s="59"/>
    </row>
    <row r="38071" spans="21:21" x14ac:dyDescent="0.2">
      <c r="U38071" s="59"/>
    </row>
    <row r="38072" spans="21:21" x14ac:dyDescent="0.2">
      <c r="U38072" s="59"/>
    </row>
    <row r="38073" spans="21:21" x14ac:dyDescent="0.2">
      <c r="U38073" s="59"/>
    </row>
    <row r="38074" spans="21:21" x14ac:dyDescent="0.2">
      <c r="U38074" s="59"/>
    </row>
    <row r="38075" spans="21:21" x14ac:dyDescent="0.2">
      <c r="U38075" s="59"/>
    </row>
    <row r="38076" spans="21:21" x14ac:dyDescent="0.2">
      <c r="U38076" s="59"/>
    </row>
    <row r="38077" spans="21:21" x14ac:dyDescent="0.2">
      <c r="U38077" s="59"/>
    </row>
    <row r="38078" spans="21:21" x14ac:dyDescent="0.2">
      <c r="U38078" s="59"/>
    </row>
    <row r="38079" spans="21:21" x14ac:dyDescent="0.2">
      <c r="U38079" s="59"/>
    </row>
    <row r="38080" spans="21:21" x14ac:dyDescent="0.2">
      <c r="U38080" s="59"/>
    </row>
    <row r="38081" spans="21:21" x14ac:dyDescent="0.2">
      <c r="U38081" s="59"/>
    </row>
    <row r="38082" spans="21:21" x14ac:dyDescent="0.2">
      <c r="U38082" s="59"/>
    </row>
    <row r="38083" spans="21:21" x14ac:dyDescent="0.2">
      <c r="U38083" s="59"/>
    </row>
    <row r="38084" spans="21:21" x14ac:dyDescent="0.2">
      <c r="U38084" s="59"/>
    </row>
    <row r="38085" spans="21:21" x14ac:dyDescent="0.2">
      <c r="U38085" s="59"/>
    </row>
    <row r="38086" spans="21:21" x14ac:dyDescent="0.2">
      <c r="U38086" s="59"/>
    </row>
    <row r="38087" spans="21:21" x14ac:dyDescent="0.2">
      <c r="U38087" s="59"/>
    </row>
    <row r="38088" spans="21:21" x14ac:dyDescent="0.2">
      <c r="U38088" s="59"/>
    </row>
    <row r="38089" spans="21:21" x14ac:dyDescent="0.2">
      <c r="U38089" s="59"/>
    </row>
    <row r="38090" spans="21:21" x14ac:dyDescent="0.2">
      <c r="U38090" s="59"/>
    </row>
    <row r="38091" spans="21:21" x14ac:dyDescent="0.2">
      <c r="U38091" s="59"/>
    </row>
    <row r="38092" spans="21:21" x14ac:dyDescent="0.2">
      <c r="U38092" s="59"/>
    </row>
    <row r="38093" spans="21:21" x14ac:dyDescent="0.2">
      <c r="U38093" s="59"/>
    </row>
    <row r="38094" spans="21:21" x14ac:dyDescent="0.2">
      <c r="U38094" s="59"/>
    </row>
    <row r="38095" spans="21:21" x14ac:dyDescent="0.2">
      <c r="U38095" s="59"/>
    </row>
    <row r="38096" spans="21:21" x14ac:dyDescent="0.2">
      <c r="U38096" s="59"/>
    </row>
    <row r="38097" spans="21:21" x14ac:dyDescent="0.2">
      <c r="U38097" s="59"/>
    </row>
    <row r="38098" spans="21:21" x14ac:dyDescent="0.2">
      <c r="U38098" s="59"/>
    </row>
    <row r="38099" spans="21:21" x14ac:dyDescent="0.2">
      <c r="U38099" s="59"/>
    </row>
    <row r="38100" spans="21:21" x14ac:dyDescent="0.2">
      <c r="U38100" s="59"/>
    </row>
    <row r="38101" spans="21:21" x14ac:dyDescent="0.2">
      <c r="U38101" s="59"/>
    </row>
    <row r="38102" spans="21:21" x14ac:dyDescent="0.2">
      <c r="U38102" s="59"/>
    </row>
    <row r="38103" spans="21:21" x14ac:dyDescent="0.2">
      <c r="U38103" s="59"/>
    </row>
    <row r="38104" spans="21:21" x14ac:dyDescent="0.2">
      <c r="U38104" s="59"/>
    </row>
    <row r="38105" spans="21:21" x14ac:dyDescent="0.2">
      <c r="U38105" s="59"/>
    </row>
    <row r="38106" spans="21:21" x14ac:dyDescent="0.2">
      <c r="U38106" s="59"/>
    </row>
    <row r="38107" spans="21:21" x14ac:dyDescent="0.2">
      <c r="U38107" s="59"/>
    </row>
    <row r="38108" spans="21:21" x14ac:dyDescent="0.2">
      <c r="U38108" s="59"/>
    </row>
    <row r="38109" spans="21:21" x14ac:dyDescent="0.2">
      <c r="U38109" s="59"/>
    </row>
    <row r="38110" spans="21:21" x14ac:dyDescent="0.2">
      <c r="U38110" s="59"/>
    </row>
    <row r="38111" spans="21:21" x14ac:dyDescent="0.2">
      <c r="U38111" s="59"/>
    </row>
    <row r="38112" spans="21:21" x14ac:dyDescent="0.2">
      <c r="U38112" s="59"/>
    </row>
    <row r="38113" spans="21:21" x14ac:dyDescent="0.2">
      <c r="U38113" s="59"/>
    </row>
    <row r="38114" spans="21:21" x14ac:dyDescent="0.2">
      <c r="U38114" s="59"/>
    </row>
    <row r="38115" spans="21:21" x14ac:dyDescent="0.2">
      <c r="U38115" s="59"/>
    </row>
    <row r="38116" spans="21:21" x14ac:dyDescent="0.2">
      <c r="U38116" s="59"/>
    </row>
    <row r="38117" spans="21:21" x14ac:dyDescent="0.2">
      <c r="U38117" s="59"/>
    </row>
    <row r="38118" spans="21:21" x14ac:dyDescent="0.2">
      <c r="U38118" s="59"/>
    </row>
    <row r="38119" spans="21:21" x14ac:dyDescent="0.2">
      <c r="U38119" s="59"/>
    </row>
    <row r="38120" spans="21:21" x14ac:dyDescent="0.2">
      <c r="U38120" s="59"/>
    </row>
    <row r="38121" spans="21:21" x14ac:dyDescent="0.2">
      <c r="U38121" s="59"/>
    </row>
    <row r="38122" spans="21:21" x14ac:dyDescent="0.2">
      <c r="U38122" s="59"/>
    </row>
    <row r="38123" spans="21:21" x14ac:dyDescent="0.2">
      <c r="U38123" s="59"/>
    </row>
    <row r="38124" spans="21:21" x14ac:dyDescent="0.2">
      <c r="U38124" s="59"/>
    </row>
    <row r="38125" spans="21:21" x14ac:dyDescent="0.2">
      <c r="U38125" s="59"/>
    </row>
    <row r="38126" spans="21:21" x14ac:dyDescent="0.2">
      <c r="U38126" s="59"/>
    </row>
    <row r="38127" spans="21:21" x14ac:dyDescent="0.2">
      <c r="U38127" s="59"/>
    </row>
    <row r="38128" spans="21:21" x14ac:dyDescent="0.2">
      <c r="U38128" s="59"/>
    </row>
    <row r="38129" spans="21:21" x14ac:dyDescent="0.2">
      <c r="U38129" s="59"/>
    </row>
    <row r="38130" spans="21:21" x14ac:dyDescent="0.2">
      <c r="U38130" s="59"/>
    </row>
    <row r="38131" spans="21:21" x14ac:dyDescent="0.2">
      <c r="U38131" s="59"/>
    </row>
    <row r="38132" spans="21:21" x14ac:dyDescent="0.2">
      <c r="U38132" s="59"/>
    </row>
    <row r="38133" spans="21:21" x14ac:dyDescent="0.2">
      <c r="U38133" s="59"/>
    </row>
    <row r="38134" spans="21:21" x14ac:dyDescent="0.2">
      <c r="U38134" s="59"/>
    </row>
    <row r="38135" spans="21:21" x14ac:dyDescent="0.2">
      <c r="U38135" s="59"/>
    </row>
    <row r="38136" spans="21:21" x14ac:dyDescent="0.2">
      <c r="U38136" s="59"/>
    </row>
    <row r="38137" spans="21:21" x14ac:dyDescent="0.2">
      <c r="U38137" s="59"/>
    </row>
    <row r="38138" spans="21:21" x14ac:dyDescent="0.2">
      <c r="U38138" s="59"/>
    </row>
    <row r="38139" spans="21:21" x14ac:dyDescent="0.2">
      <c r="U38139" s="59"/>
    </row>
    <row r="38140" spans="21:21" x14ac:dyDescent="0.2">
      <c r="U38140" s="59"/>
    </row>
    <row r="38141" spans="21:21" x14ac:dyDescent="0.2">
      <c r="U38141" s="59"/>
    </row>
    <row r="38142" spans="21:21" x14ac:dyDescent="0.2">
      <c r="U38142" s="59"/>
    </row>
    <row r="38143" spans="21:21" x14ac:dyDescent="0.2">
      <c r="U38143" s="59"/>
    </row>
    <row r="38144" spans="21:21" x14ac:dyDescent="0.2">
      <c r="U38144" s="59"/>
    </row>
    <row r="38145" spans="21:21" x14ac:dyDescent="0.2">
      <c r="U38145" s="59"/>
    </row>
    <row r="38146" spans="21:21" x14ac:dyDescent="0.2">
      <c r="U38146" s="59"/>
    </row>
    <row r="38147" spans="21:21" x14ac:dyDescent="0.2">
      <c r="U38147" s="59"/>
    </row>
    <row r="38148" spans="21:21" x14ac:dyDescent="0.2">
      <c r="U38148" s="59"/>
    </row>
    <row r="38149" spans="21:21" x14ac:dyDescent="0.2">
      <c r="U38149" s="59"/>
    </row>
    <row r="38150" spans="21:21" x14ac:dyDescent="0.2">
      <c r="U38150" s="59"/>
    </row>
    <row r="38151" spans="21:21" x14ac:dyDescent="0.2">
      <c r="U38151" s="59"/>
    </row>
    <row r="38152" spans="21:21" x14ac:dyDescent="0.2">
      <c r="U38152" s="59"/>
    </row>
    <row r="38153" spans="21:21" x14ac:dyDescent="0.2">
      <c r="U38153" s="59"/>
    </row>
    <row r="38154" spans="21:21" x14ac:dyDescent="0.2">
      <c r="U38154" s="59"/>
    </row>
    <row r="38155" spans="21:21" x14ac:dyDescent="0.2">
      <c r="U38155" s="59"/>
    </row>
    <row r="38156" spans="21:21" x14ac:dyDescent="0.2">
      <c r="U38156" s="59"/>
    </row>
    <row r="38157" spans="21:21" x14ac:dyDescent="0.2">
      <c r="U38157" s="59"/>
    </row>
    <row r="38158" spans="21:21" x14ac:dyDescent="0.2">
      <c r="U38158" s="59"/>
    </row>
    <row r="38159" spans="21:21" x14ac:dyDescent="0.2">
      <c r="U38159" s="59"/>
    </row>
    <row r="38160" spans="21:21" x14ac:dyDescent="0.2">
      <c r="U38160" s="59"/>
    </row>
    <row r="38161" spans="21:21" x14ac:dyDescent="0.2">
      <c r="U38161" s="59"/>
    </row>
    <row r="38162" spans="21:21" x14ac:dyDescent="0.2">
      <c r="U38162" s="59"/>
    </row>
    <row r="38163" spans="21:21" x14ac:dyDescent="0.2">
      <c r="U38163" s="59"/>
    </row>
    <row r="38164" spans="21:21" x14ac:dyDescent="0.2">
      <c r="U38164" s="59"/>
    </row>
    <row r="38165" spans="21:21" x14ac:dyDescent="0.2">
      <c r="U38165" s="59"/>
    </row>
    <row r="38166" spans="21:21" x14ac:dyDescent="0.2">
      <c r="U38166" s="59"/>
    </row>
    <row r="38167" spans="21:21" x14ac:dyDescent="0.2">
      <c r="U38167" s="59"/>
    </row>
    <row r="38168" spans="21:21" x14ac:dyDescent="0.2">
      <c r="U38168" s="59"/>
    </row>
    <row r="38169" spans="21:21" x14ac:dyDescent="0.2">
      <c r="U38169" s="59"/>
    </row>
    <row r="38170" spans="21:21" x14ac:dyDescent="0.2">
      <c r="U38170" s="59"/>
    </row>
    <row r="38171" spans="21:21" x14ac:dyDescent="0.2">
      <c r="U38171" s="59"/>
    </row>
    <row r="38172" spans="21:21" x14ac:dyDescent="0.2">
      <c r="U38172" s="59"/>
    </row>
    <row r="38173" spans="21:21" x14ac:dyDescent="0.2">
      <c r="U38173" s="59"/>
    </row>
    <row r="38174" spans="21:21" x14ac:dyDescent="0.2">
      <c r="U38174" s="59"/>
    </row>
    <row r="38175" spans="21:21" x14ac:dyDescent="0.2">
      <c r="U38175" s="59"/>
    </row>
    <row r="38176" spans="21:21" x14ac:dyDescent="0.2">
      <c r="U38176" s="59"/>
    </row>
    <row r="38177" spans="21:21" x14ac:dyDescent="0.2">
      <c r="U38177" s="59"/>
    </row>
    <row r="38178" spans="21:21" x14ac:dyDescent="0.2">
      <c r="U38178" s="59"/>
    </row>
    <row r="38179" spans="21:21" x14ac:dyDescent="0.2">
      <c r="U38179" s="59"/>
    </row>
    <row r="38180" spans="21:21" x14ac:dyDescent="0.2">
      <c r="U38180" s="59"/>
    </row>
    <row r="38181" spans="21:21" x14ac:dyDescent="0.2">
      <c r="U38181" s="59"/>
    </row>
    <row r="38182" spans="21:21" x14ac:dyDescent="0.2">
      <c r="U38182" s="59"/>
    </row>
    <row r="38183" spans="21:21" x14ac:dyDescent="0.2">
      <c r="U38183" s="59"/>
    </row>
    <row r="38184" spans="21:21" x14ac:dyDescent="0.2">
      <c r="U38184" s="59"/>
    </row>
    <row r="38185" spans="21:21" x14ac:dyDescent="0.2">
      <c r="U38185" s="59"/>
    </row>
    <row r="38186" spans="21:21" x14ac:dyDescent="0.2">
      <c r="U38186" s="59"/>
    </row>
    <row r="38187" spans="21:21" x14ac:dyDescent="0.2">
      <c r="U38187" s="59"/>
    </row>
    <row r="38188" spans="21:21" x14ac:dyDescent="0.2">
      <c r="U38188" s="59"/>
    </row>
    <row r="38189" spans="21:21" x14ac:dyDescent="0.2">
      <c r="U38189" s="59"/>
    </row>
    <row r="38190" spans="21:21" x14ac:dyDescent="0.2">
      <c r="U38190" s="59"/>
    </row>
    <row r="38191" spans="21:21" x14ac:dyDescent="0.2">
      <c r="U38191" s="59"/>
    </row>
    <row r="38192" spans="21:21" x14ac:dyDescent="0.2">
      <c r="U38192" s="59"/>
    </row>
    <row r="38193" spans="21:21" x14ac:dyDescent="0.2">
      <c r="U38193" s="59"/>
    </row>
    <row r="38194" spans="21:21" x14ac:dyDescent="0.2">
      <c r="U38194" s="59"/>
    </row>
    <row r="38195" spans="21:21" x14ac:dyDescent="0.2">
      <c r="U38195" s="59"/>
    </row>
    <row r="38196" spans="21:21" x14ac:dyDescent="0.2">
      <c r="U38196" s="59"/>
    </row>
    <row r="38197" spans="21:21" x14ac:dyDescent="0.2">
      <c r="U38197" s="59"/>
    </row>
    <row r="38198" spans="21:21" x14ac:dyDescent="0.2">
      <c r="U38198" s="59"/>
    </row>
    <row r="38199" spans="21:21" x14ac:dyDescent="0.2">
      <c r="U38199" s="59"/>
    </row>
    <row r="38200" spans="21:21" x14ac:dyDescent="0.2">
      <c r="U38200" s="59"/>
    </row>
    <row r="38201" spans="21:21" x14ac:dyDescent="0.2">
      <c r="U38201" s="59"/>
    </row>
    <row r="38202" spans="21:21" x14ac:dyDescent="0.2">
      <c r="U38202" s="59"/>
    </row>
    <row r="38203" spans="21:21" x14ac:dyDescent="0.2">
      <c r="U38203" s="59"/>
    </row>
    <row r="38204" spans="21:21" x14ac:dyDescent="0.2">
      <c r="U38204" s="59"/>
    </row>
    <row r="38205" spans="21:21" x14ac:dyDescent="0.2">
      <c r="U38205" s="59"/>
    </row>
    <row r="38206" spans="21:21" x14ac:dyDescent="0.2">
      <c r="U38206" s="59"/>
    </row>
    <row r="38207" spans="21:21" x14ac:dyDescent="0.2">
      <c r="U38207" s="59"/>
    </row>
    <row r="38208" spans="21:21" x14ac:dyDescent="0.2">
      <c r="U38208" s="59"/>
    </row>
    <row r="38209" spans="21:21" x14ac:dyDescent="0.2">
      <c r="U38209" s="59"/>
    </row>
    <row r="38210" spans="21:21" x14ac:dyDescent="0.2">
      <c r="U38210" s="59"/>
    </row>
    <row r="38211" spans="21:21" x14ac:dyDescent="0.2">
      <c r="U38211" s="59"/>
    </row>
    <row r="38212" spans="21:21" x14ac:dyDescent="0.2">
      <c r="U38212" s="59"/>
    </row>
    <row r="38213" spans="21:21" x14ac:dyDescent="0.2">
      <c r="U38213" s="59"/>
    </row>
    <row r="38214" spans="21:21" x14ac:dyDescent="0.2">
      <c r="U38214" s="59"/>
    </row>
    <row r="38215" spans="21:21" x14ac:dyDescent="0.2">
      <c r="U38215" s="59"/>
    </row>
    <row r="38216" spans="21:21" x14ac:dyDescent="0.2">
      <c r="U38216" s="59"/>
    </row>
    <row r="38217" spans="21:21" x14ac:dyDescent="0.2">
      <c r="U38217" s="59"/>
    </row>
    <row r="38218" spans="21:21" x14ac:dyDescent="0.2">
      <c r="U38218" s="59"/>
    </row>
    <row r="38219" spans="21:21" x14ac:dyDescent="0.2">
      <c r="U38219" s="59"/>
    </row>
    <row r="38220" spans="21:21" x14ac:dyDescent="0.2">
      <c r="U38220" s="59"/>
    </row>
    <row r="38221" spans="21:21" x14ac:dyDescent="0.2">
      <c r="U38221" s="59"/>
    </row>
    <row r="38222" spans="21:21" x14ac:dyDescent="0.2">
      <c r="U38222" s="59"/>
    </row>
    <row r="38223" spans="21:21" x14ac:dyDescent="0.2">
      <c r="U38223" s="59"/>
    </row>
    <row r="38224" spans="21:21" x14ac:dyDescent="0.2">
      <c r="U38224" s="59"/>
    </row>
    <row r="38225" spans="21:21" x14ac:dyDescent="0.2">
      <c r="U38225" s="59"/>
    </row>
    <row r="38226" spans="21:21" x14ac:dyDescent="0.2">
      <c r="U38226" s="59"/>
    </row>
    <row r="38227" spans="21:21" x14ac:dyDescent="0.2">
      <c r="U38227" s="59"/>
    </row>
    <row r="38228" spans="21:21" x14ac:dyDescent="0.2">
      <c r="U38228" s="59"/>
    </row>
    <row r="38229" spans="21:21" x14ac:dyDescent="0.2">
      <c r="U38229" s="59"/>
    </row>
    <row r="38230" spans="21:21" x14ac:dyDescent="0.2">
      <c r="U38230" s="59"/>
    </row>
    <row r="38231" spans="21:21" x14ac:dyDescent="0.2">
      <c r="U38231" s="59"/>
    </row>
    <row r="38232" spans="21:21" x14ac:dyDescent="0.2">
      <c r="U38232" s="59"/>
    </row>
    <row r="38233" spans="21:21" x14ac:dyDescent="0.2">
      <c r="U38233" s="59"/>
    </row>
    <row r="38234" spans="21:21" x14ac:dyDescent="0.2">
      <c r="U38234" s="59"/>
    </row>
    <row r="38235" spans="21:21" x14ac:dyDescent="0.2">
      <c r="U38235" s="59"/>
    </row>
    <row r="38236" spans="21:21" x14ac:dyDescent="0.2">
      <c r="U38236" s="59"/>
    </row>
    <row r="38237" spans="21:21" x14ac:dyDescent="0.2">
      <c r="U38237" s="59"/>
    </row>
    <row r="38238" spans="21:21" x14ac:dyDescent="0.2">
      <c r="U38238" s="59"/>
    </row>
    <row r="38239" spans="21:21" x14ac:dyDescent="0.2">
      <c r="U38239" s="59"/>
    </row>
    <row r="38240" spans="21:21" x14ac:dyDescent="0.2">
      <c r="U38240" s="59"/>
    </row>
    <row r="38241" spans="21:21" x14ac:dyDescent="0.2">
      <c r="U38241" s="59"/>
    </row>
    <row r="38242" spans="21:21" x14ac:dyDescent="0.2">
      <c r="U38242" s="59"/>
    </row>
    <row r="38243" spans="21:21" x14ac:dyDescent="0.2">
      <c r="U38243" s="59"/>
    </row>
    <row r="38244" spans="21:21" x14ac:dyDescent="0.2">
      <c r="U38244" s="59"/>
    </row>
    <row r="38245" spans="21:21" x14ac:dyDescent="0.2">
      <c r="U38245" s="59"/>
    </row>
    <row r="38246" spans="21:21" x14ac:dyDescent="0.2">
      <c r="U38246" s="59"/>
    </row>
    <row r="38247" spans="21:21" x14ac:dyDescent="0.2">
      <c r="U38247" s="59"/>
    </row>
    <row r="38248" spans="21:21" x14ac:dyDescent="0.2">
      <c r="U38248" s="59"/>
    </row>
    <row r="38249" spans="21:21" x14ac:dyDescent="0.2">
      <c r="U38249" s="59"/>
    </row>
    <row r="38250" spans="21:21" x14ac:dyDescent="0.2">
      <c r="U38250" s="59"/>
    </row>
    <row r="38251" spans="21:21" x14ac:dyDescent="0.2">
      <c r="U38251" s="59"/>
    </row>
    <row r="38252" spans="21:21" x14ac:dyDescent="0.2">
      <c r="U38252" s="59"/>
    </row>
    <row r="38253" spans="21:21" x14ac:dyDescent="0.2">
      <c r="U38253" s="59"/>
    </row>
    <row r="38254" spans="21:21" x14ac:dyDescent="0.2">
      <c r="U38254" s="59"/>
    </row>
    <row r="38255" spans="21:21" x14ac:dyDescent="0.2">
      <c r="U38255" s="59"/>
    </row>
    <row r="38256" spans="21:21" x14ac:dyDescent="0.2">
      <c r="U38256" s="59"/>
    </row>
    <row r="38257" spans="21:21" x14ac:dyDescent="0.2">
      <c r="U38257" s="59"/>
    </row>
    <row r="38258" spans="21:21" x14ac:dyDescent="0.2">
      <c r="U38258" s="59"/>
    </row>
    <row r="38259" spans="21:21" x14ac:dyDescent="0.2">
      <c r="U38259" s="59"/>
    </row>
    <row r="38260" spans="21:21" x14ac:dyDescent="0.2">
      <c r="U38260" s="59"/>
    </row>
    <row r="38261" spans="21:21" x14ac:dyDescent="0.2">
      <c r="U38261" s="59"/>
    </row>
    <row r="38262" spans="21:21" x14ac:dyDescent="0.2">
      <c r="U38262" s="59"/>
    </row>
    <row r="38263" spans="21:21" x14ac:dyDescent="0.2">
      <c r="U38263" s="59"/>
    </row>
    <row r="38264" spans="21:21" x14ac:dyDescent="0.2">
      <c r="U38264" s="59"/>
    </row>
    <row r="38265" spans="21:21" x14ac:dyDescent="0.2">
      <c r="U38265" s="59"/>
    </row>
    <row r="38266" spans="21:21" x14ac:dyDescent="0.2">
      <c r="U38266" s="59"/>
    </row>
    <row r="38267" spans="21:21" x14ac:dyDescent="0.2">
      <c r="U38267" s="59"/>
    </row>
    <row r="38268" spans="21:21" x14ac:dyDescent="0.2">
      <c r="U38268" s="59"/>
    </row>
    <row r="38269" spans="21:21" x14ac:dyDescent="0.2">
      <c r="U38269" s="59"/>
    </row>
    <row r="38270" spans="21:21" x14ac:dyDescent="0.2">
      <c r="U38270" s="59"/>
    </row>
    <row r="38271" spans="21:21" x14ac:dyDescent="0.2">
      <c r="U38271" s="59"/>
    </row>
    <row r="38272" spans="21:21" x14ac:dyDescent="0.2">
      <c r="U38272" s="59"/>
    </row>
    <row r="38273" spans="21:21" x14ac:dyDescent="0.2">
      <c r="U38273" s="59"/>
    </row>
    <row r="38274" spans="21:21" x14ac:dyDescent="0.2">
      <c r="U38274" s="59"/>
    </row>
    <row r="38275" spans="21:21" x14ac:dyDescent="0.2">
      <c r="U38275" s="59"/>
    </row>
    <row r="38276" spans="21:21" x14ac:dyDescent="0.2">
      <c r="U38276" s="59"/>
    </row>
    <row r="38277" spans="21:21" x14ac:dyDescent="0.2">
      <c r="U38277" s="59"/>
    </row>
    <row r="38278" spans="21:21" x14ac:dyDescent="0.2">
      <c r="U38278" s="59"/>
    </row>
    <row r="38279" spans="21:21" x14ac:dyDescent="0.2">
      <c r="U38279" s="59"/>
    </row>
    <row r="38280" spans="21:21" x14ac:dyDescent="0.2">
      <c r="U38280" s="59"/>
    </row>
    <row r="38281" spans="21:21" x14ac:dyDescent="0.2">
      <c r="U38281" s="59"/>
    </row>
    <row r="38282" spans="21:21" x14ac:dyDescent="0.2">
      <c r="U38282" s="59"/>
    </row>
    <row r="38283" spans="21:21" x14ac:dyDescent="0.2">
      <c r="U38283" s="59"/>
    </row>
    <row r="38284" spans="21:21" x14ac:dyDescent="0.2">
      <c r="U38284" s="59"/>
    </row>
    <row r="38285" spans="21:21" x14ac:dyDescent="0.2">
      <c r="U38285" s="59"/>
    </row>
    <row r="38286" spans="21:21" x14ac:dyDescent="0.2">
      <c r="U38286" s="59"/>
    </row>
    <row r="38287" spans="21:21" x14ac:dyDescent="0.2">
      <c r="U38287" s="59"/>
    </row>
    <row r="38288" spans="21:21" x14ac:dyDescent="0.2">
      <c r="U38288" s="59"/>
    </row>
    <row r="38289" spans="21:21" x14ac:dyDescent="0.2">
      <c r="U38289" s="59"/>
    </row>
    <row r="38290" spans="21:21" x14ac:dyDescent="0.2">
      <c r="U38290" s="59"/>
    </row>
    <row r="38291" spans="21:21" x14ac:dyDescent="0.2">
      <c r="U38291" s="59"/>
    </row>
    <row r="38292" spans="21:21" x14ac:dyDescent="0.2">
      <c r="U38292" s="59"/>
    </row>
    <row r="38293" spans="21:21" x14ac:dyDescent="0.2">
      <c r="U38293" s="59"/>
    </row>
    <row r="38294" spans="21:21" x14ac:dyDescent="0.2">
      <c r="U38294" s="59"/>
    </row>
    <row r="38295" spans="21:21" x14ac:dyDescent="0.2">
      <c r="U38295" s="59"/>
    </row>
    <row r="38296" spans="21:21" x14ac:dyDescent="0.2">
      <c r="U38296" s="59"/>
    </row>
    <row r="38297" spans="21:21" x14ac:dyDescent="0.2">
      <c r="U38297" s="59"/>
    </row>
    <row r="38298" spans="21:21" x14ac:dyDescent="0.2">
      <c r="U38298" s="59"/>
    </row>
    <row r="38299" spans="21:21" x14ac:dyDescent="0.2">
      <c r="U38299" s="59"/>
    </row>
    <row r="38300" spans="21:21" x14ac:dyDescent="0.2">
      <c r="U38300" s="59"/>
    </row>
    <row r="38301" spans="21:21" x14ac:dyDescent="0.2">
      <c r="U38301" s="59"/>
    </row>
    <row r="38302" spans="21:21" x14ac:dyDescent="0.2">
      <c r="U38302" s="59"/>
    </row>
    <row r="38303" spans="21:21" x14ac:dyDescent="0.2">
      <c r="U38303" s="59"/>
    </row>
    <row r="38304" spans="21:21" x14ac:dyDescent="0.2">
      <c r="U38304" s="59"/>
    </row>
    <row r="38305" spans="21:21" x14ac:dyDescent="0.2">
      <c r="U38305" s="59"/>
    </row>
    <row r="38306" spans="21:21" x14ac:dyDescent="0.2">
      <c r="U38306" s="59"/>
    </row>
    <row r="38307" spans="21:21" x14ac:dyDescent="0.2">
      <c r="U38307" s="59"/>
    </row>
    <row r="38308" spans="21:21" x14ac:dyDescent="0.2">
      <c r="U38308" s="59"/>
    </row>
    <row r="38309" spans="21:21" x14ac:dyDescent="0.2">
      <c r="U38309" s="59"/>
    </row>
    <row r="38310" spans="21:21" x14ac:dyDescent="0.2">
      <c r="U38310" s="59"/>
    </row>
    <row r="38311" spans="21:21" x14ac:dyDescent="0.2">
      <c r="U38311" s="59"/>
    </row>
    <row r="38312" spans="21:21" x14ac:dyDescent="0.2">
      <c r="U38312" s="59"/>
    </row>
    <row r="38313" spans="21:21" x14ac:dyDescent="0.2">
      <c r="U38313" s="59"/>
    </row>
    <row r="38314" spans="21:21" x14ac:dyDescent="0.2">
      <c r="U38314" s="59"/>
    </row>
    <row r="38315" spans="21:21" x14ac:dyDescent="0.2">
      <c r="U38315" s="59"/>
    </row>
    <row r="38316" spans="21:21" x14ac:dyDescent="0.2">
      <c r="U38316" s="59"/>
    </row>
    <row r="38317" spans="21:21" x14ac:dyDescent="0.2">
      <c r="U38317" s="59"/>
    </row>
    <row r="38318" spans="21:21" x14ac:dyDescent="0.2">
      <c r="U38318" s="59"/>
    </row>
    <row r="38319" spans="21:21" x14ac:dyDescent="0.2">
      <c r="U38319" s="59"/>
    </row>
    <row r="38320" spans="21:21" x14ac:dyDescent="0.2">
      <c r="U38320" s="59"/>
    </row>
    <row r="38321" spans="21:21" x14ac:dyDescent="0.2">
      <c r="U38321" s="59"/>
    </row>
    <row r="38322" spans="21:21" x14ac:dyDescent="0.2">
      <c r="U38322" s="59"/>
    </row>
    <row r="38323" spans="21:21" x14ac:dyDescent="0.2">
      <c r="U38323" s="59"/>
    </row>
    <row r="38324" spans="21:21" x14ac:dyDescent="0.2">
      <c r="U38324" s="59"/>
    </row>
    <row r="38325" spans="21:21" x14ac:dyDescent="0.2">
      <c r="U38325" s="59"/>
    </row>
    <row r="38326" spans="21:21" x14ac:dyDescent="0.2">
      <c r="U38326" s="59"/>
    </row>
    <row r="38327" spans="21:21" x14ac:dyDescent="0.2">
      <c r="U38327" s="59"/>
    </row>
    <row r="38328" spans="21:21" x14ac:dyDescent="0.2">
      <c r="U38328" s="59"/>
    </row>
    <row r="38329" spans="21:21" x14ac:dyDescent="0.2">
      <c r="U38329" s="59"/>
    </row>
    <row r="38330" spans="21:21" x14ac:dyDescent="0.2">
      <c r="U38330" s="59"/>
    </row>
    <row r="38331" spans="21:21" x14ac:dyDescent="0.2">
      <c r="U38331" s="59"/>
    </row>
    <row r="38332" spans="21:21" x14ac:dyDescent="0.2">
      <c r="U38332" s="59"/>
    </row>
    <row r="38333" spans="21:21" x14ac:dyDescent="0.2">
      <c r="U38333" s="59"/>
    </row>
    <row r="38334" spans="21:21" x14ac:dyDescent="0.2">
      <c r="U38334" s="59"/>
    </row>
    <row r="38335" spans="21:21" x14ac:dyDescent="0.2">
      <c r="U38335" s="59"/>
    </row>
    <row r="38336" spans="21:21" x14ac:dyDescent="0.2">
      <c r="U38336" s="59"/>
    </row>
    <row r="38337" spans="21:21" x14ac:dyDescent="0.2">
      <c r="U38337" s="59"/>
    </row>
    <row r="38338" spans="21:21" x14ac:dyDescent="0.2">
      <c r="U38338" s="59"/>
    </row>
    <row r="38339" spans="21:21" x14ac:dyDescent="0.2">
      <c r="U38339" s="59"/>
    </row>
    <row r="38340" spans="21:21" x14ac:dyDescent="0.2">
      <c r="U38340" s="59"/>
    </row>
    <row r="38341" spans="21:21" x14ac:dyDescent="0.2">
      <c r="U38341" s="59"/>
    </row>
    <row r="38342" spans="21:21" x14ac:dyDescent="0.2">
      <c r="U38342" s="59"/>
    </row>
    <row r="38343" spans="21:21" x14ac:dyDescent="0.2">
      <c r="U38343" s="59"/>
    </row>
    <row r="38344" spans="21:21" x14ac:dyDescent="0.2">
      <c r="U38344" s="59"/>
    </row>
    <row r="38345" spans="21:21" x14ac:dyDescent="0.2">
      <c r="U38345" s="59"/>
    </row>
    <row r="38346" spans="21:21" x14ac:dyDescent="0.2">
      <c r="U38346" s="59"/>
    </row>
    <row r="38347" spans="21:21" x14ac:dyDescent="0.2">
      <c r="U38347" s="59"/>
    </row>
    <row r="38348" spans="21:21" x14ac:dyDescent="0.2">
      <c r="U38348" s="59"/>
    </row>
    <row r="38349" spans="21:21" x14ac:dyDescent="0.2">
      <c r="U38349" s="59"/>
    </row>
    <row r="38350" spans="21:21" x14ac:dyDescent="0.2">
      <c r="U38350" s="59"/>
    </row>
    <row r="38351" spans="21:21" x14ac:dyDescent="0.2">
      <c r="U38351" s="59"/>
    </row>
    <row r="38352" spans="21:21" x14ac:dyDescent="0.2">
      <c r="U38352" s="59"/>
    </row>
    <row r="38353" spans="21:21" x14ac:dyDescent="0.2">
      <c r="U38353" s="59"/>
    </row>
    <row r="38354" spans="21:21" x14ac:dyDescent="0.2">
      <c r="U38354" s="59"/>
    </row>
    <row r="38355" spans="21:21" x14ac:dyDescent="0.2">
      <c r="U38355" s="59"/>
    </row>
    <row r="38356" spans="21:21" x14ac:dyDescent="0.2">
      <c r="U38356" s="59"/>
    </row>
    <row r="38357" spans="21:21" x14ac:dyDescent="0.2">
      <c r="U38357" s="59"/>
    </row>
    <row r="38358" spans="21:21" x14ac:dyDescent="0.2">
      <c r="U38358" s="59"/>
    </row>
    <row r="38359" spans="21:21" x14ac:dyDescent="0.2">
      <c r="U38359" s="59"/>
    </row>
    <row r="38360" spans="21:21" x14ac:dyDescent="0.2">
      <c r="U38360" s="59"/>
    </row>
    <row r="38361" spans="21:21" x14ac:dyDescent="0.2">
      <c r="U38361" s="59"/>
    </row>
    <row r="38362" spans="21:21" x14ac:dyDescent="0.2">
      <c r="U38362" s="59"/>
    </row>
    <row r="38363" spans="21:21" x14ac:dyDescent="0.2">
      <c r="U38363" s="59"/>
    </row>
    <row r="38364" spans="21:21" x14ac:dyDescent="0.2">
      <c r="U38364" s="59"/>
    </row>
    <row r="38365" spans="21:21" x14ac:dyDescent="0.2">
      <c r="U38365" s="59"/>
    </row>
    <row r="38366" spans="21:21" x14ac:dyDescent="0.2">
      <c r="U38366" s="59"/>
    </row>
    <row r="38367" spans="21:21" x14ac:dyDescent="0.2">
      <c r="U38367" s="59"/>
    </row>
    <row r="38368" spans="21:21" x14ac:dyDescent="0.2">
      <c r="U38368" s="59"/>
    </row>
    <row r="38369" spans="21:21" x14ac:dyDescent="0.2">
      <c r="U38369" s="59"/>
    </row>
    <row r="38370" spans="21:21" x14ac:dyDescent="0.2">
      <c r="U38370" s="59"/>
    </row>
    <row r="38371" spans="21:21" x14ac:dyDescent="0.2">
      <c r="U38371" s="59"/>
    </row>
    <row r="38372" spans="21:21" x14ac:dyDescent="0.2">
      <c r="U38372" s="59"/>
    </row>
    <row r="38373" spans="21:21" x14ac:dyDescent="0.2">
      <c r="U38373" s="59"/>
    </row>
    <row r="38374" spans="21:21" x14ac:dyDescent="0.2">
      <c r="U38374" s="59"/>
    </row>
    <row r="38375" spans="21:21" x14ac:dyDescent="0.2">
      <c r="U38375" s="59"/>
    </row>
    <row r="38376" spans="21:21" x14ac:dyDescent="0.2">
      <c r="U38376" s="59"/>
    </row>
    <row r="38377" spans="21:21" x14ac:dyDescent="0.2">
      <c r="U38377" s="59"/>
    </row>
    <row r="38378" spans="21:21" x14ac:dyDescent="0.2">
      <c r="U38378" s="59"/>
    </row>
    <row r="38379" spans="21:21" x14ac:dyDescent="0.2">
      <c r="U38379" s="59"/>
    </row>
    <row r="38380" spans="21:21" x14ac:dyDescent="0.2">
      <c r="U38380" s="59"/>
    </row>
    <row r="38381" spans="21:21" x14ac:dyDescent="0.2">
      <c r="U38381" s="59"/>
    </row>
    <row r="38382" spans="21:21" x14ac:dyDescent="0.2">
      <c r="U38382" s="59"/>
    </row>
    <row r="38383" spans="21:21" x14ac:dyDescent="0.2">
      <c r="U38383" s="59"/>
    </row>
    <row r="38384" spans="21:21" x14ac:dyDescent="0.2">
      <c r="U38384" s="59"/>
    </row>
    <row r="38385" spans="21:21" x14ac:dyDescent="0.2">
      <c r="U38385" s="59"/>
    </row>
    <row r="38386" spans="21:21" x14ac:dyDescent="0.2">
      <c r="U38386" s="59"/>
    </row>
    <row r="38387" spans="21:21" x14ac:dyDescent="0.2">
      <c r="U38387" s="59"/>
    </row>
    <row r="38388" spans="21:21" x14ac:dyDescent="0.2">
      <c r="U38388" s="59"/>
    </row>
    <row r="38389" spans="21:21" x14ac:dyDescent="0.2">
      <c r="U38389" s="59"/>
    </row>
    <row r="38390" spans="21:21" x14ac:dyDescent="0.2">
      <c r="U38390" s="59"/>
    </row>
    <row r="38391" spans="21:21" x14ac:dyDescent="0.2">
      <c r="U38391" s="59"/>
    </row>
    <row r="38392" spans="21:21" x14ac:dyDescent="0.2">
      <c r="U38392" s="59"/>
    </row>
    <row r="38393" spans="21:21" x14ac:dyDescent="0.2">
      <c r="U38393" s="59"/>
    </row>
    <row r="38394" spans="21:21" x14ac:dyDescent="0.2">
      <c r="U38394" s="59"/>
    </row>
    <row r="38395" spans="21:21" x14ac:dyDescent="0.2">
      <c r="U38395" s="59"/>
    </row>
    <row r="38396" spans="21:21" x14ac:dyDescent="0.2">
      <c r="U38396" s="59"/>
    </row>
    <row r="38397" spans="21:21" x14ac:dyDescent="0.2">
      <c r="U38397" s="59"/>
    </row>
    <row r="38398" spans="21:21" x14ac:dyDescent="0.2">
      <c r="U38398" s="59"/>
    </row>
    <row r="38399" spans="21:21" x14ac:dyDescent="0.2">
      <c r="U38399" s="59"/>
    </row>
    <row r="38400" spans="21:21" x14ac:dyDescent="0.2">
      <c r="U38400" s="59"/>
    </row>
    <row r="38401" spans="21:21" x14ac:dyDescent="0.2">
      <c r="U38401" s="59"/>
    </row>
    <row r="38402" spans="21:21" x14ac:dyDescent="0.2">
      <c r="U38402" s="59"/>
    </row>
    <row r="38403" spans="21:21" x14ac:dyDescent="0.2">
      <c r="U38403" s="59"/>
    </row>
    <row r="38404" spans="21:21" x14ac:dyDescent="0.2">
      <c r="U38404" s="59"/>
    </row>
    <row r="38405" spans="21:21" x14ac:dyDescent="0.2">
      <c r="U38405" s="59"/>
    </row>
    <row r="38406" spans="21:21" x14ac:dyDescent="0.2">
      <c r="U38406" s="59"/>
    </row>
    <row r="38407" spans="21:21" x14ac:dyDescent="0.2">
      <c r="U38407" s="59"/>
    </row>
    <row r="38408" spans="21:21" x14ac:dyDescent="0.2">
      <c r="U38408" s="59"/>
    </row>
    <row r="38409" spans="21:21" x14ac:dyDescent="0.2">
      <c r="U38409" s="59"/>
    </row>
    <row r="38410" spans="21:21" x14ac:dyDescent="0.2">
      <c r="U38410" s="59"/>
    </row>
    <row r="38411" spans="21:21" x14ac:dyDescent="0.2">
      <c r="U38411" s="59"/>
    </row>
    <row r="38412" spans="21:21" x14ac:dyDescent="0.2">
      <c r="U38412" s="59"/>
    </row>
    <row r="38413" spans="21:21" x14ac:dyDescent="0.2">
      <c r="U38413" s="59"/>
    </row>
    <row r="38414" spans="21:21" x14ac:dyDescent="0.2">
      <c r="U38414" s="59"/>
    </row>
    <row r="38415" spans="21:21" x14ac:dyDescent="0.2">
      <c r="U38415" s="59"/>
    </row>
    <row r="38416" spans="21:21" x14ac:dyDescent="0.2">
      <c r="U38416" s="59"/>
    </row>
    <row r="38417" spans="21:21" x14ac:dyDescent="0.2">
      <c r="U38417" s="59"/>
    </row>
    <row r="38418" spans="21:21" x14ac:dyDescent="0.2">
      <c r="U38418" s="59"/>
    </row>
    <row r="38419" spans="21:21" x14ac:dyDescent="0.2">
      <c r="U38419" s="59"/>
    </row>
    <row r="38420" spans="21:21" x14ac:dyDescent="0.2">
      <c r="U38420" s="59"/>
    </row>
    <row r="38421" spans="21:21" x14ac:dyDescent="0.2">
      <c r="U38421" s="59"/>
    </row>
    <row r="38422" spans="21:21" x14ac:dyDescent="0.2">
      <c r="U38422" s="59"/>
    </row>
    <row r="38423" spans="21:21" x14ac:dyDescent="0.2">
      <c r="U38423" s="59"/>
    </row>
    <row r="38424" spans="21:21" x14ac:dyDescent="0.2">
      <c r="U38424" s="59"/>
    </row>
    <row r="38425" spans="21:21" x14ac:dyDescent="0.2">
      <c r="U38425" s="59"/>
    </row>
    <row r="38426" spans="21:21" x14ac:dyDescent="0.2">
      <c r="U38426" s="59"/>
    </row>
    <row r="38427" spans="21:21" x14ac:dyDescent="0.2">
      <c r="U38427" s="59"/>
    </row>
    <row r="38428" spans="21:21" x14ac:dyDescent="0.2">
      <c r="U38428" s="59"/>
    </row>
    <row r="38429" spans="21:21" x14ac:dyDescent="0.2">
      <c r="U38429" s="59"/>
    </row>
    <row r="38430" spans="21:21" x14ac:dyDescent="0.2">
      <c r="U38430" s="59"/>
    </row>
    <row r="38431" spans="21:21" x14ac:dyDescent="0.2">
      <c r="U38431" s="59"/>
    </row>
    <row r="38432" spans="21:21" x14ac:dyDescent="0.2">
      <c r="U38432" s="59"/>
    </row>
    <row r="38433" spans="21:21" x14ac:dyDescent="0.2">
      <c r="U38433" s="59"/>
    </row>
    <row r="38434" spans="21:21" x14ac:dyDescent="0.2">
      <c r="U38434" s="59"/>
    </row>
    <row r="38435" spans="21:21" x14ac:dyDescent="0.2">
      <c r="U38435" s="59"/>
    </row>
    <row r="38436" spans="21:21" x14ac:dyDescent="0.2">
      <c r="U38436" s="59"/>
    </row>
    <row r="38437" spans="21:21" x14ac:dyDescent="0.2">
      <c r="U38437" s="59"/>
    </row>
    <row r="38438" spans="21:21" x14ac:dyDescent="0.2">
      <c r="U38438" s="59"/>
    </row>
    <row r="38439" spans="21:21" x14ac:dyDescent="0.2">
      <c r="U38439" s="59"/>
    </row>
    <row r="38440" spans="21:21" x14ac:dyDescent="0.2">
      <c r="U38440" s="59"/>
    </row>
    <row r="38441" spans="21:21" x14ac:dyDescent="0.2">
      <c r="U38441" s="59"/>
    </row>
    <row r="38442" spans="21:21" x14ac:dyDescent="0.2">
      <c r="U38442" s="59"/>
    </row>
    <row r="38443" spans="21:21" x14ac:dyDescent="0.2">
      <c r="U38443" s="59"/>
    </row>
    <row r="38444" spans="21:21" x14ac:dyDescent="0.2">
      <c r="U38444" s="59"/>
    </row>
    <row r="38445" spans="21:21" x14ac:dyDescent="0.2">
      <c r="U38445" s="59"/>
    </row>
    <row r="38446" spans="21:21" x14ac:dyDescent="0.2">
      <c r="U38446" s="59"/>
    </row>
    <row r="38447" spans="21:21" x14ac:dyDescent="0.2">
      <c r="U38447" s="59"/>
    </row>
    <row r="38448" spans="21:21" x14ac:dyDescent="0.2">
      <c r="U38448" s="59"/>
    </row>
    <row r="38449" spans="21:21" x14ac:dyDescent="0.2">
      <c r="U38449" s="59"/>
    </row>
    <row r="38450" spans="21:21" x14ac:dyDescent="0.2">
      <c r="U38450" s="59"/>
    </row>
    <row r="38451" spans="21:21" x14ac:dyDescent="0.2">
      <c r="U38451" s="59"/>
    </row>
    <row r="38452" spans="21:21" x14ac:dyDescent="0.2">
      <c r="U38452" s="59"/>
    </row>
    <row r="38453" spans="21:21" x14ac:dyDescent="0.2">
      <c r="U38453" s="59"/>
    </row>
    <row r="38454" spans="21:21" x14ac:dyDescent="0.2">
      <c r="U38454" s="59"/>
    </row>
    <row r="38455" spans="21:21" x14ac:dyDescent="0.2">
      <c r="U38455" s="59"/>
    </row>
    <row r="38456" spans="21:21" x14ac:dyDescent="0.2">
      <c r="U38456" s="59"/>
    </row>
    <row r="38457" spans="21:21" x14ac:dyDescent="0.2">
      <c r="U38457" s="59"/>
    </row>
    <row r="38458" spans="21:21" x14ac:dyDescent="0.2">
      <c r="U38458" s="59"/>
    </row>
    <row r="38459" spans="21:21" x14ac:dyDescent="0.2">
      <c r="U38459" s="59"/>
    </row>
    <row r="38460" spans="21:21" x14ac:dyDescent="0.2">
      <c r="U38460" s="59"/>
    </row>
    <row r="38461" spans="21:21" x14ac:dyDescent="0.2">
      <c r="U38461" s="59"/>
    </row>
    <row r="38462" spans="21:21" x14ac:dyDescent="0.2">
      <c r="U38462" s="59"/>
    </row>
    <row r="38463" spans="21:21" x14ac:dyDescent="0.2">
      <c r="U38463" s="59"/>
    </row>
    <row r="38464" spans="21:21" x14ac:dyDescent="0.2">
      <c r="U38464" s="59"/>
    </row>
    <row r="38465" spans="21:21" x14ac:dyDescent="0.2">
      <c r="U38465" s="59"/>
    </row>
    <row r="38466" spans="21:21" x14ac:dyDescent="0.2">
      <c r="U38466" s="59"/>
    </row>
    <row r="38467" spans="21:21" x14ac:dyDescent="0.2">
      <c r="U38467" s="59"/>
    </row>
    <row r="38468" spans="21:21" x14ac:dyDescent="0.2">
      <c r="U38468" s="59"/>
    </row>
    <row r="38469" spans="21:21" x14ac:dyDescent="0.2">
      <c r="U38469" s="59"/>
    </row>
    <row r="38470" spans="21:21" x14ac:dyDescent="0.2">
      <c r="U38470" s="59"/>
    </row>
    <row r="38471" spans="21:21" x14ac:dyDescent="0.2">
      <c r="U38471" s="59"/>
    </row>
    <row r="38472" spans="21:21" x14ac:dyDescent="0.2">
      <c r="U38472" s="59"/>
    </row>
    <row r="38473" spans="21:21" x14ac:dyDescent="0.2">
      <c r="U38473" s="59"/>
    </row>
    <row r="38474" spans="21:21" x14ac:dyDescent="0.2">
      <c r="U38474" s="59"/>
    </row>
    <row r="38475" spans="21:21" x14ac:dyDescent="0.2">
      <c r="U38475" s="59"/>
    </row>
    <row r="38476" spans="21:21" x14ac:dyDescent="0.2">
      <c r="U38476" s="59"/>
    </row>
    <row r="38477" spans="21:21" x14ac:dyDescent="0.2">
      <c r="U38477" s="59"/>
    </row>
    <row r="38478" spans="21:21" x14ac:dyDescent="0.2">
      <c r="U38478" s="59"/>
    </row>
    <row r="38479" spans="21:21" x14ac:dyDescent="0.2">
      <c r="U38479" s="59"/>
    </row>
    <row r="38480" spans="21:21" x14ac:dyDescent="0.2">
      <c r="U38480" s="59"/>
    </row>
    <row r="38481" spans="21:21" x14ac:dyDescent="0.2">
      <c r="U38481" s="59"/>
    </row>
    <row r="38482" spans="21:21" x14ac:dyDescent="0.2">
      <c r="U38482" s="59"/>
    </row>
    <row r="38483" spans="21:21" x14ac:dyDescent="0.2">
      <c r="U38483" s="59"/>
    </row>
    <row r="38484" spans="21:21" x14ac:dyDescent="0.2">
      <c r="U38484" s="59"/>
    </row>
    <row r="38485" spans="21:21" x14ac:dyDescent="0.2">
      <c r="U38485" s="59"/>
    </row>
    <row r="38486" spans="21:21" x14ac:dyDescent="0.2">
      <c r="U38486" s="59"/>
    </row>
    <row r="38487" spans="21:21" x14ac:dyDescent="0.2">
      <c r="U38487" s="59"/>
    </row>
    <row r="38488" spans="21:21" x14ac:dyDescent="0.2">
      <c r="U38488" s="59"/>
    </row>
    <row r="38489" spans="21:21" x14ac:dyDescent="0.2">
      <c r="U38489" s="59"/>
    </row>
    <row r="38490" spans="21:21" x14ac:dyDescent="0.2">
      <c r="U38490" s="59"/>
    </row>
    <row r="38491" spans="21:21" x14ac:dyDescent="0.2">
      <c r="U38491" s="59"/>
    </row>
    <row r="38492" spans="21:21" x14ac:dyDescent="0.2">
      <c r="U38492" s="59"/>
    </row>
    <row r="38493" spans="21:21" x14ac:dyDescent="0.2">
      <c r="U38493" s="59"/>
    </row>
    <row r="38494" spans="21:21" x14ac:dyDescent="0.2">
      <c r="U38494" s="59"/>
    </row>
    <row r="38495" spans="21:21" x14ac:dyDescent="0.2">
      <c r="U38495" s="59"/>
    </row>
    <row r="38496" spans="21:21" x14ac:dyDescent="0.2">
      <c r="U38496" s="59"/>
    </row>
    <row r="38497" spans="21:21" x14ac:dyDescent="0.2">
      <c r="U38497" s="59"/>
    </row>
    <row r="38498" spans="21:21" x14ac:dyDescent="0.2">
      <c r="U38498" s="59"/>
    </row>
    <row r="38499" spans="21:21" x14ac:dyDescent="0.2">
      <c r="U38499" s="59"/>
    </row>
    <row r="38500" spans="21:21" x14ac:dyDescent="0.2">
      <c r="U38500" s="59"/>
    </row>
    <row r="38501" spans="21:21" x14ac:dyDescent="0.2">
      <c r="U38501" s="59"/>
    </row>
    <row r="38502" spans="21:21" x14ac:dyDescent="0.2">
      <c r="U38502" s="59"/>
    </row>
    <row r="38503" spans="21:21" x14ac:dyDescent="0.2">
      <c r="U38503" s="59"/>
    </row>
    <row r="38504" spans="21:21" x14ac:dyDescent="0.2">
      <c r="U38504" s="59"/>
    </row>
    <row r="38505" spans="21:21" x14ac:dyDescent="0.2">
      <c r="U38505" s="59"/>
    </row>
    <row r="38506" spans="21:21" x14ac:dyDescent="0.2">
      <c r="U38506" s="59"/>
    </row>
    <row r="38507" spans="21:21" x14ac:dyDescent="0.2">
      <c r="U38507" s="59"/>
    </row>
    <row r="38508" spans="21:21" x14ac:dyDescent="0.2">
      <c r="U38508" s="59"/>
    </row>
    <row r="38509" spans="21:21" x14ac:dyDescent="0.2">
      <c r="U38509" s="59"/>
    </row>
    <row r="38510" spans="21:21" x14ac:dyDescent="0.2">
      <c r="U38510" s="59"/>
    </row>
    <row r="38511" spans="21:21" x14ac:dyDescent="0.2">
      <c r="U38511" s="59"/>
    </row>
    <row r="38512" spans="21:21" x14ac:dyDescent="0.2">
      <c r="U38512" s="59"/>
    </row>
    <row r="38513" spans="21:21" x14ac:dyDescent="0.2">
      <c r="U38513" s="59"/>
    </row>
    <row r="38514" spans="21:21" x14ac:dyDescent="0.2">
      <c r="U38514" s="59"/>
    </row>
    <row r="38515" spans="21:21" x14ac:dyDescent="0.2">
      <c r="U38515" s="59"/>
    </row>
    <row r="38516" spans="21:21" x14ac:dyDescent="0.2">
      <c r="U38516" s="59"/>
    </row>
    <row r="38517" spans="21:21" x14ac:dyDescent="0.2">
      <c r="U38517" s="59"/>
    </row>
    <row r="38518" spans="21:21" x14ac:dyDescent="0.2">
      <c r="U38518" s="59"/>
    </row>
    <row r="38519" spans="21:21" x14ac:dyDescent="0.2">
      <c r="U38519" s="59"/>
    </row>
    <row r="38520" spans="21:21" x14ac:dyDescent="0.2">
      <c r="U38520" s="59"/>
    </row>
    <row r="38521" spans="21:21" x14ac:dyDescent="0.2">
      <c r="U38521" s="59"/>
    </row>
    <row r="38522" spans="21:21" x14ac:dyDescent="0.2">
      <c r="U38522" s="59"/>
    </row>
    <row r="38523" spans="21:21" x14ac:dyDescent="0.2">
      <c r="U38523" s="59"/>
    </row>
    <row r="38524" spans="21:21" x14ac:dyDescent="0.2">
      <c r="U38524" s="59"/>
    </row>
    <row r="38525" spans="21:21" x14ac:dyDescent="0.2">
      <c r="U38525" s="59"/>
    </row>
    <row r="38526" spans="21:21" x14ac:dyDescent="0.2">
      <c r="U38526" s="59"/>
    </row>
    <row r="38527" spans="21:21" x14ac:dyDescent="0.2">
      <c r="U38527" s="59"/>
    </row>
    <row r="38528" spans="21:21" x14ac:dyDescent="0.2">
      <c r="U38528" s="59"/>
    </row>
    <row r="38529" spans="21:21" x14ac:dyDescent="0.2">
      <c r="U38529" s="59"/>
    </row>
    <row r="38530" spans="21:21" x14ac:dyDescent="0.2">
      <c r="U38530" s="59"/>
    </row>
    <row r="38531" spans="21:21" x14ac:dyDescent="0.2">
      <c r="U38531" s="59"/>
    </row>
    <row r="38532" spans="21:21" x14ac:dyDescent="0.2">
      <c r="U38532" s="59"/>
    </row>
    <row r="38533" spans="21:21" x14ac:dyDescent="0.2">
      <c r="U38533" s="59"/>
    </row>
    <row r="38534" spans="21:21" x14ac:dyDescent="0.2">
      <c r="U38534" s="59"/>
    </row>
    <row r="38535" spans="21:21" x14ac:dyDescent="0.2">
      <c r="U38535" s="59"/>
    </row>
    <row r="38536" spans="21:21" x14ac:dyDescent="0.2">
      <c r="U38536" s="59"/>
    </row>
    <row r="38537" spans="21:21" x14ac:dyDescent="0.2">
      <c r="U38537" s="59"/>
    </row>
    <row r="38538" spans="21:21" x14ac:dyDescent="0.2">
      <c r="U38538" s="59"/>
    </row>
    <row r="38539" spans="21:21" x14ac:dyDescent="0.2">
      <c r="U38539" s="59"/>
    </row>
    <row r="38540" spans="21:21" x14ac:dyDescent="0.2">
      <c r="U38540" s="59"/>
    </row>
    <row r="38541" spans="21:21" x14ac:dyDescent="0.2">
      <c r="U38541" s="59"/>
    </row>
    <row r="38542" spans="21:21" x14ac:dyDescent="0.2">
      <c r="U38542" s="59"/>
    </row>
    <row r="38543" spans="21:21" x14ac:dyDescent="0.2">
      <c r="U38543" s="59"/>
    </row>
    <row r="38544" spans="21:21" x14ac:dyDescent="0.2">
      <c r="U38544" s="59"/>
    </row>
    <row r="38545" spans="21:21" x14ac:dyDescent="0.2">
      <c r="U38545" s="59"/>
    </row>
    <row r="38546" spans="21:21" x14ac:dyDescent="0.2">
      <c r="U38546" s="59"/>
    </row>
    <row r="38547" spans="21:21" x14ac:dyDescent="0.2">
      <c r="U38547" s="59"/>
    </row>
    <row r="38548" spans="21:21" x14ac:dyDescent="0.2">
      <c r="U38548" s="59"/>
    </row>
    <row r="38549" spans="21:21" x14ac:dyDescent="0.2">
      <c r="U38549" s="59"/>
    </row>
    <row r="38550" spans="21:21" x14ac:dyDescent="0.2">
      <c r="U38550" s="59"/>
    </row>
    <row r="38551" spans="21:21" x14ac:dyDescent="0.2">
      <c r="U38551" s="59"/>
    </row>
    <row r="38552" spans="21:21" x14ac:dyDescent="0.2">
      <c r="U38552" s="59"/>
    </row>
    <row r="38553" spans="21:21" x14ac:dyDescent="0.2">
      <c r="U38553" s="59"/>
    </row>
    <row r="38554" spans="21:21" x14ac:dyDescent="0.2">
      <c r="U38554" s="59"/>
    </row>
    <row r="38555" spans="21:21" x14ac:dyDescent="0.2">
      <c r="U38555" s="59"/>
    </row>
    <row r="38556" spans="21:21" x14ac:dyDescent="0.2">
      <c r="U38556" s="59"/>
    </row>
    <row r="38557" spans="21:21" x14ac:dyDescent="0.2">
      <c r="U38557" s="59"/>
    </row>
    <row r="38558" spans="21:21" x14ac:dyDescent="0.2">
      <c r="U38558" s="59"/>
    </row>
    <row r="38559" spans="21:21" x14ac:dyDescent="0.2">
      <c r="U38559" s="59"/>
    </row>
    <row r="38560" spans="21:21" x14ac:dyDescent="0.2">
      <c r="U38560" s="59"/>
    </row>
    <row r="38561" spans="21:21" x14ac:dyDescent="0.2">
      <c r="U38561" s="59"/>
    </row>
    <row r="38562" spans="21:21" x14ac:dyDescent="0.2">
      <c r="U38562" s="59"/>
    </row>
    <row r="38563" spans="21:21" x14ac:dyDescent="0.2">
      <c r="U38563" s="59"/>
    </row>
    <row r="38564" spans="21:21" x14ac:dyDescent="0.2">
      <c r="U38564" s="59"/>
    </row>
    <row r="38565" spans="21:21" x14ac:dyDescent="0.2">
      <c r="U38565" s="59"/>
    </row>
    <row r="38566" spans="21:21" x14ac:dyDescent="0.2">
      <c r="U38566" s="59"/>
    </row>
    <row r="38567" spans="21:21" x14ac:dyDescent="0.2">
      <c r="U38567" s="59"/>
    </row>
    <row r="38568" spans="21:21" x14ac:dyDescent="0.2">
      <c r="U38568" s="59"/>
    </row>
    <row r="38569" spans="21:21" x14ac:dyDescent="0.2">
      <c r="U38569" s="59"/>
    </row>
    <row r="38570" spans="21:21" x14ac:dyDescent="0.2">
      <c r="U38570" s="59"/>
    </row>
    <row r="38571" spans="21:21" x14ac:dyDescent="0.2">
      <c r="U38571" s="59"/>
    </row>
    <row r="38572" spans="21:21" x14ac:dyDescent="0.2">
      <c r="U38572" s="59"/>
    </row>
    <row r="38573" spans="21:21" x14ac:dyDescent="0.2">
      <c r="U38573" s="59"/>
    </row>
    <row r="38574" spans="21:21" x14ac:dyDescent="0.2">
      <c r="U38574" s="59"/>
    </row>
    <row r="38575" spans="21:21" x14ac:dyDescent="0.2">
      <c r="U38575" s="59"/>
    </row>
    <row r="38576" spans="21:21" x14ac:dyDescent="0.2">
      <c r="U38576" s="59"/>
    </row>
    <row r="38577" spans="21:21" x14ac:dyDescent="0.2">
      <c r="U38577" s="59"/>
    </row>
    <row r="38578" spans="21:21" x14ac:dyDescent="0.2">
      <c r="U38578" s="59"/>
    </row>
    <row r="38579" spans="21:21" x14ac:dyDescent="0.2">
      <c r="U38579" s="59"/>
    </row>
    <row r="38580" spans="21:21" x14ac:dyDescent="0.2">
      <c r="U38580" s="59"/>
    </row>
    <row r="38581" spans="21:21" x14ac:dyDescent="0.2">
      <c r="U38581" s="59"/>
    </row>
    <row r="38582" spans="21:21" x14ac:dyDescent="0.2">
      <c r="U38582" s="59"/>
    </row>
    <row r="38583" spans="21:21" x14ac:dyDescent="0.2">
      <c r="U38583" s="59"/>
    </row>
    <row r="38584" spans="21:21" x14ac:dyDescent="0.2">
      <c r="U38584" s="59"/>
    </row>
    <row r="38585" spans="21:21" x14ac:dyDescent="0.2">
      <c r="U38585" s="59"/>
    </row>
    <row r="38586" spans="21:21" x14ac:dyDescent="0.2">
      <c r="U38586" s="59"/>
    </row>
    <row r="38587" spans="21:21" x14ac:dyDescent="0.2">
      <c r="U38587" s="59"/>
    </row>
    <row r="38588" spans="21:21" x14ac:dyDescent="0.2">
      <c r="U38588" s="59"/>
    </row>
    <row r="38589" spans="21:21" x14ac:dyDescent="0.2">
      <c r="U38589" s="59"/>
    </row>
    <row r="38590" spans="21:21" x14ac:dyDescent="0.2">
      <c r="U38590" s="59"/>
    </row>
    <row r="38591" spans="21:21" x14ac:dyDescent="0.2">
      <c r="U38591" s="59"/>
    </row>
    <row r="38592" spans="21:21" x14ac:dyDescent="0.2">
      <c r="U38592" s="59"/>
    </row>
    <row r="38593" spans="21:21" x14ac:dyDescent="0.2">
      <c r="U38593" s="59"/>
    </row>
    <row r="38594" spans="21:21" x14ac:dyDescent="0.2">
      <c r="U38594" s="59"/>
    </row>
    <row r="38595" spans="21:21" x14ac:dyDescent="0.2">
      <c r="U38595" s="59"/>
    </row>
    <row r="38596" spans="21:21" x14ac:dyDescent="0.2">
      <c r="U38596" s="59"/>
    </row>
    <row r="38597" spans="21:21" x14ac:dyDescent="0.2">
      <c r="U38597" s="59"/>
    </row>
    <row r="38598" spans="21:21" x14ac:dyDescent="0.2">
      <c r="U38598" s="59"/>
    </row>
    <row r="38599" spans="21:21" x14ac:dyDescent="0.2">
      <c r="U38599" s="59"/>
    </row>
    <row r="38600" spans="21:21" x14ac:dyDescent="0.2">
      <c r="U38600" s="59"/>
    </row>
    <row r="38601" spans="21:21" x14ac:dyDescent="0.2">
      <c r="U38601" s="59"/>
    </row>
    <row r="38602" spans="21:21" x14ac:dyDescent="0.2">
      <c r="U38602" s="59"/>
    </row>
    <row r="38603" spans="21:21" x14ac:dyDescent="0.2">
      <c r="U38603" s="59"/>
    </row>
    <row r="38604" spans="21:21" x14ac:dyDescent="0.2">
      <c r="U38604" s="59"/>
    </row>
    <row r="38605" spans="21:21" x14ac:dyDescent="0.2">
      <c r="U38605" s="59"/>
    </row>
    <row r="38606" spans="21:21" x14ac:dyDescent="0.2">
      <c r="U38606" s="59"/>
    </row>
    <row r="38607" spans="21:21" x14ac:dyDescent="0.2">
      <c r="U38607" s="59"/>
    </row>
    <row r="38608" spans="21:21" x14ac:dyDescent="0.2">
      <c r="U38608" s="59"/>
    </row>
    <row r="38609" spans="21:21" x14ac:dyDescent="0.2">
      <c r="U38609" s="59"/>
    </row>
    <row r="38610" spans="21:21" x14ac:dyDescent="0.2">
      <c r="U38610" s="59"/>
    </row>
    <row r="38611" spans="21:21" x14ac:dyDescent="0.2">
      <c r="U38611" s="59"/>
    </row>
    <row r="38612" spans="21:21" x14ac:dyDescent="0.2">
      <c r="U38612" s="59"/>
    </row>
    <row r="38613" spans="21:21" x14ac:dyDescent="0.2">
      <c r="U38613" s="59"/>
    </row>
    <row r="38614" spans="21:21" x14ac:dyDescent="0.2">
      <c r="U38614" s="59"/>
    </row>
    <row r="38615" spans="21:21" x14ac:dyDescent="0.2">
      <c r="U38615" s="59"/>
    </row>
    <row r="38616" spans="21:21" x14ac:dyDescent="0.2">
      <c r="U38616" s="59"/>
    </row>
    <row r="38617" spans="21:21" x14ac:dyDescent="0.2">
      <c r="U38617" s="59"/>
    </row>
    <row r="38618" spans="21:21" x14ac:dyDescent="0.2">
      <c r="U38618" s="59"/>
    </row>
    <row r="38619" spans="21:21" x14ac:dyDescent="0.2">
      <c r="U38619" s="59"/>
    </row>
    <row r="38620" spans="21:21" x14ac:dyDescent="0.2">
      <c r="U38620" s="59"/>
    </row>
    <row r="38621" spans="21:21" x14ac:dyDescent="0.2">
      <c r="U38621" s="59"/>
    </row>
    <row r="38622" spans="21:21" x14ac:dyDescent="0.2">
      <c r="U38622" s="59"/>
    </row>
    <row r="38623" spans="21:21" x14ac:dyDescent="0.2">
      <c r="U38623" s="59"/>
    </row>
    <row r="38624" spans="21:21" x14ac:dyDescent="0.2">
      <c r="U38624" s="59"/>
    </row>
    <row r="38625" spans="21:21" x14ac:dyDescent="0.2">
      <c r="U38625" s="59"/>
    </row>
    <row r="38626" spans="21:21" x14ac:dyDescent="0.2">
      <c r="U38626" s="59"/>
    </row>
    <row r="38627" spans="21:21" x14ac:dyDescent="0.2">
      <c r="U38627" s="59"/>
    </row>
    <row r="38628" spans="21:21" x14ac:dyDescent="0.2">
      <c r="U38628" s="59"/>
    </row>
    <row r="38629" spans="21:21" x14ac:dyDescent="0.2">
      <c r="U38629" s="59"/>
    </row>
    <row r="38630" spans="21:21" x14ac:dyDescent="0.2">
      <c r="U38630" s="59"/>
    </row>
    <row r="38631" spans="21:21" x14ac:dyDescent="0.2">
      <c r="U38631" s="59"/>
    </row>
    <row r="38632" spans="21:21" x14ac:dyDescent="0.2">
      <c r="U38632" s="59"/>
    </row>
    <row r="38633" spans="21:21" x14ac:dyDescent="0.2">
      <c r="U38633" s="59"/>
    </row>
    <row r="38634" spans="21:21" x14ac:dyDescent="0.2">
      <c r="U38634" s="59"/>
    </row>
    <row r="38635" spans="21:21" x14ac:dyDescent="0.2">
      <c r="U38635" s="59"/>
    </row>
    <row r="38636" spans="21:21" x14ac:dyDescent="0.2">
      <c r="U38636" s="59"/>
    </row>
    <row r="38637" spans="21:21" x14ac:dyDescent="0.2">
      <c r="U38637" s="59"/>
    </row>
    <row r="38638" spans="21:21" x14ac:dyDescent="0.2">
      <c r="U38638" s="59"/>
    </row>
    <row r="38639" spans="21:21" x14ac:dyDescent="0.2">
      <c r="U38639" s="59"/>
    </row>
    <row r="38640" spans="21:21" x14ac:dyDescent="0.2">
      <c r="U38640" s="59"/>
    </row>
    <row r="38641" spans="21:21" x14ac:dyDescent="0.2">
      <c r="U38641" s="59"/>
    </row>
    <row r="38642" spans="21:21" x14ac:dyDescent="0.2">
      <c r="U38642" s="59"/>
    </row>
    <row r="38643" spans="21:21" x14ac:dyDescent="0.2">
      <c r="U38643" s="59"/>
    </row>
    <row r="38644" spans="21:21" x14ac:dyDescent="0.2">
      <c r="U38644" s="59"/>
    </row>
    <row r="38645" spans="21:21" x14ac:dyDescent="0.2">
      <c r="U38645" s="59"/>
    </row>
    <row r="38646" spans="21:21" x14ac:dyDescent="0.2">
      <c r="U38646" s="59"/>
    </row>
    <row r="38647" spans="21:21" x14ac:dyDescent="0.2">
      <c r="U38647" s="59"/>
    </row>
    <row r="38648" spans="21:21" x14ac:dyDescent="0.2">
      <c r="U38648" s="59"/>
    </row>
    <row r="38649" spans="21:21" x14ac:dyDescent="0.2">
      <c r="U38649" s="59"/>
    </row>
    <row r="38650" spans="21:21" x14ac:dyDescent="0.2">
      <c r="U38650" s="59"/>
    </row>
    <row r="38651" spans="21:21" x14ac:dyDescent="0.2">
      <c r="U38651" s="59"/>
    </row>
    <row r="38652" spans="21:21" x14ac:dyDescent="0.2">
      <c r="U38652" s="59"/>
    </row>
    <row r="38653" spans="21:21" x14ac:dyDescent="0.2">
      <c r="U38653" s="59"/>
    </row>
    <row r="38654" spans="21:21" x14ac:dyDescent="0.2">
      <c r="U38654" s="59"/>
    </row>
    <row r="38655" spans="21:21" x14ac:dyDescent="0.2">
      <c r="U38655" s="59"/>
    </row>
    <row r="38656" spans="21:21" x14ac:dyDescent="0.2">
      <c r="U38656" s="59"/>
    </row>
    <row r="38657" spans="21:21" x14ac:dyDescent="0.2">
      <c r="U38657" s="59"/>
    </row>
    <row r="38658" spans="21:21" x14ac:dyDescent="0.2">
      <c r="U38658" s="59"/>
    </row>
    <row r="38659" spans="21:21" x14ac:dyDescent="0.2">
      <c r="U38659" s="59"/>
    </row>
    <row r="38660" spans="21:21" x14ac:dyDescent="0.2">
      <c r="U38660" s="59"/>
    </row>
    <row r="38661" spans="21:21" x14ac:dyDescent="0.2">
      <c r="U38661" s="59"/>
    </row>
    <row r="38662" spans="21:21" x14ac:dyDescent="0.2">
      <c r="U38662" s="59"/>
    </row>
    <row r="38663" spans="21:21" x14ac:dyDescent="0.2">
      <c r="U38663" s="59"/>
    </row>
    <row r="38664" spans="21:21" x14ac:dyDescent="0.2">
      <c r="U38664" s="59"/>
    </row>
    <row r="38665" spans="21:21" x14ac:dyDescent="0.2">
      <c r="U38665" s="59"/>
    </row>
    <row r="38666" spans="21:21" x14ac:dyDescent="0.2">
      <c r="U38666" s="59"/>
    </row>
    <row r="38667" spans="21:21" x14ac:dyDescent="0.2">
      <c r="U38667" s="59"/>
    </row>
    <row r="38668" spans="21:21" x14ac:dyDescent="0.2">
      <c r="U38668" s="59"/>
    </row>
    <row r="38669" spans="21:21" x14ac:dyDescent="0.2">
      <c r="U38669" s="59"/>
    </row>
    <row r="38670" spans="21:21" x14ac:dyDescent="0.2">
      <c r="U38670" s="59"/>
    </row>
    <row r="38671" spans="21:21" x14ac:dyDescent="0.2">
      <c r="U38671" s="59"/>
    </row>
    <row r="38672" spans="21:21" x14ac:dyDescent="0.2">
      <c r="U38672" s="59"/>
    </row>
    <row r="38673" spans="21:21" x14ac:dyDescent="0.2">
      <c r="U38673" s="59"/>
    </row>
    <row r="38674" spans="21:21" x14ac:dyDescent="0.2">
      <c r="U38674" s="59"/>
    </row>
    <row r="38675" spans="21:21" x14ac:dyDescent="0.2">
      <c r="U38675" s="59"/>
    </row>
    <row r="38676" spans="21:21" x14ac:dyDescent="0.2">
      <c r="U38676" s="59"/>
    </row>
    <row r="38677" spans="21:21" x14ac:dyDescent="0.2">
      <c r="U38677" s="59"/>
    </row>
    <row r="38678" spans="21:21" x14ac:dyDescent="0.2">
      <c r="U38678" s="59"/>
    </row>
    <row r="38679" spans="21:21" x14ac:dyDescent="0.2">
      <c r="U38679" s="59"/>
    </row>
    <row r="38680" spans="21:21" x14ac:dyDescent="0.2">
      <c r="U38680" s="59"/>
    </row>
    <row r="38681" spans="21:21" x14ac:dyDescent="0.2">
      <c r="U38681" s="59"/>
    </row>
    <row r="38682" spans="21:21" x14ac:dyDescent="0.2">
      <c r="U38682" s="59"/>
    </row>
    <row r="38683" spans="21:21" x14ac:dyDescent="0.2">
      <c r="U38683" s="59"/>
    </row>
    <row r="38684" spans="21:21" x14ac:dyDescent="0.2">
      <c r="U38684" s="59"/>
    </row>
    <row r="38685" spans="21:21" x14ac:dyDescent="0.2">
      <c r="U38685" s="59"/>
    </row>
    <row r="38686" spans="21:21" x14ac:dyDescent="0.2">
      <c r="U38686" s="59"/>
    </row>
    <row r="38687" spans="21:21" x14ac:dyDescent="0.2">
      <c r="U38687" s="59"/>
    </row>
    <row r="38688" spans="21:21" x14ac:dyDescent="0.2">
      <c r="U38688" s="59"/>
    </row>
    <row r="38689" spans="21:21" x14ac:dyDescent="0.2">
      <c r="U38689" s="59"/>
    </row>
    <row r="38690" spans="21:21" x14ac:dyDescent="0.2">
      <c r="U38690" s="59"/>
    </row>
    <row r="38691" spans="21:21" x14ac:dyDescent="0.2">
      <c r="U38691" s="59"/>
    </row>
    <row r="38692" spans="21:21" x14ac:dyDescent="0.2">
      <c r="U38692" s="59"/>
    </row>
    <row r="38693" spans="21:21" x14ac:dyDescent="0.2">
      <c r="U38693" s="59"/>
    </row>
    <row r="38694" spans="21:21" x14ac:dyDescent="0.2">
      <c r="U38694" s="59"/>
    </row>
    <row r="38695" spans="21:21" x14ac:dyDescent="0.2">
      <c r="U38695" s="59"/>
    </row>
    <row r="38696" spans="21:21" x14ac:dyDescent="0.2">
      <c r="U38696" s="59"/>
    </row>
    <row r="38697" spans="21:21" x14ac:dyDescent="0.2">
      <c r="U38697" s="59"/>
    </row>
    <row r="38698" spans="21:21" x14ac:dyDescent="0.2">
      <c r="U38698" s="59"/>
    </row>
    <row r="38699" spans="21:21" x14ac:dyDescent="0.2">
      <c r="U38699" s="59"/>
    </row>
    <row r="38700" spans="21:21" x14ac:dyDescent="0.2">
      <c r="U38700" s="59"/>
    </row>
    <row r="38701" spans="21:21" x14ac:dyDescent="0.2">
      <c r="U38701" s="59"/>
    </row>
    <row r="38702" spans="21:21" x14ac:dyDescent="0.2">
      <c r="U38702" s="59"/>
    </row>
    <row r="38703" spans="21:21" x14ac:dyDescent="0.2">
      <c r="U38703" s="59"/>
    </row>
    <row r="38704" spans="21:21" x14ac:dyDescent="0.2">
      <c r="U38704" s="59"/>
    </row>
    <row r="38705" spans="21:21" x14ac:dyDescent="0.2">
      <c r="U38705" s="59"/>
    </row>
    <row r="38706" spans="21:21" x14ac:dyDescent="0.2">
      <c r="U38706" s="59"/>
    </row>
    <row r="38707" spans="21:21" x14ac:dyDescent="0.2">
      <c r="U38707" s="59"/>
    </row>
    <row r="38708" spans="21:21" x14ac:dyDescent="0.2">
      <c r="U38708" s="59"/>
    </row>
    <row r="38709" spans="21:21" x14ac:dyDescent="0.2">
      <c r="U38709" s="59"/>
    </row>
    <row r="38710" spans="21:21" x14ac:dyDescent="0.2">
      <c r="U38710" s="59"/>
    </row>
    <row r="38711" spans="21:21" x14ac:dyDescent="0.2">
      <c r="U38711" s="59"/>
    </row>
    <row r="38712" spans="21:21" x14ac:dyDescent="0.2">
      <c r="U38712" s="59"/>
    </row>
    <row r="38713" spans="21:21" x14ac:dyDescent="0.2">
      <c r="U38713" s="59"/>
    </row>
    <row r="38714" spans="21:21" x14ac:dyDescent="0.2">
      <c r="U38714" s="59"/>
    </row>
    <row r="38715" spans="21:21" x14ac:dyDescent="0.2">
      <c r="U38715" s="59"/>
    </row>
    <row r="38716" spans="21:21" x14ac:dyDescent="0.2">
      <c r="U38716" s="59"/>
    </row>
    <row r="38717" spans="21:21" x14ac:dyDescent="0.2">
      <c r="U38717" s="59"/>
    </row>
    <row r="38718" spans="21:21" x14ac:dyDescent="0.2">
      <c r="U38718" s="59"/>
    </row>
    <row r="38719" spans="21:21" x14ac:dyDescent="0.2">
      <c r="U38719" s="59"/>
    </row>
    <row r="38720" spans="21:21" x14ac:dyDescent="0.2">
      <c r="U38720" s="59"/>
    </row>
    <row r="38721" spans="21:21" x14ac:dyDescent="0.2">
      <c r="U38721" s="59"/>
    </row>
    <row r="38722" spans="21:21" x14ac:dyDescent="0.2">
      <c r="U38722" s="59"/>
    </row>
    <row r="38723" spans="21:21" x14ac:dyDescent="0.2">
      <c r="U38723" s="59"/>
    </row>
    <row r="38724" spans="21:21" x14ac:dyDescent="0.2">
      <c r="U38724" s="59"/>
    </row>
    <row r="38725" spans="21:21" x14ac:dyDescent="0.2">
      <c r="U38725" s="59"/>
    </row>
    <row r="38726" spans="21:21" x14ac:dyDescent="0.2">
      <c r="U38726" s="59"/>
    </row>
    <row r="38727" spans="21:21" x14ac:dyDescent="0.2">
      <c r="U38727" s="59"/>
    </row>
    <row r="38728" spans="21:21" x14ac:dyDescent="0.2">
      <c r="U38728" s="59"/>
    </row>
    <row r="38729" spans="21:21" x14ac:dyDescent="0.2">
      <c r="U38729" s="59"/>
    </row>
    <row r="38730" spans="21:21" x14ac:dyDescent="0.2">
      <c r="U38730" s="59"/>
    </row>
    <row r="38731" spans="21:21" x14ac:dyDescent="0.2">
      <c r="U38731" s="59"/>
    </row>
    <row r="38732" spans="21:21" x14ac:dyDescent="0.2">
      <c r="U38732" s="59"/>
    </row>
    <row r="38733" spans="21:21" x14ac:dyDescent="0.2">
      <c r="U38733" s="59"/>
    </row>
    <row r="38734" spans="21:21" x14ac:dyDescent="0.2">
      <c r="U38734" s="59"/>
    </row>
    <row r="38735" spans="21:21" x14ac:dyDescent="0.2">
      <c r="U38735" s="59"/>
    </row>
    <row r="38736" spans="21:21" x14ac:dyDescent="0.2">
      <c r="U38736" s="59"/>
    </row>
    <row r="38737" spans="21:21" x14ac:dyDescent="0.2">
      <c r="U38737" s="59"/>
    </row>
    <row r="38738" spans="21:21" x14ac:dyDescent="0.2">
      <c r="U38738" s="59"/>
    </row>
    <row r="38739" spans="21:21" x14ac:dyDescent="0.2">
      <c r="U38739" s="59"/>
    </row>
    <row r="38740" spans="21:21" x14ac:dyDescent="0.2">
      <c r="U38740" s="59"/>
    </row>
    <row r="38741" spans="21:21" x14ac:dyDescent="0.2">
      <c r="U38741" s="59"/>
    </row>
    <row r="38742" spans="21:21" x14ac:dyDescent="0.2">
      <c r="U38742" s="59"/>
    </row>
    <row r="38743" spans="21:21" x14ac:dyDescent="0.2">
      <c r="U38743" s="59"/>
    </row>
    <row r="38744" spans="21:21" x14ac:dyDescent="0.2">
      <c r="U38744" s="59"/>
    </row>
    <row r="38745" spans="21:21" x14ac:dyDescent="0.2">
      <c r="U38745" s="59"/>
    </row>
    <row r="38746" spans="21:21" x14ac:dyDescent="0.2">
      <c r="U38746" s="59"/>
    </row>
    <row r="38747" spans="21:21" x14ac:dyDescent="0.2">
      <c r="U38747" s="59"/>
    </row>
    <row r="38748" spans="21:21" x14ac:dyDescent="0.2">
      <c r="U38748" s="59"/>
    </row>
    <row r="38749" spans="21:21" x14ac:dyDescent="0.2">
      <c r="U38749" s="59"/>
    </row>
    <row r="38750" spans="21:21" x14ac:dyDescent="0.2">
      <c r="U38750" s="59"/>
    </row>
    <row r="38751" spans="21:21" x14ac:dyDescent="0.2">
      <c r="U38751" s="59"/>
    </row>
    <row r="38752" spans="21:21" x14ac:dyDescent="0.2">
      <c r="U38752" s="59"/>
    </row>
    <row r="38753" spans="21:21" x14ac:dyDescent="0.2">
      <c r="U38753" s="59"/>
    </row>
    <row r="38754" spans="21:21" x14ac:dyDescent="0.2">
      <c r="U38754" s="59"/>
    </row>
    <row r="38755" spans="21:21" x14ac:dyDescent="0.2">
      <c r="U38755" s="59"/>
    </row>
    <row r="38756" spans="21:21" x14ac:dyDescent="0.2">
      <c r="U38756" s="59"/>
    </row>
    <row r="38757" spans="21:21" x14ac:dyDescent="0.2">
      <c r="U38757" s="59"/>
    </row>
    <row r="38758" spans="21:21" x14ac:dyDescent="0.2">
      <c r="U38758" s="59"/>
    </row>
    <row r="38759" spans="21:21" x14ac:dyDescent="0.2">
      <c r="U38759" s="59"/>
    </row>
    <row r="38760" spans="21:21" x14ac:dyDescent="0.2">
      <c r="U38760" s="59"/>
    </row>
    <row r="38761" spans="21:21" x14ac:dyDescent="0.2">
      <c r="U38761" s="59"/>
    </row>
    <row r="38762" spans="21:21" x14ac:dyDescent="0.2">
      <c r="U38762" s="59"/>
    </row>
    <row r="38763" spans="21:21" x14ac:dyDescent="0.2">
      <c r="U38763" s="59"/>
    </row>
    <row r="38764" spans="21:21" x14ac:dyDescent="0.2">
      <c r="U38764" s="59"/>
    </row>
    <row r="38765" spans="21:21" x14ac:dyDescent="0.2">
      <c r="U38765" s="59"/>
    </row>
    <row r="38766" spans="21:21" x14ac:dyDescent="0.2">
      <c r="U38766" s="59"/>
    </row>
    <row r="38767" spans="21:21" x14ac:dyDescent="0.2">
      <c r="U38767" s="59"/>
    </row>
    <row r="38768" spans="21:21" x14ac:dyDescent="0.2">
      <c r="U38768" s="59"/>
    </row>
    <row r="38769" spans="21:21" x14ac:dyDescent="0.2">
      <c r="U38769" s="59"/>
    </row>
    <row r="38770" spans="21:21" x14ac:dyDescent="0.2">
      <c r="U38770" s="59"/>
    </row>
    <row r="38771" spans="21:21" x14ac:dyDescent="0.2">
      <c r="U38771" s="59"/>
    </row>
    <row r="38772" spans="21:21" x14ac:dyDescent="0.2">
      <c r="U38772" s="59"/>
    </row>
    <row r="38773" spans="21:21" x14ac:dyDescent="0.2">
      <c r="U38773" s="59"/>
    </row>
    <row r="38774" spans="21:21" x14ac:dyDescent="0.2">
      <c r="U38774" s="59"/>
    </row>
    <row r="38775" spans="21:21" x14ac:dyDescent="0.2">
      <c r="U38775" s="59"/>
    </row>
    <row r="38776" spans="21:21" x14ac:dyDescent="0.2">
      <c r="U38776" s="59"/>
    </row>
    <row r="38777" spans="21:21" x14ac:dyDescent="0.2">
      <c r="U38777" s="59"/>
    </row>
    <row r="38778" spans="21:21" x14ac:dyDescent="0.2">
      <c r="U38778" s="59"/>
    </row>
    <row r="38779" spans="21:21" x14ac:dyDescent="0.2">
      <c r="U38779" s="59"/>
    </row>
    <row r="38780" spans="21:21" x14ac:dyDescent="0.2">
      <c r="U38780" s="59"/>
    </row>
    <row r="38781" spans="21:21" x14ac:dyDescent="0.2">
      <c r="U38781" s="59"/>
    </row>
    <row r="38782" spans="21:21" x14ac:dyDescent="0.2">
      <c r="U38782" s="59"/>
    </row>
    <row r="38783" spans="21:21" x14ac:dyDescent="0.2">
      <c r="U38783" s="59"/>
    </row>
    <row r="38784" spans="21:21" x14ac:dyDescent="0.2">
      <c r="U38784" s="59"/>
    </row>
    <row r="38785" spans="21:21" x14ac:dyDescent="0.2">
      <c r="U38785" s="59"/>
    </row>
    <row r="38786" spans="21:21" x14ac:dyDescent="0.2">
      <c r="U38786" s="59"/>
    </row>
    <row r="38787" spans="21:21" x14ac:dyDescent="0.2">
      <c r="U38787" s="59"/>
    </row>
    <row r="38788" spans="21:21" x14ac:dyDescent="0.2">
      <c r="U38788" s="59"/>
    </row>
    <row r="38789" spans="21:21" x14ac:dyDescent="0.2">
      <c r="U38789" s="59"/>
    </row>
    <row r="38790" spans="21:21" x14ac:dyDescent="0.2">
      <c r="U38790" s="59"/>
    </row>
    <row r="38791" spans="21:21" x14ac:dyDescent="0.2">
      <c r="U38791" s="59"/>
    </row>
    <row r="38792" spans="21:21" x14ac:dyDescent="0.2">
      <c r="U38792" s="59"/>
    </row>
    <row r="38793" spans="21:21" x14ac:dyDescent="0.2">
      <c r="U38793" s="59"/>
    </row>
    <row r="38794" spans="21:21" x14ac:dyDescent="0.2">
      <c r="U38794" s="59"/>
    </row>
    <row r="38795" spans="21:21" x14ac:dyDescent="0.2">
      <c r="U38795" s="59"/>
    </row>
    <row r="38796" spans="21:21" x14ac:dyDescent="0.2">
      <c r="U38796" s="59"/>
    </row>
    <row r="38797" spans="21:21" x14ac:dyDescent="0.2">
      <c r="U38797" s="59"/>
    </row>
    <row r="38798" spans="21:21" x14ac:dyDescent="0.2">
      <c r="U38798" s="59"/>
    </row>
    <row r="38799" spans="21:21" x14ac:dyDescent="0.2">
      <c r="U38799" s="59"/>
    </row>
    <row r="38800" spans="21:21" x14ac:dyDescent="0.2">
      <c r="U38800" s="59"/>
    </row>
    <row r="38801" spans="21:21" x14ac:dyDescent="0.2">
      <c r="U38801" s="59"/>
    </row>
    <row r="38802" spans="21:21" x14ac:dyDescent="0.2">
      <c r="U38802" s="59"/>
    </row>
    <row r="38803" spans="21:21" x14ac:dyDescent="0.2">
      <c r="U38803" s="59"/>
    </row>
    <row r="38804" spans="21:21" x14ac:dyDescent="0.2">
      <c r="U38804" s="59"/>
    </row>
    <row r="38805" spans="21:21" x14ac:dyDescent="0.2">
      <c r="U38805" s="59"/>
    </row>
    <row r="38806" spans="21:21" x14ac:dyDescent="0.2">
      <c r="U38806" s="59"/>
    </row>
    <row r="38807" spans="21:21" x14ac:dyDescent="0.2">
      <c r="U38807" s="59"/>
    </row>
    <row r="38808" spans="21:21" x14ac:dyDescent="0.2">
      <c r="U38808" s="59"/>
    </row>
    <row r="38809" spans="21:21" x14ac:dyDescent="0.2">
      <c r="U38809" s="59"/>
    </row>
    <row r="38810" spans="21:21" x14ac:dyDescent="0.2">
      <c r="U38810" s="59"/>
    </row>
    <row r="38811" spans="21:21" x14ac:dyDescent="0.2">
      <c r="U38811" s="59"/>
    </row>
    <row r="38812" spans="21:21" x14ac:dyDescent="0.2">
      <c r="U38812" s="59"/>
    </row>
    <row r="38813" spans="21:21" x14ac:dyDescent="0.2">
      <c r="U38813" s="59"/>
    </row>
    <row r="38814" spans="21:21" x14ac:dyDescent="0.2">
      <c r="U38814" s="59"/>
    </row>
    <row r="38815" spans="21:21" x14ac:dyDescent="0.2">
      <c r="U38815" s="59"/>
    </row>
    <row r="38816" spans="21:21" x14ac:dyDescent="0.2">
      <c r="U38816" s="59"/>
    </row>
    <row r="38817" spans="21:21" x14ac:dyDescent="0.2">
      <c r="U38817" s="59"/>
    </row>
    <row r="38818" spans="21:21" x14ac:dyDescent="0.2">
      <c r="U38818" s="59"/>
    </row>
    <row r="38819" spans="21:21" x14ac:dyDescent="0.2">
      <c r="U38819" s="59"/>
    </row>
    <row r="38820" spans="21:21" x14ac:dyDescent="0.2">
      <c r="U38820" s="59"/>
    </row>
    <row r="38821" spans="21:21" x14ac:dyDescent="0.2">
      <c r="U38821" s="59"/>
    </row>
    <row r="38822" spans="21:21" x14ac:dyDescent="0.2">
      <c r="U38822" s="59"/>
    </row>
    <row r="38823" spans="21:21" x14ac:dyDescent="0.2">
      <c r="U38823" s="59"/>
    </row>
    <row r="38824" spans="21:21" x14ac:dyDescent="0.2">
      <c r="U38824" s="59"/>
    </row>
    <row r="38825" spans="21:21" x14ac:dyDescent="0.2">
      <c r="U38825" s="59"/>
    </row>
    <row r="38826" spans="21:21" x14ac:dyDescent="0.2">
      <c r="U38826" s="59"/>
    </row>
    <row r="38827" spans="21:21" x14ac:dyDescent="0.2">
      <c r="U38827" s="59"/>
    </row>
    <row r="38828" spans="21:21" x14ac:dyDescent="0.2">
      <c r="U38828" s="59"/>
    </row>
    <row r="38829" spans="21:21" x14ac:dyDescent="0.2">
      <c r="U38829" s="59"/>
    </row>
    <row r="38830" spans="21:21" x14ac:dyDescent="0.2">
      <c r="U38830" s="59"/>
    </row>
    <row r="38831" spans="21:21" x14ac:dyDescent="0.2">
      <c r="U38831" s="59"/>
    </row>
    <row r="38832" spans="21:21" x14ac:dyDescent="0.2">
      <c r="U38832" s="59"/>
    </row>
    <row r="38833" spans="21:21" x14ac:dyDescent="0.2">
      <c r="U38833" s="59"/>
    </row>
    <row r="38834" spans="21:21" x14ac:dyDescent="0.2">
      <c r="U38834" s="59"/>
    </row>
    <row r="38835" spans="21:21" x14ac:dyDescent="0.2">
      <c r="U38835" s="59"/>
    </row>
    <row r="38836" spans="21:21" x14ac:dyDescent="0.2">
      <c r="U38836" s="59"/>
    </row>
    <row r="38837" spans="21:21" x14ac:dyDescent="0.2">
      <c r="U38837" s="59"/>
    </row>
    <row r="38838" spans="21:21" x14ac:dyDescent="0.2">
      <c r="U38838" s="59"/>
    </row>
    <row r="38839" spans="21:21" x14ac:dyDescent="0.2">
      <c r="U38839" s="59"/>
    </row>
    <row r="38840" spans="21:21" x14ac:dyDescent="0.2">
      <c r="U38840" s="59"/>
    </row>
    <row r="38841" spans="21:21" x14ac:dyDescent="0.2">
      <c r="U38841" s="59"/>
    </row>
    <row r="38842" spans="21:21" x14ac:dyDescent="0.2">
      <c r="U38842" s="59"/>
    </row>
    <row r="38843" spans="21:21" x14ac:dyDescent="0.2">
      <c r="U38843" s="59"/>
    </row>
    <row r="38844" spans="21:21" x14ac:dyDescent="0.2">
      <c r="U38844" s="59"/>
    </row>
    <row r="38845" spans="21:21" x14ac:dyDescent="0.2">
      <c r="U38845" s="59"/>
    </row>
    <row r="38846" spans="21:21" x14ac:dyDescent="0.2">
      <c r="U38846" s="59"/>
    </row>
    <row r="38847" spans="21:21" x14ac:dyDescent="0.2">
      <c r="U38847" s="59"/>
    </row>
    <row r="38848" spans="21:21" x14ac:dyDescent="0.2">
      <c r="U38848" s="59"/>
    </row>
    <row r="38849" spans="21:21" x14ac:dyDescent="0.2">
      <c r="U38849" s="59"/>
    </row>
    <row r="38850" spans="21:21" x14ac:dyDescent="0.2">
      <c r="U38850" s="59"/>
    </row>
    <row r="38851" spans="21:21" x14ac:dyDescent="0.2">
      <c r="U38851" s="59"/>
    </row>
    <row r="38852" spans="21:21" x14ac:dyDescent="0.2">
      <c r="U38852" s="59"/>
    </row>
    <row r="38853" spans="21:21" x14ac:dyDescent="0.2">
      <c r="U38853" s="59"/>
    </row>
    <row r="38854" spans="21:21" x14ac:dyDescent="0.2">
      <c r="U38854" s="59"/>
    </row>
    <row r="38855" spans="21:21" x14ac:dyDescent="0.2">
      <c r="U38855" s="59"/>
    </row>
    <row r="38856" spans="21:21" x14ac:dyDescent="0.2">
      <c r="U38856" s="59"/>
    </row>
    <row r="38857" spans="21:21" x14ac:dyDescent="0.2">
      <c r="U38857" s="59"/>
    </row>
    <row r="38858" spans="21:21" x14ac:dyDescent="0.2">
      <c r="U38858" s="59"/>
    </row>
    <row r="38859" spans="21:21" x14ac:dyDescent="0.2">
      <c r="U38859" s="59"/>
    </row>
    <row r="38860" spans="21:21" x14ac:dyDescent="0.2">
      <c r="U38860" s="59"/>
    </row>
    <row r="38861" spans="21:21" x14ac:dyDescent="0.2">
      <c r="U38861" s="59"/>
    </row>
    <row r="38862" spans="21:21" x14ac:dyDescent="0.2">
      <c r="U38862" s="59"/>
    </row>
    <row r="38863" spans="21:21" x14ac:dyDescent="0.2">
      <c r="U38863" s="59"/>
    </row>
    <row r="38864" spans="21:21" x14ac:dyDescent="0.2">
      <c r="U38864" s="59"/>
    </row>
    <row r="38865" spans="21:21" x14ac:dyDescent="0.2">
      <c r="U38865" s="59"/>
    </row>
    <row r="38866" spans="21:21" x14ac:dyDescent="0.2">
      <c r="U38866" s="59"/>
    </row>
    <row r="38867" spans="21:21" x14ac:dyDescent="0.2">
      <c r="U38867" s="59"/>
    </row>
    <row r="38868" spans="21:21" x14ac:dyDescent="0.2">
      <c r="U38868" s="59"/>
    </row>
    <row r="38869" spans="21:21" x14ac:dyDescent="0.2">
      <c r="U38869" s="59"/>
    </row>
    <row r="38870" spans="21:21" x14ac:dyDescent="0.2">
      <c r="U38870" s="59"/>
    </row>
    <row r="38871" spans="21:21" x14ac:dyDescent="0.2">
      <c r="U38871" s="59"/>
    </row>
    <row r="38872" spans="21:21" x14ac:dyDescent="0.2">
      <c r="U38872" s="59"/>
    </row>
    <row r="38873" spans="21:21" x14ac:dyDescent="0.2">
      <c r="U38873" s="59"/>
    </row>
    <row r="38874" spans="21:21" x14ac:dyDescent="0.2">
      <c r="U38874" s="59"/>
    </row>
    <row r="38875" spans="21:21" x14ac:dyDescent="0.2">
      <c r="U38875" s="59"/>
    </row>
    <row r="38876" spans="21:21" x14ac:dyDescent="0.2">
      <c r="U38876" s="59"/>
    </row>
    <row r="38877" spans="21:21" x14ac:dyDescent="0.2">
      <c r="U38877" s="59"/>
    </row>
    <row r="38878" spans="21:21" x14ac:dyDescent="0.2">
      <c r="U38878" s="59"/>
    </row>
    <row r="38879" spans="21:21" x14ac:dyDescent="0.2">
      <c r="U38879" s="59"/>
    </row>
    <row r="38880" spans="21:21" x14ac:dyDescent="0.2">
      <c r="U38880" s="59"/>
    </row>
    <row r="38881" spans="21:21" x14ac:dyDescent="0.2">
      <c r="U38881" s="59"/>
    </row>
    <row r="38882" spans="21:21" x14ac:dyDescent="0.2">
      <c r="U38882" s="59"/>
    </row>
    <row r="38883" spans="21:21" x14ac:dyDescent="0.2">
      <c r="U38883" s="59"/>
    </row>
    <row r="38884" spans="21:21" x14ac:dyDescent="0.2">
      <c r="U38884" s="59"/>
    </row>
    <row r="38885" spans="21:21" x14ac:dyDescent="0.2">
      <c r="U38885" s="59"/>
    </row>
    <row r="38886" spans="21:21" x14ac:dyDescent="0.2">
      <c r="U38886" s="59"/>
    </row>
    <row r="38887" spans="21:21" x14ac:dyDescent="0.2">
      <c r="U38887" s="59"/>
    </row>
    <row r="38888" spans="21:21" x14ac:dyDescent="0.2">
      <c r="U38888" s="59"/>
    </row>
    <row r="38889" spans="21:21" x14ac:dyDescent="0.2">
      <c r="U38889" s="59"/>
    </row>
    <row r="38890" spans="21:21" x14ac:dyDescent="0.2">
      <c r="U38890" s="59"/>
    </row>
    <row r="38891" spans="21:21" x14ac:dyDescent="0.2">
      <c r="U38891" s="59"/>
    </row>
    <row r="38892" spans="21:21" x14ac:dyDescent="0.2">
      <c r="U38892" s="59"/>
    </row>
    <row r="38893" spans="21:21" x14ac:dyDescent="0.2">
      <c r="U38893" s="59"/>
    </row>
    <row r="38894" spans="21:21" x14ac:dyDescent="0.2">
      <c r="U38894" s="59"/>
    </row>
    <row r="38895" spans="21:21" x14ac:dyDescent="0.2">
      <c r="U38895" s="59"/>
    </row>
    <row r="38896" spans="21:21" x14ac:dyDescent="0.2">
      <c r="U38896" s="59"/>
    </row>
    <row r="38897" spans="21:21" x14ac:dyDescent="0.2">
      <c r="U38897" s="59"/>
    </row>
    <row r="38898" spans="21:21" x14ac:dyDescent="0.2">
      <c r="U38898" s="59"/>
    </row>
    <row r="38899" spans="21:21" x14ac:dyDescent="0.2">
      <c r="U38899" s="59"/>
    </row>
    <row r="38900" spans="21:21" x14ac:dyDescent="0.2">
      <c r="U38900" s="59"/>
    </row>
    <row r="38901" spans="21:21" x14ac:dyDescent="0.2">
      <c r="U38901" s="59"/>
    </row>
    <row r="38902" spans="21:21" x14ac:dyDescent="0.2">
      <c r="U38902" s="59"/>
    </row>
    <row r="38903" spans="21:21" x14ac:dyDescent="0.2">
      <c r="U38903" s="59"/>
    </row>
    <row r="38904" spans="21:21" x14ac:dyDescent="0.2">
      <c r="U38904" s="59"/>
    </row>
    <row r="38905" spans="21:21" x14ac:dyDescent="0.2">
      <c r="U38905" s="59"/>
    </row>
    <row r="38906" spans="21:21" x14ac:dyDescent="0.2">
      <c r="U38906" s="59"/>
    </row>
    <row r="38907" spans="21:21" x14ac:dyDescent="0.2">
      <c r="U38907" s="59"/>
    </row>
    <row r="38908" spans="21:21" x14ac:dyDescent="0.2">
      <c r="U38908" s="59"/>
    </row>
    <row r="38909" spans="21:21" x14ac:dyDescent="0.2">
      <c r="U38909" s="59"/>
    </row>
    <row r="38910" spans="21:21" x14ac:dyDescent="0.2">
      <c r="U38910" s="59"/>
    </row>
    <row r="38911" spans="21:21" x14ac:dyDescent="0.2">
      <c r="U38911" s="59"/>
    </row>
    <row r="38912" spans="21:21" x14ac:dyDescent="0.2">
      <c r="U38912" s="59"/>
    </row>
    <row r="38913" spans="21:21" x14ac:dyDescent="0.2">
      <c r="U38913" s="59"/>
    </row>
    <row r="38914" spans="21:21" x14ac:dyDescent="0.2">
      <c r="U38914" s="59"/>
    </row>
    <row r="38915" spans="21:21" x14ac:dyDescent="0.2">
      <c r="U38915" s="59"/>
    </row>
    <row r="38916" spans="21:21" x14ac:dyDescent="0.2">
      <c r="U38916" s="59"/>
    </row>
    <row r="38917" spans="21:21" x14ac:dyDescent="0.2">
      <c r="U38917" s="59"/>
    </row>
    <row r="38918" spans="21:21" x14ac:dyDescent="0.2">
      <c r="U38918" s="59"/>
    </row>
    <row r="38919" spans="21:21" x14ac:dyDescent="0.2">
      <c r="U38919" s="59"/>
    </row>
    <row r="38920" spans="21:21" x14ac:dyDescent="0.2">
      <c r="U38920" s="59"/>
    </row>
    <row r="38921" spans="21:21" x14ac:dyDescent="0.2">
      <c r="U38921" s="59"/>
    </row>
    <row r="38922" spans="21:21" x14ac:dyDescent="0.2">
      <c r="U38922" s="59"/>
    </row>
    <row r="38923" spans="21:21" x14ac:dyDescent="0.2">
      <c r="U38923" s="59"/>
    </row>
    <row r="38924" spans="21:21" x14ac:dyDescent="0.2">
      <c r="U38924" s="59"/>
    </row>
    <row r="38925" spans="21:21" x14ac:dyDescent="0.2">
      <c r="U38925" s="59"/>
    </row>
    <row r="38926" spans="21:21" x14ac:dyDescent="0.2">
      <c r="U38926" s="59"/>
    </row>
    <row r="38927" spans="21:21" x14ac:dyDescent="0.2">
      <c r="U38927" s="59"/>
    </row>
    <row r="38928" spans="21:21" x14ac:dyDescent="0.2">
      <c r="U38928" s="59"/>
    </row>
    <row r="38929" spans="21:21" x14ac:dyDescent="0.2">
      <c r="U38929" s="59"/>
    </row>
    <row r="38930" spans="21:21" x14ac:dyDescent="0.2">
      <c r="U38930" s="59"/>
    </row>
    <row r="38931" spans="21:21" x14ac:dyDescent="0.2">
      <c r="U38931" s="59"/>
    </row>
    <row r="38932" spans="21:21" x14ac:dyDescent="0.2">
      <c r="U38932" s="59"/>
    </row>
    <row r="38933" spans="21:21" x14ac:dyDescent="0.2">
      <c r="U38933" s="59"/>
    </row>
    <row r="38934" spans="21:21" x14ac:dyDescent="0.2">
      <c r="U38934" s="59"/>
    </row>
    <row r="38935" spans="21:21" x14ac:dyDescent="0.2">
      <c r="U38935" s="59"/>
    </row>
    <row r="38936" spans="21:21" x14ac:dyDescent="0.2">
      <c r="U38936" s="59"/>
    </row>
    <row r="38937" spans="21:21" x14ac:dyDescent="0.2">
      <c r="U38937" s="59"/>
    </row>
    <row r="38938" spans="21:21" x14ac:dyDescent="0.2">
      <c r="U38938" s="59"/>
    </row>
    <row r="38939" spans="21:21" x14ac:dyDescent="0.2">
      <c r="U38939" s="59"/>
    </row>
    <row r="38940" spans="21:21" x14ac:dyDescent="0.2">
      <c r="U38940" s="59"/>
    </row>
    <row r="38941" spans="21:21" x14ac:dyDescent="0.2">
      <c r="U38941" s="59"/>
    </row>
    <row r="38942" spans="21:21" x14ac:dyDescent="0.2">
      <c r="U38942" s="59"/>
    </row>
    <row r="38943" spans="21:21" x14ac:dyDescent="0.2">
      <c r="U38943" s="59"/>
    </row>
    <row r="38944" spans="21:21" x14ac:dyDescent="0.2">
      <c r="U38944" s="59"/>
    </row>
    <row r="38945" spans="21:21" x14ac:dyDescent="0.2">
      <c r="U38945" s="59"/>
    </row>
    <row r="38946" spans="21:21" x14ac:dyDescent="0.2">
      <c r="U38946" s="59"/>
    </row>
    <row r="38947" spans="21:21" x14ac:dyDescent="0.2">
      <c r="U38947" s="59"/>
    </row>
    <row r="38948" spans="21:21" x14ac:dyDescent="0.2">
      <c r="U38948" s="59"/>
    </row>
    <row r="38949" spans="21:21" x14ac:dyDescent="0.2">
      <c r="U38949" s="59"/>
    </row>
    <row r="38950" spans="21:21" x14ac:dyDescent="0.2">
      <c r="U38950" s="59"/>
    </row>
    <row r="38951" spans="21:21" x14ac:dyDescent="0.2">
      <c r="U38951" s="59"/>
    </row>
    <row r="38952" spans="21:21" x14ac:dyDescent="0.2">
      <c r="U38952" s="59"/>
    </row>
    <row r="38953" spans="21:21" x14ac:dyDescent="0.2">
      <c r="U38953" s="59"/>
    </row>
    <row r="38954" spans="21:21" x14ac:dyDescent="0.2">
      <c r="U38954" s="59"/>
    </row>
    <row r="38955" spans="21:21" x14ac:dyDescent="0.2">
      <c r="U38955" s="59"/>
    </row>
    <row r="38956" spans="21:21" x14ac:dyDescent="0.2">
      <c r="U38956" s="59"/>
    </row>
    <row r="38957" spans="21:21" x14ac:dyDescent="0.2">
      <c r="U38957" s="59"/>
    </row>
    <row r="38958" spans="21:21" x14ac:dyDescent="0.2">
      <c r="U38958" s="59"/>
    </row>
    <row r="38959" spans="21:21" x14ac:dyDescent="0.2">
      <c r="U38959" s="59"/>
    </row>
    <row r="38960" spans="21:21" x14ac:dyDescent="0.2">
      <c r="U38960" s="59"/>
    </row>
    <row r="38961" spans="21:21" x14ac:dyDescent="0.2">
      <c r="U38961" s="59"/>
    </row>
    <row r="38962" spans="21:21" x14ac:dyDescent="0.2">
      <c r="U38962" s="59"/>
    </row>
    <row r="38963" spans="21:21" x14ac:dyDescent="0.2">
      <c r="U38963" s="59"/>
    </row>
    <row r="38964" spans="21:21" x14ac:dyDescent="0.2">
      <c r="U38964" s="59"/>
    </row>
    <row r="38965" spans="21:21" x14ac:dyDescent="0.2">
      <c r="U38965" s="59"/>
    </row>
    <row r="38966" spans="21:21" x14ac:dyDescent="0.2">
      <c r="U38966" s="59"/>
    </row>
    <row r="38967" spans="21:21" x14ac:dyDescent="0.2">
      <c r="U38967" s="59"/>
    </row>
    <row r="38968" spans="21:21" x14ac:dyDescent="0.2">
      <c r="U38968" s="59"/>
    </row>
    <row r="38969" spans="21:21" x14ac:dyDescent="0.2">
      <c r="U38969" s="59"/>
    </row>
    <row r="38970" spans="21:21" x14ac:dyDescent="0.2">
      <c r="U38970" s="59"/>
    </row>
    <row r="38971" spans="21:21" x14ac:dyDescent="0.2">
      <c r="U38971" s="59"/>
    </row>
    <row r="38972" spans="21:21" x14ac:dyDescent="0.2">
      <c r="U38972" s="59"/>
    </row>
    <row r="38973" spans="21:21" x14ac:dyDescent="0.2">
      <c r="U38973" s="59"/>
    </row>
    <row r="38974" spans="21:21" x14ac:dyDescent="0.2">
      <c r="U38974" s="59"/>
    </row>
    <row r="38975" spans="21:21" x14ac:dyDescent="0.2">
      <c r="U38975" s="59"/>
    </row>
    <row r="38976" spans="21:21" x14ac:dyDescent="0.2">
      <c r="U38976" s="59"/>
    </row>
    <row r="38977" spans="21:21" x14ac:dyDescent="0.2">
      <c r="U38977" s="59"/>
    </row>
    <row r="38978" spans="21:21" x14ac:dyDescent="0.2">
      <c r="U38978" s="59"/>
    </row>
    <row r="38979" spans="21:21" x14ac:dyDescent="0.2">
      <c r="U38979" s="59"/>
    </row>
    <row r="38980" spans="21:21" x14ac:dyDescent="0.2">
      <c r="U38980" s="59"/>
    </row>
    <row r="38981" spans="21:21" x14ac:dyDescent="0.2">
      <c r="U38981" s="59"/>
    </row>
    <row r="38982" spans="21:21" x14ac:dyDescent="0.2">
      <c r="U38982" s="59"/>
    </row>
    <row r="38983" spans="21:21" x14ac:dyDescent="0.2">
      <c r="U38983" s="59"/>
    </row>
    <row r="38984" spans="21:21" x14ac:dyDescent="0.2">
      <c r="U38984" s="59"/>
    </row>
    <row r="38985" spans="21:21" x14ac:dyDescent="0.2">
      <c r="U38985" s="59"/>
    </row>
    <row r="38986" spans="21:21" x14ac:dyDescent="0.2">
      <c r="U38986" s="59"/>
    </row>
    <row r="38987" spans="21:21" x14ac:dyDescent="0.2">
      <c r="U38987" s="59"/>
    </row>
    <row r="38988" spans="21:21" x14ac:dyDescent="0.2">
      <c r="U38988" s="59"/>
    </row>
    <row r="38989" spans="21:21" x14ac:dyDescent="0.2">
      <c r="U38989" s="59"/>
    </row>
    <row r="38990" spans="21:21" x14ac:dyDescent="0.2">
      <c r="U38990" s="59"/>
    </row>
    <row r="38991" spans="21:21" x14ac:dyDescent="0.2">
      <c r="U38991" s="59"/>
    </row>
    <row r="38992" spans="21:21" x14ac:dyDescent="0.2">
      <c r="U38992" s="59"/>
    </row>
    <row r="38993" spans="21:21" x14ac:dyDescent="0.2">
      <c r="U38993" s="59"/>
    </row>
    <row r="38994" spans="21:21" x14ac:dyDescent="0.2">
      <c r="U38994" s="59"/>
    </row>
    <row r="38995" spans="21:21" x14ac:dyDescent="0.2">
      <c r="U38995" s="59"/>
    </row>
    <row r="38996" spans="21:21" x14ac:dyDescent="0.2">
      <c r="U38996" s="59"/>
    </row>
    <row r="38997" spans="21:21" x14ac:dyDescent="0.2">
      <c r="U38997" s="59"/>
    </row>
    <row r="38998" spans="21:21" x14ac:dyDescent="0.2">
      <c r="U38998" s="59"/>
    </row>
    <row r="38999" spans="21:21" x14ac:dyDescent="0.2">
      <c r="U38999" s="59"/>
    </row>
    <row r="39000" spans="21:21" x14ac:dyDescent="0.2">
      <c r="U39000" s="59"/>
    </row>
    <row r="39001" spans="21:21" x14ac:dyDescent="0.2">
      <c r="U39001" s="59"/>
    </row>
    <row r="39002" spans="21:21" x14ac:dyDescent="0.2">
      <c r="U39002" s="59"/>
    </row>
    <row r="39003" spans="21:21" x14ac:dyDescent="0.2">
      <c r="U39003" s="59"/>
    </row>
    <row r="39004" spans="21:21" x14ac:dyDescent="0.2">
      <c r="U39004" s="59"/>
    </row>
    <row r="39005" spans="21:21" x14ac:dyDescent="0.2">
      <c r="U39005" s="59"/>
    </row>
    <row r="39006" spans="21:21" x14ac:dyDescent="0.2">
      <c r="U39006" s="59"/>
    </row>
    <row r="39007" spans="21:21" x14ac:dyDescent="0.2">
      <c r="U39007" s="59"/>
    </row>
    <row r="39008" spans="21:21" x14ac:dyDescent="0.2">
      <c r="U39008" s="59"/>
    </row>
    <row r="39009" spans="21:21" x14ac:dyDescent="0.2">
      <c r="U39009" s="59"/>
    </row>
    <row r="39010" spans="21:21" x14ac:dyDescent="0.2">
      <c r="U39010" s="59"/>
    </row>
    <row r="39011" spans="21:21" x14ac:dyDescent="0.2">
      <c r="U39011" s="59"/>
    </row>
    <row r="39012" spans="21:21" x14ac:dyDescent="0.2">
      <c r="U39012" s="59"/>
    </row>
    <row r="39013" spans="21:21" x14ac:dyDescent="0.2">
      <c r="U39013" s="59"/>
    </row>
    <row r="39014" spans="21:21" x14ac:dyDescent="0.2">
      <c r="U39014" s="59"/>
    </row>
    <row r="39015" spans="21:21" x14ac:dyDescent="0.2">
      <c r="U39015" s="59"/>
    </row>
    <row r="39016" spans="21:21" x14ac:dyDescent="0.2">
      <c r="U39016" s="59"/>
    </row>
    <row r="39017" spans="21:21" x14ac:dyDescent="0.2">
      <c r="U39017" s="59"/>
    </row>
    <row r="39018" spans="21:21" x14ac:dyDescent="0.2">
      <c r="U39018" s="59"/>
    </row>
    <row r="39019" spans="21:21" x14ac:dyDescent="0.2">
      <c r="U39019" s="59"/>
    </row>
    <row r="39020" spans="21:21" x14ac:dyDescent="0.2">
      <c r="U39020" s="59"/>
    </row>
    <row r="39021" spans="21:21" x14ac:dyDescent="0.2">
      <c r="U39021" s="59"/>
    </row>
    <row r="39022" spans="21:21" x14ac:dyDescent="0.2">
      <c r="U39022" s="59"/>
    </row>
    <row r="39023" spans="21:21" x14ac:dyDescent="0.2">
      <c r="U39023" s="59"/>
    </row>
    <row r="39024" spans="21:21" x14ac:dyDescent="0.2">
      <c r="U39024" s="59"/>
    </row>
    <row r="39025" spans="21:21" x14ac:dyDescent="0.2">
      <c r="U39025" s="59"/>
    </row>
    <row r="39026" spans="21:21" x14ac:dyDescent="0.2">
      <c r="U39026" s="59"/>
    </row>
    <row r="39027" spans="21:21" x14ac:dyDescent="0.2">
      <c r="U39027" s="59"/>
    </row>
    <row r="39028" spans="21:21" x14ac:dyDescent="0.2">
      <c r="U39028" s="59"/>
    </row>
    <row r="39029" spans="21:21" x14ac:dyDescent="0.2">
      <c r="U39029" s="59"/>
    </row>
    <row r="39030" spans="21:21" x14ac:dyDescent="0.2">
      <c r="U39030" s="59"/>
    </row>
    <row r="39031" spans="21:21" x14ac:dyDescent="0.2">
      <c r="U39031" s="59"/>
    </row>
    <row r="39032" spans="21:21" x14ac:dyDescent="0.2">
      <c r="U39032" s="59"/>
    </row>
    <row r="39033" spans="21:21" x14ac:dyDescent="0.2">
      <c r="U39033" s="59"/>
    </row>
    <row r="39034" spans="21:21" x14ac:dyDescent="0.2">
      <c r="U39034" s="59"/>
    </row>
    <row r="39035" spans="21:21" x14ac:dyDescent="0.2">
      <c r="U39035" s="59"/>
    </row>
    <row r="39036" spans="21:21" x14ac:dyDescent="0.2">
      <c r="U39036" s="59"/>
    </row>
    <row r="39037" spans="21:21" x14ac:dyDescent="0.2">
      <c r="U39037" s="59"/>
    </row>
    <row r="39038" spans="21:21" x14ac:dyDescent="0.2">
      <c r="U39038" s="59"/>
    </row>
    <row r="39039" spans="21:21" x14ac:dyDescent="0.2">
      <c r="U39039" s="59"/>
    </row>
    <row r="39040" spans="21:21" x14ac:dyDescent="0.2">
      <c r="U39040" s="59"/>
    </row>
    <row r="39041" spans="21:21" x14ac:dyDescent="0.2">
      <c r="U39041" s="59"/>
    </row>
    <row r="39042" spans="21:21" x14ac:dyDescent="0.2">
      <c r="U39042" s="59"/>
    </row>
    <row r="39043" spans="21:21" x14ac:dyDescent="0.2">
      <c r="U39043" s="59"/>
    </row>
    <row r="39044" spans="21:21" x14ac:dyDescent="0.2">
      <c r="U39044" s="59"/>
    </row>
    <row r="39045" spans="21:21" x14ac:dyDescent="0.2">
      <c r="U39045" s="59"/>
    </row>
    <row r="39046" spans="21:21" x14ac:dyDescent="0.2">
      <c r="U39046" s="59"/>
    </row>
    <row r="39047" spans="21:21" x14ac:dyDescent="0.2">
      <c r="U39047" s="59"/>
    </row>
    <row r="39048" spans="21:21" x14ac:dyDescent="0.2">
      <c r="U39048" s="59"/>
    </row>
    <row r="39049" spans="21:21" x14ac:dyDescent="0.2">
      <c r="U39049" s="59"/>
    </row>
    <row r="39050" spans="21:21" x14ac:dyDescent="0.2">
      <c r="U39050" s="59"/>
    </row>
    <row r="39051" spans="21:21" x14ac:dyDescent="0.2">
      <c r="U39051" s="59"/>
    </row>
    <row r="39052" spans="21:21" x14ac:dyDescent="0.2">
      <c r="U39052" s="59"/>
    </row>
    <row r="39053" spans="21:21" x14ac:dyDescent="0.2">
      <c r="U39053" s="59"/>
    </row>
    <row r="39054" spans="21:21" x14ac:dyDescent="0.2">
      <c r="U39054" s="59"/>
    </row>
    <row r="39055" spans="21:21" x14ac:dyDescent="0.2">
      <c r="U39055" s="59"/>
    </row>
    <row r="39056" spans="21:21" x14ac:dyDescent="0.2">
      <c r="U39056" s="59"/>
    </row>
    <row r="39057" spans="21:21" x14ac:dyDescent="0.2">
      <c r="U39057" s="59"/>
    </row>
    <row r="39058" spans="21:21" x14ac:dyDescent="0.2">
      <c r="U39058" s="59"/>
    </row>
    <row r="39059" spans="21:21" x14ac:dyDescent="0.2">
      <c r="U39059" s="59"/>
    </row>
    <row r="39060" spans="21:21" x14ac:dyDescent="0.2">
      <c r="U39060" s="59"/>
    </row>
    <row r="39061" spans="21:21" x14ac:dyDescent="0.2">
      <c r="U39061" s="59"/>
    </row>
    <row r="39062" spans="21:21" x14ac:dyDescent="0.2">
      <c r="U39062" s="59"/>
    </row>
    <row r="39063" spans="21:21" x14ac:dyDescent="0.2">
      <c r="U39063" s="59"/>
    </row>
    <row r="39064" spans="21:21" x14ac:dyDescent="0.2">
      <c r="U39064" s="59"/>
    </row>
    <row r="39065" spans="21:21" x14ac:dyDescent="0.2">
      <c r="U39065" s="59"/>
    </row>
    <row r="39066" spans="21:21" x14ac:dyDescent="0.2">
      <c r="U39066" s="59"/>
    </row>
    <row r="39067" spans="21:21" x14ac:dyDescent="0.2">
      <c r="U39067" s="59"/>
    </row>
    <row r="39068" spans="21:21" x14ac:dyDescent="0.2">
      <c r="U39068" s="59"/>
    </row>
    <row r="39069" spans="21:21" x14ac:dyDescent="0.2">
      <c r="U39069" s="59"/>
    </row>
    <row r="39070" spans="21:21" x14ac:dyDescent="0.2">
      <c r="U39070" s="59"/>
    </row>
    <row r="39071" spans="21:21" x14ac:dyDescent="0.2">
      <c r="U39071" s="59"/>
    </row>
    <row r="39072" spans="21:21" x14ac:dyDescent="0.2">
      <c r="U39072" s="59"/>
    </row>
    <row r="39073" spans="21:21" x14ac:dyDescent="0.2">
      <c r="U39073" s="59"/>
    </row>
    <row r="39074" spans="21:21" x14ac:dyDescent="0.2">
      <c r="U39074" s="59"/>
    </row>
    <row r="39075" spans="21:21" x14ac:dyDescent="0.2">
      <c r="U39075" s="59"/>
    </row>
    <row r="39076" spans="21:21" x14ac:dyDescent="0.2">
      <c r="U39076" s="59"/>
    </row>
    <row r="39077" spans="21:21" x14ac:dyDescent="0.2">
      <c r="U39077" s="59"/>
    </row>
    <row r="39078" spans="21:21" x14ac:dyDescent="0.2">
      <c r="U39078" s="59"/>
    </row>
    <row r="39079" spans="21:21" x14ac:dyDescent="0.2">
      <c r="U39079" s="59"/>
    </row>
    <row r="39080" spans="21:21" x14ac:dyDescent="0.2">
      <c r="U39080" s="59"/>
    </row>
    <row r="39081" spans="21:21" x14ac:dyDescent="0.2">
      <c r="U39081" s="59"/>
    </row>
    <row r="39082" spans="21:21" x14ac:dyDescent="0.2">
      <c r="U39082" s="59"/>
    </row>
    <row r="39083" spans="21:21" x14ac:dyDescent="0.2">
      <c r="U39083" s="59"/>
    </row>
    <row r="39084" spans="21:21" x14ac:dyDescent="0.2">
      <c r="U39084" s="59"/>
    </row>
    <row r="39085" spans="21:21" x14ac:dyDescent="0.2">
      <c r="U39085" s="59"/>
    </row>
    <row r="39086" spans="21:21" x14ac:dyDescent="0.2">
      <c r="U39086" s="59"/>
    </row>
    <row r="39087" spans="21:21" x14ac:dyDescent="0.2">
      <c r="U39087" s="59"/>
    </row>
    <row r="39088" spans="21:21" x14ac:dyDescent="0.2">
      <c r="U39088" s="59"/>
    </row>
    <row r="39089" spans="21:21" x14ac:dyDescent="0.2">
      <c r="U39089" s="59"/>
    </row>
    <row r="39090" spans="21:21" x14ac:dyDescent="0.2">
      <c r="U39090" s="59"/>
    </row>
    <row r="39091" spans="21:21" x14ac:dyDescent="0.2">
      <c r="U39091" s="59"/>
    </row>
    <row r="39092" spans="21:21" x14ac:dyDescent="0.2">
      <c r="U39092" s="59"/>
    </row>
    <row r="39093" spans="21:21" x14ac:dyDescent="0.2">
      <c r="U39093" s="59"/>
    </row>
    <row r="39094" spans="21:21" x14ac:dyDescent="0.2">
      <c r="U39094" s="59"/>
    </row>
    <row r="39095" spans="21:21" x14ac:dyDescent="0.2">
      <c r="U39095" s="59"/>
    </row>
    <row r="39096" spans="21:21" x14ac:dyDescent="0.2">
      <c r="U39096" s="59"/>
    </row>
    <row r="39097" spans="21:21" x14ac:dyDescent="0.2">
      <c r="U39097" s="59"/>
    </row>
    <row r="39098" spans="21:21" x14ac:dyDescent="0.2">
      <c r="U39098" s="59"/>
    </row>
    <row r="39099" spans="21:21" x14ac:dyDescent="0.2">
      <c r="U39099" s="59"/>
    </row>
    <row r="39100" spans="21:21" x14ac:dyDescent="0.2">
      <c r="U39100" s="59"/>
    </row>
    <row r="39101" spans="21:21" x14ac:dyDescent="0.2">
      <c r="U39101" s="59"/>
    </row>
    <row r="39102" spans="21:21" x14ac:dyDescent="0.2">
      <c r="U39102" s="59"/>
    </row>
    <row r="39103" spans="21:21" x14ac:dyDescent="0.2">
      <c r="U39103" s="59"/>
    </row>
    <row r="39104" spans="21:21" x14ac:dyDescent="0.2">
      <c r="U39104" s="59"/>
    </row>
    <row r="39105" spans="21:21" x14ac:dyDescent="0.2">
      <c r="U39105" s="59"/>
    </row>
    <row r="39106" spans="21:21" x14ac:dyDescent="0.2">
      <c r="U39106" s="59"/>
    </row>
    <row r="39107" spans="21:21" x14ac:dyDescent="0.2">
      <c r="U39107" s="59"/>
    </row>
    <row r="39108" spans="21:21" x14ac:dyDescent="0.2">
      <c r="U39108" s="59"/>
    </row>
    <row r="39109" spans="21:21" x14ac:dyDescent="0.2">
      <c r="U39109" s="59"/>
    </row>
    <row r="39110" spans="21:21" x14ac:dyDescent="0.2">
      <c r="U39110" s="59"/>
    </row>
    <row r="39111" spans="21:21" x14ac:dyDescent="0.2">
      <c r="U39111" s="59"/>
    </row>
    <row r="39112" spans="21:21" x14ac:dyDescent="0.2">
      <c r="U39112" s="59"/>
    </row>
    <row r="39113" spans="21:21" x14ac:dyDescent="0.2">
      <c r="U39113" s="59"/>
    </row>
    <row r="39114" spans="21:21" x14ac:dyDescent="0.2">
      <c r="U39114" s="59"/>
    </row>
    <row r="39115" spans="21:21" x14ac:dyDescent="0.2">
      <c r="U39115" s="59"/>
    </row>
    <row r="39116" spans="21:21" x14ac:dyDescent="0.2">
      <c r="U39116" s="59"/>
    </row>
    <row r="39117" spans="21:21" x14ac:dyDescent="0.2">
      <c r="U39117" s="59"/>
    </row>
    <row r="39118" spans="21:21" x14ac:dyDescent="0.2">
      <c r="U39118" s="59"/>
    </row>
    <row r="39119" spans="21:21" x14ac:dyDescent="0.2">
      <c r="U39119" s="59"/>
    </row>
    <row r="39120" spans="21:21" x14ac:dyDescent="0.2">
      <c r="U39120" s="59"/>
    </row>
    <row r="39121" spans="21:21" x14ac:dyDescent="0.2">
      <c r="U39121" s="59"/>
    </row>
    <row r="39122" spans="21:21" x14ac:dyDescent="0.2">
      <c r="U39122" s="59"/>
    </row>
    <row r="39123" spans="21:21" x14ac:dyDescent="0.2">
      <c r="U39123" s="59"/>
    </row>
    <row r="39124" spans="21:21" x14ac:dyDescent="0.2">
      <c r="U39124" s="59"/>
    </row>
    <row r="39125" spans="21:21" x14ac:dyDescent="0.2">
      <c r="U39125" s="59"/>
    </row>
    <row r="39126" spans="21:21" x14ac:dyDescent="0.2">
      <c r="U39126" s="59"/>
    </row>
    <row r="39127" spans="21:21" x14ac:dyDescent="0.2">
      <c r="U39127" s="59"/>
    </row>
    <row r="39128" spans="21:21" x14ac:dyDescent="0.2">
      <c r="U39128" s="59"/>
    </row>
    <row r="39129" spans="21:21" x14ac:dyDescent="0.2">
      <c r="U39129" s="59"/>
    </row>
    <row r="39130" spans="21:21" x14ac:dyDescent="0.2">
      <c r="U39130" s="59"/>
    </row>
    <row r="39131" spans="21:21" x14ac:dyDescent="0.2">
      <c r="U39131" s="59"/>
    </row>
    <row r="39132" spans="21:21" x14ac:dyDescent="0.2">
      <c r="U39132" s="59"/>
    </row>
    <row r="39133" spans="21:21" x14ac:dyDescent="0.2">
      <c r="U39133" s="59"/>
    </row>
    <row r="39134" spans="21:21" x14ac:dyDescent="0.2">
      <c r="U39134" s="59"/>
    </row>
    <row r="39135" spans="21:21" x14ac:dyDescent="0.2">
      <c r="U39135" s="59"/>
    </row>
    <row r="39136" spans="21:21" x14ac:dyDescent="0.2">
      <c r="U39136" s="59"/>
    </row>
    <row r="39137" spans="21:21" x14ac:dyDescent="0.2">
      <c r="U39137" s="59"/>
    </row>
    <row r="39138" spans="21:21" x14ac:dyDescent="0.2">
      <c r="U39138" s="59"/>
    </row>
    <row r="39139" spans="21:21" x14ac:dyDescent="0.2">
      <c r="U39139" s="59"/>
    </row>
    <row r="39140" spans="21:21" x14ac:dyDescent="0.2">
      <c r="U39140" s="59"/>
    </row>
    <row r="39141" spans="21:21" x14ac:dyDescent="0.2">
      <c r="U39141" s="59"/>
    </row>
    <row r="39142" spans="21:21" x14ac:dyDescent="0.2">
      <c r="U39142" s="59"/>
    </row>
    <row r="39143" spans="21:21" x14ac:dyDescent="0.2">
      <c r="U39143" s="59"/>
    </row>
    <row r="39144" spans="21:21" x14ac:dyDescent="0.2">
      <c r="U39144" s="59"/>
    </row>
    <row r="39145" spans="21:21" x14ac:dyDescent="0.2">
      <c r="U39145" s="59"/>
    </row>
    <row r="39146" spans="21:21" x14ac:dyDescent="0.2">
      <c r="U39146" s="59"/>
    </row>
    <row r="39147" spans="21:21" x14ac:dyDescent="0.2">
      <c r="U39147" s="59"/>
    </row>
    <row r="39148" spans="21:21" x14ac:dyDescent="0.2">
      <c r="U39148" s="59"/>
    </row>
    <row r="39149" spans="21:21" x14ac:dyDescent="0.2">
      <c r="U39149" s="59"/>
    </row>
    <row r="39150" spans="21:21" x14ac:dyDescent="0.2">
      <c r="U39150" s="59"/>
    </row>
    <row r="39151" spans="21:21" x14ac:dyDescent="0.2">
      <c r="U39151" s="59"/>
    </row>
    <row r="39152" spans="21:21" x14ac:dyDescent="0.2">
      <c r="U39152" s="59"/>
    </row>
    <row r="39153" spans="21:21" x14ac:dyDescent="0.2">
      <c r="U39153" s="59"/>
    </row>
    <row r="39154" spans="21:21" x14ac:dyDescent="0.2">
      <c r="U39154" s="59"/>
    </row>
    <row r="39155" spans="21:21" x14ac:dyDescent="0.2">
      <c r="U39155" s="59"/>
    </row>
    <row r="39156" spans="21:21" x14ac:dyDescent="0.2">
      <c r="U39156" s="59"/>
    </row>
    <row r="39157" spans="21:21" x14ac:dyDescent="0.2">
      <c r="U39157" s="59"/>
    </row>
    <row r="39158" spans="21:21" x14ac:dyDescent="0.2">
      <c r="U39158" s="59"/>
    </row>
    <row r="39159" spans="21:21" x14ac:dyDescent="0.2">
      <c r="U39159" s="59"/>
    </row>
    <row r="39160" spans="21:21" x14ac:dyDescent="0.2">
      <c r="U39160" s="59"/>
    </row>
    <row r="39161" spans="21:21" x14ac:dyDescent="0.2">
      <c r="U39161" s="59"/>
    </row>
    <row r="39162" spans="21:21" x14ac:dyDescent="0.2">
      <c r="U39162" s="59"/>
    </row>
    <row r="39163" spans="21:21" x14ac:dyDescent="0.2">
      <c r="U39163" s="59"/>
    </row>
    <row r="39164" spans="21:21" x14ac:dyDescent="0.2">
      <c r="U39164" s="59"/>
    </row>
    <row r="39165" spans="21:21" x14ac:dyDescent="0.2">
      <c r="U39165" s="59"/>
    </row>
    <row r="39166" spans="21:21" x14ac:dyDescent="0.2">
      <c r="U39166" s="59"/>
    </row>
    <row r="39167" spans="21:21" x14ac:dyDescent="0.2">
      <c r="U39167" s="59"/>
    </row>
    <row r="39168" spans="21:21" x14ac:dyDescent="0.2">
      <c r="U39168" s="59"/>
    </row>
    <row r="39169" spans="21:21" x14ac:dyDescent="0.2">
      <c r="U39169" s="59"/>
    </row>
    <row r="39170" spans="21:21" x14ac:dyDescent="0.2">
      <c r="U39170" s="59"/>
    </row>
    <row r="39171" spans="21:21" x14ac:dyDescent="0.2">
      <c r="U39171" s="59"/>
    </row>
    <row r="39172" spans="21:21" x14ac:dyDescent="0.2">
      <c r="U39172" s="59"/>
    </row>
    <row r="39173" spans="21:21" x14ac:dyDescent="0.2">
      <c r="U39173" s="59"/>
    </row>
    <row r="39174" spans="21:21" x14ac:dyDescent="0.2">
      <c r="U39174" s="59"/>
    </row>
    <row r="39175" spans="21:21" x14ac:dyDescent="0.2">
      <c r="U39175" s="59"/>
    </row>
    <row r="39176" spans="21:21" x14ac:dyDescent="0.2">
      <c r="U39176" s="59"/>
    </row>
    <row r="39177" spans="21:21" x14ac:dyDescent="0.2">
      <c r="U39177" s="59"/>
    </row>
    <row r="39178" spans="21:21" x14ac:dyDescent="0.2">
      <c r="U39178" s="59"/>
    </row>
    <row r="39179" spans="21:21" x14ac:dyDescent="0.2">
      <c r="U39179" s="59"/>
    </row>
    <row r="39180" spans="21:21" x14ac:dyDescent="0.2">
      <c r="U39180" s="59"/>
    </row>
    <row r="39181" spans="21:21" x14ac:dyDescent="0.2">
      <c r="U39181" s="59"/>
    </row>
    <row r="39182" spans="21:21" x14ac:dyDescent="0.2">
      <c r="U39182" s="59"/>
    </row>
    <row r="39183" spans="21:21" x14ac:dyDescent="0.2">
      <c r="U39183" s="59"/>
    </row>
    <row r="39184" spans="21:21" x14ac:dyDescent="0.2">
      <c r="U39184" s="59"/>
    </row>
    <row r="39185" spans="21:21" x14ac:dyDescent="0.2">
      <c r="U39185" s="59"/>
    </row>
    <row r="39186" spans="21:21" x14ac:dyDescent="0.2">
      <c r="U39186" s="59"/>
    </row>
    <row r="39187" spans="21:21" x14ac:dyDescent="0.2">
      <c r="U39187" s="59"/>
    </row>
    <row r="39188" spans="21:21" x14ac:dyDescent="0.2">
      <c r="U39188" s="59"/>
    </row>
    <row r="39189" spans="21:21" x14ac:dyDescent="0.2">
      <c r="U39189" s="59"/>
    </row>
    <row r="39190" spans="21:21" x14ac:dyDescent="0.2">
      <c r="U39190" s="59"/>
    </row>
    <row r="39191" spans="21:21" x14ac:dyDescent="0.2">
      <c r="U39191" s="59"/>
    </row>
    <row r="39192" spans="21:21" x14ac:dyDescent="0.2">
      <c r="U39192" s="59"/>
    </row>
    <row r="39193" spans="21:21" x14ac:dyDescent="0.2">
      <c r="U39193" s="59"/>
    </row>
    <row r="39194" spans="21:21" x14ac:dyDescent="0.2">
      <c r="U39194" s="59"/>
    </row>
    <row r="39195" spans="21:21" x14ac:dyDescent="0.2">
      <c r="U39195" s="59"/>
    </row>
    <row r="39196" spans="21:21" x14ac:dyDescent="0.2">
      <c r="U39196" s="59"/>
    </row>
    <row r="39197" spans="21:21" x14ac:dyDescent="0.2">
      <c r="U39197" s="59"/>
    </row>
    <row r="39198" spans="21:21" x14ac:dyDescent="0.2">
      <c r="U39198" s="59"/>
    </row>
    <row r="39199" spans="21:21" x14ac:dyDescent="0.2">
      <c r="U39199" s="59"/>
    </row>
    <row r="39200" spans="21:21" x14ac:dyDescent="0.2">
      <c r="U39200" s="59"/>
    </row>
    <row r="39201" spans="21:21" x14ac:dyDescent="0.2">
      <c r="U39201" s="59"/>
    </row>
    <row r="39202" spans="21:21" x14ac:dyDescent="0.2">
      <c r="U39202" s="59"/>
    </row>
    <row r="39203" spans="21:21" x14ac:dyDescent="0.2">
      <c r="U39203" s="59"/>
    </row>
    <row r="39204" spans="21:21" x14ac:dyDescent="0.2">
      <c r="U39204" s="59"/>
    </row>
    <row r="39205" spans="21:21" x14ac:dyDescent="0.2">
      <c r="U39205" s="59"/>
    </row>
    <row r="39206" spans="21:21" x14ac:dyDescent="0.2">
      <c r="U39206" s="59"/>
    </row>
    <row r="39207" spans="21:21" x14ac:dyDescent="0.2">
      <c r="U39207" s="59"/>
    </row>
    <row r="39208" spans="21:21" x14ac:dyDescent="0.2">
      <c r="U39208" s="59"/>
    </row>
    <row r="39209" spans="21:21" x14ac:dyDescent="0.2">
      <c r="U39209" s="59"/>
    </row>
    <row r="39210" spans="21:21" x14ac:dyDescent="0.2">
      <c r="U39210" s="59"/>
    </row>
    <row r="39211" spans="21:21" x14ac:dyDescent="0.2">
      <c r="U39211" s="59"/>
    </row>
    <row r="39212" spans="21:21" x14ac:dyDescent="0.2">
      <c r="U39212" s="59"/>
    </row>
    <row r="39213" spans="21:21" x14ac:dyDescent="0.2">
      <c r="U39213" s="59"/>
    </row>
    <row r="39214" spans="21:21" x14ac:dyDescent="0.2">
      <c r="U39214" s="59"/>
    </row>
    <row r="39215" spans="21:21" x14ac:dyDescent="0.2">
      <c r="U39215" s="59"/>
    </row>
    <row r="39216" spans="21:21" x14ac:dyDescent="0.2">
      <c r="U39216" s="59"/>
    </row>
    <row r="39217" spans="21:21" x14ac:dyDescent="0.2">
      <c r="U39217" s="59"/>
    </row>
    <row r="39218" spans="21:21" x14ac:dyDescent="0.2">
      <c r="U39218" s="59"/>
    </row>
    <row r="39219" spans="21:21" x14ac:dyDescent="0.2">
      <c r="U39219" s="59"/>
    </row>
    <row r="39220" spans="21:21" x14ac:dyDescent="0.2">
      <c r="U39220" s="59"/>
    </row>
    <row r="39221" spans="21:21" x14ac:dyDescent="0.2">
      <c r="U39221" s="59"/>
    </row>
    <row r="39222" spans="21:21" x14ac:dyDescent="0.2">
      <c r="U39222" s="59"/>
    </row>
    <row r="39223" spans="21:21" x14ac:dyDescent="0.2">
      <c r="U39223" s="59"/>
    </row>
    <row r="39224" spans="21:21" x14ac:dyDescent="0.2">
      <c r="U39224" s="59"/>
    </row>
    <row r="39225" spans="21:21" x14ac:dyDescent="0.2">
      <c r="U39225" s="59"/>
    </row>
    <row r="39226" spans="21:21" x14ac:dyDescent="0.2">
      <c r="U39226" s="59"/>
    </row>
    <row r="39227" spans="21:21" x14ac:dyDescent="0.2">
      <c r="U39227" s="59"/>
    </row>
    <row r="39228" spans="21:21" x14ac:dyDescent="0.2">
      <c r="U39228" s="59"/>
    </row>
    <row r="39229" spans="21:21" x14ac:dyDescent="0.2">
      <c r="U39229" s="59"/>
    </row>
    <row r="39230" spans="21:21" x14ac:dyDescent="0.2">
      <c r="U39230" s="59"/>
    </row>
    <row r="39231" spans="21:21" x14ac:dyDescent="0.2">
      <c r="U39231" s="59"/>
    </row>
    <row r="39232" spans="21:21" x14ac:dyDescent="0.2">
      <c r="U39232" s="59"/>
    </row>
    <row r="39233" spans="21:21" x14ac:dyDescent="0.2">
      <c r="U39233" s="59"/>
    </row>
    <row r="39234" spans="21:21" x14ac:dyDescent="0.2">
      <c r="U39234" s="59"/>
    </row>
    <row r="39235" spans="21:21" x14ac:dyDescent="0.2">
      <c r="U39235" s="59"/>
    </row>
    <row r="39236" spans="21:21" x14ac:dyDescent="0.2">
      <c r="U39236" s="59"/>
    </row>
    <row r="39237" spans="21:21" x14ac:dyDescent="0.2">
      <c r="U39237" s="59"/>
    </row>
    <row r="39238" spans="21:21" x14ac:dyDescent="0.2">
      <c r="U39238" s="59"/>
    </row>
    <row r="39239" spans="21:21" x14ac:dyDescent="0.2">
      <c r="U39239" s="59"/>
    </row>
    <row r="39240" spans="21:21" x14ac:dyDescent="0.2">
      <c r="U39240" s="59"/>
    </row>
    <row r="39241" spans="21:21" x14ac:dyDescent="0.2">
      <c r="U39241" s="59"/>
    </row>
    <row r="39242" spans="21:21" x14ac:dyDescent="0.2">
      <c r="U39242" s="59"/>
    </row>
    <row r="39243" spans="21:21" x14ac:dyDescent="0.2">
      <c r="U39243" s="59"/>
    </row>
    <row r="39244" spans="21:21" x14ac:dyDescent="0.2">
      <c r="U39244" s="59"/>
    </row>
    <row r="39245" spans="21:21" x14ac:dyDescent="0.2">
      <c r="U39245" s="59"/>
    </row>
    <row r="39246" spans="21:21" x14ac:dyDescent="0.2">
      <c r="U39246" s="59"/>
    </row>
    <row r="39247" spans="21:21" x14ac:dyDescent="0.2">
      <c r="U39247" s="59"/>
    </row>
    <row r="39248" spans="21:21" x14ac:dyDescent="0.2">
      <c r="U39248" s="59"/>
    </row>
    <row r="39249" spans="21:21" x14ac:dyDescent="0.2">
      <c r="U39249" s="59"/>
    </row>
    <row r="39250" spans="21:21" x14ac:dyDescent="0.2">
      <c r="U39250" s="59"/>
    </row>
    <row r="39251" spans="21:21" x14ac:dyDescent="0.2">
      <c r="U39251" s="59"/>
    </row>
    <row r="39252" spans="21:21" x14ac:dyDescent="0.2">
      <c r="U39252" s="59"/>
    </row>
    <row r="39253" spans="21:21" x14ac:dyDescent="0.2">
      <c r="U39253" s="59"/>
    </row>
    <row r="39254" spans="21:21" x14ac:dyDescent="0.2">
      <c r="U39254" s="59"/>
    </row>
    <row r="39255" spans="21:21" x14ac:dyDescent="0.2">
      <c r="U39255" s="59"/>
    </row>
    <row r="39256" spans="21:21" x14ac:dyDescent="0.2">
      <c r="U39256" s="59"/>
    </row>
    <row r="39257" spans="21:21" x14ac:dyDescent="0.2">
      <c r="U39257" s="59"/>
    </row>
    <row r="39258" spans="21:21" x14ac:dyDescent="0.2">
      <c r="U39258" s="59"/>
    </row>
    <row r="39259" spans="21:21" x14ac:dyDescent="0.2">
      <c r="U39259" s="59"/>
    </row>
    <row r="39260" spans="21:21" x14ac:dyDescent="0.2">
      <c r="U39260" s="59"/>
    </row>
    <row r="39261" spans="21:21" x14ac:dyDescent="0.2">
      <c r="U39261" s="59"/>
    </row>
    <row r="39262" spans="21:21" x14ac:dyDescent="0.2">
      <c r="U39262" s="59"/>
    </row>
    <row r="39263" spans="21:21" x14ac:dyDescent="0.2">
      <c r="U39263" s="59"/>
    </row>
    <row r="39264" spans="21:21" x14ac:dyDescent="0.2">
      <c r="U39264" s="59"/>
    </row>
    <row r="39265" spans="21:21" x14ac:dyDescent="0.2">
      <c r="U39265" s="59"/>
    </row>
    <row r="39266" spans="21:21" x14ac:dyDescent="0.2">
      <c r="U39266" s="59"/>
    </row>
    <row r="39267" spans="21:21" x14ac:dyDescent="0.2">
      <c r="U39267" s="59"/>
    </row>
    <row r="39268" spans="21:21" x14ac:dyDescent="0.2">
      <c r="U39268" s="59"/>
    </row>
    <row r="39269" spans="21:21" x14ac:dyDescent="0.2">
      <c r="U39269" s="59"/>
    </row>
    <row r="39270" spans="21:21" x14ac:dyDescent="0.2">
      <c r="U39270" s="59"/>
    </row>
    <row r="39271" spans="21:21" x14ac:dyDescent="0.2">
      <c r="U39271" s="59"/>
    </row>
    <row r="39272" spans="21:21" x14ac:dyDescent="0.2">
      <c r="U39272" s="59"/>
    </row>
    <row r="39273" spans="21:21" x14ac:dyDescent="0.2">
      <c r="U39273" s="59"/>
    </row>
    <row r="39274" spans="21:21" x14ac:dyDescent="0.2">
      <c r="U39274" s="59"/>
    </row>
    <row r="39275" spans="21:21" x14ac:dyDescent="0.2">
      <c r="U39275" s="59"/>
    </row>
    <row r="39276" spans="21:21" x14ac:dyDescent="0.2">
      <c r="U39276" s="59"/>
    </row>
    <row r="39277" spans="21:21" x14ac:dyDescent="0.2">
      <c r="U39277" s="59"/>
    </row>
    <row r="39278" spans="21:21" x14ac:dyDescent="0.2">
      <c r="U39278" s="59"/>
    </row>
    <row r="39279" spans="21:21" x14ac:dyDescent="0.2">
      <c r="U39279" s="59"/>
    </row>
    <row r="39280" spans="21:21" x14ac:dyDescent="0.2">
      <c r="U39280" s="59"/>
    </row>
    <row r="39281" spans="21:21" x14ac:dyDescent="0.2">
      <c r="U39281" s="59"/>
    </row>
    <row r="39282" spans="21:21" x14ac:dyDescent="0.2">
      <c r="U39282" s="59"/>
    </row>
    <row r="39283" spans="21:21" x14ac:dyDescent="0.2">
      <c r="U39283" s="59"/>
    </row>
    <row r="39284" spans="21:21" x14ac:dyDescent="0.2">
      <c r="U39284" s="59"/>
    </row>
    <row r="39285" spans="21:21" x14ac:dyDescent="0.2">
      <c r="U39285" s="59"/>
    </row>
    <row r="39286" spans="21:21" x14ac:dyDescent="0.2">
      <c r="U39286" s="59"/>
    </row>
    <row r="39287" spans="21:21" x14ac:dyDescent="0.2">
      <c r="U39287" s="59"/>
    </row>
    <row r="39288" spans="21:21" x14ac:dyDescent="0.2">
      <c r="U39288" s="59"/>
    </row>
    <row r="39289" spans="21:21" x14ac:dyDescent="0.2">
      <c r="U39289" s="59"/>
    </row>
    <row r="39290" spans="21:21" x14ac:dyDescent="0.2">
      <c r="U39290" s="59"/>
    </row>
    <row r="39291" spans="21:21" x14ac:dyDescent="0.2">
      <c r="U39291" s="59"/>
    </row>
    <row r="39292" spans="21:21" x14ac:dyDescent="0.2">
      <c r="U39292" s="59"/>
    </row>
    <row r="39293" spans="21:21" x14ac:dyDescent="0.2">
      <c r="U39293" s="59"/>
    </row>
    <row r="39294" spans="21:21" x14ac:dyDescent="0.2">
      <c r="U39294" s="59"/>
    </row>
    <row r="39295" spans="21:21" x14ac:dyDescent="0.2">
      <c r="U39295" s="59"/>
    </row>
    <row r="39296" spans="21:21" x14ac:dyDescent="0.2">
      <c r="U39296" s="59"/>
    </row>
    <row r="39297" spans="21:21" x14ac:dyDescent="0.2">
      <c r="U39297" s="59"/>
    </row>
    <row r="39298" spans="21:21" x14ac:dyDescent="0.2">
      <c r="U39298" s="59"/>
    </row>
    <row r="39299" spans="21:21" x14ac:dyDescent="0.2">
      <c r="U39299" s="59"/>
    </row>
    <row r="39300" spans="21:21" x14ac:dyDescent="0.2">
      <c r="U39300" s="59"/>
    </row>
    <row r="39301" spans="21:21" x14ac:dyDescent="0.2">
      <c r="U39301" s="59"/>
    </row>
    <row r="39302" spans="21:21" x14ac:dyDescent="0.2">
      <c r="U39302" s="59"/>
    </row>
    <row r="39303" spans="21:21" x14ac:dyDescent="0.2">
      <c r="U39303" s="59"/>
    </row>
    <row r="39304" spans="21:21" x14ac:dyDescent="0.2">
      <c r="U39304" s="59"/>
    </row>
    <row r="39305" spans="21:21" x14ac:dyDescent="0.2">
      <c r="U39305" s="59"/>
    </row>
    <row r="39306" spans="21:21" x14ac:dyDescent="0.2">
      <c r="U39306" s="59"/>
    </row>
    <row r="39307" spans="21:21" x14ac:dyDescent="0.2">
      <c r="U39307" s="59"/>
    </row>
    <row r="39308" spans="21:21" x14ac:dyDescent="0.2">
      <c r="U39308" s="59"/>
    </row>
    <row r="39309" spans="21:21" x14ac:dyDescent="0.2">
      <c r="U39309" s="59"/>
    </row>
    <row r="39310" spans="21:21" x14ac:dyDescent="0.2">
      <c r="U39310" s="59"/>
    </row>
    <row r="39311" spans="21:21" x14ac:dyDescent="0.2">
      <c r="U39311" s="59"/>
    </row>
    <row r="39312" spans="21:21" x14ac:dyDescent="0.2">
      <c r="U39312" s="59"/>
    </row>
    <row r="39313" spans="21:21" x14ac:dyDescent="0.2">
      <c r="U39313" s="59"/>
    </row>
    <row r="39314" spans="21:21" x14ac:dyDescent="0.2">
      <c r="U39314" s="59"/>
    </row>
    <row r="39315" spans="21:21" x14ac:dyDescent="0.2">
      <c r="U39315" s="59"/>
    </row>
    <row r="39316" spans="21:21" x14ac:dyDescent="0.2">
      <c r="U39316" s="59"/>
    </row>
    <row r="39317" spans="21:21" x14ac:dyDescent="0.2">
      <c r="U39317" s="59"/>
    </row>
    <row r="39318" spans="21:21" x14ac:dyDescent="0.2">
      <c r="U39318" s="59"/>
    </row>
    <row r="39319" spans="21:21" x14ac:dyDescent="0.2">
      <c r="U39319" s="59"/>
    </row>
    <row r="39320" spans="21:21" x14ac:dyDescent="0.2">
      <c r="U39320" s="59"/>
    </row>
    <row r="39321" spans="21:21" x14ac:dyDescent="0.2">
      <c r="U39321" s="59"/>
    </row>
    <row r="39322" spans="21:21" x14ac:dyDescent="0.2">
      <c r="U39322" s="59"/>
    </row>
    <row r="39323" spans="21:21" x14ac:dyDescent="0.2">
      <c r="U39323" s="59"/>
    </row>
    <row r="39324" spans="21:21" x14ac:dyDescent="0.2">
      <c r="U39324" s="59"/>
    </row>
    <row r="39325" spans="21:21" x14ac:dyDescent="0.2">
      <c r="U39325" s="59"/>
    </row>
    <row r="39326" spans="21:21" x14ac:dyDescent="0.2">
      <c r="U39326" s="59"/>
    </row>
    <row r="39327" spans="21:21" x14ac:dyDescent="0.2">
      <c r="U39327" s="59"/>
    </row>
    <row r="39328" spans="21:21" x14ac:dyDescent="0.2">
      <c r="U39328" s="59"/>
    </row>
    <row r="39329" spans="21:21" x14ac:dyDescent="0.2">
      <c r="U39329" s="59"/>
    </row>
    <row r="39330" spans="21:21" x14ac:dyDescent="0.2">
      <c r="U39330" s="59"/>
    </row>
    <row r="39331" spans="21:21" x14ac:dyDescent="0.2">
      <c r="U39331" s="59"/>
    </row>
    <row r="39332" spans="21:21" x14ac:dyDescent="0.2">
      <c r="U39332" s="59"/>
    </row>
    <row r="39333" spans="21:21" x14ac:dyDescent="0.2">
      <c r="U39333" s="59"/>
    </row>
    <row r="39334" spans="21:21" x14ac:dyDescent="0.2">
      <c r="U39334" s="59"/>
    </row>
    <row r="39335" spans="21:21" x14ac:dyDescent="0.2">
      <c r="U39335" s="59"/>
    </row>
    <row r="39336" spans="21:21" x14ac:dyDescent="0.2">
      <c r="U39336" s="59"/>
    </row>
    <row r="39337" spans="21:21" x14ac:dyDescent="0.2">
      <c r="U39337" s="59"/>
    </row>
    <row r="39338" spans="21:21" x14ac:dyDescent="0.2">
      <c r="U39338" s="59"/>
    </row>
    <row r="39339" spans="21:21" x14ac:dyDescent="0.2">
      <c r="U39339" s="59"/>
    </row>
    <row r="39340" spans="21:21" x14ac:dyDescent="0.2">
      <c r="U39340" s="59"/>
    </row>
    <row r="39341" spans="21:21" x14ac:dyDescent="0.2">
      <c r="U39341" s="59"/>
    </row>
    <row r="39342" spans="21:21" x14ac:dyDescent="0.2">
      <c r="U39342" s="59"/>
    </row>
    <row r="39343" spans="21:21" x14ac:dyDescent="0.2">
      <c r="U39343" s="59"/>
    </row>
    <row r="39344" spans="21:21" x14ac:dyDescent="0.2">
      <c r="U39344" s="59"/>
    </row>
    <row r="39345" spans="21:21" x14ac:dyDescent="0.2">
      <c r="U39345" s="59"/>
    </row>
    <row r="39346" spans="21:21" x14ac:dyDescent="0.2">
      <c r="U39346" s="59"/>
    </row>
    <row r="39347" spans="21:21" x14ac:dyDescent="0.2">
      <c r="U39347" s="59"/>
    </row>
    <row r="39348" spans="21:21" x14ac:dyDescent="0.2">
      <c r="U39348" s="59"/>
    </row>
    <row r="39349" spans="21:21" x14ac:dyDescent="0.2">
      <c r="U39349" s="59"/>
    </row>
    <row r="39350" spans="21:21" x14ac:dyDescent="0.2">
      <c r="U39350" s="59"/>
    </row>
    <row r="39351" spans="21:21" x14ac:dyDescent="0.2">
      <c r="U39351" s="59"/>
    </row>
    <row r="39352" spans="21:21" x14ac:dyDescent="0.2">
      <c r="U39352" s="59"/>
    </row>
    <row r="39353" spans="21:21" x14ac:dyDescent="0.2">
      <c r="U39353" s="59"/>
    </row>
    <row r="39354" spans="21:21" x14ac:dyDescent="0.2">
      <c r="U39354" s="59"/>
    </row>
    <row r="39355" spans="21:21" x14ac:dyDescent="0.2">
      <c r="U39355" s="59"/>
    </row>
    <row r="39356" spans="21:21" x14ac:dyDescent="0.2">
      <c r="U39356" s="59"/>
    </row>
    <row r="39357" spans="21:21" x14ac:dyDescent="0.2">
      <c r="U39357" s="59"/>
    </row>
    <row r="39358" spans="21:21" x14ac:dyDescent="0.2">
      <c r="U39358" s="59"/>
    </row>
    <row r="39359" spans="21:21" x14ac:dyDescent="0.2">
      <c r="U39359" s="59"/>
    </row>
    <row r="39360" spans="21:21" x14ac:dyDescent="0.2">
      <c r="U39360" s="59"/>
    </row>
    <row r="39361" spans="21:21" x14ac:dyDescent="0.2">
      <c r="U39361" s="59"/>
    </row>
    <row r="39362" spans="21:21" x14ac:dyDescent="0.2">
      <c r="U39362" s="59"/>
    </row>
    <row r="39363" spans="21:21" x14ac:dyDescent="0.2">
      <c r="U39363" s="59"/>
    </row>
    <row r="39364" spans="21:21" x14ac:dyDescent="0.2">
      <c r="U39364" s="59"/>
    </row>
    <row r="39365" spans="21:21" x14ac:dyDescent="0.2">
      <c r="U39365" s="59"/>
    </row>
    <row r="39366" spans="21:21" x14ac:dyDescent="0.2">
      <c r="U39366" s="59"/>
    </row>
    <row r="39367" spans="21:21" x14ac:dyDescent="0.2">
      <c r="U39367" s="59"/>
    </row>
    <row r="39368" spans="21:21" x14ac:dyDescent="0.2">
      <c r="U39368" s="59"/>
    </row>
    <row r="39369" spans="21:21" x14ac:dyDescent="0.2">
      <c r="U39369" s="59"/>
    </row>
    <row r="39370" spans="21:21" x14ac:dyDescent="0.2">
      <c r="U39370" s="59"/>
    </row>
    <row r="39371" spans="21:21" x14ac:dyDescent="0.2">
      <c r="U39371" s="59"/>
    </row>
    <row r="39372" spans="21:21" x14ac:dyDescent="0.2">
      <c r="U39372" s="59"/>
    </row>
    <row r="39373" spans="21:21" x14ac:dyDescent="0.2">
      <c r="U39373" s="59"/>
    </row>
    <row r="39374" spans="21:21" x14ac:dyDescent="0.2">
      <c r="U39374" s="59"/>
    </row>
    <row r="39375" spans="21:21" x14ac:dyDescent="0.2">
      <c r="U39375" s="59"/>
    </row>
    <row r="39376" spans="21:21" x14ac:dyDescent="0.2">
      <c r="U39376" s="59"/>
    </row>
    <row r="39377" spans="21:21" x14ac:dyDescent="0.2">
      <c r="U39377" s="59"/>
    </row>
    <row r="39378" spans="21:21" x14ac:dyDescent="0.2">
      <c r="U39378" s="59"/>
    </row>
    <row r="39379" spans="21:21" x14ac:dyDescent="0.2">
      <c r="U39379" s="59"/>
    </row>
    <row r="39380" spans="21:21" x14ac:dyDescent="0.2">
      <c r="U39380" s="59"/>
    </row>
    <row r="39381" spans="21:21" x14ac:dyDescent="0.2">
      <c r="U39381" s="59"/>
    </row>
    <row r="39382" spans="21:21" x14ac:dyDescent="0.2">
      <c r="U39382" s="59"/>
    </row>
    <row r="39383" spans="21:21" x14ac:dyDescent="0.2">
      <c r="U39383" s="59"/>
    </row>
    <row r="39384" spans="21:21" x14ac:dyDescent="0.2">
      <c r="U39384" s="59"/>
    </row>
    <row r="39385" spans="21:21" x14ac:dyDescent="0.2">
      <c r="U39385" s="59"/>
    </row>
    <row r="39386" spans="21:21" x14ac:dyDescent="0.2">
      <c r="U39386" s="59"/>
    </row>
    <row r="39387" spans="21:21" x14ac:dyDescent="0.2">
      <c r="U39387" s="59"/>
    </row>
    <row r="39388" spans="21:21" x14ac:dyDescent="0.2">
      <c r="U39388" s="59"/>
    </row>
    <row r="39389" spans="21:21" x14ac:dyDescent="0.2">
      <c r="U39389" s="59"/>
    </row>
    <row r="39390" spans="21:21" x14ac:dyDescent="0.2">
      <c r="U39390" s="59"/>
    </row>
    <row r="39391" spans="21:21" x14ac:dyDescent="0.2">
      <c r="U39391" s="59"/>
    </row>
    <row r="39392" spans="21:21" x14ac:dyDescent="0.2">
      <c r="U39392" s="59"/>
    </row>
    <row r="39393" spans="21:21" x14ac:dyDescent="0.2">
      <c r="U39393" s="59"/>
    </row>
    <row r="39394" spans="21:21" x14ac:dyDescent="0.2">
      <c r="U39394" s="59"/>
    </row>
    <row r="39395" spans="21:21" x14ac:dyDescent="0.2">
      <c r="U39395" s="59"/>
    </row>
    <row r="39396" spans="21:21" x14ac:dyDescent="0.2">
      <c r="U39396" s="59"/>
    </row>
    <row r="39397" spans="21:21" x14ac:dyDescent="0.2">
      <c r="U39397" s="59"/>
    </row>
    <row r="39398" spans="21:21" x14ac:dyDescent="0.2">
      <c r="U39398" s="59"/>
    </row>
    <row r="39399" spans="21:21" x14ac:dyDescent="0.2">
      <c r="U39399" s="59"/>
    </row>
    <row r="39400" spans="21:21" x14ac:dyDescent="0.2">
      <c r="U39400" s="59"/>
    </row>
    <row r="39401" spans="21:21" x14ac:dyDescent="0.2">
      <c r="U39401" s="59"/>
    </row>
    <row r="39402" spans="21:21" x14ac:dyDescent="0.2">
      <c r="U39402" s="59"/>
    </row>
    <row r="39403" spans="21:21" x14ac:dyDescent="0.2">
      <c r="U39403" s="59"/>
    </row>
    <row r="39404" spans="21:21" x14ac:dyDescent="0.2">
      <c r="U39404" s="59"/>
    </row>
    <row r="39405" spans="21:21" x14ac:dyDescent="0.2">
      <c r="U39405" s="59"/>
    </row>
    <row r="39406" spans="21:21" x14ac:dyDescent="0.2">
      <c r="U39406" s="59"/>
    </row>
    <row r="39407" spans="21:21" x14ac:dyDescent="0.2">
      <c r="U39407" s="59"/>
    </row>
    <row r="39408" spans="21:21" x14ac:dyDescent="0.2">
      <c r="U39408" s="59"/>
    </row>
    <row r="39409" spans="21:21" x14ac:dyDescent="0.2">
      <c r="U39409" s="59"/>
    </row>
    <row r="39410" spans="21:21" x14ac:dyDescent="0.2">
      <c r="U39410" s="59"/>
    </row>
    <row r="39411" spans="21:21" x14ac:dyDescent="0.2">
      <c r="U39411" s="59"/>
    </row>
    <row r="39412" spans="21:21" x14ac:dyDescent="0.2">
      <c r="U39412" s="59"/>
    </row>
    <row r="39413" spans="21:21" x14ac:dyDescent="0.2">
      <c r="U39413" s="59"/>
    </row>
    <row r="39414" spans="21:21" x14ac:dyDescent="0.2">
      <c r="U39414" s="59"/>
    </row>
    <row r="39415" spans="21:21" x14ac:dyDescent="0.2">
      <c r="U39415" s="59"/>
    </row>
    <row r="39416" spans="21:21" x14ac:dyDescent="0.2">
      <c r="U39416" s="59"/>
    </row>
    <row r="39417" spans="21:21" x14ac:dyDescent="0.2">
      <c r="U39417" s="59"/>
    </row>
    <row r="39418" spans="21:21" x14ac:dyDescent="0.2">
      <c r="U39418" s="59"/>
    </row>
    <row r="39419" spans="21:21" x14ac:dyDescent="0.2">
      <c r="U39419" s="59"/>
    </row>
    <row r="39420" spans="21:21" x14ac:dyDescent="0.2">
      <c r="U39420" s="59"/>
    </row>
    <row r="39421" spans="21:21" x14ac:dyDescent="0.2">
      <c r="U39421" s="59"/>
    </row>
    <row r="39422" spans="21:21" x14ac:dyDescent="0.2">
      <c r="U39422" s="59"/>
    </row>
    <row r="39423" spans="21:21" x14ac:dyDescent="0.2">
      <c r="U39423" s="59"/>
    </row>
    <row r="39424" spans="21:21" x14ac:dyDescent="0.2">
      <c r="U39424" s="59"/>
    </row>
    <row r="39425" spans="21:21" x14ac:dyDescent="0.2">
      <c r="U39425" s="59"/>
    </row>
    <row r="39426" spans="21:21" x14ac:dyDescent="0.2">
      <c r="U39426" s="59"/>
    </row>
    <row r="39427" spans="21:21" x14ac:dyDescent="0.2">
      <c r="U39427" s="59"/>
    </row>
    <row r="39428" spans="21:21" x14ac:dyDescent="0.2">
      <c r="U39428" s="59"/>
    </row>
    <row r="39429" spans="21:21" x14ac:dyDescent="0.2">
      <c r="U39429" s="59"/>
    </row>
    <row r="39430" spans="21:21" x14ac:dyDescent="0.2">
      <c r="U39430" s="59"/>
    </row>
    <row r="39431" spans="21:21" x14ac:dyDescent="0.2">
      <c r="U39431" s="59"/>
    </row>
    <row r="39432" spans="21:21" x14ac:dyDescent="0.2">
      <c r="U39432" s="59"/>
    </row>
    <row r="39433" spans="21:21" x14ac:dyDescent="0.2">
      <c r="U39433" s="59"/>
    </row>
    <row r="39434" spans="21:21" x14ac:dyDescent="0.2">
      <c r="U39434" s="59"/>
    </row>
    <row r="39435" spans="21:21" x14ac:dyDescent="0.2">
      <c r="U39435" s="59"/>
    </row>
    <row r="39436" spans="21:21" x14ac:dyDescent="0.2">
      <c r="U39436" s="59"/>
    </row>
    <row r="39437" spans="21:21" x14ac:dyDescent="0.2">
      <c r="U39437" s="59"/>
    </row>
    <row r="39438" spans="21:21" x14ac:dyDescent="0.2">
      <c r="U39438" s="59"/>
    </row>
    <row r="39439" spans="21:21" x14ac:dyDescent="0.2">
      <c r="U39439" s="59"/>
    </row>
    <row r="39440" spans="21:21" x14ac:dyDescent="0.2">
      <c r="U39440" s="59"/>
    </row>
    <row r="39441" spans="21:21" x14ac:dyDescent="0.2">
      <c r="U39441" s="59"/>
    </row>
    <row r="39442" spans="21:21" x14ac:dyDescent="0.2">
      <c r="U39442" s="59"/>
    </row>
    <row r="39443" spans="21:21" x14ac:dyDescent="0.2">
      <c r="U39443" s="59"/>
    </row>
    <row r="39444" spans="21:21" x14ac:dyDescent="0.2">
      <c r="U39444" s="59"/>
    </row>
    <row r="39445" spans="21:21" x14ac:dyDescent="0.2">
      <c r="U39445" s="59"/>
    </row>
    <row r="39446" spans="21:21" x14ac:dyDescent="0.2">
      <c r="U39446" s="59"/>
    </row>
    <row r="39447" spans="21:21" x14ac:dyDescent="0.2">
      <c r="U39447" s="59"/>
    </row>
    <row r="39448" spans="21:21" x14ac:dyDescent="0.2">
      <c r="U39448" s="59"/>
    </row>
    <row r="39449" spans="21:21" x14ac:dyDescent="0.2">
      <c r="U39449" s="59"/>
    </row>
    <row r="39450" spans="21:21" x14ac:dyDescent="0.2">
      <c r="U39450" s="59"/>
    </row>
    <row r="39451" spans="21:21" x14ac:dyDescent="0.2">
      <c r="U39451" s="59"/>
    </row>
    <row r="39452" spans="21:21" x14ac:dyDescent="0.2">
      <c r="U39452" s="59"/>
    </row>
    <row r="39453" spans="21:21" x14ac:dyDescent="0.2">
      <c r="U39453" s="59"/>
    </row>
    <row r="39454" spans="21:21" x14ac:dyDescent="0.2">
      <c r="U39454" s="59"/>
    </row>
    <row r="39455" spans="21:21" x14ac:dyDescent="0.2">
      <c r="U39455" s="59"/>
    </row>
    <row r="39456" spans="21:21" x14ac:dyDescent="0.2">
      <c r="U39456" s="59"/>
    </row>
    <row r="39457" spans="21:21" x14ac:dyDescent="0.2">
      <c r="U39457" s="59"/>
    </row>
    <row r="39458" spans="21:21" x14ac:dyDescent="0.2">
      <c r="U39458" s="59"/>
    </row>
    <row r="39459" spans="21:21" x14ac:dyDescent="0.2">
      <c r="U39459" s="59"/>
    </row>
    <row r="39460" spans="21:21" x14ac:dyDescent="0.2">
      <c r="U39460" s="59"/>
    </row>
    <row r="39461" spans="21:21" x14ac:dyDescent="0.2">
      <c r="U39461" s="59"/>
    </row>
    <row r="39462" spans="21:21" x14ac:dyDescent="0.2">
      <c r="U39462" s="59"/>
    </row>
    <row r="39463" spans="21:21" x14ac:dyDescent="0.2">
      <c r="U39463" s="59"/>
    </row>
    <row r="39464" spans="21:21" x14ac:dyDescent="0.2">
      <c r="U39464" s="59"/>
    </row>
    <row r="39465" spans="21:21" x14ac:dyDescent="0.2">
      <c r="U39465" s="59"/>
    </row>
    <row r="39466" spans="21:21" x14ac:dyDescent="0.2">
      <c r="U39466" s="59"/>
    </row>
    <row r="39467" spans="21:21" x14ac:dyDescent="0.2">
      <c r="U39467" s="59"/>
    </row>
    <row r="39468" spans="21:21" x14ac:dyDescent="0.2">
      <c r="U39468" s="59"/>
    </row>
    <row r="39469" spans="21:21" x14ac:dyDescent="0.2">
      <c r="U39469" s="59"/>
    </row>
    <row r="39470" spans="21:21" x14ac:dyDescent="0.2">
      <c r="U39470" s="59"/>
    </row>
    <row r="39471" spans="21:21" x14ac:dyDescent="0.2">
      <c r="U39471" s="59"/>
    </row>
    <row r="39472" spans="21:21" x14ac:dyDescent="0.2">
      <c r="U39472" s="59"/>
    </row>
    <row r="39473" spans="21:21" x14ac:dyDescent="0.2">
      <c r="U39473" s="59"/>
    </row>
    <row r="39474" spans="21:21" x14ac:dyDescent="0.2">
      <c r="U39474" s="59"/>
    </row>
    <row r="39475" spans="21:21" x14ac:dyDescent="0.2">
      <c r="U39475" s="59"/>
    </row>
    <row r="39476" spans="21:21" x14ac:dyDescent="0.2">
      <c r="U39476" s="59"/>
    </row>
    <row r="39477" spans="21:21" x14ac:dyDescent="0.2">
      <c r="U39477" s="59"/>
    </row>
    <row r="39478" spans="21:21" x14ac:dyDescent="0.2">
      <c r="U39478" s="59"/>
    </row>
    <row r="39479" spans="21:21" x14ac:dyDescent="0.2">
      <c r="U39479" s="59"/>
    </row>
    <row r="39480" spans="21:21" x14ac:dyDescent="0.2">
      <c r="U39480" s="59"/>
    </row>
    <row r="39481" spans="21:21" x14ac:dyDescent="0.2">
      <c r="U39481" s="59"/>
    </row>
    <row r="39482" spans="21:21" x14ac:dyDescent="0.2">
      <c r="U39482" s="59"/>
    </row>
    <row r="39483" spans="21:21" x14ac:dyDescent="0.2">
      <c r="U39483" s="59"/>
    </row>
    <row r="39484" spans="21:21" x14ac:dyDescent="0.2">
      <c r="U39484" s="59"/>
    </row>
    <row r="39485" spans="21:21" x14ac:dyDescent="0.2">
      <c r="U39485" s="59"/>
    </row>
    <row r="39486" spans="21:21" x14ac:dyDescent="0.2">
      <c r="U39486" s="59"/>
    </row>
    <row r="39487" spans="21:21" x14ac:dyDescent="0.2">
      <c r="U39487" s="59"/>
    </row>
    <row r="39488" spans="21:21" x14ac:dyDescent="0.2">
      <c r="U39488" s="59"/>
    </row>
    <row r="39489" spans="21:21" x14ac:dyDescent="0.2">
      <c r="U39489" s="59"/>
    </row>
    <row r="39490" spans="21:21" x14ac:dyDescent="0.2">
      <c r="U39490" s="59"/>
    </row>
    <row r="39491" spans="21:21" x14ac:dyDescent="0.2">
      <c r="U39491" s="59"/>
    </row>
    <row r="39492" spans="21:21" x14ac:dyDescent="0.2">
      <c r="U39492" s="59"/>
    </row>
    <row r="39493" spans="21:21" x14ac:dyDescent="0.2">
      <c r="U39493" s="59"/>
    </row>
    <row r="39494" spans="21:21" x14ac:dyDescent="0.2">
      <c r="U39494" s="59"/>
    </row>
    <row r="39495" spans="21:21" x14ac:dyDescent="0.2">
      <c r="U39495" s="59"/>
    </row>
    <row r="39496" spans="21:21" x14ac:dyDescent="0.2">
      <c r="U39496" s="59"/>
    </row>
    <row r="39497" spans="21:21" x14ac:dyDescent="0.2">
      <c r="U39497" s="59"/>
    </row>
    <row r="39498" spans="21:21" x14ac:dyDescent="0.2">
      <c r="U39498" s="59"/>
    </row>
    <row r="39499" spans="21:21" x14ac:dyDescent="0.2">
      <c r="U39499" s="59"/>
    </row>
    <row r="39500" spans="21:21" x14ac:dyDescent="0.2">
      <c r="U39500" s="59"/>
    </row>
    <row r="39501" spans="21:21" x14ac:dyDescent="0.2">
      <c r="U39501" s="59"/>
    </row>
    <row r="39502" spans="21:21" x14ac:dyDescent="0.2">
      <c r="U39502" s="59"/>
    </row>
    <row r="39503" spans="21:21" x14ac:dyDescent="0.2">
      <c r="U39503" s="59"/>
    </row>
    <row r="39504" spans="21:21" x14ac:dyDescent="0.2">
      <c r="U39504" s="59"/>
    </row>
    <row r="39505" spans="21:21" x14ac:dyDescent="0.2">
      <c r="U39505" s="59"/>
    </row>
    <row r="39506" spans="21:21" x14ac:dyDescent="0.2">
      <c r="U39506" s="59"/>
    </row>
    <row r="39507" spans="21:21" x14ac:dyDescent="0.2">
      <c r="U39507" s="59"/>
    </row>
    <row r="39508" spans="21:21" x14ac:dyDescent="0.2">
      <c r="U39508" s="59"/>
    </row>
    <row r="39509" spans="21:21" x14ac:dyDescent="0.2">
      <c r="U39509" s="59"/>
    </row>
    <row r="39510" spans="21:21" x14ac:dyDescent="0.2">
      <c r="U39510" s="59"/>
    </row>
    <row r="39511" spans="21:21" x14ac:dyDescent="0.2">
      <c r="U39511" s="59"/>
    </row>
    <row r="39512" spans="21:21" x14ac:dyDescent="0.2">
      <c r="U39512" s="59"/>
    </row>
    <row r="39513" spans="21:21" x14ac:dyDescent="0.2">
      <c r="U39513" s="59"/>
    </row>
    <row r="39514" spans="21:21" x14ac:dyDescent="0.2">
      <c r="U39514" s="59"/>
    </row>
    <row r="39515" spans="21:21" x14ac:dyDescent="0.2">
      <c r="U39515" s="59"/>
    </row>
    <row r="39516" spans="21:21" x14ac:dyDescent="0.2">
      <c r="U39516" s="59"/>
    </row>
    <row r="39517" spans="21:21" x14ac:dyDescent="0.2">
      <c r="U39517" s="59"/>
    </row>
    <row r="39518" spans="21:21" x14ac:dyDescent="0.2">
      <c r="U39518" s="59"/>
    </row>
    <row r="39519" spans="21:21" x14ac:dyDescent="0.2">
      <c r="U39519" s="59"/>
    </row>
    <row r="39520" spans="21:21" x14ac:dyDescent="0.2">
      <c r="U39520" s="59"/>
    </row>
    <row r="39521" spans="21:21" x14ac:dyDescent="0.2">
      <c r="U39521" s="59"/>
    </row>
    <row r="39522" spans="21:21" x14ac:dyDescent="0.2">
      <c r="U39522" s="59"/>
    </row>
    <row r="39523" spans="21:21" x14ac:dyDescent="0.2">
      <c r="U39523" s="59"/>
    </row>
    <row r="39524" spans="21:21" x14ac:dyDescent="0.2">
      <c r="U39524" s="59"/>
    </row>
    <row r="39525" spans="21:21" x14ac:dyDescent="0.2">
      <c r="U39525" s="59"/>
    </row>
    <row r="39526" spans="21:21" x14ac:dyDescent="0.2">
      <c r="U39526" s="59"/>
    </row>
    <row r="39527" spans="21:21" x14ac:dyDescent="0.2">
      <c r="U39527" s="59"/>
    </row>
    <row r="39528" spans="21:21" x14ac:dyDescent="0.2">
      <c r="U39528" s="59"/>
    </row>
    <row r="39529" spans="21:21" x14ac:dyDescent="0.2">
      <c r="U39529" s="59"/>
    </row>
    <row r="39530" spans="21:21" x14ac:dyDescent="0.2">
      <c r="U39530" s="59"/>
    </row>
    <row r="39531" spans="21:21" x14ac:dyDescent="0.2">
      <c r="U39531" s="59"/>
    </row>
    <row r="39532" spans="21:21" x14ac:dyDescent="0.2">
      <c r="U39532" s="59"/>
    </row>
    <row r="39533" spans="21:21" x14ac:dyDescent="0.2">
      <c r="U39533" s="59"/>
    </row>
    <row r="39534" spans="21:21" x14ac:dyDescent="0.2">
      <c r="U39534" s="59"/>
    </row>
    <row r="39535" spans="21:21" x14ac:dyDescent="0.2">
      <c r="U39535" s="59"/>
    </row>
    <row r="39536" spans="21:21" x14ac:dyDescent="0.2">
      <c r="U39536" s="59"/>
    </row>
    <row r="39537" spans="21:21" x14ac:dyDescent="0.2">
      <c r="U39537" s="59"/>
    </row>
    <row r="39538" spans="21:21" x14ac:dyDescent="0.2">
      <c r="U39538" s="59"/>
    </row>
    <row r="39539" spans="21:21" x14ac:dyDescent="0.2">
      <c r="U39539" s="59"/>
    </row>
    <row r="39540" spans="21:21" x14ac:dyDescent="0.2">
      <c r="U39540" s="59"/>
    </row>
    <row r="39541" spans="21:21" x14ac:dyDescent="0.2">
      <c r="U39541" s="59"/>
    </row>
    <row r="39542" spans="21:21" x14ac:dyDescent="0.2">
      <c r="U39542" s="59"/>
    </row>
    <row r="39543" spans="21:21" x14ac:dyDescent="0.2">
      <c r="U39543" s="59"/>
    </row>
    <row r="39544" spans="21:21" x14ac:dyDescent="0.2">
      <c r="U39544" s="59"/>
    </row>
    <row r="39545" spans="21:21" x14ac:dyDescent="0.2">
      <c r="U39545" s="59"/>
    </row>
    <row r="39546" spans="21:21" x14ac:dyDescent="0.2">
      <c r="U39546" s="59"/>
    </row>
    <row r="39547" spans="21:21" x14ac:dyDescent="0.2">
      <c r="U39547" s="59"/>
    </row>
    <row r="39548" spans="21:21" x14ac:dyDescent="0.2">
      <c r="U39548" s="59"/>
    </row>
    <row r="39549" spans="21:21" x14ac:dyDescent="0.2">
      <c r="U39549" s="59"/>
    </row>
    <row r="39550" spans="21:21" x14ac:dyDescent="0.2">
      <c r="U39550" s="59"/>
    </row>
    <row r="39551" spans="21:21" x14ac:dyDescent="0.2">
      <c r="U39551" s="59"/>
    </row>
    <row r="39552" spans="21:21" x14ac:dyDescent="0.2">
      <c r="U39552" s="59"/>
    </row>
    <row r="39553" spans="21:21" x14ac:dyDescent="0.2">
      <c r="U39553" s="59"/>
    </row>
    <row r="39554" spans="21:21" x14ac:dyDescent="0.2">
      <c r="U39554" s="59"/>
    </row>
    <row r="39555" spans="21:21" x14ac:dyDescent="0.2">
      <c r="U39555" s="59"/>
    </row>
    <row r="39556" spans="21:21" x14ac:dyDescent="0.2">
      <c r="U39556" s="59"/>
    </row>
    <row r="39557" spans="21:21" x14ac:dyDescent="0.2">
      <c r="U39557" s="59"/>
    </row>
    <row r="39558" spans="21:21" x14ac:dyDescent="0.2">
      <c r="U39558" s="59"/>
    </row>
    <row r="39559" spans="21:21" x14ac:dyDescent="0.2">
      <c r="U39559" s="59"/>
    </row>
    <row r="39560" spans="21:21" x14ac:dyDescent="0.2">
      <c r="U39560" s="59"/>
    </row>
    <row r="39561" spans="21:21" x14ac:dyDescent="0.2">
      <c r="U39561" s="59"/>
    </row>
    <row r="39562" spans="21:21" x14ac:dyDescent="0.2">
      <c r="U39562" s="59"/>
    </row>
    <row r="39563" spans="21:21" x14ac:dyDescent="0.2">
      <c r="U39563" s="59"/>
    </row>
    <row r="39564" spans="21:21" x14ac:dyDescent="0.2">
      <c r="U39564" s="59"/>
    </row>
    <row r="39565" spans="21:21" x14ac:dyDescent="0.2">
      <c r="U39565" s="59"/>
    </row>
    <row r="39566" spans="21:21" x14ac:dyDescent="0.2">
      <c r="U39566" s="59"/>
    </row>
    <row r="39567" spans="21:21" x14ac:dyDescent="0.2">
      <c r="U39567" s="59"/>
    </row>
    <row r="39568" spans="21:21" x14ac:dyDescent="0.2">
      <c r="U39568" s="59"/>
    </row>
    <row r="39569" spans="21:21" x14ac:dyDescent="0.2">
      <c r="U39569" s="59"/>
    </row>
    <row r="39570" spans="21:21" x14ac:dyDescent="0.2">
      <c r="U39570" s="59"/>
    </row>
    <row r="39571" spans="21:21" x14ac:dyDescent="0.2">
      <c r="U39571" s="59"/>
    </row>
    <row r="39572" spans="21:21" x14ac:dyDescent="0.2">
      <c r="U39572" s="59"/>
    </row>
    <row r="39573" spans="21:21" x14ac:dyDescent="0.2">
      <c r="U39573" s="59"/>
    </row>
    <row r="39574" spans="21:21" x14ac:dyDescent="0.2">
      <c r="U39574" s="59"/>
    </row>
    <row r="39575" spans="21:21" x14ac:dyDescent="0.2">
      <c r="U39575" s="59"/>
    </row>
    <row r="39576" spans="21:21" x14ac:dyDescent="0.2">
      <c r="U39576" s="59"/>
    </row>
    <row r="39577" spans="21:21" x14ac:dyDescent="0.2">
      <c r="U39577" s="59"/>
    </row>
    <row r="39578" spans="21:21" x14ac:dyDescent="0.2">
      <c r="U39578" s="59"/>
    </row>
    <row r="39579" spans="21:21" x14ac:dyDescent="0.2">
      <c r="U39579" s="59"/>
    </row>
    <row r="39580" spans="21:21" x14ac:dyDescent="0.2">
      <c r="U39580" s="59"/>
    </row>
    <row r="39581" spans="21:21" x14ac:dyDescent="0.2">
      <c r="U39581" s="59"/>
    </row>
    <row r="39582" spans="21:21" x14ac:dyDescent="0.2">
      <c r="U39582" s="59"/>
    </row>
    <row r="39583" spans="21:21" x14ac:dyDescent="0.2">
      <c r="U39583" s="59"/>
    </row>
    <row r="39584" spans="21:21" x14ac:dyDescent="0.2">
      <c r="U39584" s="59"/>
    </row>
    <row r="39585" spans="21:21" x14ac:dyDescent="0.2">
      <c r="U39585" s="59"/>
    </row>
    <row r="39586" spans="21:21" x14ac:dyDescent="0.2">
      <c r="U39586" s="59"/>
    </row>
    <row r="39587" spans="21:21" x14ac:dyDescent="0.2">
      <c r="U39587" s="59"/>
    </row>
    <row r="39588" spans="21:21" x14ac:dyDescent="0.2">
      <c r="U39588" s="59"/>
    </row>
    <row r="39589" spans="21:21" x14ac:dyDescent="0.2">
      <c r="U39589" s="59"/>
    </row>
    <row r="39590" spans="21:21" x14ac:dyDescent="0.2">
      <c r="U39590" s="59"/>
    </row>
    <row r="39591" spans="21:21" x14ac:dyDescent="0.2">
      <c r="U39591" s="59"/>
    </row>
    <row r="39592" spans="21:21" x14ac:dyDescent="0.2">
      <c r="U39592" s="59"/>
    </row>
    <row r="39593" spans="21:21" x14ac:dyDescent="0.2">
      <c r="U39593" s="59"/>
    </row>
    <row r="39594" spans="21:21" x14ac:dyDescent="0.2">
      <c r="U39594" s="59"/>
    </row>
    <row r="39595" spans="21:21" x14ac:dyDescent="0.2">
      <c r="U39595" s="59"/>
    </row>
    <row r="39596" spans="21:21" x14ac:dyDescent="0.2">
      <c r="U39596" s="59"/>
    </row>
    <row r="39597" spans="21:21" x14ac:dyDescent="0.2">
      <c r="U39597" s="59"/>
    </row>
    <row r="39598" spans="21:21" x14ac:dyDescent="0.2">
      <c r="U39598" s="59"/>
    </row>
    <row r="39599" spans="21:21" x14ac:dyDescent="0.2">
      <c r="U39599" s="59"/>
    </row>
    <row r="39600" spans="21:21" x14ac:dyDescent="0.2">
      <c r="U39600" s="59"/>
    </row>
    <row r="39601" spans="21:21" x14ac:dyDescent="0.2">
      <c r="U39601" s="59"/>
    </row>
    <row r="39602" spans="21:21" x14ac:dyDescent="0.2">
      <c r="U39602" s="59"/>
    </row>
    <row r="39603" spans="21:21" x14ac:dyDescent="0.2">
      <c r="U39603" s="59"/>
    </row>
    <row r="39604" spans="21:21" x14ac:dyDescent="0.2">
      <c r="U39604" s="59"/>
    </row>
    <row r="39605" spans="21:21" x14ac:dyDescent="0.2">
      <c r="U39605" s="59"/>
    </row>
    <row r="39606" spans="21:21" x14ac:dyDescent="0.2">
      <c r="U39606" s="59"/>
    </row>
    <row r="39607" spans="21:21" x14ac:dyDescent="0.2">
      <c r="U39607" s="59"/>
    </row>
    <row r="39608" spans="21:21" x14ac:dyDescent="0.2">
      <c r="U39608" s="59"/>
    </row>
    <row r="39609" spans="21:21" x14ac:dyDescent="0.2">
      <c r="U39609" s="59"/>
    </row>
    <row r="39610" spans="21:21" x14ac:dyDescent="0.2">
      <c r="U39610" s="59"/>
    </row>
    <row r="39611" spans="21:21" x14ac:dyDescent="0.2">
      <c r="U39611" s="59"/>
    </row>
    <row r="39612" spans="21:21" x14ac:dyDescent="0.2">
      <c r="U39612" s="59"/>
    </row>
    <row r="39613" spans="21:21" x14ac:dyDescent="0.2">
      <c r="U39613" s="59"/>
    </row>
    <row r="39614" spans="21:21" x14ac:dyDescent="0.2">
      <c r="U39614" s="59"/>
    </row>
    <row r="39615" spans="21:21" x14ac:dyDescent="0.2">
      <c r="U39615" s="59"/>
    </row>
    <row r="39616" spans="21:21" x14ac:dyDescent="0.2">
      <c r="U39616" s="59"/>
    </row>
    <row r="39617" spans="21:21" x14ac:dyDescent="0.2">
      <c r="U39617" s="59"/>
    </row>
    <row r="39618" spans="21:21" x14ac:dyDescent="0.2">
      <c r="U39618" s="59"/>
    </row>
    <row r="39619" spans="21:21" x14ac:dyDescent="0.2">
      <c r="U39619" s="59"/>
    </row>
    <row r="39620" spans="21:21" x14ac:dyDescent="0.2">
      <c r="U39620" s="59"/>
    </row>
    <row r="39621" spans="21:21" x14ac:dyDescent="0.2">
      <c r="U39621" s="59"/>
    </row>
    <row r="39622" spans="21:21" x14ac:dyDescent="0.2">
      <c r="U39622" s="59"/>
    </row>
    <row r="39623" spans="21:21" x14ac:dyDescent="0.2">
      <c r="U39623" s="59"/>
    </row>
    <row r="39624" spans="21:21" x14ac:dyDescent="0.2">
      <c r="U39624" s="59"/>
    </row>
    <row r="39625" spans="21:21" x14ac:dyDescent="0.2">
      <c r="U39625" s="59"/>
    </row>
    <row r="39626" spans="21:21" x14ac:dyDescent="0.2">
      <c r="U39626" s="59"/>
    </row>
    <row r="39627" spans="21:21" x14ac:dyDescent="0.2">
      <c r="U39627" s="59"/>
    </row>
    <row r="39628" spans="21:21" x14ac:dyDescent="0.2">
      <c r="U39628" s="59"/>
    </row>
    <row r="39629" spans="21:21" x14ac:dyDescent="0.2">
      <c r="U39629" s="59"/>
    </row>
    <row r="39630" spans="21:21" x14ac:dyDescent="0.2">
      <c r="U39630" s="59"/>
    </row>
    <row r="39631" spans="21:21" x14ac:dyDescent="0.2">
      <c r="U39631" s="59"/>
    </row>
    <row r="39632" spans="21:21" x14ac:dyDescent="0.2">
      <c r="U39632" s="59"/>
    </row>
    <row r="39633" spans="21:21" x14ac:dyDescent="0.2">
      <c r="U39633" s="59"/>
    </row>
    <row r="39634" spans="21:21" x14ac:dyDescent="0.2">
      <c r="U39634" s="59"/>
    </row>
    <row r="39635" spans="21:21" x14ac:dyDescent="0.2">
      <c r="U39635" s="59"/>
    </row>
    <row r="39636" spans="21:21" x14ac:dyDescent="0.2">
      <c r="U39636" s="59"/>
    </row>
    <row r="39637" spans="21:21" x14ac:dyDescent="0.2">
      <c r="U39637" s="59"/>
    </row>
    <row r="39638" spans="21:21" x14ac:dyDescent="0.2">
      <c r="U39638" s="59"/>
    </row>
    <row r="39639" spans="21:21" x14ac:dyDescent="0.2">
      <c r="U39639" s="59"/>
    </row>
    <row r="39640" spans="21:21" x14ac:dyDescent="0.2">
      <c r="U39640" s="59"/>
    </row>
    <row r="39641" spans="21:21" x14ac:dyDescent="0.2">
      <c r="U39641" s="59"/>
    </row>
    <row r="39642" spans="21:21" x14ac:dyDescent="0.2">
      <c r="U39642" s="59"/>
    </row>
    <row r="39643" spans="21:21" x14ac:dyDescent="0.2">
      <c r="U39643" s="59"/>
    </row>
    <row r="39644" spans="21:21" x14ac:dyDescent="0.2">
      <c r="U39644" s="59"/>
    </row>
    <row r="39645" spans="21:21" x14ac:dyDescent="0.2">
      <c r="U39645" s="59"/>
    </row>
    <row r="39646" spans="21:21" x14ac:dyDescent="0.2">
      <c r="U39646" s="59"/>
    </row>
    <row r="39647" spans="21:21" x14ac:dyDescent="0.2">
      <c r="U39647" s="59"/>
    </row>
    <row r="39648" spans="21:21" x14ac:dyDescent="0.2">
      <c r="U39648" s="59"/>
    </row>
    <row r="39649" spans="21:21" x14ac:dyDescent="0.2">
      <c r="U39649" s="59"/>
    </row>
    <row r="39650" spans="21:21" x14ac:dyDescent="0.2">
      <c r="U39650" s="59"/>
    </row>
    <row r="39651" spans="21:21" x14ac:dyDescent="0.2">
      <c r="U39651" s="59"/>
    </row>
    <row r="39652" spans="21:21" x14ac:dyDescent="0.2">
      <c r="U39652" s="59"/>
    </row>
    <row r="39653" spans="21:21" x14ac:dyDescent="0.2">
      <c r="U39653" s="59"/>
    </row>
    <row r="39654" spans="21:21" x14ac:dyDescent="0.2">
      <c r="U39654" s="59"/>
    </row>
    <row r="39655" spans="21:21" x14ac:dyDescent="0.2">
      <c r="U39655" s="59"/>
    </row>
    <row r="39656" spans="21:21" x14ac:dyDescent="0.2">
      <c r="U39656" s="59"/>
    </row>
    <row r="39657" spans="21:21" x14ac:dyDescent="0.2">
      <c r="U39657" s="59"/>
    </row>
    <row r="39658" spans="21:21" x14ac:dyDescent="0.2">
      <c r="U39658" s="59"/>
    </row>
    <row r="39659" spans="21:21" x14ac:dyDescent="0.2">
      <c r="U39659" s="59"/>
    </row>
    <row r="39660" spans="21:21" x14ac:dyDescent="0.2">
      <c r="U39660" s="59"/>
    </row>
    <row r="39661" spans="21:21" x14ac:dyDescent="0.2">
      <c r="U39661" s="59"/>
    </row>
    <row r="39662" spans="21:21" x14ac:dyDescent="0.2">
      <c r="U39662" s="59"/>
    </row>
    <row r="39663" spans="21:21" x14ac:dyDescent="0.2">
      <c r="U39663" s="59"/>
    </row>
    <row r="39664" spans="21:21" x14ac:dyDescent="0.2">
      <c r="U39664" s="59"/>
    </row>
    <row r="39665" spans="21:21" x14ac:dyDescent="0.2">
      <c r="U39665" s="59"/>
    </row>
    <row r="39666" spans="21:21" x14ac:dyDescent="0.2">
      <c r="U39666" s="59"/>
    </row>
    <row r="39667" spans="21:21" x14ac:dyDescent="0.2">
      <c r="U39667" s="59"/>
    </row>
    <row r="39668" spans="21:21" x14ac:dyDescent="0.2">
      <c r="U39668" s="59"/>
    </row>
    <row r="39669" spans="21:21" x14ac:dyDescent="0.2">
      <c r="U39669" s="59"/>
    </row>
    <row r="39670" spans="21:21" x14ac:dyDescent="0.2">
      <c r="U39670" s="59"/>
    </row>
    <row r="39671" spans="21:21" x14ac:dyDescent="0.2">
      <c r="U39671" s="59"/>
    </row>
    <row r="39672" spans="21:21" x14ac:dyDescent="0.2">
      <c r="U39672" s="59"/>
    </row>
    <row r="39673" spans="21:21" x14ac:dyDescent="0.2">
      <c r="U39673" s="59"/>
    </row>
    <row r="39674" spans="21:21" x14ac:dyDescent="0.2">
      <c r="U39674" s="59"/>
    </row>
    <row r="39675" spans="21:21" x14ac:dyDescent="0.2">
      <c r="U39675" s="59"/>
    </row>
    <row r="39676" spans="21:21" x14ac:dyDescent="0.2">
      <c r="U39676" s="59"/>
    </row>
    <row r="39677" spans="21:21" x14ac:dyDescent="0.2">
      <c r="U39677" s="59"/>
    </row>
    <row r="39678" spans="21:21" x14ac:dyDescent="0.2">
      <c r="U39678" s="59"/>
    </row>
    <row r="39679" spans="21:21" x14ac:dyDescent="0.2">
      <c r="U39679" s="59"/>
    </row>
    <row r="39680" spans="21:21" x14ac:dyDescent="0.2">
      <c r="U39680" s="59"/>
    </row>
    <row r="39681" spans="21:21" x14ac:dyDescent="0.2">
      <c r="U39681" s="59"/>
    </row>
    <row r="39682" spans="21:21" x14ac:dyDescent="0.2">
      <c r="U39682" s="59"/>
    </row>
    <row r="39683" spans="21:21" x14ac:dyDescent="0.2">
      <c r="U39683" s="59"/>
    </row>
    <row r="39684" spans="21:21" x14ac:dyDescent="0.2">
      <c r="U39684" s="59"/>
    </row>
    <row r="39685" spans="21:21" x14ac:dyDescent="0.2">
      <c r="U39685" s="59"/>
    </row>
    <row r="39686" spans="21:21" x14ac:dyDescent="0.2">
      <c r="U39686" s="59"/>
    </row>
    <row r="39687" spans="21:21" x14ac:dyDescent="0.2">
      <c r="U39687" s="59"/>
    </row>
    <row r="39688" spans="21:21" x14ac:dyDescent="0.2">
      <c r="U39688" s="59"/>
    </row>
    <row r="39689" spans="21:21" x14ac:dyDescent="0.2">
      <c r="U39689" s="59"/>
    </row>
    <row r="39690" spans="21:21" x14ac:dyDescent="0.2">
      <c r="U39690" s="59"/>
    </row>
    <row r="39691" spans="21:21" x14ac:dyDescent="0.2">
      <c r="U39691" s="59"/>
    </row>
    <row r="39692" spans="21:21" x14ac:dyDescent="0.2">
      <c r="U39692" s="59"/>
    </row>
    <row r="39693" spans="21:21" x14ac:dyDescent="0.2">
      <c r="U39693" s="59"/>
    </row>
    <row r="39694" spans="21:21" x14ac:dyDescent="0.2">
      <c r="U39694" s="59"/>
    </row>
    <row r="39695" spans="21:21" x14ac:dyDescent="0.2">
      <c r="U39695" s="59"/>
    </row>
    <row r="39696" spans="21:21" x14ac:dyDescent="0.2">
      <c r="U39696" s="59"/>
    </row>
    <row r="39697" spans="21:21" x14ac:dyDescent="0.2">
      <c r="U39697" s="59"/>
    </row>
    <row r="39698" spans="21:21" x14ac:dyDescent="0.2">
      <c r="U39698" s="59"/>
    </row>
    <row r="39699" spans="21:21" x14ac:dyDescent="0.2">
      <c r="U39699" s="59"/>
    </row>
    <row r="39700" spans="21:21" x14ac:dyDescent="0.2">
      <c r="U39700" s="59"/>
    </row>
    <row r="39701" spans="21:21" x14ac:dyDescent="0.2">
      <c r="U39701" s="59"/>
    </row>
    <row r="39702" spans="21:21" x14ac:dyDescent="0.2">
      <c r="U39702" s="59"/>
    </row>
    <row r="39703" spans="21:21" x14ac:dyDescent="0.2">
      <c r="U39703" s="59"/>
    </row>
    <row r="39704" spans="21:21" x14ac:dyDescent="0.2">
      <c r="U39704" s="59"/>
    </row>
    <row r="39705" spans="21:21" x14ac:dyDescent="0.2">
      <c r="U39705" s="59"/>
    </row>
    <row r="39706" spans="21:21" x14ac:dyDescent="0.2">
      <c r="U39706" s="59"/>
    </row>
    <row r="39707" spans="21:21" x14ac:dyDescent="0.2">
      <c r="U39707" s="59"/>
    </row>
    <row r="39708" spans="21:21" x14ac:dyDescent="0.2">
      <c r="U39708" s="59"/>
    </row>
    <row r="39709" spans="21:21" x14ac:dyDescent="0.2">
      <c r="U39709" s="59"/>
    </row>
    <row r="39710" spans="21:21" x14ac:dyDescent="0.2">
      <c r="U39710" s="59"/>
    </row>
    <row r="39711" spans="21:21" x14ac:dyDescent="0.2">
      <c r="U39711" s="59"/>
    </row>
    <row r="39712" spans="21:21" x14ac:dyDescent="0.2">
      <c r="U39712" s="59"/>
    </row>
    <row r="39713" spans="21:21" x14ac:dyDescent="0.2">
      <c r="U39713" s="59"/>
    </row>
    <row r="39714" spans="21:21" x14ac:dyDescent="0.2">
      <c r="U39714" s="59"/>
    </row>
    <row r="39715" spans="21:21" x14ac:dyDescent="0.2">
      <c r="U39715" s="59"/>
    </row>
    <row r="39716" spans="21:21" x14ac:dyDescent="0.2">
      <c r="U39716" s="59"/>
    </row>
    <row r="39717" spans="21:21" x14ac:dyDescent="0.2">
      <c r="U39717" s="59"/>
    </row>
    <row r="39718" spans="21:21" x14ac:dyDescent="0.2">
      <c r="U39718" s="59"/>
    </row>
    <row r="39719" spans="21:21" x14ac:dyDescent="0.2">
      <c r="U39719" s="59"/>
    </row>
    <row r="39720" spans="21:21" x14ac:dyDescent="0.2">
      <c r="U39720" s="59"/>
    </row>
    <row r="39721" spans="21:21" x14ac:dyDescent="0.2">
      <c r="U39721" s="59"/>
    </row>
    <row r="39722" spans="21:21" x14ac:dyDescent="0.2">
      <c r="U39722" s="59"/>
    </row>
    <row r="39723" spans="21:21" x14ac:dyDescent="0.2">
      <c r="U39723" s="59"/>
    </row>
    <row r="39724" spans="21:21" x14ac:dyDescent="0.2">
      <c r="U39724" s="59"/>
    </row>
    <row r="39725" spans="21:21" x14ac:dyDescent="0.2">
      <c r="U39725" s="59"/>
    </row>
    <row r="39726" spans="21:21" x14ac:dyDescent="0.2">
      <c r="U39726" s="59"/>
    </row>
    <row r="39727" spans="21:21" x14ac:dyDescent="0.2">
      <c r="U39727" s="59"/>
    </row>
    <row r="39728" spans="21:21" x14ac:dyDescent="0.2">
      <c r="U39728" s="59"/>
    </row>
    <row r="39729" spans="21:21" x14ac:dyDescent="0.2">
      <c r="U39729" s="59"/>
    </row>
    <row r="39730" spans="21:21" x14ac:dyDescent="0.2">
      <c r="U39730" s="59"/>
    </row>
    <row r="39731" spans="21:21" x14ac:dyDescent="0.2">
      <c r="U39731" s="59"/>
    </row>
    <row r="39732" spans="21:21" x14ac:dyDescent="0.2">
      <c r="U39732" s="59"/>
    </row>
    <row r="39733" spans="21:21" x14ac:dyDescent="0.2">
      <c r="U39733" s="59"/>
    </row>
    <row r="39734" spans="21:21" x14ac:dyDescent="0.2">
      <c r="U39734" s="59"/>
    </row>
    <row r="39735" spans="21:21" x14ac:dyDescent="0.2">
      <c r="U39735" s="59"/>
    </row>
    <row r="39736" spans="21:21" x14ac:dyDescent="0.2">
      <c r="U39736" s="59"/>
    </row>
    <row r="39737" spans="21:21" x14ac:dyDescent="0.2">
      <c r="U39737" s="59"/>
    </row>
    <row r="39738" spans="21:21" x14ac:dyDescent="0.2">
      <c r="U39738" s="59"/>
    </row>
    <row r="39739" spans="21:21" x14ac:dyDescent="0.2">
      <c r="U39739" s="59"/>
    </row>
    <row r="39740" spans="21:21" x14ac:dyDescent="0.2">
      <c r="U39740" s="59"/>
    </row>
    <row r="39741" spans="21:21" x14ac:dyDescent="0.2">
      <c r="U39741" s="59"/>
    </row>
    <row r="39742" spans="21:21" x14ac:dyDescent="0.2">
      <c r="U39742" s="59"/>
    </row>
    <row r="39743" spans="21:21" x14ac:dyDescent="0.2">
      <c r="U39743" s="59"/>
    </row>
    <row r="39744" spans="21:21" x14ac:dyDescent="0.2">
      <c r="U39744" s="59"/>
    </row>
    <row r="39745" spans="21:21" x14ac:dyDescent="0.2">
      <c r="U39745" s="59"/>
    </row>
    <row r="39746" spans="21:21" x14ac:dyDescent="0.2">
      <c r="U39746" s="59"/>
    </row>
    <row r="39747" spans="21:21" x14ac:dyDescent="0.2">
      <c r="U39747" s="59"/>
    </row>
    <row r="39748" spans="21:21" x14ac:dyDescent="0.2">
      <c r="U39748" s="59"/>
    </row>
    <row r="39749" spans="21:21" x14ac:dyDescent="0.2">
      <c r="U39749" s="59"/>
    </row>
    <row r="39750" spans="21:21" x14ac:dyDescent="0.2">
      <c r="U39750" s="59"/>
    </row>
    <row r="39751" spans="21:21" x14ac:dyDescent="0.2">
      <c r="U39751" s="59"/>
    </row>
    <row r="39752" spans="21:21" x14ac:dyDescent="0.2">
      <c r="U39752" s="59"/>
    </row>
    <row r="39753" spans="21:21" x14ac:dyDescent="0.2">
      <c r="U39753" s="59"/>
    </row>
    <row r="39754" spans="21:21" x14ac:dyDescent="0.2">
      <c r="U39754" s="59"/>
    </row>
    <row r="39755" spans="21:21" x14ac:dyDescent="0.2">
      <c r="U39755" s="59"/>
    </row>
    <row r="39756" spans="21:21" x14ac:dyDescent="0.2">
      <c r="U39756" s="59"/>
    </row>
    <row r="39757" spans="21:21" x14ac:dyDescent="0.2">
      <c r="U39757" s="59"/>
    </row>
    <row r="39758" spans="21:21" x14ac:dyDescent="0.2">
      <c r="U39758" s="59"/>
    </row>
    <row r="39759" spans="21:21" x14ac:dyDescent="0.2">
      <c r="U39759" s="59"/>
    </row>
    <row r="39760" spans="21:21" x14ac:dyDescent="0.2">
      <c r="U39760" s="59"/>
    </row>
    <row r="39761" spans="21:21" x14ac:dyDescent="0.2">
      <c r="U39761" s="59"/>
    </row>
    <row r="39762" spans="21:21" x14ac:dyDescent="0.2">
      <c r="U39762" s="59"/>
    </row>
    <row r="39763" spans="21:21" x14ac:dyDescent="0.2">
      <c r="U39763" s="59"/>
    </row>
    <row r="39764" spans="21:21" x14ac:dyDescent="0.2">
      <c r="U39764" s="59"/>
    </row>
    <row r="39765" spans="21:21" x14ac:dyDescent="0.2">
      <c r="U39765" s="59"/>
    </row>
    <row r="39766" spans="21:21" x14ac:dyDescent="0.2">
      <c r="U39766" s="59"/>
    </row>
    <row r="39767" spans="21:21" x14ac:dyDescent="0.2">
      <c r="U39767" s="59"/>
    </row>
    <row r="39768" spans="21:21" x14ac:dyDescent="0.2">
      <c r="U39768" s="59"/>
    </row>
    <row r="39769" spans="21:21" x14ac:dyDescent="0.2">
      <c r="U39769" s="59"/>
    </row>
    <row r="39770" spans="21:21" x14ac:dyDescent="0.2">
      <c r="U39770" s="59"/>
    </row>
    <row r="39771" spans="21:21" x14ac:dyDescent="0.2">
      <c r="U39771" s="59"/>
    </row>
    <row r="39772" spans="21:21" x14ac:dyDescent="0.2">
      <c r="U39772" s="59"/>
    </row>
    <row r="39773" spans="21:21" x14ac:dyDescent="0.2">
      <c r="U39773" s="59"/>
    </row>
    <row r="39774" spans="21:21" x14ac:dyDescent="0.2">
      <c r="U39774" s="59"/>
    </row>
    <row r="39775" spans="21:21" x14ac:dyDescent="0.2">
      <c r="U39775" s="59"/>
    </row>
    <row r="39776" spans="21:21" x14ac:dyDescent="0.2">
      <c r="U39776" s="59"/>
    </row>
    <row r="39777" spans="21:21" x14ac:dyDescent="0.2">
      <c r="U39777" s="59"/>
    </row>
    <row r="39778" spans="21:21" x14ac:dyDescent="0.2">
      <c r="U39778" s="59"/>
    </row>
    <row r="39779" spans="21:21" x14ac:dyDescent="0.2">
      <c r="U39779" s="59"/>
    </row>
    <row r="39780" spans="21:21" x14ac:dyDescent="0.2">
      <c r="U39780" s="59"/>
    </row>
    <row r="39781" spans="21:21" x14ac:dyDescent="0.2">
      <c r="U39781" s="59"/>
    </row>
    <row r="39782" spans="21:21" x14ac:dyDescent="0.2">
      <c r="U39782" s="59"/>
    </row>
    <row r="39783" spans="21:21" x14ac:dyDescent="0.2">
      <c r="U39783" s="59"/>
    </row>
    <row r="39784" spans="21:21" x14ac:dyDescent="0.2">
      <c r="U39784" s="59"/>
    </row>
    <row r="39785" spans="21:21" x14ac:dyDescent="0.2">
      <c r="U39785" s="59"/>
    </row>
    <row r="39786" spans="21:21" x14ac:dyDescent="0.2">
      <c r="U39786" s="59"/>
    </row>
    <row r="39787" spans="21:21" x14ac:dyDescent="0.2">
      <c r="U39787" s="59"/>
    </row>
    <row r="39788" spans="21:21" x14ac:dyDescent="0.2">
      <c r="U39788" s="59"/>
    </row>
    <row r="39789" spans="21:21" x14ac:dyDescent="0.2">
      <c r="U39789" s="59"/>
    </row>
    <row r="39790" spans="21:21" x14ac:dyDescent="0.2">
      <c r="U39790" s="59"/>
    </row>
    <row r="39791" spans="21:21" x14ac:dyDescent="0.2">
      <c r="U39791" s="59"/>
    </row>
    <row r="39792" spans="21:21" x14ac:dyDescent="0.2">
      <c r="U39792" s="59"/>
    </row>
    <row r="39793" spans="21:21" x14ac:dyDescent="0.2">
      <c r="U39793" s="59"/>
    </row>
    <row r="39794" spans="21:21" x14ac:dyDescent="0.2">
      <c r="U39794" s="59"/>
    </row>
    <row r="39795" spans="21:21" x14ac:dyDescent="0.2">
      <c r="U39795" s="59"/>
    </row>
    <row r="39796" spans="21:21" x14ac:dyDescent="0.2">
      <c r="U39796" s="59"/>
    </row>
    <row r="39797" spans="21:21" x14ac:dyDescent="0.2">
      <c r="U39797" s="59"/>
    </row>
    <row r="39798" spans="21:21" x14ac:dyDescent="0.2">
      <c r="U39798" s="59"/>
    </row>
    <row r="39799" spans="21:21" x14ac:dyDescent="0.2">
      <c r="U39799" s="59"/>
    </row>
    <row r="39800" spans="21:21" x14ac:dyDescent="0.2">
      <c r="U39800" s="59"/>
    </row>
    <row r="39801" spans="21:21" x14ac:dyDescent="0.2">
      <c r="U39801" s="59"/>
    </row>
    <row r="39802" spans="21:21" x14ac:dyDescent="0.2">
      <c r="U39802" s="59"/>
    </row>
    <row r="39803" spans="21:21" x14ac:dyDescent="0.2">
      <c r="U39803" s="59"/>
    </row>
    <row r="39804" spans="21:21" x14ac:dyDescent="0.2">
      <c r="U39804" s="59"/>
    </row>
    <row r="39805" spans="21:21" x14ac:dyDescent="0.2">
      <c r="U39805" s="59"/>
    </row>
    <row r="39806" spans="21:21" x14ac:dyDescent="0.2">
      <c r="U39806" s="59"/>
    </row>
    <row r="39807" spans="21:21" x14ac:dyDescent="0.2">
      <c r="U39807" s="59"/>
    </row>
    <row r="39808" spans="21:21" x14ac:dyDescent="0.2">
      <c r="U39808" s="59"/>
    </row>
    <row r="39809" spans="21:21" x14ac:dyDescent="0.2">
      <c r="U39809" s="59"/>
    </row>
    <row r="39810" spans="21:21" x14ac:dyDescent="0.2">
      <c r="U39810" s="59"/>
    </row>
    <row r="39811" spans="21:21" x14ac:dyDescent="0.2">
      <c r="U39811" s="59"/>
    </row>
    <row r="39812" spans="21:21" x14ac:dyDescent="0.2">
      <c r="U39812" s="59"/>
    </row>
    <row r="39813" spans="21:21" x14ac:dyDescent="0.2">
      <c r="U39813" s="59"/>
    </row>
    <row r="39814" spans="21:21" x14ac:dyDescent="0.2">
      <c r="U39814" s="59"/>
    </row>
    <row r="39815" spans="21:21" x14ac:dyDescent="0.2">
      <c r="U39815" s="59"/>
    </row>
    <row r="39816" spans="21:21" x14ac:dyDescent="0.2">
      <c r="U39816" s="59"/>
    </row>
    <row r="39817" spans="21:21" x14ac:dyDescent="0.2">
      <c r="U39817" s="59"/>
    </row>
    <row r="39818" spans="21:21" x14ac:dyDescent="0.2">
      <c r="U39818" s="59"/>
    </row>
    <row r="39819" spans="21:21" x14ac:dyDescent="0.2">
      <c r="U39819" s="59"/>
    </row>
    <row r="39820" spans="21:21" x14ac:dyDescent="0.2">
      <c r="U39820" s="59"/>
    </row>
    <row r="39821" spans="21:21" x14ac:dyDescent="0.2">
      <c r="U39821" s="59"/>
    </row>
    <row r="39822" spans="21:21" x14ac:dyDescent="0.2">
      <c r="U39822" s="59"/>
    </row>
    <row r="39823" spans="21:21" x14ac:dyDescent="0.2">
      <c r="U39823" s="59"/>
    </row>
    <row r="39824" spans="21:21" x14ac:dyDescent="0.2">
      <c r="U39824" s="59"/>
    </row>
    <row r="39825" spans="21:21" x14ac:dyDescent="0.2">
      <c r="U39825" s="59"/>
    </row>
    <row r="39826" spans="21:21" x14ac:dyDescent="0.2">
      <c r="U39826" s="59"/>
    </row>
    <row r="39827" spans="21:21" x14ac:dyDescent="0.2">
      <c r="U39827" s="59"/>
    </row>
    <row r="39828" spans="21:21" x14ac:dyDescent="0.2">
      <c r="U39828" s="59"/>
    </row>
    <row r="39829" spans="21:21" x14ac:dyDescent="0.2">
      <c r="U39829" s="59"/>
    </row>
    <row r="39830" spans="21:21" x14ac:dyDescent="0.2">
      <c r="U39830" s="59"/>
    </row>
    <row r="39831" spans="21:21" x14ac:dyDescent="0.2">
      <c r="U39831" s="59"/>
    </row>
    <row r="39832" spans="21:21" x14ac:dyDescent="0.2">
      <c r="U39832" s="59"/>
    </row>
    <row r="39833" spans="21:21" x14ac:dyDescent="0.2">
      <c r="U39833" s="59"/>
    </row>
    <row r="39834" spans="21:21" x14ac:dyDescent="0.2">
      <c r="U39834" s="59"/>
    </row>
    <row r="39835" spans="21:21" x14ac:dyDescent="0.2">
      <c r="U39835" s="59"/>
    </row>
    <row r="39836" spans="21:21" x14ac:dyDescent="0.2">
      <c r="U39836" s="59"/>
    </row>
    <row r="39837" spans="21:21" x14ac:dyDescent="0.2">
      <c r="U39837" s="59"/>
    </row>
    <row r="39838" spans="21:21" x14ac:dyDescent="0.2">
      <c r="U39838" s="59"/>
    </row>
    <row r="39839" spans="21:21" x14ac:dyDescent="0.2">
      <c r="U39839" s="59"/>
    </row>
    <row r="39840" spans="21:21" x14ac:dyDescent="0.2">
      <c r="U39840" s="59"/>
    </row>
    <row r="39841" spans="21:21" x14ac:dyDescent="0.2">
      <c r="U39841" s="59"/>
    </row>
    <row r="39842" spans="21:21" x14ac:dyDescent="0.2">
      <c r="U39842" s="59"/>
    </row>
    <row r="39843" spans="21:21" x14ac:dyDescent="0.2">
      <c r="U39843" s="59"/>
    </row>
    <row r="39844" spans="21:21" x14ac:dyDescent="0.2">
      <c r="U39844" s="59"/>
    </row>
    <row r="39845" spans="21:21" x14ac:dyDescent="0.2">
      <c r="U39845" s="59"/>
    </row>
    <row r="39846" spans="21:21" x14ac:dyDescent="0.2">
      <c r="U39846" s="59"/>
    </row>
    <row r="39847" spans="21:21" x14ac:dyDescent="0.2">
      <c r="U39847" s="59"/>
    </row>
    <row r="39848" spans="21:21" x14ac:dyDescent="0.2">
      <c r="U39848" s="59"/>
    </row>
    <row r="39849" spans="21:21" x14ac:dyDescent="0.2">
      <c r="U39849" s="59"/>
    </row>
    <row r="39850" spans="21:21" x14ac:dyDescent="0.2">
      <c r="U39850" s="59"/>
    </row>
    <row r="39851" spans="21:21" x14ac:dyDescent="0.2">
      <c r="U39851" s="59"/>
    </row>
    <row r="39852" spans="21:21" x14ac:dyDescent="0.2">
      <c r="U39852" s="59"/>
    </row>
    <row r="39853" spans="21:21" x14ac:dyDescent="0.2">
      <c r="U39853" s="59"/>
    </row>
    <row r="39854" spans="21:21" x14ac:dyDescent="0.2">
      <c r="U39854" s="59"/>
    </row>
    <row r="39855" spans="21:21" x14ac:dyDescent="0.2">
      <c r="U39855" s="59"/>
    </row>
    <row r="39856" spans="21:21" x14ac:dyDescent="0.2">
      <c r="U39856" s="59"/>
    </row>
    <row r="39857" spans="21:21" x14ac:dyDescent="0.2">
      <c r="U39857" s="59"/>
    </row>
    <row r="39858" spans="21:21" x14ac:dyDescent="0.2">
      <c r="U39858" s="59"/>
    </row>
    <row r="39859" spans="21:21" x14ac:dyDescent="0.2">
      <c r="U39859" s="59"/>
    </row>
    <row r="39860" spans="21:21" x14ac:dyDescent="0.2">
      <c r="U39860" s="59"/>
    </row>
    <row r="39861" spans="21:21" x14ac:dyDescent="0.2">
      <c r="U39861" s="59"/>
    </row>
    <row r="39862" spans="21:21" x14ac:dyDescent="0.2">
      <c r="U39862" s="59"/>
    </row>
    <row r="39863" spans="21:21" x14ac:dyDescent="0.2">
      <c r="U39863" s="59"/>
    </row>
    <row r="39864" spans="21:21" x14ac:dyDescent="0.2">
      <c r="U39864" s="59"/>
    </row>
    <row r="39865" spans="21:21" x14ac:dyDescent="0.2">
      <c r="U39865" s="59"/>
    </row>
    <row r="39866" spans="21:21" x14ac:dyDescent="0.2">
      <c r="U39866" s="59"/>
    </row>
    <row r="39867" spans="21:21" x14ac:dyDescent="0.2">
      <c r="U39867" s="59"/>
    </row>
    <row r="39868" spans="21:21" x14ac:dyDescent="0.2">
      <c r="U39868" s="59"/>
    </row>
    <row r="39869" spans="21:21" x14ac:dyDescent="0.2">
      <c r="U39869" s="59"/>
    </row>
    <row r="39870" spans="21:21" x14ac:dyDescent="0.2">
      <c r="U39870" s="59"/>
    </row>
    <row r="39871" spans="21:21" x14ac:dyDescent="0.2">
      <c r="U39871" s="59"/>
    </row>
    <row r="39872" spans="21:21" x14ac:dyDescent="0.2">
      <c r="U39872" s="59"/>
    </row>
    <row r="39873" spans="21:21" x14ac:dyDescent="0.2">
      <c r="U39873" s="59"/>
    </row>
    <row r="39874" spans="21:21" x14ac:dyDescent="0.2">
      <c r="U39874" s="59"/>
    </row>
    <row r="39875" spans="21:21" x14ac:dyDescent="0.2">
      <c r="U39875" s="59"/>
    </row>
    <row r="39876" spans="21:21" x14ac:dyDescent="0.2">
      <c r="U39876" s="59"/>
    </row>
    <row r="39877" spans="21:21" x14ac:dyDescent="0.2">
      <c r="U39877" s="59"/>
    </row>
    <row r="39878" spans="21:21" x14ac:dyDescent="0.2">
      <c r="U39878" s="59"/>
    </row>
    <row r="39879" spans="21:21" x14ac:dyDescent="0.2">
      <c r="U39879" s="59"/>
    </row>
    <row r="39880" spans="21:21" x14ac:dyDescent="0.2">
      <c r="U39880" s="59"/>
    </row>
    <row r="39881" spans="21:21" x14ac:dyDescent="0.2">
      <c r="U39881" s="59"/>
    </row>
    <row r="39882" spans="21:21" x14ac:dyDescent="0.2">
      <c r="U39882" s="59"/>
    </row>
    <row r="39883" spans="21:21" x14ac:dyDescent="0.2">
      <c r="U39883" s="59"/>
    </row>
    <row r="39884" spans="21:21" x14ac:dyDescent="0.2">
      <c r="U39884" s="59"/>
    </row>
    <row r="39885" spans="21:21" x14ac:dyDescent="0.2">
      <c r="U39885" s="59"/>
    </row>
    <row r="39886" spans="21:21" x14ac:dyDescent="0.2">
      <c r="U39886" s="59"/>
    </row>
    <row r="39887" spans="21:21" x14ac:dyDescent="0.2">
      <c r="U39887" s="59"/>
    </row>
    <row r="39888" spans="21:21" x14ac:dyDescent="0.2">
      <c r="U39888" s="59"/>
    </row>
    <row r="39889" spans="21:21" x14ac:dyDescent="0.2">
      <c r="U39889" s="59"/>
    </row>
    <row r="39890" spans="21:21" x14ac:dyDescent="0.2">
      <c r="U39890" s="59"/>
    </row>
    <row r="39891" spans="21:21" x14ac:dyDescent="0.2">
      <c r="U39891" s="59"/>
    </row>
    <row r="39892" spans="21:21" x14ac:dyDescent="0.2">
      <c r="U39892" s="59"/>
    </row>
    <row r="39893" spans="21:21" x14ac:dyDescent="0.2">
      <c r="U39893" s="59"/>
    </row>
    <row r="39894" spans="21:21" x14ac:dyDescent="0.2">
      <c r="U39894" s="59"/>
    </row>
    <row r="39895" spans="21:21" x14ac:dyDescent="0.2">
      <c r="U39895" s="59"/>
    </row>
    <row r="39896" spans="21:21" x14ac:dyDescent="0.2">
      <c r="U39896" s="59"/>
    </row>
    <row r="39897" spans="21:21" x14ac:dyDescent="0.2">
      <c r="U39897" s="59"/>
    </row>
    <row r="39898" spans="21:21" x14ac:dyDescent="0.2">
      <c r="U39898" s="59"/>
    </row>
    <row r="39899" spans="21:21" x14ac:dyDescent="0.2">
      <c r="U39899" s="59"/>
    </row>
    <row r="39900" spans="21:21" x14ac:dyDescent="0.2">
      <c r="U39900" s="59"/>
    </row>
    <row r="39901" spans="21:21" x14ac:dyDescent="0.2">
      <c r="U39901" s="59"/>
    </row>
    <row r="39902" spans="21:21" x14ac:dyDescent="0.2">
      <c r="U39902" s="59"/>
    </row>
    <row r="39903" spans="21:21" x14ac:dyDescent="0.2">
      <c r="U39903" s="59"/>
    </row>
    <row r="39904" spans="21:21" x14ac:dyDescent="0.2">
      <c r="U39904" s="59"/>
    </row>
    <row r="39905" spans="21:21" x14ac:dyDescent="0.2">
      <c r="U39905" s="59"/>
    </row>
    <row r="39906" spans="21:21" x14ac:dyDescent="0.2">
      <c r="U39906" s="59"/>
    </row>
    <row r="39907" spans="21:21" x14ac:dyDescent="0.2">
      <c r="U39907" s="59"/>
    </row>
    <row r="39908" spans="21:21" x14ac:dyDescent="0.2">
      <c r="U39908" s="59"/>
    </row>
    <row r="39909" spans="21:21" x14ac:dyDescent="0.2">
      <c r="U39909" s="59"/>
    </row>
    <row r="39910" spans="21:21" x14ac:dyDescent="0.2">
      <c r="U39910" s="59"/>
    </row>
    <row r="39911" spans="21:21" x14ac:dyDescent="0.2">
      <c r="U39911" s="59"/>
    </row>
    <row r="39912" spans="21:21" x14ac:dyDescent="0.2">
      <c r="U39912" s="59"/>
    </row>
    <row r="39913" spans="21:21" x14ac:dyDescent="0.2">
      <c r="U39913" s="59"/>
    </row>
    <row r="39914" spans="21:21" x14ac:dyDescent="0.2">
      <c r="U39914" s="59"/>
    </row>
    <row r="39915" spans="21:21" x14ac:dyDescent="0.2">
      <c r="U39915" s="59"/>
    </row>
    <row r="39916" spans="21:21" x14ac:dyDescent="0.2">
      <c r="U39916" s="59"/>
    </row>
    <row r="39917" spans="21:21" x14ac:dyDescent="0.2">
      <c r="U39917" s="59"/>
    </row>
    <row r="39918" spans="21:21" x14ac:dyDescent="0.2">
      <c r="U39918" s="59"/>
    </row>
    <row r="39919" spans="21:21" x14ac:dyDescent="0.2">
      <c r="U39919" s="59"/>
    </row>
    <row r="39920" spans="21:21" x14ac:dyDescent="0.2">
      <c r="U39920" s="59"/>
    </row>
    <row r="39921" spans="21:21" x14ac:dyDescent="0.2">
      <c r="U39921" s="59"/>
    </row>
    <row r="39922" spans="21:21" x14ac:dyDescent="0.2">
      <c r="U39922" s="59"/>
    </row>
    <row r="39923" spans="21:21" x14ac:dyDescent="0.2">
      <c r="U39923" s="59"/>
    </row>
    <row r="39924" spans="21:21" x14ac:dyDescent="0.2">
      <c r="U39924" s="59"/>
    </row>
    <row r="39925" spans="21:21" x14ac:dyDescent="0.2">
      <c r="U39925" s="59"/>
    </row>
    <row r="39926" spans="21:21" x14ac:dyDescent="0.2">
      <c r="U39926" s="59"/>
    </row>
    <row r="39927" spans="21:21" x14ac:dyDescent="0.2">
      <c r="U39927" s="59"/>
    </row>
    <row r="39928" spans="21:21" x14ac:dyDescent="0.2">
      <c r="U39928" s="59"/>
    </row>
    <row r="39929" spans="21:21" x14ac:dyDescent="0.2">
      <c r="U39929" s="59"/>
    </row>
    <row r="39930" spans="21:21" x14ac:dyDescent="0.2">
      <c r="U39930" s="59"/>
    </row>
    <row r="39931" spans="21:21" x14ac:dyDescent="0.2">
      <c r="U39931" s="59"/>
    </row>
    <row r="39932" spans="21:21" x14ac:dyDescent="0.2">
      <c r="U39932" s="59"/>
    </row>
    <row r="39933" spans="21:21" x14ac:dyDescent="0.2">
      <c r="U39933" s="59"/>
    </row>
    <row r="39934" spans="21:21" x14ac:dyDescent="0.2">
      <c r="U39934" s="59"/>
    </row>
    <row r="39935" spans="21:21" x14ac:dyDescent="0.2">
      <c r="U39935" s="59"/>
    </row>
    <row r="39936" spans="21:21" x14ac:dyDescent="0.2">
      <c r="U39936" s="59"/>
    </row>
    <row r="39937" spans="21:21" x14ac:dyDescent="0.2">
      <c r="U39937" s="59"/>
    </row>
    <row r="39938" spans="21:21" x14ac:dyDescent="0.2">
      <c r="U39938" s="59"/>
    </row>
    <row r="39939" spans="21:21" x14ac:dyDescent="0.2">
      <c r="U39939" s="59"/>
    </row>
    <row r="39940" spans="21:21" x14ac:dyDescent="0.2">
      <c r="U39940" s="59"/>
    </row>
    <row r="39941" spans="21:21" x14ac:dyDescent="0.2">
      <c r="U39941" s="59"/>
    </row>
    <row r="39942" spans="21:21" x14ac:dyDescent="0.2">
      <c r="U39942" s="59"/>
    </row>
    <row r="39943" spans="21:21" x14ac:dyDescent="0.2">
      <c r="U39943" s="59"/>
    </row>
    <row r="39944" spans="21:21" x14ac:dyDescent="0.2">
      <c r="U39944" s="59"/>
    </row>
    <row r="39945" spans="21:21" x14ac:dyDescent="0.2">
      <c r="U39945" s="59"/>
    </row>
    <row r="39946" spans="21:21" x14ac:dyDescent="0.2">
      <c r="U39946" s="59"/>
    </row>
    <row r="39947" spans="21:21" x14ac:dyDescent="0.2">
      <c r="U39947" s="59"/>
    </row>
    <row r="39948" spans="21:21" x14ac:dyDescent="0.2">
      <c r="U39948" s="59"/>
    </row>
    <row r="39949" spans="21:21" x14ac:dyDescent="0.2">
      <c r="U39949" s="59"/>
    </row>
    <row r="39950" spans="21:21" x14ac:dyDescent="0.2">
      <c r="U39950" s="59"/>
    </row>
    <row r="39951" spans="21:21" x14ac:dyDescent="0.2">
      <c r="U39951" s="59"/>
    </row>
    <row r="39952" spans="21:21" x14ac:dyDescent="0.2">
      <c r="U39952" s="59"/>
    </row>
    <row r="39953" spans="21:21" x14ac:dyDescent="0.2">
      <c r="U39953" s="59"/>
    </row>
    <row r="39954" spans="21:21" x14ac:dyDescent="0.2">
      <c r="U39954" s="59"/>
    </row>
    <row r="39955" spans="21:21" x14ac:dyDescent="0.2">
      <c r="U39955" s="59"/>
    </row>
    <row r="39956" spans="21:21" x14ac:dyDescent="0.2">
      <c r="U39956" s="59"/>
    </row>
    <row r="39957" spans="21:21" x14ac:dyDescent="0.2">
      <c r="U39957" s="59"/>
    </row>
    <row r="39958" spans="21:21" x14ac:dyDescent="0.2">
      <c r="U39958" s="59"/>
    </row>
    <row r="39959" spans="21:21" x14ac:dyDescent="0.2">
      <c r="U39959" s="59"/>
    </row>
    <row r="39960" spans="21:21" x14ac:dyDescent="0.2">
      <c r="U39960" s="59"/>
    </row>
    <row r="39961" spans="21:21" x14ac:dyDescent="0.2">
      <c r="U39961" s="59"/>
    </row>
    <row r="39962" spans="21:21" x14ac:dyDescent="0.2">
      <c r="U39962" s="59"/>
    </row>
    <row r="39963" spans="21:21" x14ac:dyDescent="0.2">
      <c r="U39963" s="59"/>
    </row>
    <row r="39964" spans="21:21" x14ac:dyDescent="0.2">
      <c r="U39964" s="59"/>
    </row>
    <row r="39965" spans="21:21" x14ac:dyDescent="0.2">
      <c r="U39965" s="59"/>
    </row>
    <row r="39966" spans="21:21" x14ac:dyDescent="0.2">
      <c r="U39966" s="59"/>
    </row>
    <row r="39967" spans="21:21" x14ac:dyDescent="0.2">
      <c r="U39967" s="59"/>
    </row>
    <row r="39968" spans="21:21" x14ac:dyDescent="0.2">
      <c r="U39968" s="59"/>
    </row>
    <row r="39969" spans="21:21" x14ac:dyDescent="0.2">
      <c r="U39969" s="59"/>
    </row>
    <row r="39970" spans="21:21" x14ac:dyDescent="0.2">
      <c r="U39970" s="59"/>
    </row>
    <row r="39971" spans="21:21" x14ac:dyDescent="0.2">
      <c r="U39971" s="59"/>
    </row>
    <row r="39972" spans="21:21" x14ac:dyDescent="0.2">
      <c r="U39972" s="59"/>
    </row>
    <row r="39973" spans="21:21" x14ac:dyDescent="0.2">
      <c r="U39973" s="59"/>
    </row>
    <row r="39974" spans="21:21" x14ac:dyDescent="0.2">
      <c r="U39974" s="59"/>
    </row>
    <row r="39975" spans="21:21" x14ac:dyDescent="0.2">
      <c r="U39975" s="59"/>
    </row>
    <row r="39976" spans="21:21" x14ac:dyDescent="0.2">
      <c r="U39976" s="59"/>
    </row>
    <row r="39977" spans="21:21" x14ac:dyDescent="0.2">
      <c r="U39977" s="59"/>
    </row>
    <row r="39978" spans="21:21" x14ac:dyDescent="0.2">
      <c r="U39978" s="59"/>
    </row>
    <row r="39979" spans="21:21" x14ac:dyDescent="0.2">
      <c r="U39979" s="59"/>
    </row>
    <row r="39980" spans="21:21" x14ac:dyDescent="0.2">
      <c r="U39980" s="59"/>
    </row>
    <row r="39981" spans="21:21" x14ac:dyDescent="0.2">
      <c r="U39981" s="59"/>
    </row>
    <row r="39982" spans="21:21" x14ac:dyDescent="0.2">
      <c r="U39982" s="59"/>
    </row>
    <row r="39983" spans="21:21" x14ac:dyDescent="0.2">
      <c r="U39983" s="59"/>
    </row>
    <row r="39984" spans="21:21" x14ac:dyDescent="0.2">
      <c r="U39984" s="59"/>
    </row>
    <row r="39985" spans="21:21" x14ac:dyDescent="0.2">
      <c r="U39985" s="59"/>
    </row>
    <row r="39986" spans="21:21" x14ac:dyDescent="0.2">
      <c r="U39986" s="59"/>
    </row>
    <row r="39987" spans="21:21" x14ac:dyDescent="0.2">
      <c r="U39987" s="59"/>
    </row>
    <row r="39988" spans="21:21" x14ac:dyDescent="0.2">
      <c r="U39988" s="59"/>
    </row>
    <row r="39989" spans="21:21" x14ac:dyDescent="0.2">
      <c r="U39989" s="59"/>
    </row>
    <row r="39990" spans="21:21" x14ac:dyDescent="0.2">
      <c r="U39990" s="59"/>
    </row>
    <row r="39991" spans="21:21" x14ac:dyDescent="0.2">
      <c r="U39991" s="59"/>
    </row>
    <row r="39992" spans="21:21" x14ac:dyDescent="0.2">
      <c r="U39992" s="59"/>
    </row>
    <row r="39993" spans="21:21" x14ac:dyDescent="0.2">
      <c r="U39993" s="59"/>
    </row>
    <row r="39994" spans="21:21" x14ac:dyDescent="0.2">
      <c r="U39994" s="59"/>
    </row>
    <row r="39995" spans="21:21" x14ac:dyDescent="0.2">
      <c r="U39995" s="59"/>
    </row>
    <row r="39996" spans="21:21" x14ac:dyDescent="0.2">
      <c r="U39996" s="59"/>
    </row>
    <row r="39997" spans="21:21" x14ac:dyDescent="0.2">
      <c r="U39997" s="59"/>
    </row>
    <row r="39998" spans="21:21" x14ac:dyDescent="0.2">
      <c r="U39998" s="59"/>
    </row>
    <row r="39999" spans="21:21" x14ac:dyDescent="0.2">
      <c r="U39999" s="59"/>
    </row>
    <row r="40000" spans="21:21" x14ac:dyDescent="0.2">
      <c r="U40000" s="59"/>
    </row>
    <row r="40001" spans="21:21" x14ac:dyDescent="0.2">
      <c r="U40001" s="59"/>
    </row>
    <row r="40002" spans="21:21" x14ac:dyDescent="0.2">
      <c r="U40002" s="59"/>
    </row>
    <row r="40003" spans="21:21" x14ac:dyDescent="0.2">
      <c r="U40003" s="59"/>
    </row>
    <row r="40004" spans="21:21" x14ac:dyDescent="0.2">
      <c r="U40004" s="59"/>
    </row>
    <row r="40005" spans="21:21" x14ac:dyDescent="0.2">
      <c r="U40005" s="59"/>
    </row>
    <row r="40006" spans="21:21" x14ac:dyDescent="0.2">
      <c r="U40006" s="59"/>
    </row>
    <row r="40007" spans="21:21" x14ac:dyDescent="0.2">
      <c r="U40007" s="59"/>
    </row>
    <row r="40008" spans="21:21" x14ac:dyDescent="0.2">
      <c r="U40008" s="59"/>
    </row>
    <row r="40009" spans="21:21" x14ac:dyDescent="0.2">
      <c r="U40009" s="59"/>
    </row>
    <row r="40010" spans="21:21" x14ac:dyDescent="0.2">
      <c r="U40010" s="59"/>
    </row>
    <row r="40011" spans="21:21" x14ac:dyDescent="0.2">
      <c r="U40011" s="59"/>
    </row>
    <row r="40012" spans="21:21" x14ac:dyDescent="0.2">
      <c r="U40012" s="59"/>
    </row>
    <row r="40013" spans="21:21" x14ac:dyDescent="0.2">
      <c r="U40013" s="59"/>
    </row>
    <row r="40014" spans="21:21" x14ac:dyDescent="0.2">
      <c r="U40014" s="59"/>
    </row>
    <row r="40015" spans="21:21" x14ac:dyDescent="0.2">
      <c r="U40015" s="59"/>
    </row>
    <row r="40016" spans="21:21" x14ac:dyDescent="0.2">
      <c r="U40016" s="59"/>
    </row>
    <row r="40017" spans="21:21" x14ac:dyDescent="0.2">
      <c r="U40017" s="59"/>
    </row>
    <row r="40018" spans="21:21" x14ac:dyDescent="0.2">
      <c r="U40018" s="59"/>
    </row>
    <row r="40019" spans="21:21" x14ac:dyDescent="0.2">
      <c r="U40019" s="59"/>
    </row>
    <row r="40020" spans="21:21" x14ac:dyDescent="0.2">
      <c r="U40020" s="59"/>
    </row>
    <row r="40021" spans="21:21" x14ac:dyDescent="0.2">
      <c r="U40021" s="59"/>
    </row>
    <row r="40022" spans="21:21" x14ac:dyDescent="0.2">
      <c r="U40022" s="59"/>
    </row>
    <row r="40023" spans="21:21" x14ac:dyDescent="0.2">
      <c r="U40023" s="59"/>
    </row>
    <row r="40024" spans="21:21" x14ac:dyDescent="0.2">
      <c r="U40024" s="59"/>
    </row>
    <row r="40025" spans="21:21" x14ac:dyDescent="0.2">
      <c r="U40025" s="59"/>
    </row>
    <row r="40026" spans="21:21" x14ac:dyDescent="0.2">
      <c r="U40026" s="59"/>
    </row>
    <row r="40027" spans="21:21" x14ac:dyDescent="0.2">
      <c r="U40027" s="59"/>
    </row>
    <row r="40028" spans="21:21" x14ac:dyDescent="0.2">
      <c r="U40028" s="59"/>
    </row>
    <row r="40029" spans="21:21" x14ac:dyDescent="0.2">
      <c r="U40029" s="59"/>
    </row>
    <row r="40030" spans="21:21" x14ac:dyDescent="0.2">
      <c r="U40030" s="59"/>
    </row>
    <row r="40031" spans="21:21" x14ac:dyDescent="0.2">
      <c r="U40031" s="59"/>
    </row>
    <row r="40032" spans="21:21" x14ac:dyDescent="0.2">
      <c r="U40032" s="59"/>
    </row>
    <row r="40033" spans="21:21" x14ac:dyDescent="0.2">
      <c r="U40033" s="59"/>
    </row>
    <row r="40034" spans="21:21" x14ac:dyDescent="0.2">
      <c r="U40034" s="59"/>
    </row>
    <row r="40035" spans="21:21" x14ac:dyDescent="0.2">
      <c r="U40035" s="59"/>
    </row>
    <row r="40036" spans="21:21" x14ac:dyDescent="0.2">
      <c r="U40036" s="59"/>
    </row>
    <row r="40037" spans="21:21" x14ac:dyDescent="0.2">
      <c r="U40037" s="59"/>
    </row>
    <row r="40038" spans="21:21" x14ac:dyDescent="0.2">
      <c r="U40038" s="59"/>
    </row>
    <row r="40039" spans="21:21" x14ac:dyDescent="0.2">
      <c r="U40039" s="59"/>
    </row>
    <row r="40040" spans="21:21" x14ac:dyDescent="0.2">
      <c r="U40040" s="59"/>
    </row>
    <row r="40041" spans="21:21" x14ac:dyDescent="0.2">
      <c r="U40041" s="59"/>
    </row>
    <row r="40042" spans="21:21" x14ac:dyDescent="0.2">
      <c r="U40042" s="59"/>
    </row>
    <row r="40043" spans="21:21" x14ac:dyDescent="0.2">
      <c r="U40043" s="59"/>
    </row>
    <row r="40044" spans="21:21" x14ac:dyDescent="0.2">
      <c r="U40044" s="59"/>
    </row>
    <row r="40045" spans="21:21" x14ac:dyDescent="0.2">
      <c r="U40045" s="59"/>
    </row>
    <row r="40046" spans="21:21" x14ac:dyDescent="0.2">
      <c r="U40046" s="59"/>
    </row>
    <row r="40047" spans="21:21" x14ac:dyDescent="0.2">
      <c r="U40047" s="59"/>
    </row>
    <row r="40048" spans="21:21" x14ac:dyDescent="0.2">
      <c r="U40048" s="59"/>
    </row>
    <row r="40049" spans="21:21" x14ac:dyDescent="0.2">
      <c r="U40049" s="59"/>
    </row>
    <row r="40050" spans="21:21" x14ac:dyDescent="0.2">
      <c r="U40050" s="59"/>
    </row>
    <row r="40051" spans="21:21" x14ac:dyDescent="0.2">
      <c r="U40051" s="59"/>
    </row>
    <row r="40052" spans="21:21" x14ac:dyDescent="0.2">
      <c r="U40052" s="59"/>
    </row>
    <row r="40053" spans="21:21" x14ac:dyDescent="0.2">
      <c r="U40053" s="59"/>
    </row>
    <row r="40054" spans="21:21" x14ac:dyDescent="0.2">
      <c r="U40054" s="59"/>
    </row>
    <row r="40055" spans="21:21" x14ac:dyDescent="0.2">
      <c r="U40055" s="59"/>
    </row>
    <row r="40056" spans="21:21" x14ac:dyDescent="0.2">
      <c r="U40056" s="59"/>
    </row>
    <row r="40057" spans="21:21" x14ac:dyDescent="0.2">
      <c r="U40057" s="59"/>
    </row>
    <row r="40058" spans="21:21" x14ac:dyDescent="0.2">
      <c r="U40058" s="59"/>
    </row>
    <row r="40059" spans="21:21" x14ac:dyDescent="0.2">
      <c r="U40059" s="59"/>
    </row>
    <row r="40060" spans="21:21" x14ac:dyDescent="0.2">
      <c r="U40060" s="59"/>
    </row>
    <row r="40061" spans="21:21" x14ac:dyDescent="0.2">
      <c r="U40061" s="59"/>
    </row>
    <row r="40062" spans="21:21" x14ac:dyDescent="0.2">
      <c r="U40062" s="59"/>
    </row>
    <row r="40063" spans="21:21" x14ac:dyDescent="0.2">
      <c r="U40063" s="59"/>
    </row>
    <row r="40064" spans="21:21" x14ac:dyDescent="0.2">
      <c r="U40064" s="59"/>
    </row>
    <row r="40065" spans="21:21" x14ac:dyDescent="0.2">
      <c r="U40065" s="59"/>
    </row>
    <row r="40066" spans="21:21" x14ac:dyDescent="0.2">
      <c r="U40066" s="59"/>
    </row>
    <row r="40067" spans="21:21" x14ac:dyDescent="0.2">
      <c r="U40067" s="59"/>
    </row>
    <row r="40068" spans="21:21" x14ac:dyDescent="0.2">
      <c r="U40068" s="59"/>
    </row>
    <row r="40069" spans="21:21" x14ac:dyDescent="0.2">
      <c r="U40069" s="59"/>
    </row>
    <row r="40070" spans="21:21" x14ac:dyDescent="0.2">
      <c r="U40070" s="59"/>
    </row>
    <row r="40071" spans="21:21" x14ac:dyDescent="0.2">
      <c r="U40071" s="59"/>
    </row>
    <row r="40072" spans="21:21" x14ac:dyDescent="0.2">
      <c r="U40072" s="59"/>
    </row>
    <row r="40073" spans="21:21" x14ac:dyDescent="0.2">
      <c r="U40073" s="59"/>
    </row>
    <row r="40074" spans="21:21" x14ac:dyDescent="0.2">
      <c r="U40074" s="59"/>
    </row>
    <row r="40075" spans="21:21" x14ac:dyDescent="0.2">
      <c r="U40075" s="59"/>
    </row>
    <row r="40076" spans="21:21" x14ac:dyDescent="0.2">
      <c r="U40076" s="59"/>
    </row>
    <row r="40077" spans="21:21" x14ac:dyDescent="0.2">
      <c r="U40077" s="59"/>
    </row>
    <row r="40078" spans="21:21" x14ac:dyDescent="0.2">
      <c r="U40078" s="59"/>
    </row>
    <row r="40079" spans="21:21" x14ac:dyDescent="0.2">
      <c r="U40079" s="59"/>
    </row>
    <row r="40080" spans="21:21" x14ac:dyDescent="0.2">
      <c r="U40080" s="59"/>
    </row>
    <row r="40081" spans="21:21" x14ac:dyDescent="0.2">
      <c r="U40081" s="59"/>
    </row>
    <row r="40082" spans="21:21" x14ac:dyDescent="0.2">
      <c r="U40082" s="59"/>
    </row>
    <row r="40083" spans="21:21" x14ac:dyDescent="0.2">
      <c r="U40083" s="59"/>
    </row>
    <row r="40084" spans="21:21" x14ac:dyDescent="0.2">
      <c r="U40084" s="59"/>
    </row>
    <row r="40085" spans="21:21" x14ac:dyDescent="0.2">
      <c r="U40085" s="59"/>
    </row>
    <row r="40086" spans="21:21" x14ac:dyDescent="0.2">
      <c r="U40086" s="59"/>
    </row>
    <row r="40087" spans="21:21" x14ac:dyDescent="0.2">
      <c r="U40087" s="59"/>
    </row>
    <row r="40088" spans="21:21" x14ac:dyDescent="0.2">
      <c r="U40088" s="59"/>
    </row>
    <row r="40089" spans="21:21" x14ac:dyDescent="0.2">
      <c r="U40089" s="59"/>
    </row>
    <row r="40090" spans="21:21" x14ac:dyDescent="0.2">
      <c r="U40090" s="59"/>
    </row>
    <row r="40091" spans="21:21" x14ac:dyDescent="0.2">
      <c r="U40091" s="59"/>
    </row>
    <row r="40092" spans="21:21" x14ac:dyDescent="0.2">
      <c r="U40092" s="59"/>
    </row>
    <row r="40093" spans="21:21" x14ac:dyDescent="0.2">
      <c r="U40093" s="59"/>
    </row>
    <row r="40094" spans="21:21" x14ac:dyDescent="0.2">
      <c r="U40094" s="59"/>
    </row>
    <row r="40095" spans="21:21" x14ac:dyDescent="0.2">
      <c r="U40095" s="59"/>
    </row>
    <row r="40096" spans="21:21" x14ac:dyDescent="0.2">
      <c r="U40096" s="59"/>
    </row>
    <row r="40097" spans="21:21" x14ac:dyDescent="0.2">
      <c r="U40097" s="59"/>
    </row>
    <row r="40098" spans="21:21" x14ac:dyDescent="0.2">
      <c r="U40098" s="59"/>
    </row>
    <row r="40099" spans="21:21" x14ac:dyDescent="0.2">
      <c r="U40099" s="59"/>
    </row>
    <row r="40100" spans="21:21" x14ac:dyDescent="0.2">
      <c r="U40100" s="59"/>
    </row>
    <row r="40101" spans="21:21" x14ac:dyDescent="0.2">
      <c r="U40101" s="59"/>
    </row>
    <row r="40102" spans="21:21" x14ac:dyDescent="0.2">
      <c r="U40102" s="59"/>
    </row>
    <row r="40103" spans="21:21" x14ac:dyDescent="0.2">
      <c r="U40103" s="59"/>
    </row>
    <row r="40104" spans="21:21" x14ac:dyDescent="0.2">
      <c r="U40104" s="59"/>
    </row>
    <row r="40105" spans="21:21" x14ac:dyDescent="0.2">
      <c r="U40105" s="59"/>
    </row>
    <row r="40106" spans="21:21" x14ac:dyDescent="0.2">
      <c r="U40106" s="59"/>
    </row>
    <row r="40107" spans="21:21" x14ac:dyDescent="0.2">
      <c r="U40107" s="59"/>
    </row>
    <row r="40108" spans="21:21" x14ac:dyDescent="0.2">
      <c r="U40108" s="59"/>
    </row>
    <row r="40109" spans="21:21" x14ac:dyDescent="0.2">
      <c r="U40109" s="59"/>
    </row>
    <row r="40110" spans="21:21" x14ac:dyDescent="0.2">
      <c r="U40110" s="59"/>
    </row>
    <row r="40111" spans="21:21" x14ac:dyDescent="0.2">
      <c r="U40111" s="59"/>
    </row>
    <row r="40112" spans="21:21" x14ac:dyDescent="0.2">
      <c r="U40112" s="59"/>
    </row>
    <row r="40113" spans="21:21" x14ac:dyDescent="0.2">
      <c r="U40113" s="59"/>
    </row>
    <row r="40114" spans="21:21" x14ac:dyDescent="0.2">
      <c r="U40114" s="59"/>
    </row>
    <row r="40115" spans="21:21" x14ac:dyDescent="0.2">
      <c r="U40115" s="59"/>
    </row>
    <row r="40116" spans="21:21" x14ac:dyDescent="0.2">
      <c r="U40116" s="59"/>
    </row>
    <row r="40117" spans="21:21" x14ac:dyDescent="0.2">
      <c r="U40117" s="59"/>
    </row>
    <row r="40118" spans="21:21" x14ac:dyDescent="0.2">
      <c r="U40118" s="59"/>
    </row>
    <row r="40119" spans="21:21" x14ac:dyDescent="0.2">
      <c r="U40119" s="59"/>
    </row>
    <row r="40120" spans="21:21" x14ac:dyDescent="0.2">
      <c r="U40120" s="59"/>
    </row>
    <row r="40121" spans="21:21" x14ac:dyDescent="0.2">
      <c r="U40121" s="59"/>
    </row>
    <row r="40122" spans="21:21" x14ac:dyDescent="0.2">
      <c r="U40122" s="59"/>
    </row>
    <row r="40123" spans="21:21" x14ac:dyDescent="0.2">
      <c r="U40123" s="59"/>
    </row>
    <row r="40124" spans="21:21" x14ac:dyDescent="0.2">
      <c r="U40124" s="59"/>
    </row>
    <row r="40125" spans="21:21" x14ac:dyDescent="0.2">
      <c r="U40125" s="59"/>
    </row>
    <row r="40126" spans="21:21" x14ac:dyDescent="0.2">
      <c r="U40126" s="59"/>
    </row>
    <row r="40127" spans="21:21" x14ac:dyDescent="0.2">
      <c r="U40127" s="59"/>
    </row>
    <row r="40128" spans="21:21" x14ac:dyDescent="0.2">
      <c r="U40128" s="59"/>
    </row>
    <row r="40129" spans="21:21" x14ac:dyDescent="0.2">
      <c r="U40129" s="59"/>
    </row>
    <row r="40130" spans="21:21" x14ac:dyDescent="0.2">
      <c r="U40130" s="59"/>
    </row>
    <row r="40131" spans="21:21" x14ac:dyDescent="0.2">
      <c r="U40131" s="59"/>
    </row>
    <row r="40132" spans="21:21" x14ac:dyDescent="0.2">
      <c r="U40132" s="59"/>
    </row>
    <row r="40133" spans="21:21" x14ac:dyDescent="0.2">
      <c r="U40133" s="59"/>
    </row>
    <row r="40134" spans="21:21" x14ac:dyDescent="0.2">
      <c r="U40134" s="59"/>
    </row>
    <row r="40135" spans="21:21" x14ac:dyDescent="0.2">
      <c r="U40135" s="59"/>
    </row>
    <row r="40136" spans="21:21" x14ac:dyDescent="0.2">
      <c r="U40136" s="59"/>
    </row>
    <row r="40137" spans="21:21" x14ac:dyDescent="0.2">
      <c r="U40137" s="59"/>
    </row>
    <row r="40138" spans="21:21" x14ac:dyDescent="0.2">
      <c r="U40138" s="59"/>
    </row>
    <row r="40139" spans="21:21" x14ac:dyDescent="0.2">
      <c r="U40139" s="59"/>
    </row>
    <row r="40140" spans="21:21" x14ac:dyDescent="0.2">
      <c r="U40140" s="59"/>
    </row>
    <row r="40141" spans="21:21" x14ac:dyDescent="0.2">
      <c r="U40141" s="59"/>
    </row>
    <row r="40142" spans="21:21" x14ac:dyDescent="0.2">
      <c r="U40142" s="59"/>
    </row>
    <row r="40143" spans="21:21" x14ac:dyDescent="0.2">
      <c r="U40143" s="59"/>
    </row>
    <row r="40144" spans="21:21" x14ac:dyDescent="0.2">
      <c r="U40144" s="59"/>
    </row>
    <row r="40145" spans="21:21" x14ac:dyDescent="0.2">
      <c r="U40145" s="59"/>
    </row>
    <row r="40146" spans="21:21" x14ac:dyDescent="0.2">
      <c r="U40146" s="59"/>
    </row>
    <row r="40147" spans="21:21" x14ac:dyDescent="0.2">
      <c r="U40147" s="59"/>
    </row>
    <row r="40148" spans="21:21" x14ac:dyDescent="0.2">
      <c r="U40148" s="59"/>
    </row>
    <row r="40149" spans="21:21" x14ac:dyDescent="0.2">
      <c r="U40149" s="59"/>
    </row>
    <row r="40150" spans="21:21" x14ac:dyDescent="0.2">
      <c r="U40150" s="59"/>
    </row>
    <row r="40151" spans="21:21" x14ac:dyDescent="0.2">
      <c r="U40151" s="59"/>
    </row>
    <row r="40152" spans="21:21" x14ac:dyDescent="0.2">
      <c r="U40152" s="59"/>
    </row>
    <row r="40153" spans="21:21" x14ac:dyDescent="0.2">
      <c r="U40153" s="59"/>
    </row>
    <row r="40154" spans="21:21" x14ac:dyDescent="0.2">
      <c r="U40154" s="59"/>
    </row>
    <row r="40155" spans="21:21" x14ac:dyDescent="0.2">
      <c r="U40155" s="59"/>
    </row>
    <row r="40156" spans="21:21" x14ac:dyDescent="0.2">
      <c r="U40156" s="59"/>
    </row>
    <row r="40157" spans="21:21" x14ac:dyDescent="0.2">
      <c r="U40157" s="59"/>
    </row>
    <row r="40158" spans="21:21" x14ac:dyDescent="0.2">
      <c r="U40158" s="59"/>
    </row>
    <row r="40159" spans="21:21" x14ac:dyDescent="0.2">
      <c r="U40159" s="59"/>
    </row>
    <row r="40160" spans="21:21" x14ac:dyDescent="0.2">
      <c r="U40160" s="59"/>
    </row>
    <row r="40161" spans="21:21" x14ac:dyDescent="0.2">
      <c r="U40161" s="59"/>
    </row>
    <row r="40162" spans="21:21" x14ac:dyDescent="0.2">
      <c r="U40162" s="59"/>
    </row>
    <row r="40163" spans="21:21" x14ac:dyDescent="0.2">
      <c r="U40163" s="59"/>
    </row>
    <row r="40164" spans="21:21" x14ac:dyDescent="0.2">
      <c r="U40164" s="59"/>
    </row>
    <row r="40165" spans="21:21" x14ac:dyDescent="0.2">
      <c r="U40165" s="59"/>
    </row>
    <row r="40166" spans="21:21" x14ac:dyDescent="0.2">
      <c r="U40166" s="59"/>
    </row>
    <row r="40167" spans="21:21" x14ac:dyDescent="0.2">
      <c r="U40167" s="59"/>
    </row>
    <row r="40168" spans="21:21" x14ac:dyDescent="0.2">
      <c r="U40168" s="59"/>
    </row>
    <row r="40169" spans="21:21" x14ac:dyDescent="0.2">
      <c r="U40169" s="59"/>
    </row>
    <row r="40170" spans="21:21" x14ac:dyDescent="0.2">
      <c r="U40170" s="59"/>
    </row>
    <row r="40171" spans="21:21" x14ac:dyDescent="0.2">
      <c r="U40171" s="59"/>
    </row>
    <row r="40172" spans="21:21" x14ac:dyDescent="0.2">
      <c r="U40172" s="59"/>
    </row>
    <row r="40173" spans="21:21" x14ac:dyDescent="0.2">
      <c r="U40173" s="59"/>
    </row>
    <row r="40174" spans="21:21" x14ac:dyDescent="0.2">
      <c r="U40174" s="59"/>
    </row>
    <row r="40175" spans="21:21" x14ac:dyDescent="0.2">
      <c r="U40175" s="59"/>
    </row>
    <row r="40176" spans="21:21" x14ac:dyDescent="0.2">
      <c r="U40176" s="59"/>
    </row>
    <row r="40177" spans="21:21" x14ac:dyDescent="0.2">
      <c r="U40177" s="59"/>
    </row>
    <row r="40178" spans="21:21" x14ac:dyDescent="0.2">
      <c r="U40178" s="59"/>
    </row>
    <row r="40179" spans="21:21" x14ac:dyDescent="0.2">
      <c r="U40179" s="59"/>
    </row>
    <row r="40180" spans="21:21" x14ac:dyDescent="0.2">
      <c r="U40180" s="59"/>
    </row>
    <row r="40181" spans="21:21" x14ac:dyDescent="0.2">
      <c r="U40181" s="59"/>
    </row>
    <row r="40182" spans="21:21" x14ac:dyDescent="0.2">
      <c r="U40182" s="59"/>
    </row>
    <row r="40183" spans="21:21" x14ac:dyDescent="0.2">
      <c r="U40183" s="59"/>
    </row>
    <row r="40184" spans="21:21" x14ac:dyDescent="0.2">
      <c r="U40184" s="59"/>
    </row>
    <row r="40185" spans="21:21" x14ac:dyDescent="0.2">
      <c r="U40185" s="59"/>
    </row>
    <row r="40186" spans="21:21" x14ac:dyDescent="0.2">
      <c r="U40186" s="59"/>
    </row>
    <row r="40187" spans="21:21" x14ac:dyDescent="0.2">
      <c r="U40187" s="59"/>
    </row>
    <row r="40188" spans="21:21" x14ac:dyDescent="0.2">
      <c r="U40188" s="59"/>
    </row>
    <row r="40189" spans="21:21" x14ac:dyDescent="0.2">
      <c r="U40189" s="59"/>
    </row>
    <row r="40190" spans="21:21" x14ac:dyDescent="0.2">
      <c r="U40190" s="59"/>
    </row>
    <row r="40191" spans="21:21" x14ac:dyDescent="0.2">
      <c r="U40191" s="59"/>
    </row>
    <row r="40192" spans="21:21" x14ac:dyDescent="0.2">
      <c r="U40192" s="59"/>
    </row>
    <row r="40193" spans="21:21" x14ac:dyDescent="0.2">
      <c r="U40193" s="59"/>
    </row>
    <row r="40194" spans="21:21" x14ac:dyDescent="0.2">
      <c r="U40194" s="59"/>
    </row>
    <row r="40195" spans="21:21" x14ac:dyDescent="0.2">
      <c r="U40195" s="59"/>
    </row>
    <row r="40196" spans="21:21" x14ac:dyDescent="0.2">
      <c r="U40196" s="59"/>
    </row>
    <row r="40197" spans="21:21" x14ac:dyDescent="0.2">
      <c r="U40197" s="59"/>
    </row>
    <row r="40198" spans="21:21" x14ac:dyDescent="0.2">
      <c r="U40198" s="59"/>
    </row>
    <row r="40199" spans="21:21" x14ac:dyDescent="0.2">
      <c r="U40199" s="59"/>
    </row>
    <row r="40200" spans="21:21" x14ac:dyDescent="0.2">
      <c r="U40200" s="59"/>
    </row>
    <row r="40201" spans="21:21" x14ac:dyDescent="0.2">
      <c r="U40201" s="59"/>
    </row>
    <row r="40202" spans="21:21" x14ac:dyDescent="0.2">
      <c r="U40202" s="59"/>
    </row>
    <row r="40203" spans="21:21" x14ac:dyDescent="0.2">
      <c r="U40203" s="59"/>
    </row>
    <row r="40204" spans="21:21" x14ac:dyDescent="0.2">
      <c r="U40204" s="59"/>
    </row>
    <row r="40205" spans="21:21" x14ac:dyDescent="0.2">
      <c r="U40205" s="59"/>
    </row>
    <row r="40206" spans="21:21" x14ac:dyDescent="0.2">
      <c r="U40206" s="59"/>
    </row>
    <row r="40207" spans="21:21" x14ac:dyDescent="0.2">
      <c r="U40207" s="59"/>
    </row>
    <row r="40208" spans="21:21" x14ac:dyDescent="0.2">
      <c r="U40208" s="59"/>
    </row>
    <row r="40209" spans="21:21" x14ac:dyDescent="0.2">
      <c r="U40209" s="59"/>
    </row>
    <row r="40210" spans="21:21" x14ac:dyDescent="0.2">
      <c r="U40210" s="59"/>
    </row>
    <row r="40211" spans="21:21" x14ac:dyDescent="0.2">
      <c r="U40211" s="59"/>
    </row>
    <row r="40212" spans="21:21" x14ac:dyDescent="0.2">
      <c r="U40212" s="59"/>
    </row>
    <row r="40213" spans="21:21" x14ac:dyDescent="0.2">
      <c r="U40213" s="59"/>
    </row>
    <row r="40214" spans="21:21" x14ac:dyDescent="0.2">
      <c r="U40214" s="59"/>
    </row>
    <row r="40215" spans="21:21" x14ac:dyDescent="0.2">
      <c r="U40215" s="59"/>
    </row>
    <row r="40216" spans="21:21" x14ac:dyDescent="0.2">
      <c r="U40216" s="59"/>
    </row>
    <row r="40217" spans="21:21" x14ac:dyDescent="0.2">
      <c r="U40217" s="59"/>
    </row>
    <row r="40218" spans="21:21" x14ac:dyDescent="0.2">
      <c r="U40218" s="59"/>
    </row>
    <row r="40219" spans="21:21" x14ac:dyDescent="0.2">
      <c r="U40219" s="59"/>
    </row>
    <row r="40220" spans="21:21" x14ac:dyDescent="0.2">
      <c r="U40220" s="59"/>
    </row>
    <row r="40221" spans="21:21" x14ac:dyDescent="0.2">
      <c r="U40221" s="59"/>
    </row>
    <row r="40222" spans="21:21" x14ac:dyDescent="0.2">
      <c r="U40222" s="59"/>
    </row>
    <row r="40223" spans="21:21" x14ac:dyDescent="0.2">
      <c r="U40223" s="59"/>
    </row>
    <row r="40224" spans="21:21" x14ac:dyDescent="0.2">
      <c r="U40224" s="59"/>
    </row>
    <row r="40225" spans="21:21" x14ac:dyDescent="0.2">
      <c r="U40225" s="59"/>
    </row>
    <row r="40226" spans="21:21" x14ac:dyDescent="0.2">
      <c r="U40226" s="59"/>
    </row>
    <row r="40227" spans="21:21" x14ac:dyDescent="0.2">
      <c r="U40227" s="59"/>
    </row>
    <row r="40228" spans="21:21" x14ac:dyDescent="0.2">
      <c r="U40228" s="59"/>
    </row>
    <row r="40229" spans="21:21" x14ac:dyDescent="0.2">
      <c r="U40229" s="59"/>
    </row>
    <row r="40230" spans="21:21" x14ac:dyDescent="0.2">
      <c r="U40230" s="59"/>
    </row>
    <row r="40231" spans="21:21" x14ac:dyDescent="0.2">
      <c r="U40231" s="59"/>
    </row>
    <row r="40232" spans="21:21" x14ac:dyDescent="0.2">
      <c r="U40232" s="59"/>
    </row>
    <row r="40233" spans="21:21" x14ac:dyDescent="0.2">
      <c r="U40233" s="59"/>
    </row>
    <row r="40234" spans="21:21" x14ac:dyDescent="0.2">
      <c r="U40234" s="59"/>
    </row>
    <row r="40235" spans="21:21" x14ac:dyDescent="0.2">
      <c r="U40235" s="59"/>
    </row>
    <row r="40236" spans="21:21" x14ac:dyDescent="0.2">
      <c r="U40236" s="59"/>
    </row>
    <row r="40237" spans="21:21" x14ac:dyDescent="0.2">
      <c r="U40237" s="59"/>
    </row>
    <row r="40238" spans="21:21" x14ac:dyDescent="0.2">
      <c r="U40238" s="59"/>
    </row>
    <row r="40239" spans="21:21" x14ac:dyDescent="0.2">
      <c r="U40239" s="59"/>
    </row>
    <row r="40240" spans="21:21" x14ac:dyDescent="0.2">
      <c r="U40240" s="59"/>
    </row>
    <row r="40241" spans="21:21" x14ac:dyDescent="0.2">
      <c r="U40241" s="59"/>
    </row>
    <row r="40242" spans="21:21" x14ac:dyDescent="0.2">
      <c r="U40242" s="59"/>
    </row>
    <row r="40243" spans="21:21" x14ac:dyDescent="0.2">
      <c r="U40243" s="59"/>
    </row>
    <row r="40244" spans="21:21" x14ac:dyDescent="0.2">
      <c r="U40244" s="59"/>
    </row>
    <row r="40245" spans="21:21" x14ac:dyDescent="0.2">
      <c r="U40245" s="59"/>
    </row>
    <row r="40246" spans="21:21" x14ac:dyDescent="0.2">
      <c r="U40246" s="59"/>
    </row>
    <row r="40247" spans="21:21" x14ac:dyDescent="0.2">
      <c r="U40247" s="59"/>
    </row>
    <row r="40248" spans="21:21" x14ac:dyDescent="0.2">
      <c r="U40248" s="59"/>
    </row>
    <row r="40249" spans="21:21" x14ac:dyDescent="0.2">
      <c r="U40249" s="59"/>
    </row>
    <row r="40250" spans="21:21" x14ac:dyDescent="0.2">
      <c r="U40250" s="59"/>
    </row>
    <row r="40251" spans="21:21" x14ac:dyDescent="0.2">
      <c r="U40251" s="59"/>
    </row>
    <row r="40252" spans="21:21" x14ac:dyDescent="0.2">
      <c r="U40252" s="59"/>
    </row>
    <row r="40253" spans="21:21" x14ac:dyDescent="0.2">
      <c r="U40253" s="59"/>
    </row>
    <row r="40254" spans="21:21" x14ac:dyDescent="0.2">
      <c r="U40254" s="59"/>
    </row>
    <row r="40255" spans="21:21" x14ac:dyDescent="0.2">
      <c r="U40255" s="59"/>
    </row>
    <row r="40256" spans="21:21" x14ac:dyDescent="0.2">
      <c r="U40256" s="59"/>
    </row>
    <row r="40257" spans="21:21" x14ac:dyDescent="0.2">
      <c r="U40257" s="59"/>
    </row>
    <row r="40258" spans="21:21" x14ac:dyDescent="0.2">
      <c r="U40258" s="59"/>
    </row>
    <row r="40259" spans="21:21" x14ac:dyDescent="0.2">
      <c r="U40259" s="59"/>
    </row>
    <row r="40260" spans="21:21" x14ac:dyDescent="0.2">
      <c r="U40260" s="59"/>
    </row>
    <row r="40261" spans="21:21" x14ac:dyDescent="0.2">
      <c r="U40261" s="59"/>
    </row>
    <row r="40262" spans="21:21" x14ac:dyDescent="0.2">
      <c r="U40262" s="59"/>
    </row>
    <row r="40263" spans="21:21" x14ac:dyDescent="0.2">
      <c r="U40263" s="59"/>
    </row>
    <row r="40264" spans="21:21" x14ac:dyDescent="0.2">
      <c r="U40264" s="59"/>
    </row>
    <row r="40265" spans="21:21" x14ac:dyDescent="0.2">
      <c r="U40265" s="59"/>
    </row>
    <row r="40266" spans="21:21" x14ac:dyDescent="0.2">
      <c r="U40266" s="59"/>
    </row>
    <row r="40267" spans="21:21" x14ac:dyDescent="0.2">
      <c r="U40267" s="59"/>
    </row>
    <row r="40268" spans="21:21" x14ac:dyDescent="0.2">
      <c r="U40268" s="59"/>
    </row>
    <row r="40269" spans="21:21" x14ac:dyDescent="0.2">
      <c r="U40269" s="59"/>
    </row>
    <row r="40270" spans="21:21" x14ac:dyDescent="0.2">
      <c r="U40270" s="59"/>
    </row>
    <row r="40271" spans="21:21" x14ac:dyDescent="0.2">
      <c r="U40271" s="59"/>
    </row>
    <row r="40272" spans="21:21" x14ac:dyDescent="0.2">
      <c r="U40272" s="59"/>
    </row>
    <row r="40273" spans="21:21" x14ac:dyDescent="0.2">
      <c r="U40273" s="59"/>
    </row>
    <row r="40274" spans="21:21" x14ac:dyDescent="0.2">
      <c r="U40274" s="59"/>
    </row>
    <row r="40275" spans="21:21" x14ac:dyDescent="0.2">
      <c r="U40275" s="59"/>
    </row>
    <row r="40276" spans="21:21" x14ac:dyDescent="0.2">
      <c r="U40276" s="59"/>
    </row>
    <row r="40277" spans="21:21" x14ac:dyDescent="0.2">
      <c r="U40277" s="59"/>
    </row>
    <row r="40278" spans="21:21" x14ac:dyDescent="0.2">
      <c r="U40278" s="59"/>
    </row>
    <row r="40279" spans="21:21" x14ac:dyDescent="0.2">
      <c r="U40279" s="59"/>
    </row>
    <row r="40280" spans="21:21" x14ac:dyDescent="0.2">
      <c r="U40280" s="59"/>
    </row>
    <row r="40281" spans="21:21" x14ac:dyDescent="0.2">
      <c r="U40281" s="59"/>
    </row>
    <row r="40282" spans="21:21" x14ac:dyDescent="0.2">
      <c r="U40282" s="59"/>
    </row>
    <row r="40283" spans="21:21" x14ac:dyDescent="0.2">
      <c r="U40283" s="59"/>
    </row>
    <row r="40284" spans="21:21" x14ac:dyDescent="0.2">
      <c r="U40284" s="59"/>
    </row>
    <row r="40285" spans="21:21" x14ac:dyDescent="0.2">
      <c r="U40285" s="59"/>
    </row>
    <row r="40286" spans="21:21" x14ac:dyDescent="0.2">
      <c r="U40286" s="59"/>
    </row>
    <row r="40287" spans="21:21" x14ac:dyDescent="0.2">
      <c r="U40287" s="59"/>
    </row>
    <row r="40288" spans="21:21" x14ac:dyDescent="0.2">
      <c r="U40288" s="59"/>
    </row>
    <row r="40289" spans="21:21" x14ac:dyDescent="0.2">
      <c r="U40289" s="59"/>
    </row>
    <row r="40290" spans="21:21" x14ac:dyDescent="0.2">
      <c r="U40290" s="59"/>
    </row>
    <row r="40291" spans="21:21" x14ac:dyDescent="0.2">
      <c r="U40291" s="59"/>
    </row>
    <row r="40292" spans="21:21" x14ac:dyDescent="0.2">
      <c r="U40292" s="59"/>
    </row>
    <row r="40293" spans="21:21" x14ac:dyDescent="0.2">
      <c r="U40293" s="59"/>
    </row>
    <row r="40294" spans="21:21" x14ac:dyDescent="0.2">
      <c r="U40294" s="59"/>
    </row>
    <row r="40295" spans="21:21" x14ac:dyDescent="0.2">
      <c r="U40295" s="59"/>
    </row>
    <row r="40296" spans="21:21" x14ac:dyDescent="0.2">
      <c r="U40296" s="59"/>
    </row>
    <row r="40297" spans="21:21" x14ac:dyDescent="0.2">
      <c r="U40297" s="59"/>
    </row>
    <row r="40298" spans="21:21" x14ac:dyDescent="0.2">
      <c r="U40298" s="59"/>
    </row>
    <row r="40299" spans="21:21" x14ac:dyDescent="0.2">
      <c r="U40299" s="59"/>
    </row>
    <row r="40300" spans="21:21" x14ac:dyDescent="0.2">
      <c r="U40300" s="59"/>
    </row>
    <row r="40301" spans="21:21" x14ac:dyDescent="0.2">
      <c r="U40301" s="59"/>
    </row>
    <row r="40302" spans="21:21" x14ac:dyDescent="0.2">
      <c r="U40302" s="59"/>
    </row>
    <row r="40303" spans="21:21" x14ac:dyDescent="0.2">
      <c r="U40303" s="59"/>
    </row>
    <row r="40304" spans="21:21" x14ac:dyDescent="0.2">
      <c r="U40304" s="59"/>
    </row>
    <row r="40305" spans="21:21" x14ac:dyDescent="0.2">
      <c r="U40305" s="59"/>
    </row>
    <row r="40306" spans="21:21" x14ac:dyDescent="0.2">
      <c r="U40306" s="59"/>
    </row>
    <row r="40307" spans="21:21" x14ac:dyDescent="0.2">
      <c r="U40307" s="59"/>
    </row>
    <row r="40308" spans="21:21" x14ac:dyDescent="0.2">
      <c r="U40308" s="59"/>
    </row>
    <row r="40309" spans="21:21" x14ac:dyDescent="0.2">
      <c r="U40309" s="59"/>
    </row>
    <row r="40310" spans="21:21" x14ac:dyDescent="0.2">
      <c r="U40310" s="59"/>
    </row>
    <row r="40311" spans="21:21" x14ac:dyDescent="0.2">
      <c r="U40311" s="59"/>
    </row>
    <row r="40312" spans="21:21" x14ac:dyDescent="0.2">
      <c r="U40312" s="59"/>
    </row>
    <row r="40313" spans="21:21" x14ac:dyDescent="0.2">
      <c r="U40313" s="59"/>
    </row>
    <row r="40314" spans="21:21" x14ac:dyDescent="0.2">
      <c r="U40314" s="59"/>
    </row>
    <row r="40315" spans="21:21" x14ac:dyDescent="0.2">
      <c r="U40315" s="59"/>
    </row>
    <row r="40316" spans="21:21" x14ac:dyDescent="0.2">
      <c r="U40316" s="59"/>
    </row>
    <row r="40317" spans="21:21" x14ac:dyDescent="0.2">
      <c r="U40317" s="59"/>
    </row>
    <row r="40318" spans="21:21" x14ac:dyDescent="0.2">
      <c r="U40318" s="59"/>
    </row>
    <row r="40319" spans="21:21" x14ac:dyDescent="0.2">
      <c r="U40319" s="59"/>
    </row>
    <row r="40320" spans="21:21" x14ac:dyDescent="0.2">
      <c r="U40320" s="59"/>
    </row>
    <row r="40321" spans="21:21" x14ac:dyDescent="0.2">
      <c r="U40321" s="59"/>
    </row>
    <row r="40322" spans="21:21" x14ac:dyDescent="0.2">
      <c r="U40322" s="59"/>
    </row>
    <row r="40323" spans="21:21" x14ac:dyDescent="0.2">
      <c r="U40323" s="59"/>
    </row>
    <row r="40324" spans="21:21" x14ac:dyDescent="0.2">
      <c r="U40324" s="59"/>
    </row>
    <row r="40325" spans="21:21" x14ac:dyDescent="0.2">
      <c r="U40325" s="59"/>
    </row>
    <row r="40326" spans="21:21" x14ac:dyDescent="0.2">
      <c r="U40326" s="59"/>
    </row>
    <row r="40327" spans="21:21" x14ac:dyDescent="0.2">
      <c r="U40327" s="59"/>
    </row>
    <row r="40328" spans="21:21" x14ac:dyDescent="0.2">
      <c r="U40328" s="59"/>
    </row>
    <row r="40329" spans="21:21" x14ac:dyDescent="0.2">
      <c r="U40329" s="59"/>
    </row>
    <row r="40330" spans="21:21" x14ac:dyDescent="0.2">
      <c r="U40330" s="59"/>
    </row>
    <row r="40331" spans="21:21" x14ac:dyDescent="0.2">
      <c r="U40331" s="59"/>
    </row>
    <row r="40332" spans="21:21" x14ac:dyDescent="0.2">
      <c r="U40332" s="59"/>
    </row>
    <row r="40333" spans="21:21" x14ac:dyDescent="0.2">
      <c r="U40333" s="59"/>
    </row>
    <row r="40334" spans="21:21" x14ac:dyDescent="0.2">
      <c r="U40334" s="59"/>
    </row>
    <row r="40335" spans="21:21" x14ac:dyDescent="0.2">
      <c r="U40335" s="59"/>
    </row>
    <row r="40336" spans="21:21" x14ac:dyDescent="0.2">
      <c r="U40336" s="59"/>
    </row>
    <row r="40337" spans="21:21" x14ac:dyDescent="0.2">
      <c r="U40337" s="59"/>
    </row>
    <row r="40338" spans="21:21" x14ac:dyDescent="0.2">
      <c r="U40338" s="59"/>
    </row>
    <row r="40339" spans="21:21" x14ac:dyDescent="0.2">
      <c r="U40339" s="59"/>
    </row>
    <row r="40340" spans="21:21" x14ac:dyDescent="0.2">
      <c r="U40340" s="59"/>
    </row>
    <row r="40341" spans="21:21" x14ac:dyDescent="0.2">
      <c r="U40341" s="59"/>
    </row>
    <row r="40342" spans="21:21" x14ac:dyDescent="0.2">
      <c r="U40342" s="59"/>
    </row>
    <row r="40343" spans="21:21" x14ac:dyDescent="0.2">
      <c r="U40343" s="59"/>
    </row>
    <row r="40344" spans="21:21" x14ac:dyDescent="0.2">
      <c r="U40344" s="59"/>
    </row>
    <row r="40345" spans="21:21" x14ac:dyDescent="0.2">
      <c r="U40345" s="59"/>
    </row>
    <row r="40346" spans="21:21" x14ac:dyDescent="0.2">
      <c r="U40346" s="59"/>
    </row>
    <row r="40347" spans="21:21" x14ac:dyDescent="0.2">
      <c r="U40347" s="59"/>
    </row>
    <row r="40348" spans="21:21" x14ac:dyDescent="0.2">
      <c r="U40348" s="59"/>
    </row>
    <row r="40349" spans="21:21" x14ac:dyDescent="0.2">
      <c r="U40349" s="59"/>
    </row>
    <row r="40350" spans="21:21" x14ac:dyDescent="0.2">
      <c r="U40350" s="59"/>
    </row>
    <row r="40351" spans="21:21" x14ac:dyDescent="0.2">
      <c r="U40351" s="59"/>
    </row>
    <row r="40352" spans="21:21" x14ac:dyDescent="0.2">
      <c r="U40352" s="59"/>
    </row>
    <row r="40353" spans="21:21" x14ac:dyDescent="0.2">
      <c r="U40353" s="59"/>
    </row>
    <row r="40354" spans="21:21" x14ac:dyDescent="0.2">
      <c r="U40354" s="59"/>
    </row>
    <row r="40355" spans="21:21" x14ac:dyDescent="0.2">
      <c r="U40355" s="59"/>
    </row>
    <row r="40356" spans="21:21" x14ac:dyDescent="0.2">
      <c r="U40356" s="59"/>
    </row>
    <row r="40357" spans="21:21" x14ac:dyDescent="0.2">
      <c r="U40357" s="59"/>
    </row>
    <row r="40358" spans="21:21" x14ac:dyDescent="0.2">
      <c r="U40358" s="59"/>
    </row>
    <row r="40359" spans="21:21" x14ac:dyDescent="0.2">
      <c r="U40359" s="59"/>
    </row>
    <row r="40360" spans="21:21" x14ac:dyDescent="0.2">
      <c r="U40360" s="59"/>
    </row>
    <row r="40361" spans="21:21" x14ac:dyDescent="0.2">
      <c r="U40361" s="59"/>
    </row>
    <row r="40362" spans="21:21" x14ac:dyDescent="0.2">
      <c r="U40362" s="59"/>
    </row>
    <row r="40363" spans="21:21" x14ac:dyDescent="0.2">
      <c r="U40363" s="59"/>
    </row>
    <row r="40364" spans="21:21" x14ac:dyDescent="0.2">
      <c r="U40364" s="59"/>
    </row>
    <row r="40365" spans="21:21" x14ac:dyDescent="0.2">
      <c r="U40365" s="59"/>
    </row>
    <row r="40366" spans="21:21" x14ac:dyDescent="0.2">
      <c r="U40366" s="59"/>
    </row>
    <row r="40367" spans="21:21" x14ac:dyDescent="0.2">
      <c r="U40367" s="59"/>
    </row>
    <row r="40368" spans="21:21" x14ac:dyDescent="0.2">
      <c r="U40368" s="59"/>
    </row>
    <row r="40369" spans="21:21" x14ac:dyDescent="0.2">
      <c r="U40369" s="59"/>
    </row>
    <row r="40370" spans="21:21" x14ac:dyDescent="0.2">
      <c r="U40370" s="59"/>
    </row>
    <row r="40371" spans="21:21" x14ac:dyDescent="0.2">
      <c r="U40371" s="59"/>
    </row>
    <row r="40372" spans="21:21" x14ac:dyDescent="0.2">
      <c r="U40372" s="59"/>
    </row>
    <row r="40373" spans="21:21" x14ac:dyDescent="0.2">
      <c r="U40373" s="59"/>
    </row>
    <row r="40374" spans="21:21" x14ac:dyDescent="0.2">
      <c r="U40374" s="59"/>
    </row>
    <row r="40375" spans="21:21" x14ac:dyDescent="0.2">
      <c r="U40375" s="59"/>
    </row>
    <row r="40376" spans="21:21" x14ac:dyDescent="0.2">
      <c r="U40376" s="59"/>
    </row>
    <row r="40377" spans="21:21" x14ac:dyDescent="0.2">
      <c r="U40377" s="59"/>
    </row>
    <row r="40378" spans="21:21" x14ac:dyDescent="0.2">
      <c r="U40378" s="59"/>
    </row>
    <row r="40379" spans="21:21" x14ac:dyDescent="0.2">
      <c r="U40379" s="59"/>
    </row>
    <row r="40380" spans="21:21" x14ac:dyDescent="0.2">
      <c r="U40380" s="59"/>
    </row>
    <row r="40381" spans="21:21" x14ac:dyDescent="0.2">
      <c r="U40381" s="59"/>
    </row>
    <row r="40382" spans="21:21" x14ac:dyDescent="0.2">
      <c r="U40382" s="59"/>
    </row>
    <row r="40383" spans="21:21" x14ac:dyDescent="0.2">
      <c r="U40383" s="59"/>
    </row>
    <row r="40384" spans="21:21" x14ac:dyDescent="0.2">
      <c r="U40384" s="59"/>
    </row>
    <row r="40385" spans="21:21" x14ac:dyDescent="0.2">
      <c r="U40385" s="59"/>
    </row>
    <row r="40386" spans="21:21" x14ac:dyDescent="0.2">
      <c r="U40386" s="59"/>
    </row>
    <row r="40387" spans="21:21" x14ac:dyDescent="0.2">
      <c r="U40387" s="59"/>
    </row>
    <row r="40388" spans="21:21" x14ac:dyDescent="0.2">
      <c r="U40388" s="59"/>
    </row>
    <row r="40389" spans="21:21" x14ac:dyDescent="0.2">
      <c r="U40389" s="59"/>
    </row>
    <row r="40390" spans="21:21" x14ac:dyDescent="0.2">
      <c r="U40390" s="59"/>
    </row>
    <row r="40391" spans="21:21" x14ac:dyDescent="0.2">
      <c r="U40391" s="59"/>
    </row>
    <row r="40392" spans="21:21" x14ac:dyDescent="0.2">
      <c r="U40392" s="59"/>
    </row>
    <row r="40393" spans="21:21" x14ac:dyDescent="0.2">
      <c r="U40393" s="59"/>
    </row>
    <row r="40394" spans="21:21" x14ac:dyDescent="0.2">
      <c r="U40394" s="59"/>
    </row>
    <row r="40395" spans="21:21" x14ac:dyDescent="0.2">
      <c r="U40395" s="59"/>
    </row>
    <row r="40396" spans="21:21" x14ac:dyDescent="0.2">
      <c r="U40396" s="59"/>
    </row>
    <row r="40397" spans="21:21" x14ac:dyDescent="0.2">
      <c r="U40397" s="59"/>
    </row>
    <row r="40398" spans="21:21" x14ac:dyDescent="0.2">
      <c r="U40398" s="59"/>
    </row>
    <row r="40399" spans="21:21" x14ac:dyDescent="0.2">
      <c r="U40399" s="59"/>
    </row>
    <row r="40400" spans="21:21" x14ac:dyDescent="0.2">
      <c r="U40400" s="59"/>
    </row>
    <row r="40401" spans="21:21" x14ac:dyDescent="0.2">
      <c r="U40401" s="59"/>
    </row>
    <row r="40402" spans="21:21" x14ac:dyDescent="0.2">
      <c r="U40402" s="59"/>
    </row>
    <row r="40403" spans="21:21" x14ac:dyDescent="0.2">
      <c r="U40403" s="59"/>
    </row>
    <row r="40404" spans="21:21" x14ac:dyDescent="0.2">
      <c r="U40404" s="59"/>
    </row>
    <row r="40405" spans="21:21" x14ac:dyDescent="0.2">
      <c r="U40405" s="59"/>
    </row>
    <row r="40406" spans="21:21" x14ac:dyDescent="0.2">
      <c r="U40406" s="59"/>
    </row>
    <row r="40407" spans="21:21" x14ac:dyDescent="0.2">
      <c r="U40407" s="59"/>
    </row>
    <row r="40408" spans="21:21" x14ac:dyDescent="0.2">
      <c r="U40408" s="59"/>
    </row>
    <row r="40409" spans="21:21" x14ac:dyDescent="0.2">
      <c r="U40409" s="59"/>
    </row>
    <row r="40410" spans="21:21" x14ac:dyDescent="0.2">
      <c r="U40410" s="59"/>
    </row>
    <row r="40411" spans="21:21" x14ac:dyDescent="0.2">
      <c r="U40411" s="59"/>
    </row>
    <row r="40412" spans="21:21" x14ac:dyDescent="0.2">
      <c r="U40412" s="59"/>
    </row>
    <row r="40413" spans="21:21" x14ac:dyDescent="0.2">
      <c r="U40413" s="59"/>
    </row>
    <row r="40414" spans="21:21" x14ac:dyDescent="0.2">
      <c r="U40414" s="59"/>
    </row>
    <row r="40415" spans="21:21" x14ac:dyDescent="0.2">
      <c r="U40415" s="59"/>
    </row>
    <row r="40416" spans="21:21" x14ac:dyDescent="0.2">
      <c r="U40416" s="59"/>
    </row>
    <row r="40417" spans="21:21" x14ac:dyDescent="0.2">
      <c r="U40417" s="59"/>
    </row>
    <row r="40418" spans="21:21" x14ac:dyDescent="0.2">
      <c r="U40418" s="59"/>
    </row>
    <row r="40419" spans="21:21" x14ac:dyDescent="0.2">
      <c r="U40419" s="59"/>
    </row>
    <row r="40420" spans="21:21" x14ac:dyDescent="0.2">
      <c r="U40420" s="59"/>
    </row>
    <row r="40421" spans="21:21" x14ac:dyDescent="0.2">
      <c r="U40421" s="59"/>
    </row>
    <row r="40422" spans="21:21" x14ac:dyDescent="0.2">
      <c r="U40422" s="59"/>
    </row>
    <row r="40423" spans="21:21" x14ac:dyDescent="0.2">
      <c r="U40423" s="59"/>
    </row>
    <row r="40424" spans="21:21" x14ac:dyDescent="0.2">
      <c r="U40424" s="59"/>
    </row>
    <row r="40425" spans="21:21" x14ac:dyDescent="0.2">
      <c r="U40425" s="59"/>
    </row>
    <row r="40426" spans="21:21" x14ac:dyDescent="0.2">
      <c r="U40426" s="59"/>
    </row>
    <row r="40427" spans="21:21" x14ac:dyDescent="0.2">
      <c r="U40427" s="59"/>
    </row>
    <row r="40428" spans="21:21" x14ac:dyDescent="0.2">
      <c r="U40428" s="59"/>
    </row>
    <row r="40429" spans="21:21" x14ac:dyDescent="0.2">
      <c r="U40429" s="59"/>
    </row>
    <row r="40430" spans="21:21" x14ac:dyDescent="0.2">
      <c r="U40430" s="59"/>
    </row>
    <row r="40431" spans="21:21" x14ac:dyDescent="0.2">
      <c r="U40431" s="59"/>
    </row>
    <row r="40432" spans="21:21" x14ac:dyDescent="0.2">
      <c r="U40432" s="59"/>
    </row>
    <row r="40433" spans="21:21" x14ac:dyDescent="0.2">
      <c r="U40433" s="59"/>
    </row>
    <row r="40434" spans="21:21" x14ac:dyDescent="0.2">
      <c r="U40434" s="59"/>
    </row>
    <row r="40435" spans="21:21" x14ac:dyDescent="0.2">
      <c r="U40435" s="59"/>
    </row>
    <row r="40436" spans="21:21" x14ac:dyDescent="0.2">
      <c r="U40436" s="59"/>
    </row>
    <row r="40437" spans="21:21" x14ac:dyDescent="0.2">
      <c r="U40437" s="59"/>
    </row>
    <row r="40438" spans="21:21" x14ac:dyDescent="0.2">
      <c r="U40438" s="59"/>
    </row>
    <row r="40439" spans="21:21" x14ac:dyDescent="0.2">
      <c r="U40439" s="59"/>
    </row>
    <row r="40440" spans="21:21" x14ac:dyDescent="0.2">
      <c r="U40440" s="59"/>
    </row>
    <row r="40441" spans="21:21" x14ac:dyDescent="0.2">
      <c r="U40441" s="59"/>
    </row>
    <row r="40442" spans="21:21" x14ac:dyDescent="0.2">
      <c r="U40442" s="59"/>
    </row>
    <row r="40443" spans="21:21" x14ac:dyDescent="0.2">
      <c r="U40443" s="59"/>
    </row>
    <row r="40444" spans="21:21" x14ac:dyDescent="0.2">
      <c r="U40444" s="59"/>
    </row>
    <row r="40445" spans="21:21" x14ac:dyDescent="0.2">
      <c r="U40445" s="59"/>
    </row>
    <row r="40446" spans="21:21" x14ac:dyDescent="0.2">
      <c r="U40446" s="59"/>
    </row>
    <row r="40447" spans="21:21" x14ac:dyDescent="0.2">
      <c r="U40447" s="59"/>
    </row>
    <row r="40448" spans="21:21" x14ac:dyDescent="0.2">
      <c r="U40448" s="59"/>
    </row>
    <row r="40449" spans="21:21" x14ac:dyDescent="0.2">
      <c r="U40449" s="59"/>
    </row>
    <row r="40450" spans="21:21" x14ac:dyDescent="0.2">
      <c r="U40450" s="59"/>
    </row>
    <row r="40451" spans="21:21" x14ac:dyDescent="0.2">
      <c r="U40451" s="59"/>
    </row>
    <row r="40452" spans="21:21" x14ac:dyDescent="0.2">
      <c r="U40452" s="59"/>
    </row>
    <row r="40453" spans="21:21" x14ac:dyDescent="0.2">
      <c r="U40453" s="59"/>
    </row>
    <row r="40454" spans="21:21" x14ac:dyDescent="0.2">
      <c r="U40454" s="59"/>
    </row>
    <row r="40455" spans="21:21" x14ac:dyDescent="0.2">
      <c r="U40455" s="59"/>
    </row>
    <row r="40456" spans="21:21" x14ac:dyDescent="0.2">
      <c r="U40456" s="59"/>
    </row>
    <row r="40457" spans="21:21" x14ac:dyDescent="0.2">
      <c r="U40457" s="59"/>
    </row>
    <row r="40458" spans="21:21" x14ac:dyDescent="0.2">
      <c r="U40458" s="59"/>
    </row>
    <row r="40459" spans="21:21" x14ac:dyDescent="0.2">
      <c r="U40459" s="59"/>
    </row>
    <row r="40460" spans="21:21" x14ac:dyDescent="0.2">
      <c r="U40460" s="59"/>
    </row>
    <row r="40461" spans="21:21" x14ac:dyDescent="0.2">
      <c r="U40461" s="59"/>
    </row>
    <row r="40462" spans="21:21" x14ac:dyDescent="0.2">
      <c r="U40462" s="59"/>
    </row>
    <row r="40463" spans="21:21" x14ac:dyDescent="0.2">
      <c r="U40463" s="59"/>
    </row>
    <row r="40464" spans="21:21" x14ac:dyDescent="0.2">
      <c r="U40464" s="59"/>
    </row>
    <row r="40465" spans="21:21" x14ac:dyDescent="0.2">
      <c r="U40465" s="59"/>
    </row>
    <row r="40466" spans="21:21" x14ac:dyDescent="0.2">
      <c r="U40466" s="59"/>
    </row>
    <row r="40467" spans="21:21" x14ac:dyDescent="0.2">
      <c r="U40467" s="59"/>
    </row>
    <row r="40468" spans="21:21" x14ac:dyDescent="0.2">
      <c r="U40468" s="59"/>
    </row>
    <row r="40469" spans="21:21" x14ac:dyDescent="0.2">
      <c r="U40469" s="59"/>
    </row>
    <row r="40470" spans="21:21" x14ac:dyDescent="0.2">
      <c r="U40470" s="59"/>
    </row>
    <row r="40471" spans="21:21" x14ac:dyDescent="0.2">
      <c r="U40471" s="59"/>
    </row>
    <row r="40472" spans="21:21" x14ac:dyDescent="0.2">
      <c r="U40472" s="59"/>
    </row>
    <row r="40473" spans="21:21" x14ac:dyDescent="0.2">
      <c r="U40473" s="59"/>
    </row>
    <row r="40474" spans="21:21" x14ac:dyDescent="0.2">
      <c r="U40474" s="59"/>
    </row>
    <row r="40475" spans="21:21" x14ac:dyDescent="0.2">
      <c r="U40475" s="59"/>
    </row>
    <row r="40476" spans="21:21" x14ac:dyDescent="0.2">
      <c r="U40476" s="59"/>
    </row>
    <row r="40477" spans="21:21" x14ac:dyDescent="0.2">
      <c r="U40477" s="59"/>
    </row>
    <row r="40478" spans="21:21" x14ac:dyDescent="0.2">
      <c r="U40478" s="59"/>
    </row>
    <row r="40479" spans="21:21" x14ac:dyDescent="0.2">
      <c r="U40479" s="59"/>
    </row>
    <row r="40480" spans="21:21" x14ac:dyDescent="0.2">
      <c r="U40480" s="59"/>
    </row>
    <row r="40481" spans="21:21" x14ac:dyDescent="0.2">
      <c r="U40481" s="59"/>
    </row>
    <row r="40482" spans="21:21" x14ac:dyDescent="0.2">
      <c r="U40482" s="59"/>
    </row>
    <row r="40483" spans="21:21" x14ac:dyDescent="0.2">
      <c r="U40483" s="59"/>
    </row>
    <row r="40484" spans="21:21" x14ac:dyDescent="0.2">
      <c r="U40484" s="59"/>
    </row>
    <row r="40485" spans="21:21" x14ac:dyDescent="0.2">
      <c r="U40485" s="59"/>
    </row>
    <row r="40486" spans="21:21" x14ac:dyDescent="0.2">
      <c r="U40486" s="59"/>
    </row>
    <row r="40487" spans="21:21" x14ac:dyDescent="0.2">
      <c r="U40487" s="59"/>
    </row>
    <row r="40488" spans="21:21" x14ac:dyDescent="0.2">
      <c r="U40488" s="59"/>
    </row>
    <row r="40489" spans="21:21" x14ac:dyDescent="0.2">
      <c r="U40489" s="59"/>
    </row>
    <row r="40490" spans="21:21" x14ac:dyDescent="0.2">
      <c r="U40490" s="59"/>
    </row>
    <row r="40491" spans="21:21" x14ac:dyDescent="0.2">
      <c r="U40491" s="59"/>
    </row>
    <row r="40492" spans="21:21" x14ac:dyDescent="0.2">
      <c r="U40492" s="59"/>
    </row>
    <row r="40493" spans="21:21" x14ac:dyDescent="0.2">
      <c r="U40493" s="59"/>
    </row>
    <row r="40494" spans="21:21" x14ac:dyDescent="0.2">
      <c r="U40494" s="59"/>
    </row>
    <row r="40495" spans="21:21" x14ac:dyDescent="0.2">
      <c r="U40495" s="59"/>
    </row>
    <row r="40496" spans="21:21" x14ac:dyDescent="0.2">
      <c r="U40496" s="59"/>
    </row>
    <row r="40497" spans="21:21" x14ac:dyDescent="0.2">
      <c r="U40497" s="59"/>
    </row>
    <row r="40498" spans="21:21" x14ac:dyDescent="0.2">
      <c r="U40498" s="59"/>
    </row>
    <row r="40499" spans="21:21" x14ac:dyDescent="0.2">
      <c r="U40499" s="59"/>
    </row>
    <row r="40500" spans="21:21" x14ac:dyDescent="0.2">
      <c r="U40500" s="59"/>
    </row>
    <row r="40501" spans="21:21" x14ac:dyDescent="0.2">
      <c r="U40501" s="59"/>
    </row>
    <row r="40502" spans="21:21" x14ac:dyDescent="0.2">
      <c r="U40502" s="59"/>
    </row>
    <row r="40503" spans="21:21" x14ac:dyDescent="0.2">
      <c r="U40503" s="59"/>
    </row>
    <row r="40504" spans="21:21" x14ac:dyDescent="0.2">
      <c r="U40504" s="59"/>
    </row>
    <row r="40505" spans="21:21" x14ac:dyDescent="0.2">
      <c r="U40505" s="59"/>
    </row>
    <row r="40506" spans="21:21" x14ac:dyDescent="0.2">
      <c r="U40506" s="59"/>
    </row>
    <row r="40507" spans="21:21" x14ac:dyDescent="0.2">
      <c r="U40507" s="59"/>
    </row>
    <row r="40508" spans="21:21" x14ac:dyDescent="0.2">
      <c r="U40508" s="59"/>
    </row>
    <row r="40509" spans="21:21" x14ac:dyDescent="0.2">
      <c r="U40509" s="59"/>
    </row>
    <row r="40510" spans="21:21" x14ac:dyDescent="0.2">
      <c r="U40510" s="59"/>
    </row>
    <row r="40511" spans="21:21" x14ac:dyDescent="0.2">
      <c r="U40511" s="59"/>
    </row>
    <row r="40512" spans="21:21" x14ac:dyDescent="0.2">
      <c r="U40512" s="59"/>
    </row>
    <row r="40513" spans="21:21" x14ac:dyDescent="0.2">
      <c r="U40513" s="59"/>
    </row>
    <row r="40514" spans="21:21" x14ac:dyDescent="0.2">
      <c r="U40514" s="59"/>
    </row>
    <row r="40515" spans="21:21" x14ac:dyDescent="0.2">
      <c r="U40515" s="59"/>
    </row>
    <row r="40516" spans="21:21" x14ac:dyDescent="0.2">
      <c r="U40516" s="59"/>
    </row>
    <row r="40517" spans="21:21" x14ac:dyDescent="0.2">
      <c r="U40517" s="59"/>
    </row>
    <row r="40518" spans="21:21" x14ac:dyDescent="0.2">
      <c r="U40518" s="59"/>
    </row>
    <row r="40519" spans="21:21" x14ac:dyDescent="0.2">
      <c r="U40519" s="59"/>
    </row>
    <row r="40520" spans="21:21" x14ac:dyDescent="0.2">
      <c r="U40520" s="59"/>
    </row>
    <row r="40521" spans="21:21" x14ac:dyDescent="0.2">
      <c r="U40521" s="59"/>
    </row>
    <row r="40522" spans="21:21" x14ac:dyDescent="0.2">
      <c r="U40522" s="59"/>
    </row>
    <row r="40523" spans="21:21" x14ac:dyDescent="0.2">
      <c r="U40523" s="59"/>
    </row>
    <row r="40524" spans="21:21" x14ac:dyDescent="0.2">
      <c r="U40524" s="59"/>
    </row>
    <row r="40525" spans="21:21" x14ac:dyDescent="0.2">
      <c r="U40525" s="59"/>
    </row>
    <row r="40526" spans="21:21" x14ac:dyDescent="0.2">
      <c r="U40526" s="59"/>
    </row>
    <row r="40527" spans="21:21" x14ac:dyDescent="0.2">
      <c r="U40527" s="59"/>
    </row>
    <row r="40528" spans="21:21" x14ac:dyDescent="0.2">
      <c r="U40528" s="59"/>
    </row>
    <row r="40529" spans="21:21" x14ac:dyDescent="0.2">
      <c r="U40529" s="59"/>
    </row>
    <row r="40530" spans="21:21" x14ac:dyDescent="0.2">
      <c r="U40530" s="59"/>
    </row>
    <row r="40531" spans="21:21" x14ac:dyDescent="0.2">
      <c r="U40531" s="59"/>
    </row>
    <row r="40532" spans="21:21" x14ac:dyDescent="0.2">
      <c r="U40532" s="59"/>
    </row>
    <row r="40533" spans="21:21" x14ac:dyDescent="0.2">
      <c r="U40533" s="59"/>
    </row>
    <row r="40534" spans="21:21" x14ac:dyDescent="0.2">
      <c r="U40534" s="59"/>
    </row>
    <row r="40535" spans="21:21" x14ac:dyDescent="0.2">
      <c r="U40535" s="59"/>
    </row>
    <row r="40536" spans="21:21" x14ac:dyDescent="0.2">
      <c r="U40536" s="59"/>
    </row>
    <row r="40537" spans="21:21" x14ac:dyDescent="0.2">
      <c r="U40537" s="59"/>
    </row>
    <row r="40538" spans="21:21" x14ac:dyDescent="0.2">
      <c r="U40538" s="59"/>
    </row>
    <row r="40539" spans="21:21" x14ac:dyDescent="0.2">
      <c r="U40539" s="59"/>
    </row>
    <row r="40540" spans="21:21" x14ac:dyDescent="0.2">
      <c r="U40540" s="59"/>
    </row>
    <row r="40541" spans="21:21" x14ac:dyDescent="0.2">
      <c r="U40541" s="59"/>
    </row>
    <row r="40542" spans="21:21" x14ac:dyDescent="0.2">
      <c r="U40542" s="59"/>
    </row>
    <row r="40543" spans="21:21" x14ac:dyDescent="0.2">
      <c r="U40543" s="59"/>
    </row>
    <row r="40544" spans="21:21" x14ac:dyDescent="0.2">
      <c r="U40544" s="59"/>
    </row>
    <row r="40545" spans="21:21" x14ac:dyDescent="0.2">
      <c r="U40545" s="59"/>
    </row>
    <row r="40546" spans="21:21" x14ac:dyDescent="0.2">
      <c r="U40546" s="59"/>
    </row>
    <row r="40547" spans="21:21" x14ac:dyDescent="0.2">
      <c r="U40547" s="59"/>
    </row>
    <row r="40548" spans="21:21" x14ac:dyDescent="0.2">
      <c r="U40548" s="59"/>
    </row>
    <row r="40549" spans="21:21" x14ac:dyDescent="0.2">
      <c r="U40549" s="59"/>
    </row>
    <row r="40550" spans="21:21" x14ac:dyDescent="0.2">
      <c r="U40550" s="59"/>
    </row>
    <row r="40551" spans="21:21" x14ac:dyDescent="0.2">
      <c r="U40551" s="59"/>
    </row>
    <row r="40552" spans="21:21" x14ac:dyDescent="0.2">
      <c r="U40552" s="59"/>
    </row>
    <row r="40553" spans="21:21" x14ac:dyDescent="0.2">
      <c r="U40553" s="59"/>
    </row>
    <row r="40554" spans="21:21" x14ac:dyDescent="0.2">
      <c r="U40554" s="59"/>
    </row>
    <row r="40555" spans="21:21" x14ac:dyDescent="0.2">
      <c r="U40555" s="59"/>
    </row>
    <row r="40556" spans="21:21" x14ac:dyDescent="0.2">
      <c r="U40556" s="59"/>
    </row>
    <row r="40557" spans="21:21" x14ac:dyDescent="0.2">
      <c r="U40557" s="59"/>
    </row>
    <row r="40558" spans="21:21" x14ac:dyDescent="0.2">
      <c r="U40558" s="59"/>
    </row>
    <row r="40559" spans="21:21" x14ac:dyDescent="0.2">
      <c r="U40559" s="59"/>
    </row>
    <row r="40560" spans="21:21" x14ac:dyDescent="0.2">
      <c r="U40560" s="59"/>
    </row>
    <row r="40561" spans="21:21" x14ac:dyDescent="0.2">
      <c r="U40561" s="59"/>
    </row>
    <row r="40562" spans="21:21" x14ac:dyDescent="0.2">
      <c r="U40562" s="59"/>
    </row>
    <row r="40563" spans="21:21" x14ac:dyDescent="0.2">
      <c r="U40563" s="59"/>
    </row>
    <row r="40564" spans="21:21" x14ac:dyDescent="0.2">
      <c r="U40564" s="59"/>
    </row>
    <row r="40565" spans="21:21" x14ac:dyDescent="0.2">
      <c r="U40565" s="59"/>
    </row>
    <row r="40566" spans="21:21" x14ac:dyDescent="0.2">
      <c r="U40566" s="59"/>
    </row>
    <row r="40567" spans="21:21" x14ac:dyDescent="0.2">
      <c r="U40567" s="59"/>
    </row>
    <row r="40568" spans="21:21" x14ac:dyDescent="0.2">
      <c r="U40568" s="59"/>
    </row>
    <row r="40569" spans="21:21" x14ac:dyDescent="0.2">
      <c r="U40569" s="59"/>
    </row>
    <row r="40570" spans="21:21" x14ac:dyDescent="0.2">
      <c r="U40570" s="59"/>
    </row>
    <row r="40571" spans="21:21" x14ac:dyDescent="0.2">
      <c r="U40571" s="59"/>
    </row>
    <row r="40572" spans="21:21" x14ac:dyDescent="0.2">
      <c r="U40572" s="59"/>
    </row>
    <row r="40573" spans="21:21" x14ac:dyDescent="0.2">
      <c r="U40573" s="59"/>
    </row>
    <row r="40574" spans="21:21" x14ac:dyDescent="0.2">
      <c r="U40574" s="59"/>
    </row>
    <row r="40575" spans="21:21" x14ac:dyDescent="0.2">
      <c r="U40575" s="59"/>
    </row>
    <row r="40576" spans="21:21" x14ac:dyDescent="0.2">
      <c r="U40576" s="59"/>
    </row>
    <row r="40577" spans="21:21" x14ac:dyDescent="0.2">
      <c r="U40577" s="59"/>
    </row>
    <row r="40578" spans="21:21" x14ac:dyDescent="0.2">
      <c r="U40578" s="59"/>
    </row>
    <row r="40579" spans="21:21" x14ac:dyDescent="0.2">
      <c r="U40579" s="59"/>
    </row>
    <row r="40580" spans="21:21" x14ac:dyDescent="0.2">
      <c r="U40580" s="59"/>
    </row>
    <row r="40581" spans="21:21" x14ac:dyDescent="0.2">
      <c r="U40581" s="59"/>
    </row>
    <row r="40582" spans="21:21" x14ac:dyDescent="0.2">
      <c r="U40582" s="59"/>
    </row>
    <row r="40583" spans="21:21" x14ac:dyDescent="0.2">
      <c r="U40583" s="59"/>
    </row>
    <row r="40584" spans="21:21" x14ac:dyDescent="0.2">
      <c r="U40584" s="59"/>
    </row>
    <row r="40585" spans="21:21" x14ac:dyDescent="0.2">
      <c r="U40585" s="59"/>
    </row>
    <row r="40586" spans="21:21" x14ac:dyDescent="0.2">
      <c r="U40586" s="59"/>
    </row>
    <row r="40587" spans="21:21" x14ac:dyDescent="0.2">
      <c r="U40587" s="59"/>
    </row>
    <row r="40588" spans="21:21" x14ac:dyDescent="0.2">
      <c r="U40588" s="59"/>
    </row>
    <row r="40589" spans="21:21" x14ac:dyDescent="0.2">
      <c r="U40589" s="59"/>
    </row>
    <row r="40590" spans="21:21" x14ac:dyDescent="0.2">
      <c r="U40590" s="59"/>
    </row>
    <row r="40591" spans="21:21" x14ac:dyDescent="0.2">
      <c r="U40591" s="59"/>
    </row>
    <row r="40592" spans="21:21" x14ac:dyDescent="0.2">
      <c r="U40592" s="59"/>
    </row>
    <row r="40593" spans="21:21" x14ac:dyDescent="0.2">
      <c r="U40593" s="59"/>
    </row>
    <row r="40594" spans="21:21" x14ac:dyDescent="0.2">
      <c r="U40594" s="59"/>
    </row>
    <row r="40595" spans="21:21" x14ac:dyDescent="0.2">
      <c r="U40595" s="59"/>
    </row>
    <row r="40596" spans="21:21" x14ac:dyDescent="0.2">
      <c r="U40596" s="59"/>
    </row>
    <row r="40597" spans="21:21" x14ac:dyDescent="0.2">
      <c r="U40597" s="59"/>
    </row>
    <row r="40598" spans="21:21" x14ac:dyDescent="0.2">
      <c r="U40598" s="59"/>
    </row>
    <row r="40599" spans="21:21" x14ac:dyDescent="0.2">
      <c r="U40599" s="59"/>
    </row>
    <row r="40600" spans="21:21" x14ac:dyDescent="0.2">
      <c r="U40600" s="59"/>
    </row>
    <row r="40601" spans="21:21" x14ac:dyDescent="0.2">
      <c r="U40601" s="59"/>
    </row>
    <row r="40602" spans="21:21" x14ac:dyDescent="0.2">
      <c r="U40602" s="59"/>
    </row>
    <row r="40603" spans="21:21" x14ac:dyDescent="0.2">
      <c r="U40603" s="59"/>
    </row>
    <row r="40604" spans="21:21" x14ac:dyDescent="0.2">
      <c r="U40604" s="59"/>
    </row>
    <row r="40605" spans="21:21" x14ac:dyDescent="0.2">
      <c r="U40605" s="59"/>
    </row>
    <row r="40606" spans="21:21" x14ac:dyDescent="0.2">
      <c r="U40606" s="59"/>
    </row>
    <row r="40607" spans="21:21" x14ac:dyDescent="0.2">
      <c r="U40607" s="59"/>
    </row>
    <row r="40608" spans="21:21" x14ac:dyDescent="0.2">
      <c r="U40608" s="59"/>
    </row>
    <row r="40609" spans="21:21" x14ac:dyDescent="0.2">
      <c r="U40609" s="59"/>
    </row>
    <row r="40610" spans="21:21" x14ac:dyDescent="0.2">
      <c r="U40610" s="59"/>
    </row>
    <row r="40611" spans="21:21" x14ac:dyDescent="0.2">
      <c r="U40611" s="59"/>
    </row>
    <row r="40612" spans="21:21" x14ac:dyDescent="0.2">
      <c r="U40612" s="59"/>
    </row>
    <row r="40613" spans="21:21" x14ac:dyDescent="0.2">
      <c r="U40613" s="59"/>
    </row>
    <row r="40614" spans="21:21" x14ac:dyDescent="0.2">
      <c r="U40614" s="59"/>
    </row>
    <row r="40615" spans="21:21" x14ac:dyDescent="0.2">
      <c r="U40615" s="59"/>
    </row>
    <row r="40616" spans="21:21" x14ac:dyDescent="0.2">
      <c r="U40616" s="59"/>
    </row>
    <row r="40617" spans="21:21" x14ac:dyDescent="0.2">
      <c r="U40617" s="59"/>
    </row>
    <row r="40618" spans="21:21" x14ac:dyDescent="0.2">
      <c r="U40618" s="59"/>
    </row>
    <row r="40619" spans="21:21" x14ac:dyDescent="0.2">
      <c r="U40619" s="59"/>
    </row>
    <row r="40620" spans="21:21" x14ac:dyDescent="0.2">
      <c r="U40620" s="59"/>
    </row>
    <row r="40621" spans="21:21" x14ac:dyDescent="0.2">
      <c r="U40621" s="59"/>
    </row>
    <row r="40622" spans="21:21" x14ac:dyDescent="0.2">
      <c r="U40622" s="59"/>
    </row>
    <row r="40623" spans="21:21" x14ac:dyDescent="0.2">
      <c r="U40623" s="59"/>
    </row>
    <row r="40624" spans="21:21" x14ac:dyDescent="0.2">
      <c r="U40624" s="59"/>
    </row>
    <row r="40625" spans="21:21" x14ac:dyDescent="0.2">
      <c r="U40625" s="59"/>
    </row>
    <row r="40626" spans="21:21" x14ac:dyDescent="0.2">
      <c r="U40626" s="59"/>
    </row>
    <row r="40627" spans="21:21" x14ac:dyDescent="0.2">
      <c r="U40627" s="59"/>
    </row>
    <row r="40628" spans="21:21" x14ac:dyDescent="0.2">
      <c r="U40628" s="59"/>
    </row>
    <row r="40629" spans="21:21" x14ac:dyDescent="0.2">
      <c r="U40629" s="59"/>
    </row>
    <row r="40630" spans="21:21" x14ac:dyDescent="0.2">
      <c r="U40630" s="59"/>
    </row>
    <row r="40631" spans="21:21" x14ac:dyDescent="0.2">
      <c r="U40631" s="59"/>
    </row>
    <row r="40632" spans="21:21" x14ac:dyDescent="0.2">
      <c r="U40632" s="59"/>
    </row>
    <row r="40633" spans="21:21" x14ac:dyDescent="0.2">
      <c r="U40633" s="59"/>
    </row>
    <row r="40634" spans="21:21" x14ac:dyDescent="0.2">
      <c r="U40634" s="59"/>
    </row>
    <row r="40635" spans="21:21" x14ac:dyDescent="0.2">
      <c r="U40635" s="59"/>
    </row>
    <row r="40636" spans="21:21" x14ac:dyDescent="0.2">
      <c r="U40636" s="59"/>
    </row>
    <row r="40637" spans="21:21" x14ac:dyDescent="0.2">
      <c r="U40637" s="59"/>
    </row>
    <row r="40638" spans="21:21" x14ac:dyDescent="0.2">
      <c r="U40638" s="59"/>
    </row>
    <row r="40639" spans="21:21" x14ac:dyDescent="0.2">
      <c r="U40639" s="59"/>
    </row>
    <row r="40640" spans="21:21" x14ac:dyDescent="0.2">
      <c r="U40640" s="59"/>
    </row>
    <row r="40641" spans="21:21" x14ac:dyDescent="0.2">
      <c r="U40641" s="59"/>
    </row>
    <row r="40642" spans="21:21" x14ac:dyDescent="0.2">
      <c r="U40642" s="59"/>
    </row>
    <row r="40643" spans="21:21" x14ac:dyDescent="0.2">
      <c r="U40643" s="59"/>
    </row>
    <row r="40644" spans="21:21" x14ac:dyDescent="0.2">
      <c r="U40644" s="59"/>
    </row>
    <row r="40645" spans="21:21" x14ac:dyDescent="0.2">
      <c r="U40645" s="59"/>
    </row>
    <row r="40646" spans="21:21" x14ac:dyDescent="0.2">
      <c r="U40646" s="59"/>
    </row>
    <row r="40647" spans="21:21" x14ac:dyDescent="0.2">
      <c r="U40647" s="59"/>
    </row>
    <row r="40648" spans="21:21" x14ac:dyDescent="0.2">
      <c r="U40648" s="59"/>
    </row>
    <row r="40649" spans="21:21" x14ac:dyDescent="0.2">
      <c r="U40649" s="59"/>
    </row>
    <row r="40650" spans="21:21" x14ac:dyDescent="0.2">
      <c r="U40650" s="59"/>
    </row>
    <row r="40651" spans="21:21" x14ac:dyDescent="0.2">
      <c r="U40651" s="59"/>
    </row>
    <row r="40652" spans="21:21" x14ac:dyDescent="0.2">
      <c r="U40652" s="59"/>
    </row>
    <row r="40653" spans="21:21" x14ac:dyDescent="0.2">
      <c r="U40653" s="59"/>
    </row>
    <row r="40654" spans="21:21" x14ac:dyDescent="0.2">
      <c r="U40654" s="59"/>
    </row>
    <row r="40655" spans="21:21" x14ac:dyDescent="0.2">
      <c r="U40655" s="59"/>
    </row>
    <row r="40656" spans="21:21" x14ac:dyDescent="0.2">
      <c r="U40656" s="59"/>
    </row>
    <row r="40657" spans="21:21" x14ac:dyDescent="0.2">
      <c r="U40657" s="59"/>
    </row>
    <row r="40658" spans="21:21" x14ac:dyDescent="0.2">
      <c r="U40658" s="59"/>
    </row>
    <row r="40659" spans="21:21" x14ac:dyDescent="0.2">
      <c r="U40659" s="59"/>
    </row>
    <row r="40660" spans="21:21" x14ac:dyDescent="0.2">
      <c r="U40660" s="59"/>
    </row>
    <row r="40661" spans="21:21" x14ac:dyDescent="0.2">
      <c r="U40661" s="59"/>
    </row>
    <row r="40662" spans="21:21" x14ac:dyDescent="0.2">
      <c r="U40662" s="59"/>
    </row>
    <row r="40663" spans="21:21" x14ac:dyDescent="0.2">
      <c r="U40663" s="59"/>
    </row>
    <row r="40664" spans="21:21" x14ac:dyDescent="0.2">
      <c r="U40664" s="59"/>
    </row>
    <row r="40665" spans="21:21" x14ac:dyDescent="0.2">
      <c r="U40665" s="59"/>
    </row>
    <row r="40666" spans="21:21" x14ac:dyDescent="0.2">
      <c r="U40666" s="59"/>
    </row>
    <row r="40667" spans="21:21" x14ac:dyDescent="0.2">
      <c r="U40667" s="59"/>
    </row>
    <row r="40668" spans="21:21" x14ac:dyDescent="0.2">
      <c r="U40668" s="59"/>
    </row>
    <row r="40669" spans="21:21" x14ac:dyDescent="0.2">
      <c r="U40669" s="59"/>
    </row>
    <row r="40670" spans="21:21" x14ac:dyDescent="0.2">
      <c r="U40670" s="59"/>
    </row>
    <row r="40671" spans="21:21" x14ac:dyDescent="0.2">
      <c r="U40671" s="59"/>
    </row>
    <row r="40672" spans="21:21" x14ac:dyDescent="0.2">
      <c r="U40672" s="59"/>
    </row>
    <row r="40673" spans="21:21" x14ac:dyDescent="0.2">
      <c r="U40673" s="59"/>
    </row>
    <row r="40674" spans="21:21" x14ac:dyDescent="0.2">
      <c r="U40674" s="59"/>
    </row>
    <row r="40675" spans="21:21" x14ac:dyDescent="0.2">
      <c r="U40675" s="59"/>
    </row>
    <row r="40676" spans="21:21" x14ac:dyDescent="0.2">
      <c r="U40676" s="59"/>
    </row>
    <row r="40677" spans="21:21" x14ac:dyDescent="0.2">
      <c r="U40677" s="59"/>
    </row>
    <row r="40678" spans="21:21" x14ac:dyDescent="0.2">
      <c r="U40678" s="59"/>
    </row>
    <row r="40679" spans="21:21" x14ac:dyDescent="0.2">
      <c r="U40679" s="59"/>
    </row>
    <row r="40680" spans="21:21" x14ac:dyDescent="0.2">
      <c r="U40680" s="59"/>
    </row>
    <row r="40681" spans="21:21" x14ac:dyDescent="0.2">
      <c r="U40681" s="59"/>
    </row>
    <row r="40682" spans="21:21" x14ac:dyDescent="0.2">
      <c r="U40682" s="59"/>
    </row>
    <row r="40683" spans="21:21" x14ac:dyDescent="0.2">
      <c r="U40683" s="59"/>
    </row>
    <row r="40684" spans="21:21" x14ac:dyDescent="0.2">
      <c r="U40684" s="59"/>
    </row>
    <row r="40685" spans="21:21" x14ac:dyDescent="0.2">
      <c r="U40685" s="59"/>
    </row>
    <row r="40686" spans="21:21" x14ac:dyDescent="0.2">
      <c r="U40686" s="59"/>
    </row>
    <row r="40687" spans="21:21" x14ac:dyDescent="0.2">
      <c r="U40687" s="59"/>
    </row>
    <row r="40688" spans="21:21" x14ac:dyDescent="0.2">
      <c r="U40688" s="59"/>
    </row>
    <row r="40689" spans="21:21" x14ac:dyDescent="0.2">
      <c r="U40689" s="59"/>
    </row>
    <row r="40690" spans="21:21" x14ac:dyDescent="0.2">
      <c r="U40690" s="59"/>
    </row>
    <row r="40691" spans="21:21" x14ac:dyDescent="0.2">
      <c r="U40691" s="59"/>
    </row>
    <row r="40692" spans="21:21" x14ac:dyDescent="0.2">
      <c r="U40692" s="59"/>
    </row>
    <row r="40693" spans="21:21" x14ac:dyDescent="0.2">
      <c r="U40693" s="59"/>
    </row>
    <row r="40694" spans="21:21" x14ac:dyDescent="0.2">
      <c r="U40694" s="59"/>
    </row>
    <row r="40695" spans="21:21" x14ac:dyDescent="0.2">
      <c r="U40695" s="59"/>
    </row>
    <row r="40696" spans="21:21" x14ac:dyDescent="0.2">
      <c r="U40696" s="59"/>
    </row>
    <row r="40697" spans="21:21" x14ac:dyDescent="0.2">
      <c r="U40697" s="59"/>
    </row>
    <row r="40698" spans="21:21" x14ac:dyDescent="0.2">
      <c r="U40698" s="59"/>
    </row>
    <row r="40699" spans="21:21" x14ac:dyDescent="0.2">
      <c r="U40699" s="59"/>
    </row>
    <row r="40700" spans="21:21" x14ac:dyDescent="0.2">
      <c r="U40700" s="59"/>
    </row>
    <row r="40701" spans="21:21" x14ac:dyDescent="0.2">
      <c r="U40701" s="59"/>
    </row>
    <row r="40702" spans="21:21" x14ac:dyDescent="0.2">
      <c r="U40702" s="59"/>
    </row>
    <row r="40703" spans="21:21" x14ac:dyDescent="0.2">
      <c r="U40703" s="59"/>
    </row>
    <row r="40704" spans="21:21" x14ac:dyDescent="0.2">
      <c r="U40704" s="59"/>
    </row>
    <row r="40705" spans="21:21" x14ac:dyDescent="0.2">
      <c r="U40705" s="59"/>
    </row>
    <row r="40706" spans="21:21" x14ac:dyDescent="0.2">
      <c r="U40706" s="59"/>
    </row>
    <row r="40707" spans="21:21" x14ac:dyDescent="0.2">
      <c r="U40707" s="59"/>
    </row>
    <row r="40708" spans="21:21" x14ac:dyDescent="0.2">
      <c r="U40708" s="59"/>
    </row>
    <row r="40709" spans="21:21" x14ac:dyDescent="0.2">
      <c r="U40709" s="59"/>
    </row>
    <row r="40710" spans="21:21" x14ac:dyDescent="0.2">
      <c r="U40710" s="59"/>
    </row>
    <row r="40711" spans="21:21" x14ac:dyDescent="0.2">
      <c r="U40711" s="59"/>
    </row>
    <row r="40712" spans="21:21" x14ac:dyDescent="0.2">
      <c r="U40712" s="59"/>
    </row>
    <row r="40713" spans="21:21" x14ac:dyDescent="0.2">
      <c r="U40713" s="59"/>
    </row>
    <row r="40714" spans="21:21" x14ac:dyDescent="0.2">
      <c r="U40714" s="59"/>
    </row>
    <row r="40715" spans="21:21" x14ac:dyDescent="0.2">
      <c r="U40715" s="59"/>
    </row>
    <row r="40716" spans="21:21" x14ac:dyDescent="0.2">
      <c r="U40716" s="59"/>
    </row>
    <row r="40717" spans="21:21" x14ac:dyDescent="0.2">
      <c r="U40717" s="59"/>
    </row>
    <row r="40718" spans="21:21" x14ac:dyDescent="0.2">
      <c r="U40718" s="59"/>
    </row>
    <row r="40719" spans="21:21" x14ac:dyDescent="0.2">
      <c r="U40719" s="59"/>
    </row>
    <row r="40720" spans="21:21" x14ac:dyDescent="0.2">
      <c r="U40720" s="59"/>
    </row>
    <row r="40721" spans="21:21" x14ac:dyDescent="0.2">
      <c r="U40721" s="59"/>
    </row>
    <row r="40722" spans="21:21" x14ac:dyDescent="0.2">
      <c r="U40722" s="59"/>
    </row>
    <row r="40723" spans="21:21" x14ac:dyDescent="0.2">
      <c r="U40723" s="59"/>
    </row>
    <row r="40724" spans="21:21" x14ac:dyDescent="0.2">
      <c r="U40724" s="59"/>
    </row>
    <row r="40725" spans="21:21" x14ac:dyDescent="0.2">
      <c r="U40725" s="59"/>
    </row>
    <row r="40726" spans="21:21" x14ac:dyDescent="0.2">
      <c r="U40726" s="59"/>
    </row>
    <row r="40727" spans="21:21" x14ac:dyDescent="0.2">
      <c r="U40727" s="59"/>
    </row>
    <row r="40728" spans="21:21" x14ac:dyDescent="0.2">
      <c r="U40728" s="59"/>
    </row>
    <row r="40729" spans="21:21" x14ac:dyDescent="0.2">
      <c r="U40729" s="59"/>
    </row>
    <row r="40730" spans="21:21" x14ac:dyDescent="0.2">
      <c r="U40730" s="59"/>
    </row>
    <row r="40731" spans="21:21" x14ac:dyDescent="0.2">
      <c r="U40731" s="59"/>
    </row>
    <row r="40732" spans="21:21" x14ac:dyDescent="0.2">
      <c r="U40732" s="59"/>
    </row>
    <row r="40733" spans="21:21" x14ac:dyDescent="0.2">
      <c r="U40733" s="59"/>
    </row>
    <row r="40734" spans="21:21" x14ac:dyDescent="0.2">
      <c r="U40734" s="59"/>
    </row>
    <row r="40735" spans="21:21" x14ac:dyDescent="0.2">
      <c r="U40735" s="59"/>
    </row>
    <row r="40736" spans="21:21" x14ac:dyDescent="0.2">
      <c r="U40736" s="59"/>
    </row>
    <row r="40737" spans="21:21" x14ac:dyDescent="0.2">
      <c r="U40737" s="59"/>
    </row>
    <row r="40738" spans="21:21" x14ac:dyDescent="0.2">
      <c r="U40738" s="59"/>
    </row>
    <row r="40739" spans="21:21" x14ac:dyDescent="0.2">
      <c r="U40739" s="59"/>
    </row>
    <row r="40740" spans="21:21" x14ac:dyDescent="0.2">
      <c r="U40740" s="59"/>
    </row>
    <row r="40741" spans="21:21" x14ac:dyDescent="0.2">
      <c r="U40741" s="59"/>
    </row>
    <row r="40742" spans="21:21" x14ac:dyDescent="0.2">
      <c r="U40742" s="59"/>
    </row>
    <row r="40743" spans="21:21" x14ac:dyDescent="0.2">
      <c r="U40743" s="59"/>
    </row>
    <row r="40744" spans="21:21" x14ac:dyDescent="0.2">
      <c r="U40744" s="59"/>
    </row>
    <row r="40745" spans="21:21" x14ac:dyDescent="0.2">
      <c r="U40745" s="59"/>
    </row>
    <row r="40746" spans="21:21" x14ac:dyDescent="0.2">
      <c r="U40746" s="59"/>
    </row>
    <row r="40747" spans="21:21" x14ac:dyDescent="0.2">
      <c r="U40747" s="59"/>
    </row>
    <row r="40748" spans="21:21" x14ac:dyDescent="0.2">
      <c r="U40748" s="59"/>
    </row>
    <row r="40749" spans="21:21" x14ac:dyDescent="0.2">
      <c r="U40749" s="59"/>
    </row>
    <row r="40750" spans="21:21" x14ac:dyDescent="0.2">
      <c r="U40750" s="59"/>
    </row>
    <row r="40751" spans="21:21" x14ac:dyDescent="0.2">
      <c r="U40751" s="59"/>
    </row>
    <row r="40752" spans="21:21" x14ac:dyDescent="0.2">
      <c r="U40752" s="59"/>
    </row>
    <row r="40753" spans="21:21" x14ac:dyDescent="0.2">
      <c r="U40753" s="59"/>
    </row>
    <row r="40754" spans="21:21" x14ac:dyDescent="0.2">
      <c r="U40754" s="59"/>
    </row>
    <row r="40755" spans="21:21" x14ac:dyDescent="0.2">
      <c r="U40755" s="59"/>
    </row>
    <row r="40756" spans="21:21" x14ac:dyDescent="0.2">
      <c r="U40756" s="59"/>
    </row>
    <row r="40757" spans="21:21" x14ac:dyDescent="0.2">
      <c r="U40757" s="59"/>
    </row>
    <row r="40758" spans="21:21" x14ac:dyDescent="0.2">
      <c r="U40758" s="59"/>
    </row>
    <row r="40759" spans="21:21" x14ac:dyDescent="0.2">
      <c r="U40759" s="59"/>
    </row>
    <row r="40760" spans="21:21" x14ac:dyDescent="0.2">
      <c r="U40760" s="59"/>
    </row>
    <row r="40761" spans="21:21" x14ac:dyDescent="0.2">
      <c r="U40761" s="59"/>
    </row>
    <row r="40762" spans="21:21" x14ac:dyDescent="0.2">
      <c r="U40762" s="59"/>
    </row>
    <row r="40763" spans="21:21" x14ac:dyDescent="0.2">
      <c r="U40763" s="59"/>
    </row>
    <row r="40764" spans="21:21" x14ac:dyDescent="0.2">
      <c r="U40764" s="59"/>
    </row>
    <row r="40765" spans="21:21" x14ac:dyDescent="0.2">
      <c r="U40765" s="59"/>
    </row>
    <row r="40766" spans="21:21" x14ac:dyDescent="0.2">
      <c r="U40766" s="59"/>
    </row>
    <row r="40767" spans="21:21" x14ac:dyDescent="0.2">
      <c r="U40767" s="59"/>
    </row>
    <row r="40768" spans="21:21" x14ac:dyDescent="0.2">
      <c r="U40768" s="59"/>
    </row>
    <row r="40769" spans="21:21" x14ac:dyDescent="0.2">
      <c r="U40769" s="59"/>
    </row>
    <row r="40770" spans="21:21" x14ac:dyDescent="0.2">
      <c r="U40770" s="59"/>
    </row>
    <row r="40771" spans="21:21" x14ac:dyDescent="0.2">
      <c r="U40771" s="59"/>
    </row>
    <row r="40772" spans="21:21" x14ac:dyDescent="0.2">
      <c r="U40772" s="59"/>
    </row>
    <row r="40773" spans="21:21" x14ac:dyDescent="0.2">
      <c r="U40773" s="59"/>
    </row>
    <row r="40774" spans="21:21" x14ac:dyDescent="0.2">
      <c r="U40774" s="59"/>
    </row>
    <row r="40775" spans="21:21" x14ac:dyDescent="0.2">
      <c r="U40775" s="59"/>
    </row>
    <row r="40776" spans="21:21" x14ac:dyDescent="0.2">
      <c r="U40776" s="59"/>
    </row>
    <row r="40777" spans="21:21" x14ac:dyDescent="0.2">
      <c r="U40777" s="59"/>
    </row>
    <row r="40778" spans="21:21" x14ac:dyDescent="0.2">
      <c r="U40778" s="59"/>
    </row>
    <row r="40779" spans="21:21" x14ac:dyDescent="0.2">
      <c r="U40779" s="59"/>
    </row>
    <row r="40780" spans="21:21" x14ac:dyDescent="0.2">
      <c r="U40780" s="59"/>
    </row>
    <row r="40781" spans="21:21" x14ac:dyDescent="0.2">
      <c r="U40781" s="59"/>
    </row>
    <row r="40782" spans="21:21" x14ac:dyDescent="0.2">
      <c r="U40782" s="59"/>
    </row>
    <row r="40783" spans="21:21" x14ac:dyDescent="0.2">
      <c r="U40783" s="59"/>
    </row>
    <row r="40784" spans="21:21" x14ac:dyDescent="0.2">
      <c r="U40784" s="59"/>
    </row>
    <row r="40785" spans="21:21" x14ac:dyDescent="0.2">
      <c r="U40785" s="59"/>
    </row>
    <row r="40786" spans="21:21" x14ac:dyDescent="0.2">
      <c r="U40786" s="59"/>
    </row>
    <row r="40787" spans="21:21" x14ac:dyDescent="0.2">
      <c r="U40787" s="59"/>
    </row>
    <row r="40788" spans="21:21" x14ac:dyDescent="0.2">
      <c r="U40788" s="59"/>
    </row>
    <row r="40789" spans="21:21" x14ac:dyDescent="0.2">
      <c r="U40789" s="59"/>
    </row>
    <row r="40790" spans="21:21" x14ac:dyDescent="0.2">
      <c r="U40790" s="59"/>
    </row>
    <row r="40791" spans="21:21" x14ac:dyDescent="0.2">
      <c r="U40791" s="59"/>
    </row>
    <row r="40792" spans="21:21" x14ac:dyDescent="0.2">
      <c r="U40792" s="59"/>
    </row>
    <row r="40793" spans="21:21" x14ac:dyDescent="0.2">
      <c r="U40793" s="59"/>
    </row>
    <row r="40794" spans="21:21" x14ac:dyDescent="0.2">
      <c r="U40794" s="59"/>
    </row>
    <row r="40795" spans="21:21" x14ac:dyDescent="0.2">
      <c r="U40795" s="59"/>
    </row>
    <row r="40796" spans="21:21" x14ac:dyDescent="0.2">
      <c r="U40796" s="59"/>
    </row>
    <row r="40797" spans="21:21" x14ac:dyDescent="0.2">
      <c r="U40797" s="59"/>
    </row>
    <row r="40798" spans="21:21" x14ac:dyDescent="0.2">
      <c r="U40798" s="59"/>
    </row>
    <row r="40799" spans="21:21" x14ac:dyDescent="0.2">
      <c r="U40799" s="59"/>
    </row>
    <row r="40800" spans="21:21" x14ac:dyDescent="0.2">
      <c r="U40800" s="59"/>
    </row>
    <row r="40801" spans="21:21" x14ac:dyDescent="0.2">
      <c r="U40801" s="59"/>
    </row>
    <row r="40802" spans="21:21" x14ac:dyDescent="0.2">
      <c r="U40802" s="59"/>
    </row>
    <row r="40803" spans="21:21" x14ac:dyDescent="0.2">
      <c r="U40803" s="59"/>
    </row>
    <row r="40804" spans="21:21" x14ac:dyDescent="0.2">
      <c r="U40804" s="59"/>
    </row>
    <row r="40805" spans="21:21" x14ac:dyDescent="0.2">
      <c r="U40805" s="59"/>
    </row>
    <row r="40806" spans="21:21" x14ac:dyDescent="0.2">
      <c r="U40806" s="59"/>
    </row>
    <row r="40807" spans="21:21" x14ac:dyDescent="0.2">
      <c r="U40807" s="59"/>
    </row>
    <row r="40808" spans="21:21" x14ac:dyDescent="0.2">
      <c r="U40808" s="59"/>
    </row>
    <row r="40809" spans="21:21" x14ac:dyDescent="0.2">
      <c r="U40809" s="59"/>
    </row>
    <row r="40810" spans="21:21" x14ac:dyDescent="0.2">
      <c r="U40810" s="59"/>
    </row>
    <row r="40811" spans="21:21" x14ac:dyDescent="0.2">
      <c r="U40811" s="59"/>
    </row>
    <row r="40812" spans="21:21" x14ac:dyDescent="0.2">
      <c r="U40812" s="59"/>
    </row>
    <row r="40813" spans="21:21" x14ac:dyDescent="0.2">
      <c r="U40813" s="59"/>
    </row>
    <row r="40814" spans="21:21" x14ac:dyDescent="0.2">
      <c r="U40814" s="59"/>
    </row>
    <row r="40815" spans="21:21" x14ac:dyDescent="0.2">
      <c r="U40815" s="59"/>
    </row>
    <row r="40816" spans="21:21" x14ac:dyDescent="0.2">
      <c r="U40816" s="59"/>
    </row>
    <row r="40817" spans="21:21" x14ac:dyDescent="0.2">
      <c r="U40817" s="59"/>
    </row>
    <row r="40818" spans="21:21" x14ac:dyDescent="0.2">
      <c r="U40818" s="59"/>
    </row>
    <row r="40819" spans="21:21" x14ac:dyDescent="0.2">
      <c r="U40819" s="59"/>
    </row>
    <row r="40820" spans="21:21" x14ac:dyDescent="0.2">
      <c r="U40820" s="59"/>
    </row>
    <row r="40821" spans="21:21" x14ac:dyDescent="0.2">
      <c r="U40821" s="59"/>
    </row>
    <row r="40822" spans="21:21" x14ac:dyDescent="0.2">
      <c r="U40822" s="59"/>
    </row>
    <row r="40823" spans="21:21" x14ac:dyDescent="0.2">
      <c r="U40823" s="59"/>
    </row>
    <row r="40824" spans="21:21" x14ac:dyDescent="0.2">
      <c r="U40824" s="59"/>
    </row>
    <row r="40825" spans="21:21" x14ac:dyDescent="0.2">
      <c r="U40825" s="59"/>
    </row>
    <row r="40826" spans="21:21" x14ac:dyDescent="0.2">
      <c r="U40826" s="59"/>
    </row>
    <row r="40827" spans="21:21" x14ac:dyDescent="0.2">
      <c r="U40827" s="59"/>
    </row>
    <row r="40828" spans="21:21" x14ac:dyDescent="0.2">
      <c r="U40828" s="59"/>
    </row>
    <row r="40829" spans="21:21" x14ac:dyDescent="0.2">
      <c r="U40829" s="59"/>
    </row>
    <row r="40830" spans="21:21" x14ac:dyDescent="0.2">
      <c r="U40830" s="59"/>
    </row>
    <row r="40831" spans="21:21" x14ac:dyDescent="0.2">
      <c r="U40831" s="59"/>
    </row>
    <row r="40832" spans="21:21" x14ac:dyDescent="0.2">
      <c r="U40832" s="59"/>
    </row>
    <row r="40833" spans="21:21" x14ac:dyDescent="0.2">
      <c r="U40833" s="59"/>
    </row>
    <row r="40834" spans="21:21" x14ac:dyDescent="0.2">
      <c r="U40834" s="59"/>
    </row>
    <row r="40835" spans="21:21" x14ac:dyDescent="0.2">
      <c r="U40835" s="59"/>
    </row>
    <row r="40836" spans="21:21" x14ac:dyDescent="0.2">
      <c r="U40836" s="59"/>
    </row>
    <row r="40837" spans="21:21" x14ac:dyDescent="0.2">
      <c r="U40837" s="59"/>
    </row>
    <row r="40838" spans="21:21" x14ac:dyDescent="0.2">
      <c r="U40838" s="59"/>
    </row>
    <row r="40839" spans="21:21" x14ac:dyDescent="0.2">
      <c r="U40839" s="59"/>
    </row>
    <row r="40840" spans="21:21" x14ac:dyDescent="0.2">
      <c r="U40840" s="59"/>
    </row>
    <row r="40841" spans="21:21" x14ac:dyDescent="0.2">
      <c r="U40841" s="59"/>
    </row>
    <row r="40842" spans="21:21" x14ac:dyDescent="0.2">
      <c r="U40842" s="59"/>
    </row>
    <row r="40843" spans="21:21" x14ac:dyDescent="0.2">
      <c r="U40843" s="59"/>
    </row>
    <row r="40844" spans="21:21" x14ac:dyDescent="0.2">
      <c r="U40844" s="59"/>
    </row>
    <row r="40845" spans="21:21" x14ac:dyDescent="0.2">
      <c r="U40845" s="59"/>
    </row>
    <row r="40846" spans="21:21" x14ac:dyDescent="0.2">
      <c r="U40846" s="59"/>
    </row>
    <row r="40847" spans="21:21" x14ac:dyDescent="0.2">
      <c r="U40847" s="59"/>
    </row>
    <row r="40848" spans="21:21" x14ac:dyDescent="0.2">
      <c r="U40848" s="59"/>
    </row>
    <row r="40849" spans="21:21" x14ac:dyDescent="0.2">
      <c r="U40849" s="59"/>
    </row>
    <row r="40850" spans="21:21" x14ac:dyDescent="0.2">
      <c r="U40850" s="59"/>
    </row>
    <row r="40851" spans="21:21" x14ac:dyDescent="0.2">
      <c r="U40851" s="59"/>
    </row>
    <row r="40852" spans="21:21" x14ac:dyDescent="0.2">
      <c r="U40852" s="59"/>
    </row>
    <row r="40853" spans="21:21" x14ac:dyDescent="0.2">
      <c r="U40853" s="59"/>
    </row>
    <row r="40854" spans="21:21" x14ac:dyDescent="0.2">
      <c r="U40854" s="59"/>
    </row>
    <row r="40855" spans="21:21" x14ac:dyDescent="0.2">
      <c r="U40855" s="59"/>
    </row>
    <row r="40856" spans="21:21" x14ac:dyDescent="0.2">
      <c r="U40856" s="59"/>
    </row>
    <row r="40857" spans="21:21" x14ac:dyDescent="0.2">
      <c r="U40857" s="59"/>
    </row>
    <row r="40858" spans="21:21" x14ac:dyDescent="0.2">
      <c r="U40858" s="59"/>
    </row>
    <row r="40859" spans="21:21" x14ac:dyDescent="0.2">
      <c r="U40859" s="59"/>
    </row>
    <row r="40860" spans="21:21" x14ac:dyDescent="0.2">
      <c r="U40860" s="59"/>
    </row>
    <row r="40861" spans="21:21" x14ac:dyDescent="0.2">
      <c r="U40861" s="59"/>
    </row>
    <row r="40862" spans="21:21" x14ac:dyDescent="0.2">
      <c r="U40862" s="59"/>
    </row>
    <row r="40863" spans="21:21" x14ac:dyDescent="0.2">
      <c r="U40863" s="59"/>
    </row>
    <row r="40864" spans="21:21" x14ac:dyDescent="0.2">
      <c r="U40864" s="59"/>
    </row>
    <row r="40865" spans="21:21" x14ac:dyDescent="0.2">
      <c r="U40865" s="59"/>
    </row>
    <row r="40866" spans="21:21" x14ac:dyDescent="0.2">
      <c r="U40866" s="59"/>
    </row>
    <row r="40867" spans="21:21" x14ac:dyDescent="0.2">
      <c r="U40867" s="59"/>
    </row>
    <row r="40868" spans="21:21" x14ac:dyDescent="0.2">
      <c r="U40868" s="59"/>
    </row>
    <row r="40869" spans="21:21" x14ac:dyDescent="0.2">
      <c r="U40869" s="59"/>
    </row>
    <row r="40870" spans="21:21" x14ac:dyDescent="0.2">
      <c r="U40870" s="59"/>
    </row>
    <row r="40871" spans="21:21" x14ac:dyDescent="0.2">
      <c r="U40871" s="59"/>
    </row>
    <row r="40872" spans="21:21" x14ac:dyDescent="0.2">
      <c r="U40872" s="59"/>
    </row>
    <row r="40873" spans="21:21" x14ac:dyDescent="0.2">
      <c r="U40873" s="59"/>
    </row>
    <row r="40874" spans="21:21" x14ac:dyDescent="0.2">
      <c r="U40874" s="59"/>
    </row>
    <row r="40875" spans="21:21" x14ac:dyDescent="0.2">
      <c r="U40875" s="59"/>
    </row>
    <row r="40876" spans="21:21" x14ac:dyDescent="0.2">
      <c r="U40876" s="59"/>
    </row>
    <row r="40877" spans="21:21" x14ac:dyDescent="0.2">
      <c r="U40877" s="59"/>
    </row>
    <row r="40878" spans="21:21" x14ac:dyDescent="0.2">
      <c r="U40878" s="59"/>
    </row>
    <row r="40879" spans="21:21" x14ac:dyDescent="0.2">
      <c r="U40879" s="59"/>
    </row>
    <row r="40880" spans="21:21" x14ac:dyDescent="0.2">
      <c r="U40880" s="59"/>
    </row>
    <row r="40881" spans="21:21" x14ac:dyDescent="0.2">
      <c r="U40881" s="59"/>
    </row>
    <row r="40882" spans="21:21" x14ac:dyDescent="0.2">
      <c r="U40882" s="59"/>
    </row>
    <row r="40883" spans="21:21" x14ac:dyDescent="0.2">
      <c r="U40883" s="59"/>
    </row>
    <row r="40884" spans="21:21" x14ac:dyDescent="0.2">
      <c r="U40884" s="59"/>
    </row>
    <row r="40885" spans="21:21" x14ac:dyDescent="0.2">
      <c r="U40885" s="59"/>
    </row>
    <row r="40886" spans="21:21" x14ac:dyDescent="0.2">
      <c r="U40886" s="59"/>
    </row>
    <row r="40887" spans="21:21" x14ac:dyDescent="0.2">
      <c r="U40887" s="59"/>
    </row>
    <row r="40888" spans="21:21" x14ac:dyDescent="0.2">
      <c r="U40888" s="59"/>
    </row>
    <row r="40889" spans="21:21" x14ac:dyDescent="0.2">
      <c r="U40889" s="59"/>
    </row>
    <row r="40890" spans="21:21" x14ac:dyDescent="0.2">
      <c r="U40890" s="59"/>
    </row>
    <row r="40891" spans="21:21" x14ac:dyDescent="0.2">
      <c r="U40891" s="59"/>
    </row>
    <row r="40892" spans="21:21" x14ac:dyDescent="0.2">
      <c r="U40892" s="59"/>
    </row>
    <row r="40893" spans="21:21" x14ac:dyDescent="0.2">
      <c r="U40893" s="59"/>
    </row>
    <row r="40894" spans="21:21" x14ac:dyDescent="0.2">
      <c r="U40894" s="59"/>
    </row>
    <row r="40895" spans="21:21" x14ac:dyDescent="0.2">
      <c r="U40895" s="59"/>
    </row>
    <row r="40896" spans="21:21" x14ac:dyDescent="0.2">
      <c r="U40896" s="59"/>
    </row>
    <row r="40897" spans="21:21" x14ac:dyDescent="0.2">
      <c r="U40897" s="59"/>
    </row>
    <row r="40898" spans="21:21" x14ac:dyDescent="0.2">
      <c r="U40898" s="59"/>
    </row>
    <row r="40899" spans="21:21" x14ac:dyDescent="0.2">
      <c r="U40899" s="59"/>
    </row>
    <row r="40900" spans="21:21" x14ac:dyDescent="0.2">
      <c r="U40900" s="59"/>
    </row>
    <row r="40901" spans="21:21" x14ac:dyDescent="0.2">
      <c r="U40901" s="59"/>
    </row>
    <row r="40902" spans="21:21" x14ac:dyDescent="0.2">
      <c r="U40902" s="59"/>
    </row>
    <row r="40903" spans="21:21" x14ac:dyDescent="0.2">
      <c r="U40903" s="59"/>
    </row>
    <row r="40904" spans="21:21" x14ac:dyDescent="0.2">
      <c r="U40904" s="59"/>
    </row>
    <row r="40905" spans="21:21" x14ac:dyDescent="0.2">
      <c r="U40905" s="59"/>
    </row>
    <row r="40906" spans="21:21" x14ac:dyDescent="0.2">
      <c r="U40906" s="59"/>
    </row>
    <row r="40907" spans="21:21" x14ac:dyDescent="0.2">
      <c r="U40907" s="59"/>
    </row>
    <row r="40908" spans="21:21" x14ac:dyDescent="0.2">
      <c r="U40908" s="59"/>
    </row>
    <row r="40909" spans="21:21" x14ac:dyDescent="0.2">
      <c r="U40909" s="59"/>
    </row>
    <row r="40910" spans="21:21" x14ac:dyDescent="0.2">
      <c r="U40910" s="59"/>
    </row>
    <row r="40911" spans="21:21" x14ac:dyDescent="0.2">
      <c r="U40911" s="59"/>
    </row>
    <row r="40912" spans="21:21" x14ac:dyDescent="0.2">
      <c r="U40912" s="59"/>
    </row>
    <row r="40913" spans="21:21" x14ac:dyDescent="0.2">
      <c r="U40913" s="59"/>
    </row>
    <row r="40914" spans="21:21" x14ac:dyDescent="0.2">
      <c r="U40914" s="59"/>
    </row>
    <row r="40915" spans="21:21" x14ac:dyDescent="0.2">
      <c r="U40915" s="59"/>
    </row>
    <row r="40916" spans="21:21" x14ac:dyDescent="0.2">
      <c r="U40916" s="59"/>
    </row>
    <row r="40917" spans="21:21" x14ac:dyDescent="0.2">
      <c r="U40917" s="59"/>
    </row>
    <row r="40918" spans="21:21" x14ac:dyDescent="0.2">
      <c r="U40918" s="59"/>
    </row>
    <row r="40919" spans="21:21" x14ac:dyDescent="0.2">
      <c r="U40919" s="59"/>
    </row>
    <row r="40920" spans="21:21" x14ac:dyDescent="0.2">
      <c r="U40920" s="59"/>
    </row>
    <row r="40921" spans="21:21" x14ac:dyDescent="0.2">
      <c r="U40921" s="59"/>
    </row>
    <row r="40922" spans="21:21" x14ac:dyDescent="0.2">
      <c r="U40922" s="59"/>
    </row>
    <row r="40923" spans="21:21" x14ac:dyDescent="0.2">
      <c r="U40923" s="59"/>
    </row>
    <row r="40924" spans="21:21" x14ac:dyDescent="0.2">
      <c r="U40924" s="59"/>
    </row>
    <row r="40925" spans="21:21" x14ac:dyDescent="0.2">
      <c r="U40925" s="59"/>
    </row>
    <row r="40926" spans="21:21" x14ac:dyDescent="0.2">
      <c r="U40926" s="59"/>
    </row>
    <row r="40927" spans="21:21" x14ac:dyDescent="0.2">
      <c r="U40927" s="59"/>
    </row>
    <row r="40928" spans="21:21" x14ac:dyDescent="0.2">
      <c r="U40928" s="59"/>
    </row>
    <row r="40929" spans="21:21" x14ac:dyDescent="0.2">
      <c r="U40929" s="59"/>
    </row>
    <row r="40930" spans="21:21" x14ac:dyDescent="0.2">
      <c r="U40930" s="59"/>
    </row>
    <row r="40931" spans="21:21" x14ac:dyDescent="0.2">
      <c r="U40931" s="59"/>
    </row>
    <row r="40932" spans="21:21" x14ac:dyDescent="0.2">
      <c r="U40932" s="59"/>
    </row>
    <row r="40933" spans="21:21" x14ac:dyDescent="0.2">
      <c r="U40933" s="59"/>
    </row>
    <row r="40934" spans="21:21" x14ac:dyDescent="0.2">
      <c r="U40934" s="59"/>
    </row>
    <row r="40935" spans="21:21" x14ac:dyDescent="0.2">
      <c r="U40935" s="59"/>
    </row>
    <row r="40936" spans="21:21" x14ac:dyDescent="0.2">
      <c r="U40936" s="59"/>
    </row>
    <row r="40937" spans="21:21" x14ac:dyDescent="0.2">
      <c r="U40937" s="59"/>
    </row>
    <row r="40938" spans="21:21" x14ac:dyDescent="0.2">
      <c r="U40938" s="59"/>
    </row>
    <row r="40939" spans="21:21" x14ac:dyDescent="0.2">
      <c r="U40939" s="59"/>
    </row>
    <row r="40940" spans="21:21" x14ac:dyDescent="0.2">
      <c r="U40940" s="59"/>
    </row>
    <row r="40941" spans="21:21" x14ac:dyDescent="0.2">
      <c r="U40941" s="59"/>
    </row>
    <row r="40942" spans="21:21" x14ac:dyDescent="0.2">
      <c r="U40942" s="59"/>
    </row>
    <row r="40943" spans="21:21" x14ac:dyDescent="0.2">
      <c r="U40943" s="59"/>
    </row>
    <row r="40944" spans="21:21" x14ac:dyDescent="0.2">
      <c r="U40944" s="59"/>
    </row>
    <row r="40945" spans="21:21" x14ac:dyDescent="0.2">
      <c r="U40945" s="59"/>
    </row>
    <row r="40946" spans="21:21" x14ac:dyDescent="0.2">
      <c r="U40946" s="59"/>
    </row>
    <row r="40947" spans="21:21" x14ac:dyDescent="0.2">
      <c r="U40947" s="59"/>
    </row>
    <row r="40948" spans="21:21" x14ac:dyDescent="0.2">
      <c r="U40948" s="59"/>
    </row>
    <row r="40949" spans="21:21" x14ac:dyDescent="0.2">
      <c r="U40949" s="59"/>
    </row>
    <row r="40950" spans="21:21" x14ac:dyDescent="0.2">
      <c r="U40950" s="59"/>
    </row>
    <row r="40951" spans="21:21" x14ac:dyDescent="0.2">
      <c r="U40951" s="59"/>
    </row>
    <row r="40952" spans="21:21" x14ac:dyDescent="0.2">
      <c r="U40952" s="59"/>
    </row>
    <row r="40953" spans="21:21" x14ac:dyDescent="0.2">
      <c r="U40953" s="59"/>
    </row>
    <row r="40954" spans="21:21" x14ac:dyDescent="0.2">
      <c r="U40954" s="59"/>
    </row>
    <row r="40955" spans="21:21" x14ac:dyDescent="0.2">
      <c r="U40955" s="59"/>
    </row>
    <row r="40956" spans="21:21" x14ac:dyDescent="0.2">
      <c r="U40956" s="59"/>
    </row>
    <row r="40957" spans="21:21" x14ac:dyDescent="0.2">
      <c r="U40957" s="59"/>
    </row>
    <row r="40958" spans="21:21" x14ac:dyDescent="0.2">
      <c r="U40958" s="59"/>
    </row>
    <row r="40959" spans="21:21" x14ac:dyDescent="0.2">
      <c r="U40959" s="59"/>
    </row>
    <row r="40960" spans="21:21" x14ac:dyDescent="0.2">
      <c r="U40960" s="59"/>
    </row>
    <row r="40961" spans="21:21" x14ac:dyDescent="0.2">
      <c r="U40961" s="59"/>
    </row>
    <row r="40962" spans="21:21" x14ac:dyDescent="0.2">
      <c r="U40962" s="59"/>
    </row>
    <row r="40963" spans="21:21" x14ac:dyDescent="0.2">
      <c r="U40963" s="59"/>
    </row>
    <row r="40964" spans="21:21" x14ac:dyDescent="0.2">
      <c r="U40964" s="59"/>
    </row>
    <row r="40965" spans="21:21" x14ac:dyDescent="0.2">
      <c r="U40965" s="59"/>
    </row>
    <row r="40966" spans="21:21" x14ac:dyDescent="0.2">
      <c r="U40966" s="59"/>
    </row>
    <row r="40967" spans="21:21" x14ac:dyDescent="0.2">
      <c r="U40967" s="59"/>
    </row>
    <row r="40968" spans="21:21" x14ac:dyDescent="0.2">
      <c r="U40968" s="59"/>
    </row>
    <row r="40969" spans="21:21" x14ac:dyDescent="0.2">
      <c r="U40969" s="59"/>
    </row>
    <row r="40970" spans="21:21" x14ac:dyDescent="0.2">
      <c r="U40970" s="59"/>
    </row>
    <row r="40971" spans="21:21" x14ac:dyDescent="0.2">
      <c r="U40971" s="59"/>
    </row>
    <row r="40972" spans="21:21" x14ac:dyDescent="0.2">
      <c r="U40972" s="59"/>
    </row>
    <row r="40973" spans="21:21" x14ac:dyDescent="0.2">
      <c r="U40973" s="59"/>
    </row>
    <row r="40974" spans="21:21" x14ac:dyDescent="0.2">
      <c r="U40974" s="59"/>
    </row>
    <row r="40975" spans="21:21" x14ac:dyDescent="0.2">
      <c r="U40975" s="59"/>
    </row>
    <row r="40976" spans="21:21" x14ac:dyDescent="0.2">
      <c r="U40976" s="59"/>
    </row>
    <row r="40977" spans="21:21" x14ac:dyDescent="0.2">
      <c r="U40977" s="59"/>
    </row>
    <row r="40978" spans="21:21" x14ac:dyDescent="0.2">
      <c r="U40978" s="59"/>
    </row>
    <row r="40979" spans="21:21" x14ac:dyDescent="0.2">
      <c r="U40979" s="59"/>
    </row>
    <row r="40980" spans="21:21" x14ac:dyDescent="0.2">
      <c r="U40980" s="59"/>
    </row>
    <row r="40981" spans="21:21" x14ac:dyDescent="0.2">
      <c r="U40981" s="59"/>
    </row>
    <row r="40982" spans="21:21" x14ac:dyDescent="0.2">
      <c r="U40982" s="59"/>
    </row>
    <row r="40983" spans="21:21" x14ac:dyDescent="0.2">
      <c r="U40983" s="59"/>
    </row>
    <row r="40984" spans="21:21" x14ac:dyDescent="0.2">
      <c r="U40984" s="59"/>
    </row>
    <row r="40985" spans="21:21" x14ac:dyDescent="0.2">
      <c r="U40985" s="59"/>
    </row>
    <row r="40986" spans="21:21" x14ac:dyDescent="0.2">
      <c r="U40986" s="59"/>
    </row>
    <row r="40987" spans="21:21" x14ac:dyDescent="0.2">
      <c r="U40987" s="59"/>
    </row>
    <row r="40988" spans="21:21" x14ac:dyDescent="0.2">
      <c r="U40988" s="59"/>
    </row>
    <row r="40989" spans="21:21" x14ac:dyDescent="0.2">
      <c r="U40989" s="59"/>
    </row>
    <row r="40990" spans="21:21" x14ac:dyDescent="0.2">
      <c r="U40990" s="59"/>
    </row>
    <row r="40991" spans="21:21" x14ac:dyDescent="0.2">
      <c r="U40991" s="59"/>
    </row>
    <row r="40992" spans="21:21" x14ac:dyDescent="0.2">
      <c r="U40992" s="59"/>
    </row>
    <row r="40993" spans="21:21" x14ac:dyDescent="0.2">
      <c r="U40993" s="59"/>
    </row>
    <row r="40994" spans="21:21" x14ac:dyDescent="0.2">
      <c r="U40994" s="59"/>
    </row>
    <row r="40995" spans="21:21" x14ac:dyDescent="0.2">
      <c r="U40995" s="59"/>
    </row>
    <row r="40996" spans="21:21" x14ac:dyDescent="0.2">
      <c r="U40996" s="59"/>
    </row>
    <row r="40997" spans="21:21" x14ac:dyDescent="0.2">
      <c r="U40997" s="59"/>
    </row>
    <row r="40998" spans="21:21" x14ac:dyDescent="0.2">
      <c r="U40998" s="59"/>
    </row>
    <row r="40999" spans="21:21" x14ac:dyDescent="0.2">
      <c r="U40999" s="59"/>
    </row>
    <row r="41000" spans="21:21" x14ac:dyDescent="0.2">
      <c r="U41000" s="59"/>
    </row>
    <row r="41001" spans="21:21" x14ac:dyDescent="0.2">
      <c r="U41001" s="59"/>
    </row>
    <row r="41002" spans="21:21" x14ac:dyDescent="0.2">
      <c r="U41002" s="59"/>
    </row>
    <row r="41003" spans="21:21" x14ac:dyDescent="0.2">
      <c r="U41003" s="59"/>
    </row>
    <row r="41004" spans="21:21" x14ac:dyDescent="0.2">
      <c r="U41004" s="59"/>
    </row>
    <row r="41005" spans="21:21" x14ac:dyDescent="0.2">
      <c r="U41005" s="59"/>
    </row>
    <row r="41006" spans="21:21" x14ac:dyDescent="0.2">
      <c r="U41006" s="59"/>
    </row>
    <row r="41007" spans="21:21" x14ac:dyDescent="0.2">
      <c r="U41007" s="59"/>
    </row>
    <row r="41008" spans="21:21" x14ac:dyDescent="0.2">
      <c r="U41008" s="59"/>
    </row>
    <row r="41009" spans="21:21" x14ac:dyDescent="0.2">
      <c r="U41009" s="59"/>
    </row>
    <row r="41010" spans="21:21" x14ac:dyDescent="0.2">
      <c r="U41010" s="59"/>
    </row>
    <row r="41011" spans="21:21" x14ac:dyDescent="0.2">
      <c r="U41011" s="59"/>
    </row>
    <row r="41012" spans="21:21" x14ac:dyDescent="0.2">
      <c r="U41012" s="59"/>
    </row>
    <row r="41013" spans="21:21" x14ac:dyDescent="0.2">
      <c r="U41013" s="59"/>
    </row>
    <row r="41014" spans="21:21" x14ac:dyDescent="0.2">
      <c r="U41014" s="59"/>
    </row>
    <row r="41015" spans="21:21" x14ac:dyDescent="0.2">
      <c r="U41015" s="59"/>
    </row>
    <row r="41016" spans="21:21" x14ac:dyDescent="0.2">
      <c r="U41016" s="59"/>
    </row>
    <row r="41017" spans="21:21" x14ac:dyDescent="0.2">
      <c r="U41017" s="59"/>
    </row>
    <row r="41018" spans="21:21" x14ac:dyDescent="0.2">
      <c r="U41018" s="59"/>
    </row>
    <row r="41019" spans="21:21" x14ac:dyDescent="0.2">
      <c r="U41019" s="59"/>
    </row>
    <row r="41020" spans="21:21" x14ac:dyDescent="0.2">
      <c r="U41020" s="59"/>
    </row>
    <row r="41021" spans="21:21" x14ac:dyDescent="0.2">
      <c r="U41021" s="59"/>
    </row>
    <row r="41022" spans="21:21" x14ac:dyDescent="0.2">
      <c r="U41022" s="59"/>
    </row>
    <row r="41023" spans="21:21" x14ac:dyDescent="0.2">
      <c r="U41023" s="59"/>
    </row>
    <row r="41024" spans="21:21" x14ac:dyDescent="0.2">
      <c r="U41024" s="59"/>
    </row>
    <row r="41025" spans="21:21" x14ac:dyDescent="0.2">
      <c r="U41025" s="59"/>
    </row>
    <row r="41026" spans="21:21" x14ac:dyDescent="0.2">
      <c r="U41026" s="59"/>
    </row>
    <row r="41027" spans="21:21" x14ac:dyDescent="0.2">
      <c r="U41027" s="59"/>
    </row>
    <row r="41028" spans="21:21" x14ac:dyDescent="0.2">
      <c r="U41028" s="59"/>
    </row>
    <row r="41029" spans="21:21" x14ac:dyDescent="0.2">
      <c r="U41029" s="59"/>
    </row>
    <row r="41030" spans="21:21" x14ac:dyDescent="0.2">
      <c r="U41030" s="59"/>
    </row>
    <row r="41031" spans="21:21" x14ac:dyDescent="0.2">
      <c r="U41031" s="59"/>
    </row>
    <row r="41032" spans="21:21" x14ac:dyDescent="0.2">
      <c r="U41032" s="59"/>
    </row>
    <row r="41033" spans="21:21" x14ac:dyDescent="0.2">
      <c r="U41033" s="59"/>
    </row>
    <row r="41034" spans="21:21" x14ac:dyDescent="0.2">
      <c r="U41034" s="59"/>
    </row>
    <row r="41035" spans="21:21" x14ac:dyDescent="0.2">
      <c r="U41035" s="59"/>
    </row>
    <row r="41036" spans="21:21" x14ac:dyDescent="0.2">
      <c r="U41036" s="59"/>
    </row>
    <row r="41037" spans="21:21" x14ac:dyDescent="0.2">
      <c r="U41037" s="59"/>
    </row>
    <row r="41038" spans="21:21" x14ac:dyDescent="0.2">
      <c r="U41038" s="59"/>
    </row>
    <row r="41039" spans="21:21" x14ac:dyDescent="0.2">
      <c r="U41039" s="59"/>
    </row>
    <row r="41040" spans="21:21" x14ac:dyDescent="0.2">
      <c r="U41040" s="59"/>
    </row>
    <row r="41041" spans="21:21" x14ac:dyDescent="0.2">
      <c r="U41041" s="59"/>
    </row>
    <row r="41042" spans="21:21" x14ac:dyDescent="0.2">
      <c r="U41042" s="59"/>
    </row>
    <row r="41043" spans="21:21" x14ac:dyDescent="0.2">
      <c r="U41043" s="59"/>
    </row>
    <row r="41044" spans="21:21" x14ac:dyDescent="0.2">
      <c r="U41044" s="59"/>
    </row>
    <row r="41045" spans="21:21" x14ac:dyDescent="0.2">
      <c r="U41045" s="59"/>
    </row>
    <row r="41046" spans="21:21" x14ac:dyDescent="0.2">
      <c r="U41046" s="59"/>
    </row>
    <row r="41047" spans="21:21" x14ac:dyDescent="0.2">
      <c r="U41047" s="59"/>
    </row>
    <row r="41048" spans="21:21" x14ac:dyDescent="0.2">
      <c r="U41048" s="59"/>
    </row>
    <row r="41049" spans="21:21" x14ac:dyDescent="0.2">
      <c r="U41049" s="59"/>
    </row>
    <row r="41050" spans="21:21" x14ac:dyDescent="0.2">
      <c r="U41050" s="59"/>
    </row>
    <row r="41051" spans="21:21" x14ac:dyDescent="0.2">
      <c r="U41051" s="59"/>
    </row>
    <row r="41052" spans="21:21" x14ac:dyDescent="0.2">
      <c r="U41052" s="59"/>
    </row>
    <row r="41053" spans="21:21" x14ac:dyDescent="0.2">
      <c r="U41053" s="59"/>
    </row>
    <row r="41054" spans="21:21" x14ac:dyDescent="0.2">
      <c r="U41054" s="59"/>
    </row>
    <row r="41055" spans="21:21" x14ac:dyDescent="0.2">
      <c r="U41055" s="59"/>
    </row>
    <row r="41056" spans="21:21" x14ac:dyDescent="0.2">
      <c r="U41056" s="59"/>
    </row>
    <row r="41057" spans="21:21" x14ac:dyDescent="0.2">
      <c r="U41057" s="59"/>
    </row>
    <row r="41058" spans="21:21" x14ac:dyDescent="0.2">
      <c r="U41058" s="59"/>
    </row>
    <row r="41059" spans="21:21" x14ac:dyDescent="0.2">
      <c r="U41059" s="59"/>
    </row>
    <row r="41060" spans="21:21" x14ac:dyDescent="0.2">
      <c r="U41060" s="59"/>
    </row>
    <row r="41061" spans="21:21" x14ac:dyDescent="0.2">
      <c r="U41061" s="59"/>
    </row>
    <row r="41062" spans="21:21" x14ac:dyDescent="0.2">
      <c r="U41062" s="59"/>
    </row>
    <row r="41063" spans="21:21" x14ac:dyDescent="0.2">
      <c r="U41063" s="59"/>
    </row>
    <row r="41064" spans="21:21" x14ac:dyDescent="0.2">
      <c r="U41064" s="59"/>
    </row>
    <row r="41065" spans="21:21" x14ac:dyDescent="0.2">
      <c r="U41065" s="59"/>
    </row>
    <row r="41066" spans="21:21" x14ac:dyDescent="0.2">
      <c r="U41066" s="59"/>
    </row>
    <row r="41067" spans="21:21" x14ac:dyDescent="0.2">
      <c r="U41067" s="59"/>
    </row>
    <row r="41068" spans="21:21" x14ac:dyDescent="0.2">
      <c r="U41068" s="59"/>
    </row>
    <row r="41069" spans="21:21" x14ac:dyDescent="0.2">
      <c r="U41069" s="59"/>
    </row>
    <row r="41070" spans="21:21" x14ac:dyDescent="0.2">
      <c r="U41070" s="59"/>
    </row>
    <row r="41071" spans="21:21" x14ac:dyDescent="0.2">
      <c r="U41071" s="59"/>
    </row>
    <row r="41072" spans="21:21" x14ac:dyDescent="0.2">
      <c r="U41072" s="59"/>
    </row>
    <row r="41073" spans="21:21" x14ac:dyDescent="0.2">
      <c r="U41073" s="59"/>
    </row>
    <row r="41074" spans="21:21" x14ac:dyDescent="0.2">
      <c r="U41074" s="59"/>
    </row>
    <row r="41075" spans="21:21" x14ac:dyDescent="0.2">
      <c r="U41075" s="59"/>
    </row>
    <row r="41076" spans="21:21" x14ac:dyDescent="0.2">
      <c r="U41076" s="59"/>
    </row>
    <row r="41077" spans="21:21" x14ac:dyDescent="0.2">
      <c r="U41077" s="59"/>
    </row>
    <row r="41078" spans="21:21" x14ac:dyDescent="0.2">
      <c r="U41078" s="59"/>
    </row>
    <row r="41079" spans="21:21" x14ac:dyDescent="0.2">
      <c r="U41079" s="59"/>
    </row>
    <row r="41080" spans="21:21" x14ac:dyDescent="0.2">
      <c r="U41080" s="59"/>
    </row>
    <row r="41081" spans="21:21" x14ac:dyDescent="0.2">
      <c r="U41081" s="59"/>
    </row>
    <row r="41082" spans="21:21" x14ac:dyDescent="0.2">
      <c r="U41082" s="59"/>
    </row>
    <row r="41083" spans="21:21" x14ac:dyDescent="0.2">
      <c r="U41083" s="59"/>
    </row>
    <row r="41084" spans="21:21" x14ac:dyDescent="0.2">
      <c r="U41084" s="59"/>
    </row>
    <row r="41085" spans="21:21" x14ac:dyDescent="0.2">
      <c r="U41085" s="59"/>
    </row>
    <row r="41086" spans="21:21" x14ac:dyDescent="0.2">
      <c r="U41086" s="59"/>
    </row>
    <row r="41087" spans="21:21" x14ac:dyDescent="0.2">
      <c r="U41087" s="59"/>
    </row>
    <row r="41088" spans="21:21" x14ac:dyDescent="0.2">
      <c r="U41088" s="59"/>
    </row>
    <row r="41089" spans="21:21" x14ac:dyDescent="0.2">
      <c r="U41089" s="59"/>
    </row>
    <row r="41090" spans="21:21" x14ac:dyDescent="0.2">
      <c r="U41090" s="59"/>
    </row>
    <row r="41091" spans="21:21" x14ac:dyDescent="0.2">
      <c r="U41091" s="59"/>
    </row>
    <row r="41092" spans="21:21" x14ac:dyDescent="0.2">
      <c r="U41092" s="59"/>
    </row>
    <row r="41093" spans="21:21" x14ac:dyDescent="0.2">
      <c r="U41093" s="59"/>
    </row>
    <row r="41094" spans="21:21" x14ac:dyDescent="0.2">
      <c r="U41094" s="59"/>
    </row>
    <row r="41095" spans="21:21" x14ac:dyDescent="0.2">
      <c r="U41095" s="59"/>
    </row>
    <row r="41096" spans="21:21" x14ac:dyDescent="0.2">
      <c r="U41096" s="59"/>
    </row>
    <row r="41097" spans="21:21" x14ac:dyDescent="0.2">
      <c r="U41097" s="59"/>
    </row>
    <row r="41098" spans="21:21" x14ac:dyDescent="0.2">
      <c r="U41098" s="59"/>
    </row>
    <row r="41099" spans="21:21" x14ac:dyDescent="0.2">
      <c r="U41099" s="59"/>
    </row>
    <row r="41100" spans="21:21" x14ac:dyDescent="0.2">
      <c r="U41100" s="59"/>
    </row>
    <row r="41101" spans="21:21" x14ac:dyDescent="0.2">
      <c r="U41101" s="59"/>
    </row>
    <row r="41102" spans="21:21" x14ac:dyDescent="0.2">
      <c r="U41102" s="59"/>
    </row>
    <row r="41103" spans="21:21" x14ac:dyDescent="0.2">
      <c r="U41103" s="59"/>
    </row>
    <row r="41104" spans="21:21" x14ac:dyDescent="0.2">
      <c r="U41104" s="59"/>
    </row>
    <row r="41105" spans="21:21" x14ac:dyDescent="0.2">
      <c r="U41105" s="59"/>
    </row>
    <row r="41106" spans="21:21" x14ac:dyDescent="0.2">
      <c r="U41106" s="59"/>
    </row>
    <row r="41107" spans="21:21" x14ac:dyDescent="0.2">
      <c r="U41107" s="59"/>
    </row>
    <row r="41108" spans="21:21" x14ac:dyDescent="0.2">
      <c r="U41108" s="59"/>
    </row>
    <row r="41109" spans="21:21" x14ac:dyDescent="0.2">
      <c r="U41109" s="59"/>
    </row>
    <row r="41110" spans="21:21" x14ac:dyDescent="0.2">
      <c r="U41110" s="59"/>
    </row>
    <row r="41111" spans="21:21" x14ac:dyDescent="0.2">
      <c r="U41111" s="59"/>
    </row>
    <row r="41112" spans="21:21" x14ac:dyDescent="0.2">
      <c r="U41112" s="59"/>
    </row>
    <row r="41113" spans="21:21" x14ac:dyDescent="0.2">
      <c r="U41113" s="59"/>
    </row>
    <row r="41114" spans="21:21" x14ac:dyDescent="0.2">
      <c r="U41114" s="59"/>
    </row>
    <row r="41115" spans="21:21" x14ac:dyDescent="0.2">
      <c r="U41115" s="59"/>
    </row>
    <row r="41116" spans="21:21" x14ac:dyDescent="0.2">
      <c r="U41116" s="59"/>
    </row>
    <row r="41117" spans="21:21" x14ac:dyDescent="0.2">
      <c r="U41117" s="59"/>
    </row>
    <row r="41118" spans="21:21" x14ac:dyDescent="0.2">
      <c r="U41118" s="59"/>
    </row>
    <row r="41119" spans="21:21" x14ac:dyDescent="0.2">
      <c r="U41119" s="59"/>
    </row>
    <row r="41120" spans="21:21" x14ac:dyDescent="0.2">
      <c r="U41120" s="59"/>
    </row>
    <row r="41121" spans="21:21" x14ac:dyDescent="0.2">
      <c r="U41121" s="59"/>
    </row>
    <row r="41122" spans="21:21" x14ac:dyDescent="0.2">
      <c r="U41122" s="59"/>
    </row>
    <row r="41123" spans="21:21" x14ac:dyDescent="0.2">
      <c r="U41123" s="59"/>
    </row>
    <row r="41124" spans="21:21" x14ac:dyDescent="0.2">
      <c r="U41124" s="59"/>
    </row>
    <row r="41125" spans="21:21" x14ac:dyDescent="0.2">
      <c r="U41125" s="59"/>
    </row>
    <row r="41126" spans="21:21" x14ac:dyDescent="0.2">
      <c r="U41126" s="59"/>
    </row>
    <row r="41127" spans="21:21" x14ac:dyDescent="0.2">
      <c r="U41127" s="59"/>
    </row>
    <row r="41128" spans="21:21" x14ac:dyDescent="0.2">
      <c r="U41128" s="59"/>
    </row>
    <row r="41129" spans="21:21" x14ac:dyDescent="0.2">
      <c r="U41129" s="59"/>
    </row>
    <row r="41130" spans="21:21" x14ac:dyDescent="0.2">
      <c r="U41130" s="59"/>
    </row>
    <row r="41131" spans="21:21" x14ac:dyDescent="0.2">
      <c r="U41131" s="59"/>
    </row>
    <row r="41132" spans="21:21" x14ac:dyDescent="0.2">
      <c r="U41132" s="59"/>
    </row>
    <row r="41133" spans="21:21" x14ac:dyDescent="0.2">
      <c r="U41133" s="59"/>
    </row>
    <row r="41134" spans="21:21" x14ac:dyDescent="0.2">
      <c r="U41134" s="59"/>
    </row>
    <row r="41135" spans="21:21" x14ac:dyDescent="0.2">
      <c r="U41135" s="59"/>
    </row>
    <row r="41136" spans="21:21" x14ac:dyDescent="0.2">
      <c r="U41136" s="59"/>
    </row>
    <row r="41137" spans="21:21" x14ac:dyDescent="0.2">
      <c r="U41137" s="59"/>
    </row>
    <row r="41138" spans="21:21" x14ac:dyDescent="0.2">
      <c r="U41138" s="59"/>
    </row>
    <row r="41139" spans="21:21" x14ac:dyDescent="0.2">
      <c r="U41139" s="59"/>
    </row>
    <row r="41140" spans="21:21" x14ac:dyDescent="0.2">
      <c r="U41140" s="59"/>
    </row>
    <row r="41141" spans="21:21" x14ac:dyDescent="0.2">
      <c r="U41141" s="59"/>
    </row>
    <row r="41142" spans="21:21" x14ac:dyDescent="0.2">
      <c r="U41142" s="59"/>
    </row>
    <row r="41143" spans="21:21" x14ac:dyDescent="0.2">
      <c r="U41143" s="59"/>
    </row>
    <row r="41144" spans="21:21" x14ac:dyDescent="0.2">
      <c r="U41144" s="59"/>
    </row>
    <row r="41145" spans="21:21" x14ac:dyDescent="0.2">
      <c r="U41145" s="59"/>
    </row>
    <row r="41146" spans="21:21" x14ac:dyDescent="0.2">
      <c r="U41146" s="59"/>
    </row>
    <row r="41147" spans="21:21" x14ac:dyDescent="0.2">
      <c r="U41147" s="59"/>
    </row>
    <row r="41148" spans="21:21" x14ac:dyDescent="0.2">
      <c r="U41148" s="59"/>
    </row>
    <row r="41149" spans="21:21" x14ac:dyDescent="0.2">
      <c r="U41149" s="59"/>
    </row>
    <row r="41150" spans="21:21" x14ac:dyDescent="0.2">
      <c r="U41150" s="59"/>
    </row>
    <row r="41151" spans="21:21" x14ac:dyDescent="0.2">
      <c r="U41151" s="59"/>
    </row>
    <row r="41152" spans="21:21" x14ac:dyDescent="0.2">
      <c r="U41152" s="59"/>
    </row>
    <row r="41153" spans="21:21" x14ac:dyDescent="0.2">
      <c r="U41153" s="59"/>
    </row>
    <row r="41154" spans="21:21" x14ac:dyDescent="0.2">
      <c r="U41154" s="59"/>
    </row>
    <row r="41155" spans="21:21" x14ac:dyDescent="0.2">
      <c r="U41155" s="59"/>
    </row>
    <row r="41156" spans="21:21" x14ac:dyDescent="0.2">
      <c r="U41156" s="59"/>
    </row>
    <row r="41157" spans="21:21" x14ac:dyDescent="0.2">
      <c r="U41157" s="59"/>
    </row>
    <row r="41158" spans="21:21" x14ac:dyDescent="0.2">
      <c r="U41158" s="59"/>
    </row>
    <row r="41159" spans="21:21" x14ac:dyDescent="0.2">
      <c r="U41159" s="59"/>
    </row>
    <row r="41160" spans="21:21" x14ac:dyDescent="0.2">
      <c r="U41160" s="59"/>
    </row>
    <row r="41161" spans="21:21" x14ac:dyDescent="0.2">
      <c r="U41161" s="59"/>
    </row>
    <row r="41162" spans="21:21" x14ac:dyDescent="0.2">
      <c r="U41162" s="59"/>
    </row>
    <row r="41163" spans="21:21" x14ac:dyDescent="0.2">
      <c r="U41163" s="59"/>
    </row>
    <row r="41164" spans="21:21" x14ac:dyDescent="0.2">
      <c r="U41164" s="59"/>
    </row>
    <row r="41165" spans="21:21" x14ac:dyDescent="0.2">
      <c r="U41165" s="59"/>
    </row>
    <row r="41166" spans="21:21" x14ac:dyDescent="0.2">
      <c r="U41166" s="59"/>
    </row>
    <row r="41167" spans="21:21" x14ac:dyDescent="0.2">
      <c r="U41167" s="59"/>
    </row>
    <row r="41168" spans="21:21" x14ac:dyDescent="0.2">
      <c r="U41168" s="59"/>
    </row>
    <row r="41169" spans="21:21" x14ac:dyDescent="0.2">
      <c r="U41169" s="59"/>
    </row>
    <row r="41170" spans="21:21" x14ac:dyDescent="0.2">
      <c r="U41170" s="59"/>
    </row>
    <row r="41171" spans="21:21" x14ac:dyDescent="0.2">
      <c r="U41171" s="59"/>
    </row>
    <row r="41172" spans="21:21" x14ac:dyDescent="0.2">
      <c r="U41172" s="59"/>
    </row>
    <row r="41173" spans="21:21" x14ac:dyDescent="0.2">
      <c r="U41173" s="59"/>
    </row>
    <row r="41174" spans="21:21" x14ac:dyDescent="0.2">
      <c r="U41174" s="59"/>
    </row>
    <row r="41175" spans="21:21" x14ac:dyDescent="0.2">
      <c r="U41175" s="59"/>
    </row>
    <row r="41176" spans="21:21" x14ac:dyDescent="0.2">
      <c r="U41176" s="59"/>
    </row>
    <row r="41177" spans="21:21" x14ac:dyDescent="0.2">
      <c r="U41177" s="59"/>
    </row>
    <row r="41178" spans="21:21" x14ac:dyDescent="0.2">
      <c r="U41178" s="59"/>
    </row>
    <row r="41179" spans="21:21" x14ac:dyDescent="0.2">
      <c r="U41179" s="59"/>
    </row>
    <row r="41180" spans="21:21" x14ac:dyDescent="0.2">
      <c r="U41180" s="59"/>
    </row>
    <row r="41181" spans="21:21" x14ac:dyDescent="0.2">
      <c r="U41181" s="59"/>
    </row>
    <row r="41182" spans="21:21" x14ac:dyDescent="0.2">
      <c r="U41182" s="59"/>
    </row>
    <row r="41183" spans="21:21" x14ac:dyDescent="0.2">
      <c r="U41183" s="59"/>
    </row>
    <row r="41184" spans="21:21" x14ac:dyDescent="0.2">
      <c r="U41184" s="59"/>
    </row>
    <row r="41185" spans="21:21" x14ac:dyDescent="0.2">
      <c r="U41185" s="59"/>
    </row>
    <row r="41186" spans="21:21" x14ac:dyDescent="0.2">
      <c r="U41186" s="59"/>
    </row>
    <row r="41187" spans="21:21" x14ac:dyDescent="0.2">
      <c r="U41187" s="59"/>
    </row>
    <row r="41188" spans="21:21" x14ac:dyDescent="0.2">
      <c r="U41188" s="59"/>
    </row>
    <row r="41189" spans="21:21" x14ac:dyDescent="0.2">
      <c r="U41189" s="59"/>
    </row>
    <row r="41190" spans="21:21" x14ac:dyDescent="0.2">
      <c r="U41190" s="59"/>
    </row>
    <row r="41191" spans="21:21" x14ac:dyDescent="0.2">
      <c r="U41191" s="59"/>
    </row>
    <row r="41192" spans="21:21" x14ac:dyDescent="0.2">
      <c r="U41192" s="59"/>
    </row>
    <row r="41193" spans="21:21" x14ac:dyDescent="0.2">
      <c r="U41193" s="59"/>
    </row>
    <row r="41194" spans="21:21" x14ac:dyDescent="0.2">
      <c r="U41194" s="59"/>
    </row>
    <row r="41195" spans="21:21" x14ac:dyDescent="0.2">
      <c r="U41195" s="59"/>
    </row>
    <row r="41196" spans="21:21" x14ac:dyDescent="0.2">
      <c r="U41196" s="59"/>
    </row>
    <row r="41197" spans="21:21" x14ac:dyDescent="0.2">
      <c r="U41197" s="59"/>
    </row>
    <row r="41198" spans="21:21" x14ac:dyDescent="0.2">
      <c r="U41198" s="59"/>
    </row>
    <row r="41199" spans="21:21" x14ac:dyDescent="0.2">
      <c r="U41199" s="59"/>
    </row>
    <row r="41200" spans="21:21" x14ac:dyDescent="0.2">
      <c r="U41200" s="59"/>
    </row>
    <row r="41201" spans="21:21" x14ac:dyDescent="0.2">
      <c r="U41201" s="59"/>
    </row>
    <row r="41202" spans="21:21" x14ac:dyDescent="0.2">
      <c r="U41202" s="59"/>
    </row>
    <row r="41203" spans="21:21" x14ac:dyDescent="0.2">
      <c r="U41203" s="59"/>
    </row>
    <row r="41204" spans="21:21" x14ac:dyDescent="0.2">
      <c r="U41204" s="59"/>
    </row>
    <row r="41205" spans="21:21" x14ac:dyDescent="0.2">
      <c r="U41205" s="59"/>
    </row>
    <row r="41206" spans="21:21" x14ac:dyDescent="0.2">
      <c r="U41206" s="59"/>
    </row>
    <row r="41207" spans="21:21" x14ac:dyDescent="0.2">
      <c r="U41207" s="59"/>
    </row>
    <row r="41208" spans="21:21" x14ac:dyDescent="0.2">
      <c r="U41208" s="59"/>
    </row>
    <row r="41209" spans="21:21" x14ac:dyDescent="0.2">
      <c r="U41209" s="59"/>
    </row>
    <row r="41210" spans="21:21" x14ac:dyDescent="0.2">
      <c r="U41210" s="59"/>
    </row>
    <row r="41211" spans="21:21" x14ac:dyDescent="0.2">
      <c r="U41211" s="59"/>
    </row>
    <row r="41212" spans="21:21" x14ac:dyDescent="0.2">
      <c r="U41212" s="59"/>
    </row>
    <row r="41213" spans="21:21" x14ac:dyDescent="0.2">
      <c r="U41213" s="59"/>
    </row>
    <row r="41214" spans="21:21" x14ac:dyDescent="0.2">
      <c r="U41214" s="59"/>
    </row>
    <row r="41215" spans="21:21" x14ac:dyDescent="0.2">
      <c r="U41215" s="59"/>
    </row>
    <row r="41216" spans="21:21" x14ac:dyDescent="0.2">
      <c r="U41216" s="59"/>
    </row>
    <row r="41217" spans="21:21" x14ac:dyDescent="0.2">
      <c r="U41217" s="59"/>
    </row>
    <row r="41218" spans="21:21" x14ac:dyDescent="0.2">
      <c r="U41218" s="59"/>
    </row>
    <row r="41219" spans="21:21" x14ac:dyDescent="0.2">
      <c r="U41219" s="59"/>
    </row>
    <row r="41220" spans="21:21" x14ac:dyDescent="0.2">
      <c r="U41220" s="59"/>
    </row>
    <row r="41221" spans="21:21" x14ac:dyDescent="0.2">
      <c r="U41221" s="59"/>
    </row>
    <row r="41222" spans="21:21" x14ac:dyDescent="0.2">
      <c r="U41222" s="59"/>
    </row>
    <row r="41223" spans="21:21" x14ac:dyDescent="0.2">
      <c r="U41223" s="59"/>
    </row>
    <row r="41224" spans="21:21" x14ac:dyDescent="0.2">
      <c r="U41224" s="59"/>
    </row>
    <row r="41225" spans="21:21" x14ac:dyDescent="0.2">
      <c r="U41225" s="59"/>
    </row>
    <row r="41226" spans="21:21" x14ac:dyDescent="0.2">
      <c r="U41226" s="59"/>
    </row>
    <row r="41227" spans="21:21" x14ac:dyDescent="0.2">
      <c r="U41227" s="59"/>
    </row>
    <row r="41228" spans="21:21" x14ac:dyDescent="0.2">
      <c r="U41228" s="59"/>
    </row>
    <row r="41229" spans="21:21" x14ac:dyDescent="0.2">
      <c r="U41229" s="59"/>
    </row>
    <row r="41230" spans="21:21" x14ac:dyDescent="0.2">
      <c r="U41230" s="59"/>
    </row>
    <row r="41231" spans="21:21" x14ac:dyDescent="0.2">
      <c r="U41231" s="59"/>
    </row>
    <row r="41232" spans="21:21" x14ac:dyDescent="0.2">
      <c r="U41232" s="59"/>
    </row>
    <row r="41233" spans="21:21" x14ac:dyDescent="0.2">
      <c r="U41233" s="59"/>
    </row>
    <row r="41234" spans="21:21" x14ac:dyDescent="0.2">
      <c r="U41234" s="59"/>
    </row>
    <row r="41235" spans="21:21" x14ac:dyDescent="0.2">
      <c r="U41235" s="59"/>
    </row>
    <row r="41236" spans="21:21" x14ac:dyDescent="0.2">
      <c r="U41236" s="59"/>
    </row>
    <row r="41237" spans="21:21" x14ac:dyDescent="0.2">
      <c r="U41237" s="59"/>
    </row>
    <row r="41238" spans="21:21" x14ac:dyDescent="0.2">
      <c r="U41238" s="59"/>
    </row>
    <row r="41239" spans="21:21" x14ac:dyDescent="0.2">
      <c r="U41239" s="59"/>
    </row>
    <row r="41240" spans="21:21" x14ac:dyDescent="0.2">
      <c r="U41240" s="59"/>
    </row>
    <row r="41241" spans="21:21" x14ac:dyDescent="0.2">
      <c r="U41241" s="59"/>
    </row>
    <row r="41242" spans="21:21" x14ac:dyDescent="0.2">
      <c r="U41242" s="59"/>
    </row>
    <row r="41243" spans="21:21" x14ac:dyDescent="0.2">
      <c r="U41243" s="59"/>
    </row>
    <row r="41244" spans="21:21" x14ac:dyDescent="0.2">
      <c r="U41244" s="59"/>
    </row>
    <row r="41245" spans="21:21" x14ac:dyDescent="0.2">
      <c r="U41245" s="59"/>
    </row>
    <row r="41246" spans="21:21" x14ac:dyDescent="0.2">
      <c r="U41246" s="59"/>
    </row>
    <row r="41247" spans="21:21" x14ac:dyDescent="0.2">
      <c r="U41247" s="59"/>
    </row>
    <row r="41248" spans="21:21" x14ac:dyDescent="0.2">
      <c r="U41248" s="59"/>
    </row>
    <row r="41249" spans="21:21" x14ac:dyDescent="0.2">
      <c r="U41249" s="59"/>
    </row>
    <row r="41250" spans="21:21" x14ac:dyDescent="0.2">
      <c r="U41250" s="59"/>
    </row>
    <row r="41251" spans="21:21" x14ac:dyDescent="0.2">
      <c r="U41251" s="59"/>
    </row>
    <row r="41252" spans="21:21" x14ac:dyDescent="0.2">
      <c r="U41252" s="59"/>
    </row>
    <row r="41253" spans="21:21" x14ac:dyDescent="0.2">
      <c r="U41253" s="59"/>
    </row>
    <row r="41254" spans="21:21" x14ac:dyDescent="0.2">
      <c r="U41254" s="59"/>
    </row>
    <row r="41255" spans="21:21" x14ac:dyDescent="0.2">
      <c r="U41255" s="59"/>
    </row>
    <row r="41256" spans="21:21" x14ac:dyDescent="0.2">
      <c r="U41256" s="59"/>
    </row>
    <row r="41257" spans="21:21" x14ac:dyDescent="0.2">
      <c r="U41257" s="59"/>
    </row>
    <row r="41258" spans="21:21" x14ac:dyDescent="0.2">
      <c r="U41258" s="59"/>
    </row>
    <row r="41259" spans="21:21" x14ac:dyDescent="0.2">
      <c r="U41259" s="59"/>
    </row>
    <row r="41260" spans="21:21" x14ac:dyDescent="0.2">
      <c r="U41260" s="59"/>
    </row>
    <row r="41261" spans="21:21" x14ac:dyDescent="0.2">
      <c r="U41261" s="59"/>
    </row>
    <row r="41262" spans="21:21" x14ac:dyDescent="0.2">
      <c r="U41262" s="59"/>
    </row>
    <row r="41263" spans="21:21" x14ac:dyDescent="0.2">
      <c r="U41263" s="59"/>
    </row>
    <row r="41264" spans="21:21" x14ac:dyDescent="0.2">
      <c r="U41264" s="59"/>
    </row>
    <row r="41265" spans="21:21" x14ac:dyDescent="0.2">
      <c r="U41265" s="59"/>
    </row>
    <row r="41266" spans="21:21" x14ac:dyDescent="0.2">
      <c r="U41266" s="59"/>
    </row>
    <row r="41267" spans="21:21" x14ac:dyDescent="0.2">
      <c r="U41267" s="59"/>
    </row>
    <row r="41268" spans="21:21" x14ac:dyDescent="0.2">
      <c r="U41268" s="59"/>
    </row>
    <row r="41269" spans="21:21" x14ac:dyDescent="0.2">
      <c r="U41269" s="59"/>
    </row>
    <row r="41270" spans="21:21" x14ac:dyDescent="0.2">
      <c r="U41270" s="59"/>
    </row>
    <row r="41271" spans="21:21" x14ac:dyDescent="0.2">
      <c r="U41271" s="59"/>
    </row>
    <row r="41272" spans="21:21" x14ac:dyDescent="0.2">
      <c r="U41272" s="59"/>
    </row>
    <row r="41273" spans="21:21" x14ac:dyDescent="0.2">
      <c r="U41273" s="59"/>
    </row>
    <row r="41274" spans="21:21" x14ac:dyDescent="0.2">
      <c r="U41274" s="59"/>
    </row>
    <row r="41275" spans="21:21" x14ac:dyDescent="0.2">
      <c r="U41275" s="59"/>
    </row>
    <row r="41276" spans="21:21" x14ac:dyDescent="0.2">
      <c r="U41276" s="59"/>
    </row>
    <row r="41277" spans="21:21" x14ac:dyDescent="0.2">
      <c r="U41277" s="59"/>
    </row>
    <row r="41278" spans="21:21" x14ac:dyDescent="0.2">
      <c r="U41278" s="59"/>
    </row>
    <row r="41279" spans="21:21" x14ac:dyDescent="0.2">
      <c r="U41279" s="59"/>
    </row>
    <row r="41280" spans="21:21" x14ac:dyDescent="0.2">
      <c r="U41280" s="59"/>
    </row>
    <row r="41281" spans="21:21" x14ac:dyDescent="0.2">
      <c r="U41281" s="59"/>
    </row>
    <row r="41282" spans="21:21" x14ac:dyDescent="0.2">
      <c r="U41282" s="59"/>
    </row>
    <row r="41283" spans="21:21" x14ac:dyDescent="0.2">
      <c r="U41283" s="59"/>
    </row>
    <row r="41284" spans="21:21" x14ac:dyDescent="0.2">
      <c r="U41284" s="59"/>
    </row>
    <row r="41285" spans="21:21" x14ac:dyDescent="0.2">
      <c r="U41285" s="59"/>
    </row>
    <row r="41286" spans="21:21" x14ac:dyDescent="0.2">
      <c r="U41286" s="59"/>
    </row>
    <row r="41287" spans="21:21" x14ac:dyDescent="0.2">
      <c r="U41287" s="59"/>
    </row>
    <row r="41288" spans="21:21" x14ac:dyDescent="0.2">
      <c r="U41288" s="59"/>
    </row>
    <row r="41289" spans="21:21" x14ac:dyDescent="0.2">
      <c r="U41289" s="59"/>
    </row>
    <row r="41290" spans="21:21" x14ac:dyDescent="0.2">
      <c r="U41290" s="59"/>
    </row>
    <row r="41291" spans="21:21" x14ac:dyDescent="0.2">
      <c r="U41291" s="59"/>
    </row>
    <row r="41292" spans="21:21" x14ac:dyDescent="0.2">
      <c r="U41292" s="59"/>
    </row>
    <row r="41293" spans="21:21" x14ac:dyDescent="0.2">
      <c r="U41293" s="59"/>
    </row>
    <row r="41294" spans="21:21" x14ac:dyDescent="0.2">
      <c r="U41294" s="59"/>
    </row>
    <row r="41295" spans="21:21" x14ac:dyDescent="0.2">
      <c r="U41295" s="59"/>
    </row>
    <row r="41296" spans="21:21" x14ac:dyDescent="0.2">
      <c r="U41296" s="59"/>
    </row>
    <row r="41297" spans="21:21" x14ac:dyDescent="0.2">
      <c r="U41297" s="59"/>
    </row>
    <row r="41298" spans="21:21" x14ac:dyDescent="0.2">
      <c r="U41298" s="59"/>
    </row>
    <row r="41299" spans="21:21" x14ac:dyDescent="0.2">
      <c r="U41299" s="59"/>
    </row>
    <row r="41300" spans="21:21" x14ac:dyDescent="0.2">
      <c r="U41300" s="59"/>
    </row>
    <row r="41301" spans="21:21" x14ac:dyDescent="0.2">
      <c r="U41301" s="59"/>
    </row>
    <row r="41302" spans="21:21" x14ac:dyDescent="0.2">
      <c r="U41302" s="59"/>
    </row>
    <row r="41303" spans="21:21" x14ac:dyDescent="0.2">
      <c r="U41303" s="59"/>
    </row>
    <row r="41304" spans="21:21" x14ac:dyDescent="0.2">
      <c r="U41304" s="59"/>
    </row>
    <row r="41305" spans="21:21" x14ac:dyDescent="0.2">
      <c r="U41305" s="59"/>
    </row>
    <row r="41306" spans="21:21" x14ac:dyDescent="0.2">
      <c r="U41306" s="59"/>
    </row>
    <row r="41307" spans="21:21" x14ac:dyDescent="0.2">
      <c r="U41307" s="59"/>
    </row>
    <row r="41308" spans="21:21" x14ac:dyDescent="0.2">
      <c r="U41308" s="59"/>
    </row>
    <row r="41309" spans="21:21" x14ac:dyDescent="0.2">
      <c r="U41309" s="59"/>
    </row>
    <row r="41310" spans="21:21" x14ac:dyDescent="0.2">
      <c r="U41310" s="59"/>
    </row>
    <row r="41311" spans="21:21" x14ac:dyDescent="0.2">
      <c r="U41311" s="59"/>
    </row>
    <row r="41312" spans="21:21" x14ac:dyDescent="0.2">
      <c r="U41312" s="59"/>
    </row>
    <row r="41313" spans="21:21" x14ac:dyDescent="0.2">
      <c r="U41313" s="59"/>
    </row>
    <row r="41314" spans="21:21" x14ac:dyDescent="0.2">
      <c r="U41314" s="59"/>
    </row>
    <row r="41315" spans="21:21" x14ac:dyDescent="0.2">
      <c r="U41315" s="59"/>
    </row>
    <row r="41316" spans="21:21" x14ac:dyDescent="0.2">
      <c r="U41316" s="59"/>
    </row>
    <row r="41317" spans="21:21" x14ac:dyDescent="0.2">
      <c r="U41317" s="59"/>
    </row>
    <row r="41318" spans="21:21" x14ac:dyDescent="0.2">
      <c r="U41318" s="59"/>
    </row>
    <row r="41319" spans="21:21" x14ac:dyDescent="0.2">
      <c r="U41319" s="59"/>
    </row>
    <row r="41320" spans="21:21" x14ac:dyDescent="0.2">
      <c r="U41320" s="59"/>
    </row>
    <row r="41321" spans="21:21" x14ac:dyDescent="0.2">
      <c r="U41321" s="59"/>
    </row>
    <row r="41322" spans="21:21" x14ac:dyDescent="0.2">
      <c r="U41322" s="59"/>
    </row>
    <row r="41323" spans="21:21" x14ac:dyDescent="0.2">
      <c r="U41323" s="59"/>
    </row>
    <row r="41324" spans="21:21" x14ac:dyDescent="0.2">
      <c r="U41324" s="59"/>
    </row>
    <row r="41325" spans="21:21" x14ac:dyDescent="0.2">
      <c r="U41325" s="59"/>
    </row>
    <row r="41326" spans="21:21" x14ac:dyDescent="0.2">
      <c r="U41326" s="59"/>
    </row>
    <row r="41327" spans="21:21" x14ac:dyDescent="0.2">
      <c r="U41327" s="59"/>
    </row>
    <row r="41328" spans="21:21" x14ac:dyDescent="0.2">
      <c r="U41328" s="59"/>
    </row>
    <row r="41329" spans="21:21" x14ac:dyDescent="0.2">
      <c r="U41329" s="59"/>
    </row>
    <row r="41330" spans="21:21" x14ac:dyDescent="0.2">
      <c r="U41330" s="59"/>
    </row>
    <row r="41331" spans="21:21" x14ac:dyDescent="0.2">
      <c r="U41331" s="59"/>
    </row>
    <row r="41332" spans="21:21" x14ac:dyDescent="0.2">
      <c r="U41332" s="59"/>
    </row>
    <row r="41333" spans="21:21" x14ac:dyDescent="0.2">
      <c r="U41333" s="59"/>
    </row>
    <row r="41334" spans="21:21" x14ac:dyDescent="0.2">
      <c r="U41334" s="59"/>
    </row>
    <row r="41335" spans="21:21" x14ac:dyDescent="0.2">
      <c r="U41335" s="59"/>
    </row>
    <row r="41336" spans="21:21" x14ac:dyDescent="0.2">
      <c r="U41336" s="59"/>
    </row>
    <row r="41337" spans="21:21" x14ac:dyDescent="0.2">
      <c r="U41337" s="59"/>
    </row>
    <row r="41338" spans="21:21" x14ac:dyDescent="0.2">
      <c r="U41338" s="59"/>
    </row>
    <row r="41339" spans="21:21" x14ac:dyDescent="0.2">
      <c r="U41339" s="59"/>
    </row>
    <row r="41340" spans="21:21" x14ac:dyDescent="0.2">
      <c r="U41340" s="59"/>
    </row>
    <row r="41341" spans="21:21" x14ac:dyDescent="0.2">
      <c r="U41341" s="59"/>
    </row>
    <row r="41342" spans="21:21" x14ac:dyDescent="0.2">
      <c r="U41342" s="59"/>
    </row>
    <row r="41343" spans="21:21" x14ac:dyDescent="0.2">
      <c r="U41343" s="59"/>
    </row>
    <row r="41344" spans="21:21" x14ac:dyDescent="0.2">
      <c r="U41344" s="59"/>
    </row>
    <row r="41345" spans="21:21" x14ac:dyDescent="0.2">
      <c r="U41345" s="59"/>
    </row>
    <row r="41346" spans="21:21" x14ac:dyDescent="0.2">
      <c r="U41346" s="59"/>
    </row>
    <row r="41347" spans="21:21" x14ac:dyDescent="0.2">
      <c r="U41347" s="59"/>
    </row>
    <row r="41348" spans="21:21" x14ac:dyDescent="0.2">
      <c r="U41348" s="59"/>
    </row>
    <row r="41349" spans="21:21" x14ac:dyDescent="0.2">
      <c r="U41349" s="59"/>
    </row>
    <row r="41350" spans="21:21" x14ac:dyDescent="0.2">
      <c r="U41350" s="59"/>
    </row>
    <row r="41351" spans="21:21" x14ac:dyDescent="0.2">
      <c r="U41351" s="59"/>
    </row>
    <row r="41352" spans="21:21" x14ac:dyDescent="0.2">
      <c r="U41352" s="59"/>
    </row>
    <row r="41353" spans="21:21" x14ac:dyDescent="0.2">
      <c r="U41353" s="59"/>
    </row>
    <row r="41354" spans="21:21" x14ac:dyDescent="0.2">
      <c r="U41354" s="59"/>
    </row>
    <row r="41355" spans="21:21" x14ac:dyDescent="0.2">
      <c r="U41355" s="59"/>
    </row>
    <row r="41356" spans="21:21" x14ac:dyDescent="0.2">
      <c r="U41356" s="59"/>
    </row>
    <row r="41357" spans="21:21" x14ac:dyDescent="0.2">
      <c r="U41357" s="59"/>
    </row>
    <row r="41358" spans="21:21" x14ac:dyDescent="0.2">
      <c r="U41358" s="59"/>
    </row>
    <row r="41359" spans="21:21" x14ac:dyDescent="0.2">
      <c r="U41359" s="59"/>
    </row>
    <row r="41360" spans="21:21" x14ac:dyDescent="0.2">
      <c r="U41360" s="59"/>
    </row>
    <row r="41361" spans="21:21" x14ac:dyDescent="0.2">
      <c r="U41361" s="59"/>
    </row>
    <row r="41362" spans="21:21" x14ac:dyDescent="0.2">
      <c r="U41362" s="59"/>
    </row>
    <row r="41363" spans="21:21" x14ac:dyDescent="0.2">
      <c r="U41363" s="59"/>
    </row>
    <row r="41364" spans="21:21" x14ac:dyDescent="0.2">
      <c r="U41364" s="59"/>
    </row>
    <row r="41365" spans="21:21" x14ac:dyDescent="0.2">
      <c r="U41365" s="59"/>
    </row>
    <row r="41366" spans="21:21" x14ac:dyDescent="0.2">
      <c r="U41366" s="59"/>
    </row>
    <row r="41367" spans="21:21" x14ac:dyDescent="0.2">
      <c r="U41367" s="59"/>
    </row>
    <row r="41368" spans="21:21" x14ac:dyDescent="0.2">
      <c r="U41368" s="59"/>
    </row>
    <row r="41369" spans="21:21" x14ac:dyDescent="0.2">
      <c r="U41369" s="59"/>
    </row>
    <row r="41370" spans="21:21" x14ac:dyDescent="0.2">
      <c r="U41370" s="59"/>
    </row>
    <row r="41371" spans="21:21" x14ac:dyDescent="0.2">
      <c r="U41371" s="59"/>
    </row>
    <row r="41372" spans="21:21" x14ac:dyDescent="0.2">
      <c r="U41372" s="59"/>
    </row>
    <row r="41373" spans="21:21" x14ac:dyDescent="0.2">
      <c r="U41373" s="59"/>
    </row>
    <row r="41374" spans="21:21" x14ac:dyDescent="0.2">
      <c r="U41374" s="59"/>
    </row>
    <row r="41375" spans="21:21" x14ac:dyDescent="0.2">
      <c r="U41375" s="59"/>
    </row>
    <row r="41376" spans="21:21" x14ac:dyDescent="0.2">
      <c r="U41376" s="59"/>
    </row>
    <row r="41377" spans="21:21" x14ac:dyDescent="0.2">
      <c r="U41377" s="59"/>
    </row>
    <row r="41378" spans="21:21" x14ac:dyDescent="0.2">
      <c r="U41378" s="59"/>
    </row>
    <row r="41379" spans="21:21" x14ac:dyDescent="0.2">
      <c r="U41379" s="59"/>
    </row>
    <row r="41380" spans="21:21" x14ac:dyDescent="0.2">
      <c r="U41380" s="59"/>
    </row>
    <row r="41381" spans="21:21" x14ac:dyDescent="0.2">
      <c r="U41381" s="59"/>
    </row>
    <row r="41382" spans="21:21" x14ac:dyDescent="0.2">
      <c r="U41382" s="59"/>
    </row>
    <row r="41383" spans="21:21" x14ac:dyDescent="0.2">
      <c r="U41383" s="59"/>
    </row>
    <row r="41384" spans="21:21" x14ac:dyDescent="0.2">
      <c r="U41384" s="59"/>
    </row>
    <row r="41385" spans="21:21" x14ac:dyDescent="0.2">
      <c r="U41385" s="59"/>
    </row>
    <row r="41386" spans="21:21" x14ac:dyDescent="0.2">
      <c r="U41386" s="59"/>
    </row>
    <row r="41387" spans="21:21" x14ac:dyDescent="0.2">
      <c r="U41387" s="59"/>
    </row>
    <row r="41388" spans="21:21" x14ac:dyDescent="0.2">
      <c r="U41388" s="59"/>
    </row>
    <row r="41389" spans="21:21" x14ac:dyDescent="0.2">
      <c r="U41389" s="59"/>
    </row>
    <row r="41390" spans="21:21" x14ac:dyDescent="0.2">
      <c r="U41390" s="59"/>
    </row>
    <row r="41391" spans="21:21" x14ac:dyDescent="0.2">
      <c r="U41391" s="59"/>
    </row>
    <row r="41392" spans="21:21" x14ac:dyDescent="0.2">
      <c r="U41392" s="59"/>
    </row>
    <row r="41393" spans="21:21" x14ac:dyDescent="0.2">
      <c r="U41393" s="59"/>
    </row>
    <row r="41394" spans="21:21" x14ac:dyDescent="0.2">
      <c r="U41394" s="59"/>
    </row>
    <row r="41395" spans="21:21" x14ac:dyDescent="0.2">
      <c r="U41395" s="59"/>
    </row>
    <row r="41396" spans="21:21" x14ac:dyDescent="0.2">
      <c r="U41396" s="59"/>
    </row>
    <row r="41397" spans="21:21" x14ac:dyDescent="0.2">
      <c r="U41397" s="59"/>
    </row>
    <row r="41398" spans="21:21" x14ac:dyDescent="0.2">
      <c r="U41398" s="59"/>
    </row>
    <row r="41399" spans="21:21" x14ac:dyDescent="0.2">
      <c r="U41399" s="59"/>
    </row>
    <row r="41400" spans="21:21" x14ac:dyDescent="0.2">
      <c r="U41400" s="59"/>
    </row>
    <row r="41401" spans="21:21" x14ac:dyDescent="0.2">
      <c r="U41401" s="59"/>
    </row>
    <row r="41402" spans="21:21" x14ac:dyDescent="0.2">
      <c r="U41402" s="59"/>
    </row>
    <row r="41403" spans="21:21" x14ac:dyDescent="0.2">
      <c r="U41403" s="59"/>
    </row>
    <row r="41404" spans="21:21" x14ac:dyDescent="0.2">
      <c r="U41404" s="59"/>
    </row>
    <row r="41405" spans="21:21" x14ac:dyDescent="0.2">
      <c r="U41405" s="59"/>
    </row>
    <row r="41406" spans="21:21" x14ac:dyDescent="0.2">
      <c r="U41406" s="59"/>
    </row>
    <row r="41407" spans="21:21" x14ac:dyDescent="0.2">
      <c r="U41407" s="59"/>
    </row>
    <row r="41408" spans="21:21" x14ac:dyDescent="0.2">
      <c r="U41408" s="59"/>
    </row>
    <row r="41409" spans="21:21" x14ac:dyDescent="0.2">
      <c r="U41409" s="59"/>
    </row>
    <row r="41410" spans="21:21" x14ac:dyDescent="0.2">
      <c r="U41410" s="59"/>
    </row>
    <row r="41411" spans="21:21" x14ac:dyDescent="0.2">
      <c r="U41411" s="59"/>
    </row>
    <row r="41412" spans="21:21" x14ac:dyDescent="0.2">
      <c r="U41412" s="59"/>
    </row>
    <row r="41413" spans="21:21" x14ac:dyDescent="0.2">
      <c r="U41413" s="59"/>
    </row>
    <row r="41414" spans="21:21" x14ac:dyDescent="0.2">
      <c r="U41414" s="59"/>
    </row>
    <row r="41415" spans="21:21" x14ac:dyDescent="0.2">
      <c r="U41415" s="59"/>
    </row>
    <row r="41416" spans="21:21" x14ac:dyDescent="0.2">
      <c r="U41416" s="59"/>
    </row>
    <row r="41417" spans="21:21" x14ac:dyDescent="0.2">
      <c r="U41417" s="59"/>
    </row>
    <row r="41418" spans="21:21" x14ac:dyDescent="0.2">
      <c r="U41418" s="59"/>
    </row>
    <row r="41419" spans="21:21" x14ac:dyDescent="0.2">
      <c r="U41419" s="59"/>
    </row>
    <row r="41420" spans="21:21" x14ac:dyDescent="0.2">
      <c r="U41420" s="59"/>
    </row>
    <row r="41421" spans="21:21" x14ac:dyDescent="0.2">
      <c r="U41421" s="59"/>
    </row>
    <row r="41422" spans="21:21" x14ac:dyDescent="0.2">
      <c r="U41422" s="59"/>
    </row>
    <row r="41423" spans="21:21" x14ac:dyDescent="0.2">
      <c r="U41423" s="59"/>
    </row>
    <row r="41424" spans="21:21" x14ac:dyDescent="0.2">
      <c r="U41424" s="59"/>
    </row>
    <row r="41425" spans="21:21" x14ac:dyDescent="0.2">
      <c r="U41425" s="59"/>
    </row>
    <row r="41426" spans="21:21" x14ac:dyDescent="0.2">
      <c r="U41426" s="59"/>
    </row>
    <row r="41427" spans="21:21" x14ac:dyDescent="0.2">
      <c r="U41427" s="59"/>
    </row>
    <row r="41428" spans="21:21" x14ac:dyDescent="0.2">
      <c r="U41428" s="59"/>
    </row>
    <row r="41429" spans="21:21" x14ac:dyDescent="0.2">
      <c r="U41429" s="59"/>
    </row>
    <row r="41430" spans="21:21" x14ac:dyDescent="0.2">
      <c r="U41430" s="59"/>
    </row>
    <row r="41431" spans="21:21" x14ac:dyDescent="0.2">
      <c r="U41431" s="59"/>
    </row>
    <row r="41432" spans="21:21" x14ac:dyDescent="0.2">
      <c r="U41432" s="59"/>
    </row>
    <row r="41433" spans="21:21" x14ac:dyDescent="0.2">
      <c r="U41433" s="59"/>
    </row>
    <row r="41434" spans="21:21" x14ac:dyDescent="0.2">
      <c r="U41434" s="59"/>
    </row>
    <row r="41435" spans="21:21" x14ac:dyDescent="0.2">
      <c r="U41435" s="59"/>
    </row>
    <row r="41436" spans="21:21" x14ac:dyDescent="0.2">
      <c r="U41436" s="59"/>
    </row>
    <row r="41437" spans="21:21" x14ac:dyDescent="0.2">
      <c r="U41437" s="59"/>
    </row>
    <row r="41438" spans="21:21" x14ac:dyDescent="0.2">
      <c r="U41438" s="59"/>
    </row>
    <row r="41439" spans="21:21" x14ac:dyDescent="0.2">
      <c r="U41439" s="59"/>
    </row>
    <row r="41440" spans="21:21" x14ac:dyDescent="0.2">
      <c r="U41440" s="59"/>
    </row>
    <row r="41441" spans="21:21" x14ac:dyDescent="0.2">
      <c r="U41441" s="59"/>
    </row>
    <row r="41442" spans="21:21" x14ac:dyDescent="0.2">
      <c r="U41442" s="59"/>
    </row>
    <row r="41443" spans="21:21" x14ac:dyDescent="0.2">
      <c r="U41443" s="59"/>
    </row>
    <row r="41444" spans="21:21" x14ac:dyDescent="0.2">
      <c r="U41444" s="59"/>
    </row>
    <row r="41445" spans="21:21" x14ac:dyDescent="0.2">
      <c r="U41445" s="59"/>
    </row>
    <row r="41446" spans="21:21" x14ac:dyDescent="0.2">
      <c r="U41446" s="59"/>
    </row>
    <row r="41447" spans="21:21" x14ac:dyDescent="0.2">
      <c r="U41447" s="59"/>
    </row>
    <row r="41448" spans="21:21" x14ac:dyDescent="0.2">
      <c r="U41448" s="59"/>
    </row>
    <row r="41449" spans="21:21" x14ac:dyDescent="0.2">
      <c r="U41449" s="59"/>
    </row>
    <row r="41450" spans="21:21" x14ac:dyDescent="0.2">
      <c r="U41450" s="59"/>
    </row>
    <row r="41451" spans="21:21" x14ac:dyDescent="0.2">
      <c r="U41451" s="59"/>
    </row>
    <row r="41452" spans="21:21" x14ac:dyDescent="0.2">
      <c r="U41452" s="59"/>
    </row>
    <row r="41453" spans="21:21" x14ac:dyDescent="0.2">
      <c r="U41453" s="59"/>
    </row>
    <row r="41454" spans="21:21" x14ac:dyDescent="0.2">
      <c r="U41454" s="59"/>
    </row>
    <row r="41455" spans="21:21" x14ac:dyDescent="0.2">
      <c r="U41455" s="59"/>
    </row>
    <row r="41456" spans="21:21" x14ac:dyDescent="0.2">
      <c r="U41456" s="59"/>
    </row>
    <row r="41457" spans="21:21" x14ac:dyDescent="0.2">
      <c r="U41457" s="59"/>
    </row>
    <row r="41458" spans="21:21" x14ac:dyDescent="0.2">
      <c r="U41458" s="59"/>
    </row>
    <row r="41459" spans="21:21" x14ac:dyDescent="0.2">
      <c r="U41459" s="59"/>
    </row>
    <row r="41460" spans="21:21" x14ac:dyDescent="0.2">
      <c r="U41460" s="59"/>
    </row>
    <row r="41461" spans="21:21" x14ac:dyDescent="0.2">
      <c r="U41461" s="59"/>
    </row>
    <row r="41462" spans="21:21" x14ac:dyDescent="0.2">
      <c r="U41462" s="59"/>
    </row>
    <row r="41463" spans="21:21" x14ac:dyDescent="0.2">
      <c r="U41463" s="59"/>
    </row>
    <row r="41464" spans="21:21" x14ac:dyDescent="0.2">
      <c r="U41464" s="59"/>
    </row>
    <row r="41465" spans="21:21" x14ac:dyDescent="0.2">
      <c r="U41465" s="59"/>
    </row>
    <row r="41466" spans="21:21" x14ac:dyDescent="0.2">
      <c r="U41466" s="59"/>
    </row>
    <row r="41467" spans="21:21" x14ac:dyDescent="0.2">
      <c r="U41467" s="59"/>
    </row>
    <row r="41468" spans="21:21" x14ac:dyDescent="0.2">
      <c r="U41468" s="59"/>
    </row>
    <row r="41469" spans="21:21" x14ac:dyDescent="0.2">
      <c r="U41469" s="59"/>
    </row>
    <row r="41470" spans="21:21" x14ac:dyDescent="0.2">
      <c r="U41470" s="59"/>
    </row>
    <row r="41471" spans="21:21" x14ac:dyDescent="0.2">
      <c r="U41471" s="59"/>
    </row>
    <row r="41472" spans="21:21" x14ac:dyDescent="0.2">
      <c r="U41472" s="59"/>
    </row>
    <row r="41473" spans="21:21" x14ac:dyDescent="0.2">
      <c r="U41473" s="59"/>
    </row>
    <row r="41474" spans="21:21" x14ac:dyDescent="0.2">
      <c r="U41474" s="59"/>
    </row>
    <row r="41475" spans="21:21" x14ac:dyDescent="0.2">
      <c r="U41475" s="59"/>
    </row>
    <row r="41476" spans="21:21" x14ac:dyDescent="0.2">
      <c r="U41476" s="59"/>
    </row>
    <row r="41477" spans="21:21" x14ac:dyDescent="0.2">
      <c r="U41477" s="59"/>
    </row>
    <row r="41478" spans="21:21" x14ac:dyDescent="0.2">
      <c r="U41478" s="59"/>
    </row>
    <row r="41479" spans="21:21" x14ac:dyDescent="0.2">
      <c r="U41479" s="59"/>
    </row>
    <row r="41480" spans="21:21" x14ac:dyDescent="0.2">
      <c r="U41480" s="59"/>
    </row>
    <row r="41481" spans="21:21" x14ac:dyDescent="0.2">
      <c r="U41481" s="59"/>
    </row>
    <row r="41482" spans="21:21" x14ac:dyDescent="0.2">
      <c r="U41482" s="59"/>
    </row>
    <row r="41483" spans="21:21" x14ac:dyDescent="0.2">
      <c r="U41483" s="59"/>
    </row>
    <row r="41484" spans="21:21" x14ac:dyDescent="0.2">
      <c r="U41484" s="59"/>
    </row>
    <row r="41485" spans="21:21" x14ac:dyDescent="0.2">
      <c r="U41485" s="59"/>
    </row>
    <row r="41486" spans="21:21" x14ac:dyDescent="0.2">
      <c r="U41486" s="59"/>
    </row>
    <row r="41487" spans="21:21" x14ac:dyDescent="0.2">
      <c r="U41487" s="59"/>
    </row>
    <row r="41488" spans="21:21" x14ac:dyDescent="0.2">
      <c r="U41488" s="59"/>
    </row>
    <row r="41489" spans="21:21" x14ac:dyDescent="0.2">
      <c r="U41489" s="59"/>
    </row>
    <row r="41490" spans="21:21" x14ac:dyDescent="0.2">
      <c r="U41490" s="59"/>
    </row>
    <row r="41491" spans="21:21" x14ac:dyDescent="0.2">
      <c r="U41491" s="59"/>
    </row>
    <row r="41492" spans="21:21" x14ac:dyDescent="0.2">
      <c r="U41492" s="59"/>
    </row>
    <row r="41493" spans="21:21" x14ac:dyDescent="0.2">
      <c r="U41493" s="59"/>
    </row>
    <row r="41494" spans="21:21" x14ac:dyDescent="0.2">
      <c r="U41494" s="59"/>
    </row>
    <row r="41495" spans="21:21" x14ac:dyDescent="0.2">
      <c r="U41495" s="59"/>
    </row>
    <row r="41496" spans="21:21" x14ac:dyDescent="0.2">
      <c r="U41496" s="59"/>
    </row>
    <row r="41497" spans="21:21" x14ac:dyDescent="0.2">
      <c r="U41497" s="59"/>
    </row>
    <row r="41498" spans="21:21" x14ac:dyDescent="0.2">
      <c r="U41498" s="59"/>
    </row>
    <row r="41499" spans="21:21" x14ac:dyDescent="0.2">
      <c r="U41499" s="59"/>
    </row>
    <row r="41500" spans="21:21" x14ac:dyDescent="0.2">
      <c r="U41500" s="59"/>
    </row>
    <row r="41501" spans="21:21" x14ac:dyDescent="0.2">
      <c r="U41501" s="59"/>
    </row>
    <row r="41502" spans="21:21" x14ac:dyDescent="0.2">
      <c r="U41502" s="59"/>
    </row>
    <row r="41503" spans="21:21" x14ac:dyDescent="0.2">
      <c r="U41503" s="59"/>
    </row>
    <row r="41504" spans="21:21" x14ac:dyDescent="0.2">
      <c r="U41504" s="59"/>
    </row>
    <row r="41505" spans="21:21" x14ac:dyDescent="0.2">
      <c r="U41505" s="59"/>
    </row>
    <row r="41506" spans="21:21" x14ac:dyDescent="0.2">
      <c r="U41506" s="59"/>
    </row>
    <row r="41507" spans="21:21" x14ac:dyDescent="0.2">
      <c r="U41507" s="59"/>
    </row>
    <row r="41508" spans="21:21" x14ac:dyDescent="0.2">
      <c r="U41508" s="59"/>
    </row>
    <row r="41509" spans="21:21" x14ac:dyDescent="0.2">
      <c r="U41509" s="59"/>
    </row>
    <row r="41510" spans="21:21" x14ac:dyDescent="0.2">
      <c r="U41510" s="59"/>
    </row>
    <row r="41511" spans="21:21" x14ac:dyDescent="0.2">
      <c r="U41511" s="59"/>
    </row>
    <row r="41512" spans="21:21" x14ac:dyDescent="0.2">
      <c r="U41512" s="59"/>
    </row>
    <row r="41513" spans="21:21" x14ac:dyDescent="0.2">
      <c r="U41513" s="59"/>
    </row>
    <row r="41514" spans="21:21" x14ac:dyDescent="0.2">
      <c r="U41514" s="59"/>
    </row>
    <row r="41515" spans="21:21" x14ac:dyDescent="0.2">
      <c r="U41515" s="59"/>
    </row>
    <row r="41516" spans="21:21" x14ac:dyDescent="0.2">
      <c r="U41516" s="59"/>
    </row>
    <row r="41517" spans="21:21" x14ac:dyDescent="0.2">
      <c r="U41517" s="59"/>
    </row>
    <row r="41518" spans="21:21" x14ac:dyDescent="0.2">
      <c r="U41518" s="59"/>
    </row>
    <row r="41519" spans="21:21" x14ac:dyDescent="0.2">
      <c r="U41519" s="59"/>
    </row>
    <row r="41520" spans="21:21" x14ac:dyDescent="0.2">
      <c r="U41520" s="59"/>
    </row>
    <row r="41521" spans="21:21" x14ac:dyDescent="0.2">
      <c r="U41521" s="59"/>
    </row>
    <row r="41522" spans="21:21" x14ac:dyDescent="0.2">
      <c r="U41522" s="59"/>
    </row>
    <row r="41523" spans="21:21" x14ac:dyDescent="0.2">
      <c r="U41523" s="59"/>
    </row>
    <row r="41524" spans="21:21" x14ac:dyDescent="0.2">
      <c r="U41524" s="59"/>
    </row>
    <row r="41525" spans="21:21" x14ac:dyDescent="0.2">
      <c r="U41525" s="59"/>
    </row>
    <row r="41526" spans="21:21" x14ac:dyDescent="0.2">
      <c r="U41526" s="59"/>
    </row>
    <row r="41527" spans="21:21" x14ac:dyDescent="0.2">
      <c r="U41527" s="59"/>
    </row>
    <row r="41528" spans="21:21" x14ac:dyDescent="0.2">
      <c r="U41528" s="59"/>
    </row>
    <row r="41529" spans="21:21" x14ac:dyDescent="0.2">
      <c r="U41529" s="59"/>
    </row>
    <row r="41530" spans="21:21" x14ac:dyDescent="0.2">
      <c r="U41530" s="59"/>
    </row>
    <row r="41531" spans="21:21" x14ac:dyDescent="0.2">
      <c r="U41531" s="59"/>
    </row>
    <row r="41532" spans="21:21" x14ac:dyDescent="0.2">
      <c r="U41532" s="59"/>
    </row>
    <row r="41533" spans="21:21" x14ac:dyDescent="0.2">
      <c r="U41533" s="59"/>
    </row>
    <row r="41534" spans="21:21" x14ac:dyDescent="0.2">
      <c r="U41534" s="59"/>
    </row>
    <row r="41535" spans="21:21" x14ac:dyDescent="0.2">
      <c r="U41535" s="59"/>
    </row>
    <row r="41536" spans="21:21" x14ac:dyDescent="0.2">
      <c r="U41536" s="59"/>
    </row>
    <row r="41537" spans="21:21" x14ac:dyDescent="0.2">
      <c r="U41537" s="59"/>
    </row>
    <row r="41538" spans="21:21" x14ac:dyDescent="0.2">
      <c r="U41538" s="59"/>
    </row>
    <row r="41539" spans="21:21" x14ac:dyDescent="0.2">
      <c r="U41539" s="59"/>
    </row>
    <row r="41540" spans="21:21" x14ac:dyDescent="0.2">
      <c r="U41540" s="59"/>
    </row>
    <row r="41541" spans="21:21" x14ac:dyDescent="0.2">
      <c r="U41541" s="59"/>
    </row>
    <row r="41542" spans="21:21" x14ac:dyDescent="0.2">
      <c r="U41542" s="59"/>
    </row>
    <row r="41543" spans="21:21" x14ac:dyDescent="0.2">
      <c r="U41543" s="59"/>
    </row>
    <row r="41544" spans="21:21" x14ac:dyDescent="0.2">
      <c r="U41544" s="59"/>
    </row>
    <row r="41545" spans="21:21" x14ac:dyDescent="0.2">
      <c r="U41545" s="59"/>
    </row>
    <row r="41546" spans="21:21" x14ac:dyDescent="0.2">
      <c r="U41546" s="59"/>
    </row>
    <row r="41547" spans="21:21" x14ac:dyDescent="0.2">
      <c r="U41547" s="59"/>
    </row>
    <row r="41548" spans="21:21" x14ac:dyDescent="0.2">
      <c r="U41548" s="59"/>
    </row>
    <row r="41549" spans="21:21" x14ac:dyDescent="0.2">
      <c r="U41549" s="59"/>
    </row>
    <row r="41550" spans="21:21" x14ac:dyDescent="0.2">
      <c r="U41550" s="59"/>
    </row>
    <row r="41551" spans="21:21" x14ac:dyDescent="0.2">
      <c r="U41551" s="59"/>
    </row>
    <row r="41552" spans="21:21" x14ac:dyDescent="0.2">
      <c r="U41552" s="59"/>
    </row>
    <row r="41553" spans="21:21" x14ac:dyDescent="0.2">
      <c r="U41553" s="59"/>
    </row>
    <row r="41554" spans="21:21" x14ac:dyDescent="0.2">
      <c r="U41554" s="59"/>
    </row>
    <row r="41555" spans="21:21" x14ac:dyDescent="0.2">
      <c r="U41555" s="59"/>
    </row>
    <row r="41556" spans="21:21" x14ac:dyDescent="0.2">
      <c r="U41556" s="59"/>
    </row>
    <row r="41557" spans="21:21" x14ac:dyDescent="0.2">
      <c r="U41557" s="59"/>
    </row>
    <row r="41558" spans="21:21" x14ac:dyDescent="0.2">
      <c r="U41558" s="59"/>
    </row>
    <row r="41559" spans="21:21" x14ac:dyDescent="0.2">
      <c r="U41559" s="59"/>
    </row>
    <row r="41560" spans="21:21" x14ac:dyDescent="0.2">
      <c r="U41560" s="59"/>
    </row>
    <row r="41561" spans="21:21" x14ac:dyDescent="0.2">
      <c r="U41561" s="59"/>
    </row>
    <row r="41562" spans="21:21" x14ac:dyDescent="0.2">
      <c r="U41562" s="59"/>
    </row>
    <row r="41563" spans="21:21" x14ac:dyDescent="0.2">
      <c r="U41563" s="59"/>
    </row>
    <row r="41564" spans="21:21" x14ac:dyDescent="0.2">
      <c r="U41564" s="59"/>
    </row>
    <row r="41565" spans="21:21" x14ac:dyDescent="0.2">
      <c r="U41565" s="59"/>
    </row>
    <row r="41566" spans="21:21" x14ac:dyDescent="0.2">
      <c r="U41566" s="59"/>
    </row>
    <row r="41567" spans="21:21" x14ac:dyDescent="0.2">
      <c r="U41567" s="59"/>
    </row>
    <row r="41568" spans="21:21" x14ac:dyDescent="0.2">
      <c r="U41568" s="59"/>
    </row>
    <row r="41569" spans="21:21" x14ac:dyDescent="0.2">
      <c r="U41569" s="59"/>
    </row>
    <row r="41570" spans="21:21" x14ac:dyDescent="0.2">
      <c r="U41570" s="59"/>
    </row>
    <row r="41571" spans="21:21" x14ac:dyDescent="0.2">
      <c r="U41571" s="59"/>
    </row>
    <row r="41572" spans="21:21" x14ac:dyDescent="0.2">
      <c r="U41572" s="59"/>
    </row>
    <row r="41573" spans="21:21" x14ac:dyDescent="0.2">
      <c r="U41573" s="59"/>
    </row>
    <row r="41574" spans="21:21" x14ac:dyDescent="0.2">
      <c r="U41574" s="59"/>
    </row>
    <row r="41575" spans="21:21" x14ac:dyDescent="0.2">
      <c r="U41575" s="59"/>
    </row>
    <row r="41576" spans="21:21" x14ac:dyDescent="0.2">
      <c r="U41576" s="59"/>
    </row>
    <row r="41577" spans="21:21" x14ac:dyDescent="0.2">
      <c r="U41577" s="59"/>
    </row>
    <row r="41578" spans="21:21" x14ac:dyDescent="0.2">
      <c r="U41578" s="59"/>
    </row>
    <row r="41579" spans="21:21" x14ac:dyDescent="0.2">
      <c r="U41579" s="59"/>
    </row>
    <row r="41580" spans="21:21" x14ac:dyDescent="0.2">
      <c r="U41580" s="59"/>
    </row>
    <row r="41581" spans="21:21" x14ac:dyDescent="0.2">
      <c r="U41581" s="59"/>
    </row>
    <row r="41582" spans="21:21" x14ac:dyDescent="0.2">
      <c r="U41582" s="59"/>
    </row>
    <row r="41583" spans="21:21" x14ac:dyDescent="0.2">
      <c r="U41583" s="59"/>
    </row>
    <row r="41584" spans="21:21" x14ac:dyDescent="0.2">
      <c r="U41584" s="59"/>
    </row>
    <row r="41585" spans="21:21" x14ac:dyDescent="0.2">
      <c r="U41585" s="59"/>
    </row>
    <row r="41586" spans="21:21" x14ac:dyDescent="0.2">
      <c r="U41586" s="59"/>
    </row>
    <row r="41587" spans="21:21" x14ac:dyDescent="0.2">
      <c r="U41587" s="59"/>
    </row>
    <row r="41588" spans="21:21" x14ac:dyDescent="0.2">
      <c r="U41588" s="59"/>
    </row>
    <row r="41589" spans="21:21" x14ac:dyDescent="0.2">
      <c r="U41589" s="59"/>
    </row>
    <row r="41590" spans="21:21" x14ac:dyDescent="0.2">
      <c r="U41590" s="59"/>
    </row>
    <row r="41591" spans="21:21" x14ac:dyDescent="0.2">
      <c r="U41591" s="59"/>
    </row>
    <row r="41592" spans="21:21" x14ac:dyDescent="0.2">
      <c r="U41592" s="59"/>
    </row>
    <row r="41593" spans="21:21" x14ac:dyDescent="0.2">
      <c r="U41593" s="59"/>
    </row>
    <row r="41594" spans="21:21" x14ac:dyDescent="0.2">
      <c r="U41594" s="59"/>
    </row>
    <row r="41595" spans="21:21" x14ac:dyDescent="0.2">
      <c r="U41595" s="59"/>
    </row>
    <row r="41596" spans="21:21" x14ac:dyDescent="0.2">
      <c r="U41596" s="59"/>
    </row>
    <row r="41597" spans="21:21" x14ac:dyDescent="0.2">
      <c r="U41597" s="59"/>
    </row>
    <row r="41598" spans="21:21" x14ac:dyDescent="0.2">
      <c r="U41598" s="59"/>
    </row>
    <row r="41599" spans="21:21" x14ac:dyDescent="0.2">
      <c r="U41599" s="59"/>
    </row>
    <row r="41600" spans="21:21" x14ac:dyDescent="0.2">
      <c r="U41600" s="59"/>
    </row>
    <row r="41601" spans="21:21" x14ac:dyDescent="0.2">
      <c r="U41601" s="59"/>
    </row>
    <row r="41602" spans="21:21" x14ac:dyDescent="0.2">
      <c r="U41602" s="59"/>
    </row>
    <row r="41603" spans="21:21" x14ac:dyDescent="0.2">
      <c r="U41603" s="59"/>
    </row>
    <row r="41604" spans="21:21" x14ac:dyDescent="0.2">
      <c r="U41604" s="59"/>
    </row>
    <row r="41605" spans="21:21" x14ac:dyDescent="0.2">
      <c r="U41605" s="59"/>
    </row>
    <row r="41606" spans="21:21" x14ac:dyDescent="0.2">
      <c r="U41606" s="59"/>
    </row>
    <row r="41607" spans="21:21" x14ac:dyDescent="0.2">
      <c r="U41607" s="59"/>
    </row>
    <row r="41608" spans="21:21" x14ac:dyDescent="0.2">
      <c r="U41608" s="59"/>
    </row>
    <row r="41609" spans="21:21" x14ac:dyDescent="0.2">
      <c r="U41609" s="59"/>
    </row>
    <row r="41610" spans="21:21" x14ac:dyDescent="0.2">
      <c r="U41610" s="59"/>
    </row>
    <row r="41611" spans="21:21" x14ac:dyDescent="0.2">
      <c r="U41611" s="59"/>
    </row>
    <row r="41612" spans="21:21" x14ac:dyDescent="0.2">
      <c r="U41612" s="59"/>
    </row>
    <row r="41613" spans="21:21" x14ac:dyDescent="0.2">
      <c r="U41613" s="59"/>
    </row>
    <row r="41614" spans="21:21" x14ac:dyDescent="0.2">
      <c r="U41614" s="59"/>
    </row>
    <row r="41615" spans="21:21" x14ac:dyDescent="0.2">
      <c r="U41615" s="59"/>
    </row>
    <row r="41616" spans="21:21" x14ac:dyDescent="0.2">
      <c r="U41616" s="59"/>
    </row>
    <row r="41617" spans="21:21" x14ac:dyDescent="0.2">
      <c r="U41617" s="59"/>
    </row>
    <row r="41618" spans="21:21" x14ac:dyDescent="0.2">
      <c r="U41618" s="59"/>
    </row>
    <row r="41619" spans="21:21" x14ac:dyDescent="0.2">
      <c r="U41619" s="59"/>
    </row>
    <row r="41620" spans="21:21" x14ac:dyDescent="0.2">
      <c r="U41620" s="59"/>
    </row>
    <row r="41621" spans="21:21" x14ac:dyDescent="0.2">
      <c r="U41621" s="59"/>
    </row>
    <row r="41622" spans="21:21" x14ac:dyDescent="0.2">
      <c r="U41622" s="59"/>
    </row>
    <row r="41623" spans="21:21" x14ac:dyDescent="0.2">
      <c r="U41623" s="59"/>
    </row>
    <row r="41624" spans="21:21" x14ac:dyDescent="0.2">
      <c r="U41624" s="59"/>
    </row>
    <row r="41625" spans="21:21" x14ac:dyDescent="0.2">
      <c r="U41625" s="59"/>
    </row>
    <row r="41626" spans="21:21" x14ac:dyDescent="0.2">
      <c r="U41626" s="59"/>
    </row>
    <row r="41627" spans="21:21" x14ac:dyDescent="0.2">
      <c r="U41627" s="59"/>
    </row>
    <row r="41628" spans="21:21" x14ac:dyDescent="0.2">
      <c r="U41628" s="59"/>
    </row>
    <row r="41629" spans="21:21" x14ac:dyDescent="0.2">
      <c r="U41629" s="59"/>
    </row>
    <row r="41630" spans="21:21" x14ac:dyDescent="0.2">
      <c r="U41630" s="59"/>
    </row>
    <row r="41631" spans="21:21" x14ac:dyDescent="0.2">
      <c r="U41631" s="59"/>
    </row>
    <row r="41632" spans="21:21" x14ac:dyDescent="0.2">
      <c r="U41632" s="59"/>
    </row>
    <row r="41633" spans="21:21" x14ac:dyDescent="0.2">
      <c r="U41633" s="59"/>
    </row>
    <row r="41634" spans="21:21" x14ac:dyDescent="0.2">
      <c r="U41634" s="59"/>
    </row>
    <row r="41635" spans="21:21" x14ac:dyDescent="0.2">
      <c r="U41635" s="59"/>
    </row>
    <row r="41636" spans="21:21" x14ac:dyDescent="0.2">
      <c r="U41636" s="59"/>
    </row>
    <row r="41637" spans="21:21" x14ac:dyDescent="0.2">
      <c r="U41637" s="59"/>
    </row>
    <row r="41638" spans="21:21" x14ac:dyDescent="0.2">
      <c r="U41638" s="59"/>
    </row>
    <row r="41639" spans="21:21" x14ac:dyDescent="0.2">
      <c r="U41639" s="59"/>
    </row>
    <row r="41640" spans="21:21" x14ac:dyDescent="0.2">
      <c r="U41640" s="59"/>
    </row>
    <row r="41641" spans="21:21" x14ac:dyDescent="0.2">
      <c r="U41641" s="59"/>
    </row>
    <row r="41642" spans="21:21" x14ac:dyDescent="0.2">
      <c r="U41642" s="59"/>
    </row>
    <row r="41643" spans="21:21" x14ac:dyDescent="0.2">
      <c r="U41643" s="59"/>
    </row>
    <row r="41644" spans="21:21" x14ac:dyDescent="0.2">
      <c r="U41644" s="59"/>
    </row>
    <row r="41645" spans="21:21" x14ac:dyDescent="0.2">
      <c r="U41645" s="59"/>
    </row>
    <row r="41646" spans="21:21" x14ac:dyDescent="0.2">
      <c r="U41646" s="59"/>
    </row>
    <row r="41647" spans="21:21" x14ac:dyDescent="0.2">
      <c r="U41647" s="59"/>
    </row>
    <row r="41648" spans="21:21" x14ac:dyDescent="0.2">
      <c r="U41648" s="59"/>
    </row>
    <row r="41649" spans="21:21" x14ac:dyDescent="0.2">
      <c r="U41649" s="59"/>
    </row>
    <row r="41650" spans="21:21" x14ac:dyDescent="0.2">
      <c r="U41650" s="59"/>
    </row>
    <row r="41651" spans="21:21" x14ac:dyDescent="0.2">
      <c r="U41651" s="59"/>
    </row>
    <row r="41652" spans="21:21" x14ac:dyDescent="0.2">
      <c r="U41652" s="59"/>
    </row>
    <row r="41653" spans="21:21" x14ac:dyDescent="0.2">
      <c r="U41653" s="59"/>
    </row>
    <row r="41654" spans="21:21" x14ac:dyDescent="0.2">
      <c r="U41654" s="59"/>
    </row>
    <row r="41655" spans="21:21" x14ac:dyDescent="0.2">
      <c r="U41655" s="59"/>
    </row>
    <row r="41656" spans="21:21" x14ac:dyDescent="0.2">
      <c r="U41656" s="59"/>
    </row>
    <row r="41657" spans="21:21" x14ac:dyDescent="0.2">
      <c r="U41657" s="59"/>
    </row>
    <row r="41658" spans="21:21" x14ac:dyDescent="0.2">
      <c r="U41658" s="59"/>
    </row>
    <row r="41659" spans="21:21" x14ac:dyDescent="0.2">
      <c r="U41659" s="59"/>
    </row>
    <row r="41660" spans="21:21" x14ac:dyDescent="0.2">
      <c r="U41660" s="59"/>
    </row>
    <row r="41661" spans="21:21" x14ac:dyDescent="0.2">
      <c r="U41661" s="59"/>
    </row>
    <row r="41662" spans="21:21" x14ac:dyDescent="0.2">
      <c r="U41662" s="59"/>
    </row>
    <row r="41663" spans="21:21" x14ac:dyDescent="0.2">
      <c r="U41663" s="59"/>
    </row>
    <row r="41664" spans="21:21" x14ac:dyDescent="0.2">
      <c r="U41664" s="59"/>
    </row>
    <row r="41665" spans="21:21" x14ac:dyDescent="0.2">
      <c r="U41665" s="59"/>
    </row>
    <row r="41666" spans="21:21" x14ac:dyDescent="0.2">
      <c r="U41666" s="59"/>
    </row>
    <row r="41667" spans="21:21" x14ac:dyDescent="0.2">
      <c r="U41667" s="59"/>
    </row>
    <row r="41668" spans="21:21" x14ac:dyDescent="0.2">
      <c r="U41668" s="59"/>
    </row>
    <row r="41669" spans="21:21" x14ac:dyDescent="0.2">
      <c r="U41669" s="59"/>
    </row>
    <row r="41670" spans="21:21" x14ac:dyDescent="0.2">
      <c r="U41670" s="59"/>
    </row>
    <row r="41671" spans="21:21" x14ac:dyDescent="0.2">
      <c r="U41671" s="59"/>
    </row>
    <row r="41672" spans="21:21" x14ac:dyDescent="0.2">
      <c r="U41672" s="59"/>
    </row>
    <row r="41673" spans="21:21" x14ac:dyDescent="0.2">
      <c r="U41673" s="59"/>
    </row>
    <row r="41674" spans="21:21" x14ac:dyDescent="0.2">
      <c r="U41674" s="59"/>
    </row>
    <row r="41675" spans="21:21" x14ac:dyDescent="0.2">
      <c r="U41675" s="59"/>
    </row>
    <row r="41676" spans="21:21" x14ac:dyDescent="0.2">
      <c r="U41676" s="59"/>
    </row>
    <row r="41677" spans="21:21" x14ac:dyDescent="0.2">
      <c r="U41677" s="59"/>
    </row>
    <row r="41678" spans="21:21" x14ac:dyDescent="0.2">
      <c r="U41678" s="59"/>
    </row>
    <row r="41679" spans="21:21" x14ac:dyDescent="0.2">
      <c r="U41679" s="59"/>
    </row>
    <row r="41680" spans="21:21" x14ac:dyDescent="0.2">
      <c r="U41680" s="59"/>
    </row>
    <row r="41681" spans="21:21" x14ac:dyDescent="0.2">
      <c r="U41681" s="59"/>
    </row>
    <row r="41682" spans="21:21" x14ac:dyDescent="0.2">
      <c r="U41682" s="59"/>
    </row>
    <row r="41683" spans="21:21" x14ac:dyDescent="0.2">
      <c r="U41683" s="59"/>
    </row>
    <row r="41684" spans="21:21" x14ac:dyDescent="0.2">
      <c r="U41684" s="59"/>
    </row>
    <row r="41685" spans="21:21" x14ac:dyDescent="0.2">
      <c r="U41685" s="59"/>
    </row>
    <row r="41686" spans="21:21" x14ac:dyDescent="0.2">
      <c r="U41686" s="59"/>
    </row>
    <row r="41687" spans="21:21" x14ac:dyDescent="0.2">
      <c r="U41687" s="59"/>
    </row>
    <row r="41688" spans="21:21" x14ac:dyDescent="0.2">
      <c r="U41688" s="59"/>
    </row>
    <row r="41689" spans="21:21" x14ac:dyDescent="0.2">
      <c r="U41689" s="59"/>
    </row>
    <row r="41690" spans="21:21" x14ac:dyDescent="0.2">
      <c r="U41690" s="59"/>
    </row>
    <row r="41691" spans="21:21" x14ac:dyDescent="0.2">
      <c r="U41691" s="59"/>
    </row>
    <row r="41692" spans="21:21" x14ac:dyDescent="0.2">
      <c r="U41692" s="59"/>
    </row>
    <row r="41693" spans="21:21" x14ac:dyDescent="0.2">
      <c r="U41693" s="59"/>
    </row>
    <row r="41694" spans="21:21" x14ac:dyDescent="0.2">
      <c r="U41694" s="59"/>
    </row>
    <row r="41695" spans="21:21" x14ac:dyDescent="0.2">
      <c r="U41695" s="59"/>
    </row>
    <row r="41696" spans="21:21" x14ac:dyDescent="0.2">
      <c r="U41696" s="59"/>
    </row>
    <row r="41697" spans="21:21" x14ac:dyDescent="0.2">
      <c r="U41697" s="59"/>
    </row>
    <row r="41698" spans="21:21" x14ac:dyDescent="0.2">
      <c r="U41698" s="59"/>
    </row>
    <row r="41699" spans="21:21" x14ac:dyDescent="0.2">
      <c r="U41699" s="59"/>
    </row>
    <row r="41700" spans="21:21" x14ac:dyDescent="0.2">
      <c r="U41700" s="59"/>
    </row>
    <row r="41701" spans="21:21" x14ac:dyDescent="0.2">
      <c r="U41701" s="59"/>
    </row>
    <row r="41702" spans="21:21" x14ac:dyDescent="0.2">
      <c r="U41702" s="59"/>
    </row>
    <row r="41703" spans="21:21" x14ac:dyDescent="0.2">
      <c r="U41703" s="59"/>
    </row>
    <row r="41704" spans="21:21" x14ac:dyDescent="0.2">
      <c r="U41704" s="59"/>
    </row>
    <row r="41705" spans="21:21" x14ac:dyDescent="0.2">
      <c r="U41705" s="59"/>
    </row>
    <row r="41706" spans="21:21" x14ac:dyDescent="0.2">
      <c r="U41706" s="59"/>
    </row>
    <row r="41707" spans="21:21" x14ac:dyDescent="0.2">
      <c r="U41707" s="59"/>
    </row>
    <row r="41708" spans="21:21" x14ac:dyDescent="0.2">
      <c r="U41708" s="59"/>
    </row>
    <row r="41709" spans="21:21" x14ac:dyDescent="0.2">
      <c r="U41709" s="59"/>
    </row>
    <row r="41710" spans="21:21" x14ac:dyDescent="0.2">
      <c r="U41710" s="59"/>
    </row>
    <row r="41711" spans="21:21" x14ac:dyDescent="0.2">
      <c r="U41711" s="59"/>
    </row>
    <row r="41712" spans="21:21" x14ac:dyDescent="0.2">
      <c r="U41712" s="59"/>
    </row>
    <row r="41713" spans="21:21" x14ac:dyDescent="0.2">
      <c r="U41713" s="59"/>
    </row>
    <row r="41714" spans="21:21" x14ac:dyDescent="0.2">
      <c r="U41714" s="59"/>
    </row>
    <row r="41715" spans="21:21" x14ac:dyDescent="0.2">
      <c r="U41715" s="59"/>
    </row>
    <row r="41716" spans="21:21" x14ac:dyDescent="0.2">
      <c r="U41716" s="59"/>
    </row>
    <row r="41717" spans="21:21" x14ac:dyDescent="0.2">
      <c r="U41717" s="59"/>
    </row>
    <row r="41718" spans="21:21" x14ac:dyDescent="0.2">
      <c r="U41718" s="59"/>
    </row>
    <row r="41719" spans="21:21" x14ac:dyDescent="0.2">
      <c r="U41719" s="59"/>
    </row>
    <row r="41720" spans="21:21" x14ac:dyDescent="0.2">
      <c r="U41720" s="59"/>
    </row>
    <row r="41721" spans="21:21" x14ac:dyDescent="0.2">
      <c r="U41721" s="59"/>
    </row>
    <row r="41722" spans="21:21" x14ac:dyDescent="0.2">
      <c r="U41722" s="59"/>
    </row>
    <row r="41723" spans="21:21" x14ac:dyDescent="0.2">
      <c r="U41723" s="59"/>
    </row>
    <row r="41724" spans="21:21" x14ac:dyDescent="0.2">
      <c r="U41724" s="59"/>
    </row>
    <row r="41725" spans="21:21" x14ac:dyDescent="0.2">
      <c r="U41725" s="59"/>
    </row>
    <row r="41726" spans="21:21" x14ac:dyDescent="0.2">
      <c r="U41726" s="59"/>
    </row>
    <row r="41727" spans="21:21" x14ac:dyDescent="0.2">
      <c r="U41727" s="59"/>
    </row>
    <row r="41728" spans="21:21" x14ac:dyDescent="0.2">
      <c r="U41728" s="59"/>
    </row>
    <row r="41729" spans="21:21" x14ac:dyDescent="0.2">
      <c r="U41729" s="59"/>
    </row>
    <row r="41730" spans="21:21" x14ac:dyDescent="0.2">
      <c r="U41730" s="59"/>
    </row>
    <row r="41731" spans="21:21" x14ac:dyDescent="0.2">
      <c r="U41731" s="59"/>
    </row>
    <row r="41732" spans="21:21" x14ac:dyDescent="0.2">
      <c r="U41732" s="59"/>
    </row>
    <row r="41733" spans="21:21" x14ac:dyDescent="0.2">
      <c r="U41733" s="59"/>
    </row>
    <row r="41734" spans="21:21" x14ac:dyDescent="0.2">
      <c r="U41734" s="59"/>
    </row>
    <row r="41735" spans="21:21" x14ac:dyDescent="0.2">
      <c r="U41735" s="59"/>
    </row>
    <row r="41736" spans="21:21" x14ac:dyDescent="0.2">
      <c r="U41736" s="59"/>
    </row>
    <row r="41737" spans="21:21" x14ac:dyDescent="0.2">
      <c r="U41737" s="59"/>
    </row>
    <row r="41738" spans="21:21" x14ac:dyDescent="0.2">
      <c r="U41738" s="59"/>
    </row>
    <row r="41739" spans="21:21" x14ac:dyDescent="0.2">
      <c r="U41739" s="59"/>
    </row>
    <row r="41740" spans="21:21" x14ac:dyDescent="0.2">
      <c r="U41740" s="59"/>
    </row>
    <row r="41741" spans="21:21" x14ac:dyDescent="0.2">
      <c r="U41741" s="59"/>
    </row>
    <row r="41742" spans="21:21" x14ac:dyDescent="0.2">
      <c r="U41742" s="59"/>
    </row>
    <row r="41743" spans="21:21" x14ac:dyDescent="0.2">
      <c r="U41743" s="59"/>
    </row>
    <row r="41744" spans="21:21" x14ac:dyDescent="0.2">
      <c r="U41744" s="59"/>
    </row>
    <row r="41745" spans="21:21" x14ac:dyDescent="0.2">
      <c r="U41745" s="59"/>
    </row>
    <row r="41746" spans="21:21" x14ac:dyDescent="0.2">
      <c r="U41746" s="59"/>
    </row>
    <row r="41747" spans="21:21" x14ac:dyDescent="0.2">
      <c r="U41747" s="59"/>
    </row>
    <row r="41748" spans="21:21" x14ac:dyDescent="0.2">
      <c r="U41748" s="59"/>
    </row>
    <row r="41749" spans="21:21" x14ac:dyDescent="0.2">
      <c r="U41749" s="59"/>
    </row>
    <row r="41750" spans="21:21" x14ac:dyDescent="0.2">
      <c r="U41750" s="59"/>
    </row>
    <row r="41751" spans="21:21" x14ac:dyDescent="0.2">
      <c r="U41751" s="59"/>
    </row>
    <row r="41752" spans="21:21" x14ac:dyDescent="0.2">
      <c r="U41752" s="59"/>
    </row>
    <row r="41753" spans="21:21" x14ac:dyDescent="0.2">
      <c r="U41753" s="59"/>
    </row>
    <row r="41754" spans="21:21" x14ac:dyDescent="0.2">
      <c r="U41754" s="59"/>
    </row>
    <row r="41755" spans="21:21" x14ac:dyDescent="0.2">
      <c r="U41755" s="59"/>
    </row>
    <row r="41756" spans="21:21" x14ac:dyDescent="0.2">
      <c r="U41756" s="59"/>
    </row>
    <row r="41757" spans="21:21" x14ac:dyDescent="0.2">
      <c r="U41757" s="59"/>
    </row>
    <row r="41758" spans="21:21" x14ac:dyDescent="0.2">
      <c r="U41758" s="59"/>
    </row>
    <row r="41759" spans="21:21" x14ac:dyDescent="0.2">
      <c r="U41759" s="59"/>
    </row>
    <row r="41760" spans="21:21" x14ac:dyDescent="0.2">
      <c r="U41760" s="59"/>
    </row>
    <row r="41761" spans="21:21" x14ac:dyDescent="0.2">
      <c r="U41761" s="59"/>
    </row>
    <row r="41762" spans="21:21" x14ac:dyDescent="0.2">
      <c r="U41762" s="59"/>
    </row>
    <row r="41763" spans="21:21" x14ac:dyDescent="0.2">
      <c r="U41763" s="59"/>
    </row>
    <row r="41764" spans="21:21" x14ac:dyDescent="0.2">
      <c r="U41764" s="59"/>
    </row>
    <row r="41765" spans="21:21" x14ac:dyDescent="0.2">
      <c r="U41765" s="59"/>
    </row>
    <row r="41766" spans="21:21" x14ac:dyDescent="0.2">
      <c r="U41766" s="59"/>
    </row>
    <row r="41767" spans="21:21" x14ac:dyDescent="0.2">
      <c r="U41767" s="59"/>
    </row>
    <row r="41768" spans="21:21" x14ac:dyDescent="0.2">
      <c r="U41768" s="59"/>
    </row>
    <row r="41769" spans="21:21" x14ac:dyDescent="0.2">
      <c r="U41769" s="59"/>
    </row>
    <row r="41770" spans="21:21" x14ac:dyDescent="0.2">
      <c r="U41770" s="59"/>
    </row>
    <row r="41771" spans="21:21" x14ac:dyDescent="0.2">
      <c r="U41771" s="59"/>
    </row>
    <row r="41772" spans="21:21" x14ac:dyDescent="0.2">
      <c r="U41772" s="59"/>
    </row>
    <row r="41773" spans="21:21" x14ac:dyDescent="0.2">
      <c r="U41773" s="59"/>
    </row>
    <row r="41774" spans="21:21" x14ac:dyDescent="0.2">
      <c r="U41774" s="59"/>
    </row>
    <row r="41775" spans="21:21" x14ac:dyDescent="0.2">
      <c r="U41775" s="59"/>
    </row>
    <row r="41776" spans="21:21" x14ac:dyDescent="0.2">
      <c r="U41776" s="59"/>
    </row>
    <row r="41777" spans="21:21" x14ac:dyDescent="0.2">
      <c r="U41777" s="59"/>
    </row>
    <row r="41778" spans="21:21" x14ac:dyDescent="0.2">
      <c r="U41778" s="59"/>
    </row>
    <row r="41779" spans="21:21" x14ac:dyDescent="0.2">
      <c r="U41779" s="59"/>
    </row>
    <row r="41780" spans="21:21" x14ac:dyDescent="0.2">
      <c r="U41780" s="59"/>
    </row>
    <row r="41781" spans="21:21" x14ac:dyDescent="0.2">
      <c r="U41781" s="59"/>
    </row>
    <row r="41782" spans="21:21" x14ac:dyDescent="0.2">
      <c r="U41782" s="59"/>
    </row>
    <row r="41783" spans="21:21" x14ac:dyDescent="0.2">
      <c r="U41783" s="59"/>
    </row>
    <row r="41784" spans="21:21" x14ac:dyDescent="0.2">
      <c r="U41784" s="59"/>
    </row>
    <row r="41785" spans="21:21" x14ac:dyDescent="0.2">
      <c r="U41785" s="59"/>
    </row>
    <row r="41786" spans="21:21" x14ac:dyDescent="0.2">
      <c r="U41786" s="59"/>
    </row>
    <row r="41787" spans="21:21" x14ac:dyDescent="0.2">
      <c r="U41787" s="59"/>
    </row>
    <row r="41788" spans="21:21" x14ac:dyDescent="0.2">
      <c r="U41788" s="59"/>
    </row>
    <row r="41789" spans="21:21" x14ac:dyDescent="0.2">
      <c r="U41789" s="59"/>
    </row>
    <row r="41790" spans="21:21" x14ac:dyDescent="0.2">
      <c r="U41790" s="59"/>
    </row>
    <row r="41791" spans="21:21" x14ac:dyDescent="0.2">
      <c r="U41791" s="59"/>
    </row>
    <row r="41792" spans="21:21" x14ac:dyDescent="0.2">
      <c r="U41792" s="59"/>
    </row>
    <row r="41793" spans="21:21" x14ac:dyDescent="0.2">
      <c r="U41793" s="59"/>
    </row>
    <row r="41794" spans="21:21" x14ac:dyDescent="0.2">
      <c r="U41794" s="59"/>
    </row>
    <row r="41795" spans="21:21" x14ac:dyDescent="0.2">
      <c r="U41795" s="59"/>
    </row>
    <row r="41796" spans="21:21" x14ac:dyDescent="0.2">
      <c r="U41796" s="59"/>
    </row>
    <row r="41797" spans="21:21" x14ac:dyDescent="0.2">
      <c r="U41797" s="59"/>
    </row>
    <row r="41798" spans="21:21" x14ac:dyDescent="0.2">
      <c r="U41798" s="59"/>
    </row>
    <row r="41799" spans="21:21" x14ac:dyDescent="0.2">
      <c r="U41799" s="59"/>
    </row>
    <row r="41800" spans="21:21" x14ac:dyDescent="0.2">
      <c r="U41800" s="59"/>
    </row>
    <row r="41801" spans="21:21" x14ac:dyDescent="0.2">
      <c r="U41801" s="59"/>
    </row>
    <row r="41802" spans="21:21" x14ac:dyDescent="0.2">
      <c r="U41802" s="59"/>
    </row>
    <row r="41803" spans="21:21" x14ac:dyDescent="0.2">
      <c r="U41803" s="59"/>
    </row>
    <row r="41804" spans="21:21" x14ac:dyDescent="0.2">
      <c r="U41804" s="59"/>
    </row>
    <row r="41805" spans="21:21" x14ac:dyDescent="0.2">
      <c r="U41805" s="59"/>
    </row>
    <row r="41806" spans="21:21" x14ac:dyDescent="0.2">
      <c r="U41806" s="59"/>
    </row>
    <row r="41807" spans="21:21" x14ac:dyDescent="0.2">
      <c r="U41807" s="59"/>
    </row>
    <row r="41808" spans="21:21" x14ac:dyDescent="0.2">
      <c r="U41808" s="59"/>
    </row>
    <row r="41809" spans="21:21" x14ac:dyDescent="0.2">
      <c r="U41809" s="59"/>
    </row>
    <row r="41810" spans="21:21" x14ac:dyDescent="0.2">
      <c r="U41810" s="59"/>
    </row>
    <row r="41811" spans="21:21" x14ac:dyDescent="0.2">
      <c r="U41811" s="59"/>
    </row>
    <row r="41812" spans="21:21" x14ac:dyDescent="0.2">
      <c r="U41812" s="59"/>
    </row>
    <row r="41813" spans="21:21" x14ac:dyDescent="0.2">
      <c r="U41813" s="59"/>
    </row>
    <row r="41814" spans="21:21" x14ac:dyDescent="0.2">
      <c r="U41814" s="59"/>
    </row>
    <row r="41815" spans="21:21" x14ac:dyDescent="0.2">
      <c r="U41815" s="59"/>
    </row>
    <row r="41816" spans="21:21" x14ac:dyDescent="0.2">
      <c r="U41816" s="59"/>
    </row>
    <row r="41817" spans="21:21" x14ac:dyDescent="0.2">
      <c r="U41817" s="59"/>
    </row>
    <row r="41818" spans="21:21" x14ac:dyDescent="0.2">
      <c r="U41818" s="59"/>
    </row>
    <row r="41819" spans="21:21" x14ac:dyDescent="0.2">
      <c r="U41819" s="59"/>
    </row>
    <row r="41820" spans="21:21" x14ac:dyDescent="0.2">
      <c r="U41820" s="59"/>
    </row>
    <row r="41821" spans="21:21" x14ac:dyDescent="0.2">
      <c r="U41821" s="59"/>
    </row>
    <row r="41822" spans="21:21" x14ac:dyDescent="0.2">
      <c r="U41822" s="59"/>
    </row>
    <row r="41823" spans="21:21" x14ac:dyDescent="0.2">
      <c r="U41823" s="59"/>
    </row>
    <row r="41824" spans="21:21" x14ac:dyDescent="0.2">
      <c r="U41824" s="59"/>
    </row>
    <row r="41825" spans="21:21" x14ac:dyDescent="0.2">
      <c r="U41825" s="59"/>
    </row>
    <row r="41826" spans="21:21" x14ac:dyDescent="0.2">
      <c r="U41826" s="59"/>
    </row>
    <row r="41827" spans="21:21" x14ac:dyDescent="0.2">
      <c r="U41827" s="59"/>
    </row>
    <row r="41828" spans="21:21" x14ac:dyDescent="0.2">
      <c r="U41828" s="59"/>
    </row>
    <row r="41829" spans="21:21" x14ac:dyDescent="0.2">
      <c r="U41829" s="59"/>
    </row>
    <row r="41830" spans="21:21" x14ac:dyDescent="0.2">
      <c r="U41830" s="59"/>
    </row>
    <row r="41831" spans="21:21" x14ac:dyDescent="0.2">
      <c r="U41831" s="59"/>
    </row>
    <row r="41832" spans="21:21" x14ac:dyDescent="0.2">
      <c r="U41832" s="59"/>
    </row>
    <row r="41833" spans="21:21" x14ac:dyDescent="0.2">
      <c r="U41833" s="59"/>
    </row>
    <row r="41834" spans="21:21" x14ac:dyDescent="0.2">
      <c r="U41834" s="59"/>
    </row>
    <row r="41835" spans="21:21" x14ac:dyDescent="0.2">
      <c r="U41835" s="59"/>
    </row>
    <row r="41836" spans="21:21" x14ac:dyDescent="0.2">
      <c r="U41836" s="59"/>
    </row>
    <row r="41837" spans="21:21" x14ac:dyDescent="0.2">
      <c r="U41837" s="59"/>
    </row>
    <row r="41838" spans="21:21" x14ac:dyDescent="0.2">
      <c r="U41838" s="59"/>
    </row>
    <row r="41839" spans="21:21" x14ac:dyDescent="0.2">
      <c r="U41839" s="59"/>
    </row>
    <row r="41840" spans="21:21" x14ac:dyDescent="0.2">
      <c r="U41840" s="59"/>
    </row>
    <row r="41841" spans="21:21" x14ac:dyDescent="0.2">
      <c r="U41841" s="59"/>
    </row>
    <row r="41842" spans="21:21" x14ac:dyDescent="0.2">
      <c r="U41842" s="59"/>
    </row>
    <row r="41843" spans="21:21" x14ac:dyDescent="0.2">
      <c r="U41843" s="59"/>
    </row>
    <row r="41844" spans="21:21" x14ac:dyDescent="0.2">
      <c r="U41844" s="59"/>
    </row>
    <row r="41845" spans="21:21" x14ac:dyDescent="0.2">
      <c r="U41845" s="59"/>
    </row>
    <row r="41846" spans="21:21" x14ac:dyDescent="0.2">
      <c r="U41846" s="59"/>
    </row>
    <row r="41847" spans="21:21" x14ac:dyDescent="0.2">
      <c r="U41847" s="59"/>
    </row>
    <row r="41848" spans="21:21" x14ac:dyDescent="0.2">
      <c r="U41848" s="59"/>
    </row>
    <row r="41849" spans="21:21" x14ac:dyDescent="0.2">
      <c r="U41849" s="59"/>
    </row>
    <row r="41850" spans="21:21" x14ac:dyDescent="0.2">
      <c r="U41850" s="59"/>
    </row>
    <row r="41851" spans="21:21" x14ac:dyDescent="0.2">
      <c r="U41851" s="59"/>
    </row>
    <row r="41852" spans="21:21" x14ac:dyDescent="0.2">
      <c r="U41852" s="59"/>
    </row>
    <row r="41853" spans="21:21" x14ac:dyDescent="0.2">
      <c r="U41853" s="59"/>
    </row>
    <row r="41854" spans="21:21" x14ac:dyDescent="0.2">
      <c r="U41854" s="59"/>
    </row>
    <row r="41855" spans="21:21" x14ac:dyDescent="0.2">
      <c r="U41855" s="59"/>
    </row>
    <row r="41856" spans="21:21" x14ac:dyDescent="0.2">
      <c r="U41856" s="59"/>
    </row>
    <row r="41857" spans="21:21" x14ac:dyDescent="0.2">
      <c r="U41857" s="59"/>
    </row>
    <row r="41858" spans="21:21" x14ac:dyDescent="0.2">
      <c r="U41858" s="59"/>
    </row>
    <row r="41859" spans="21:21" x14ac:dyDescent="0.2">
      <c r="U41859" s="59"/>
    </row>
    <row r="41860" spans="21:21" x14ac:dyDescent="0.2">
      <c r="U41860" s="59"/>
    </row>
    <row r="41861" spans="21:21" x14ac:dyDescent="0.2">
      <c r="U41861" s="59"/>
    </row>
    <row r="41862" spans="21:21" x14ac:dyDescent="0.2">
      <c r="U41862" s="59"/>
    </row>
    <row r="41863" spans="21:21" x14ac:dyDescent="0.2">
      <c r="U41863" s="59"/>
    </row>
    <row r="41864" spans="21:21" x14ac:dyDescent="0.2">
      <c r="U41864" s="59"/>
    </row>
    <row r="41865" spans="21:21" x14ac:dyDescent="0.2">
      <c r="U41865" s="59"/>
    </row>
    <row r="41866" spans="21:21" x14ac:dyDescent="0.2">
      <c r="U41866" s="59"/>
    </row>
    <row r="41867" spans="21:21" x14ac:dyDescent="0.2">
      <c r="U41867" s="59"/>
    </row>
    <row r="41868" spans="21:21" x14ac:dyDescent="0.2">
      <c r="U41868" s="59"/>
    </row>
    <row r="41869" spans="21:21" x14ac:dyDescent="0.2">
      <c r="U41869" s="59"/>
    </row>
    <row r="41870" spans="21:21" x14ac:dyDescent="0.2">
      <c r="U41870" s="59"/>
    </row>
    <row r="41871" spans="21:21" x14ac:dyDescent="0.2">
      <c r="U41871" s="59"/>
    </row>
    <row r="41872" spans="21:21" x14ac:dyDescent="0.2">
      <c r="U41872" s="59"/>
    </row>
    <row r="41873" spans="21:21" x14ac:dyDescent="0.2">
      <c r="U41873" s="59"/>
    </row>
    <row r="41874" spans="21:21" x14ac:dyDescent="0.2">
      <c r="U41874" s="59"/>
    </row>
    <row r="41875" spans="21:21" x14ac:dyDescent="0.2">
      <c r="U41875" s="59"/>
    </row>
    <row r="41876" spans="21:21" x14ac:dyDescent="0.2">
      <c r="U41876" s="59"/>
    </row>
    <row r="41877" spans="21:21" x14ac:dyDescent="0.2">
      <c r="U41877" s="59"/>
    </row>
    <row r="41878" spans="21:21" x14ac:dyDescent="0.2">
      <c r="U41878" s="59"/>
    </row>
    <row r="41879" spans="21:21" x14ac:dyDescent="0.2">
      <c r="U41879" s="59"/>
    </row>
    <row r="41880" spans="21:21" x14ac:dyDescent="0.2">
      <c r="U41880" s="59"/>
    </row>
    <row r="41881" spans="21:21" x14ac:dyDescent="0.2">
      <c r="U41881" s="59"/>
    </row>
    <row r="41882" spans="21:21" x14ac:dyDescent="0.2">
      <c r="U41882" s="59"/>
    </row>
    <row r="41883" spans="21:21" x14ac:dyDescent="0.2">
      <c r="U41883" s="59"/>
    </row>
    <row r="41884" spans="21:21" x14ac:dyDescent="0.2">
      <c r="U41884" s="59"/>
    </row>
    <row r="41885" spans="21:21" x14ac:dyDescent="0.2">
      <c r="U41885" s="59"/>
    </row>
    <row r="41886" spans="21:21" x14ac:dyDescent="0.2">
      <c r="U41886" s="59"/>
    </row>
    <row r="41887" spans="21:21" x14ac:dyDescent="0.2">
      <c r="U41887" s="59"/>
    </row>
    <row r="41888" spans="21:21" x14ac:dyDescent="0.2">
      <c r="U41888" s="59"/>
    </row>
    <row r="41889" spans="21:21" x14ac:dyDescent="0.2">
      <c r="U41889" s="59"/>
    </row>
    <row r="41890" spans="21:21" x14ac:dyDescent="0.2">
      <c r="U41890" s="59"/>
    </row>
    <row r="41891" spans="21:21" x14ac:dyDescent="0.2">
      <c r="U41891" s="59"/>
    </row>
    <row r="41892" spans="21:21" x14ac:dyDescent="0.2">
      <c r="U41892" s="59"/>
    </row>
    <row r="41893" spans="21:21" x14ac:dyDescent="0.2">
      <c r="U41893" s="59"/>
    </row>
    <row r="41894" spans="21:21" x14ac:dyDescent="0.2">
      <c r="U41894" s="59"/>
    </row>
    <row r="41895" spans="21:21" x14ac:dyDescent="0.2">
      <c r="U41895" s="59"/>
    </row>
    <row r="41896" spans="21:21" x14ac:dyDescent="0.2">
      <c r="U41896" s="59"/>
    </row>
    <row r="41897" spans="21:21" x14ac:dyDescent="0.2">
      <c r="U41897" s="59"/>
    </row>
    <row r="41898" spans="21:21" x14ac:dyDescent="0.2">
      <c r="U41898" s="59"/>
    </row>
    <row r="41899" spans="21:21" x14ac:dyDescent="0.2">
      <c r="U41899" s="59"/>
    </row>
    <row r="41900" spans="21:21" x14ac:dyDescent="0.2">
      <c r="U41900" s="59"/>
    </row>
    <row r="41901" spans="21:21" x14ac:dyDescent="0.2">
      <c r="U41901" s="59"/>
    </row>
    <row r="41902" spans="21:21" x14ac:dyDescent="0.2">
      <c r="U41902" s="59"/>
    </row>
    <row r="41903" spans="21:21" x14ac:dyDescent="0.2">
      <c r="U41903" s="59"/>
    </row>
    <row r="41904" spans="21:21" x14ac:dyDescent="0.2">
      <c r="U41904" s="59"/>
    </row>
    <row r="41905" spans="21:21" x14ac:dyDescent="0.2">
      <c r="U41905" s="59"/>
    </row>
    <row r="41906" spans="21:21" x14ac:dyDescent="0.2">
      <c r="U41906" s="59"/>
    </row>
    <row r="41907" spans="21:21" x14ac:dyDescent="0.2">
      <c r="U41907" s="59"/>
    </row>
    <row r="41908" spans="21:21" x14ac:dyDescent="0.2">
      <c r="U41908" s="59"/>
    </row>
    <row r="41909" spans="21:21" x14ac:dyDescent="0.2">
      <c r="U41909" s="59"/>
    </row>
    <row r="41910" spans="21:21" x14ac:dyDescent="0.2">
      <c r="U41910" s="59"/>
    </row>
    <row r="41911" spans="21:21" x14ac:dyDescent="0.2">
      <c r="U41911" s="59"/>
    </row>
    <row r="41912" spans="21:21" x14ac:dyDescent="0.2">
      <c r="U41912" s="59"/>
    </row>
    <row r="41913" spans="21:21" x14ac:dyDescent="0.2">
      <c r="U41913" s="59"/>
    </row>
    <row r="41914" spans="21:21" x14ac:dyDescent="0.2">
      <c r="U41914" s="59"/>
    </row>
    <row r="41915" spans="21:21" x14ac:dyDescent="0.2">
      <c r="U41915" s="59"/>
    </row>
    <row r="41916" spans="21:21" x14ac:dyDescent="0.2">
      <c r="U41916" s="59"/>
    </row>
    <row r="41917" spans="21:21" x14ac:dyDescent="0.2">
      <c r="U41917" s="59"/>
    </row>
    <row r="41918" spans="21:21" x14ac:dyDescent="0.2">
      <c r="U41918" s="59"/>
    </row>
    <row r="41919" spans="21:21" x14ac:dyDescent="0.2">
      <c r="U41919" s="59"/>
    </row>
    <row r="41920" spans="21:21" x14ac:dyDescent="0.2">
      <c r="U41920" s="59"/>
    </row>
    <row r="41921" spans="21:21" x14ac:dyDescent="0.2">
      <c r="U41921" s="59"/>
    </row>
    <row r="41922" spans="21:21" x14ac:dyDescent="0.2">
      <c r="U41922" s="59"/>
    </row>
    <row r="41923" spans="21:21" x14ac:dyDescent="0.2">
      <c r="U41923" s="59"/>
    </row>
    <row r="41924" spans="21:21" x14ac:dyDescent="0.2">
      <c r="U41924" s="59"/>
    </row>
    <row r="41925" spans="21:21" x14ac:dyDescent="0.2">
      <c r="U41925" s="59"/>
    </row>
    <row r="41926" spans="21:21" x14ac:dyDescent="0.2">
      <c r="U41926" s="59"/>
    </row>
    <row r="41927" spans="21:21" x14ac:dyDescent="0.2">
      <c r="U41927" s="59"/>
    </row>
    <row r="41928" spans="21:21" x14ac:dyDescent="0.2">
      <c r="U41928" s="59"/>
    </row>
    <row r="41929" spans="21:21" x14ac:dyDescent="0.2">
      <c r="U41929" s="59"/>
    </row>
    <row r="41930" spans="21:21" x14ac:dyDescent="0.2">
      <c r="U41930" s="59"/>
    </row>
    <row r="41931" spans="21:21" x14ac:dyDescent="0.2">
      <c r="U41931" s="59"/>
    </row>
    <row r="41932" spans="21:21" x14ac:dyDescent="0.2">
      <c r="U41932" s="59"/>
    </row>
    <row r="41933" spans="21:21" x14ac:dyDescent="0.2">
      <c r="U41933" s="59"/>
    </row>
    <row r="41934" spans="21:21" x14ac:dyDescent="0.2">
      <c r="U41934" s="59"/>
    </row>
    <row r="41935" spans="21:21" x14ac:dyDescent="0.2">
      <c r="U41935" s="59"/>
    </row>
    <row r="41936" spans="21:21" x14ac:dyDescent="0.2">
      <c r="U41936" s="59"/>
    </row>
    <row r="41937" spans="21:21" x14ac:dyDescent="0.2">
      <c r="U41937" s="59"/>
    </row>
    <row r="41938" spans="21:21" x14ac:dyDescent="0.2">
      <c r="U41938" s="59"/>
    </row>
    <row r="41939" spans="21:21" x14ac:dyDescent="0.2">
      <c r="U41939" s="59"/>
    </row>
    <row r="41940" spans="21:21" x14ac:dyDescent="0.2">
      <c r="U41940" s="59"/>
    </row>
    <row r="41941" spans="21:21" x14ac:dyDescent="0.2">
      <c r="U41941" s="59"/>
    </row>
    <row r="41942" spans="21:21" x14ac:dyDescent="0.2">
      <c r="U41942" s="59"/>
    </row>
    <row r="41943" spans="21:21" x14ac:dyDescent="0.2">
      <c r="U41943" s="59"/>
    </row>
    <row r="41944" spans="21:21" x14ac:dyDescent="0.2">
      <c r="U41944" s="59"/>
    </row>
    <row r="41945" spans="21:21" x14ac:dyDescent="0.2">
      <c r="U41945" s="59"/>
    </row>
    <row r="41946" spans="21:21" x14ac:dyDescent="0.2">
      <c r="U41946" s="59"/>
    </row>
    <row r="41947" spans="21:21" x14ac:dyDescent="0.2">
      <c r="U41947" s="59"/>
    </row>
    <row r="41948" spans="21:21" x14ac:dyDescent="0.2">
      <c r="U41948" s="59"/>
    </row>
    <row r="41949" spans="21:21" x14ac:dyDescent="0.2">
      <c r="U41949" s="59"/>
    </row>
    <row r="41950" spans="21:21" x14ac:dyDescent="0.2">
      <c r="U41950" s="59"/>
    </row>
    <row r="41951" spans="21:21" x14ac:dyDescent="0.2">
      <c r="U41951" s="59"/>
    </row>
    <row r="41952" spans="21:21" x14ac:dyDescent="0.2">
      <c r="U41952" s="59"/>
    </row>
    <row r="41953" spans="21:21" x14ac:dyDescent="0.2">
      <c r="U41953" s="59"/>
    </row>
    <row r="41954" spans="21:21" x14ac:dyDescent="0.2">
      <c r="U41954" s="59"/>
    </row>
    <row r="41955" spans="21:21" x14ac:dyDescent="0.2">
      <c r="U41955" s="59"/>
    </row>
    <row r="41956" spans="21:21" x14ac:dyDescent="0.2">
      <c r="U41956" s="59"/>
    </row>
    <row r="41957" spans="21:21" x14ac:dyDescent="0.2">
      <c r="U41957" s="59"/>
    </row>
    <row r="41958" spans="21:21" x14ac:dyDescent="0.2">
      <c r="U41958" s="59"/>
    </row>
    <row r="41959" spans="21:21" x14ac:dyDescent="0.2">
      <c r="U41959" s="59"/>
    </row>
    <row r="41960" spans="21:21" x14ac:dyDescent="0.2">
      <c r="U41960" s="59"/>
    </row>
    <row r="41961" spans="21:21" x14ac:dyDescent="0.2">
      <c r="U41961" s="59"/>
    </row>
    <row r="41962" spans="21:21" x14ac:dyDescent="0.2">
      <c r="U41962" s="59"/>
    </row>
    <row r="41963" spans="21:21" x14ac:dyDescent="0.2">
      <c r="U41963" s="59"/>
    </row>
    <row r="41964" spans="21:21" x14ac:dyDescent="0.2">
      <c r="U41964" s="59"/>
    </row>
    <row r="41965" spans="21:21" x14ac:dyDescent="0.2">
      <c r="U41965" s="59"/>
    </row>
    <row r="41966" spans="21:21" x14ac:dyDescent="0.2">
      <c r="U41966" s="59"/>
    </row>
    <row r="41967" spans="21:21" x14ac:dyDescent="0.2">
      <c r="U41967" s="59"/>
    </row>
    <row r="41968" spans="21:21" x14ac:dyDescent="0.2">
      <c r="U41968" s="59"/>
    </row>
    <row r="41969" spans="21:21" x14ac:dyDescent="0.2">
      <c r="U41969" s="59"/>
    </row>
    <row r="41970" spans="21:21" x14ac:dyDescent="0.2">
      <c r="U41970" s="59"/>
    </row>
    <row r="41971" spans="21:21" x14ac:dyDescent="0.2">
      <c r="U41971" s="59"/>
    </row>
    <row r="41972" spans="21:21" x14ac:dyDescent="0.2">
      <c r="U41972" s="59"/>
    </row>
    <row r="41973" spans="21:21" x14ac:dyDescent="0.2">
      <c r="U41973" s="59"/>
    </row>
    <row r="41974" spans="21:21" x14ac:dyDescent="0.2">
      <c r="U41974" s="59"/>
    </row>
    <row r="41975" spans="21:21" x14ac:dyDescent="0.2">
      <c r="U41975" s="59"/>
    </row>
    <row r="41976" spans="21:21" x14ac:dyDescent="0.2">
      <c r="U41976" s="59"/>
    </row>
    <row r="41977" spans="21:21" x14ac:dyDescent="0.2">
      <c r="U41977" s="59"/>
    </row>
    <row r="41978" spans="21:21" x14ac:dyDescent="0.2">
      <c r="U41978" s="59"/>
    </row>
    <row r="41979" spans="21:21" x14ac:dyDescent="0.2">
      <c r="U41979" s="59"/>
    </row>
    <row r="41980" spans="21:21" x14ac:dyDescent="0.2">
      <c r="U41980" s="59"/>
    </row>
    <row r="41981" spans="21:21" x14ac:dyDescent="0.2">
      <c r="U41981" s="59"/>
    </row>
    <row r="41982" spans="21:21" x14ac:dyDescent="0.2">
      <c r="U41982" s="59"/>
    </row>
    <row r="41983" spans="21:21" x14ac:dyDescent="0.2">
      <c r="U41983" s="59"/>
    </row>
    <row r="41984" spans="21:21" x14ac:dyDescent="0.2">
      <c r="U41984" s="59"/>
    </row>
    <row r="41985" spans="21:21" x14ac:dyDescent="0.2">
      <c r="U41985" s="59"/>
    </row>
    <row r="41986" spans="21:21" x14ac:dyDescent="0.2">
      <c r="U41986" s="59"/>
    </row>
    <row r="41987" spans="21:21" x14ac:dyDescent="0.2">
      <c r="U41987" s="59"/>
    </row>
    <row r="41988" spans="21:21" x14ac:dyDescent="0.2">
      <c r="U41988" s="59"/>
    </row>
    <row r="41989" spans="21:21" x14ac:dyDescent="0.2">
      <c r="U41989" s="59"/>
    </row>
    <row r="41990" spans="21:21" x14ac:dyDescent="0.2">
      <c r="U41990" s="59"/>
    </row>
    <row r="41991" spans="21:21" x14ac:dyDescent="0.2">
      <c r="U41991" s="59"/>
    </row>
    <row r="41992" spans="21:21" x14ac:dyDescent="0.2">
      <c r="U41992" s="59"/>
    </row>
    <row r="41993" spans="21:21" x14ac:dyDescent="0.2">
      <c r="U41993" s="59"/>
    </row>
    <row r="41994" spans="21:21" x14ac:dyDescent="0.2">
      <c r="U41994" s="59"/>
    </row>
    <row r="41995" spans="21:21" x14ac:dyDescent="0.2">
      <c r="U41995" s="59"/>
    </row>
    <row r="41996" spans="21:21" x14ac:dyDescent="0.2">
      <c r="U41996" s="59"/>
    </row>
    <row r="41997" spans="21:21" x14ac:dyDescent="0.2">
      <c r="U41997" s="59"/>
    </row>
    <row r="41998" spans="21:21" x14ac:dyDescent="0.2">
      <c r="U41998" s="59"/>
    </row>
    <row r="41999" spans="21:21" x14ac:dyDescent="0.2">
      <c r="U41999" s="59"/>
    </row>
    <row r="42000" spans="21:21" x14ac:dyDescent="0.2">
      <c r="U42000" s="59"/>
    </row>
    <row r="42001" spans="21:21" x14ac:dyDescent="0.2">
      <c r="U42001" s="59"/>
    </row>
    <row r="42002" spans="21:21" x14ac:dyDescent="0.2">
      <c r="U42002" s="59"/>
    </row>
    <row r="42003" spans="21:21" x14ac:dyDescent="0.2">
      <c r="U42003" s="59"/>
    </row>
    <row r="42004" spans="21:21" x14ac:dyDescent="0.2">
      <c r="U42004" s="59"/>
    </row>
    <row r="42005" spans="21:21" x14ac:dyDescent="0.2">
      <c r="U42005" s="59"/>
    </row>
    <row r="42006" spans="21:21" x14ac:dyDescent="0.2">
      <c r="U42006" s="59"/>
    </row>
    <row r="42007" spans="21:21" x14ac:dyDescent="0.2">
      <c r="U42007" s="59"/>
    </row>
    <row r="42008" spans="21:21" x14ac:dyDescent="0.2">
      <c r="U42008" s="59"/>
    </row>
    <row r="42009" spans="21:21" x14ac:dyDescent="0.2">
      <c r="U42009" s="59"/>
    </row>
    <row r="42010" spans="21:21" x14ac:dyDescent="0.2">
      <c r="U42010" s="59"/>
    </row>
    <row r="42011" spans="21:21" x14ac:dyDescent="0.2">
      <c r="U42011" s="59"/>
    </row>
    <row r="42012" spans="21:21" x14ac:dyDescent="0.2">
      <c r="U42012" s="59"/>
    </row>
    <row r="42013" spans="21:21" x14ac:dyDescent="0.2">
      <c r="U42013" s="59"/>
    </row>
    <row r="42014" spans="21:21" x14ac:dyDescent="0.2">
      <c r="U42014" s="59"/>
    </row>
    <row r="42015" spans="21:21" x14ac:dyDescent="0.2">
      <c r="U42015" s="59"/>
    </row>
    <row r="42016" spans="21:21" x14ac:dyDescent="0.2">
      <c r="U42016" s="59"/>
    </row>
    <row r="42017" spans="21:21" x14ac:dyDescent="0.2">
      <c r="U42017" s="59"/>
    </row>
    <row r="42018" spans="21:21" x14ac:dyDescent="0.2">
      <c r="U42018" s="59"/>
    </row>
    <row r="42019" spans="21:21" x14ac:dyDescent="0.2">
      <c r="U42019" s="59"/>
    </row>
    <row r="42020" spans="21:21" x14ac:dyDescent="0.2">
      <c r="U42020" s="59"/>
    </row>
    <row r="42021" spans="21:21" x14ac:dyDescent="0.2">
      <c r="U42021" s="59"/>
    </row>
    <row r="42022" spans="21:21" x14ac:dyDescent="0.2">
      <c r="U42022" s="59"/>
    </row>
    <row r="42023" spans="21:21" x14ac:dyDescent="0.2">
      <c r="U42023" s="59"/>
    </row>
    <row r="42024" spans="21:21" x14ac:dyDescent="0.2">
      <c r="U42024" s="59"/>
    </row>
    <row r="42025" spans="21:21" x14ac:dyDescent="0.2">
      <c r="U42025" s="59"/>
    </row>
    <row r="42026" spans="21:21" x14ac:dyDescent="0.2">
      <c r="U42026" s="59"/>
    </row>
    <row r="42027" spans="21:21" x14ac:dyDescent="0.2">
      <c r="U42027" s="59"/>
    </row>
    <row r="42028" spans="21:21" x14ac:dyDescent="0.2">
      <c r="U42028" s="59"/>
    </row>
    <row r="42029" spans="21:21" x14ac:dyDescent="0.2">
      <c r="U42029" s="59"/>
    </row>
    <row r="42030" spans="21:21" x14ac:dyDescent="0.2">
      <c r="U42030" s="59"/>
    </row>
    <row r="42031" spans="21:21" x14ac:dyDescent="0.2">
      <c r="U42031" s="59"/>
    </row>
    <row r="42032" spans="21:21" x14ac:dyDescent="0.2">
      <c r="U42032" s="59"/>
    </row>
    <row r="42033" spans="21:21" x14ac:dyDescent="0.2">
      <c r="U42033" s="59"/>
    </row>
    <row r="42034" spans="21:21" x14ac:dyDescent="0.2">
      <c r="U42034" s="59"/>
    </row>
    <row r="42035" spans="21:21" x14ac:dyDescent="0.2">
      <c r="U42035" s="59"/>
    </row>
    <row r="42036" spans="21:21" x14ac:dyDescent="0.2">
      <c r="U42036" s="59"/>
    </row>
    <row r="42037" spans="21:21" x14ac:dyDescent="0.2">
      <c r="U42037" s="59"/>
    </row>
    <row r="42038" spans="21:21" x14ac:dyDescent="0.2">
      <c r="U42038" s="59"/>
    </row>
    <row r="42039" spans="21:21" x14ac:dyDescent="0.2">
      <c r="U42039" s="59"/>
    </row>
    <row r="42040" spans="21:21" x14ac:dyDescent="0.2">
      <c r="U42040" s="59"/>
    </row>
    <row r="42041" spans="21:21" x14ac:dyDescent="0.2">
      <c r="U42041" s="59"/>
    </row>
    <row r="42042" spans="21:21" x14ac:dyDescent="0.2">
      <c r="U42042" s="59"/>
    </row>
    <row r="42043" spans="21:21" x14ac:dyDescent="0.2">
      <c r="U42043" s="59"/>
    </row>
    <row r="42044" spans="21:21" x14ac:dyDescent="0.2">
      <c r="U42044" s="59"/>
    </row>
    <row r="42045" spans="21:21" x14ac:dyDescent="0.2">
      <c r="U42045" s="59"/>
    </row>
    <row r="42046" spans="21:21" x14ac:dyDescent="0.2">
      <c r="U42046" s="59"/>
    </row>
    <row r="42047" spans="21:21" x14ac:dyDescent="0.2">
      <c r="U42047" s="59"/>
    </row>
    <row r="42048" spans="21:21" x14ac:dyDescent="0.2">
      <c r="U42048" s="59"/>
    </row>
    <row r="42049" spans="21:21" x14ac:dyDescent="0.2">
      <c r="U42049" s="59"/>
    </row>
    <row r="42050" spans="21:21" x14ac:dyDescent="0.2">
      <c r="U42050" s="59"/>
    </row>
    <row r="42051" spans="21:21" x14ac:dyDescent="0.2">
      <c r="U42051" s="59"/>
    </row>
    <row r="42052" spans="21:21" x14ac:dyDescent="0.2">
      <c r="U42052" s="59"/>
    </row>
    <row r="42053" spans="21:21" x14ac:dyDescent="0.2">
      <c r="U42053" s="59"/>
    </row>
    <row r="42054" spans="21:21" x14ac:dyDescent="0.2">
      <c r="U42054" s="59"/>
    </row>
    <row r="42055" spans="21:21" x14ac:dyDescent="0.2">
      <c r="U42055" s="59"/>
    </row>
    <row r="42056" spans="21:21" x14ac:dyDescent="0.2">
      <c r="U42056" s="59"/>
    </row>
    <row r="42057" spans="21:21" x14ac:dyDescent="0.2">
      <c r="U42057" s="59"/>
    </row>
    <row r="42058" spans="21:21" x14ac:dyDescent="0.2">
      <c r="U42058" s="59"/>
    </row>
    <row r="42059" spans="21:21" x14ac:dyDescent="0.2">
      <c r="U42059" s="59"/>
    </row>
    <row r="42060" spans="21:21" x14ac:dyDescent="0.2">
      <c r="U42060" s="59"/>
    </row>
    <row r="42061" spans="21:21" x14ac:dyDescent="0.2">
      <c r="U42061" s="59"/>
    </row>
    <row r="42062" spans="21:21" x14ac:dyDescent="0.2">
      <c r="U42062" s="59"/>
    </row>
    <row r="42063" spans="21:21" x14ac:dyDescent="0.2">
      <c r="U42063" s="59"/>
    </row>
    <row r="42064" spans="21:21" x14ac:dyDescent="0.2">
      <c r="U42064" s="59"/>
    </row>
    <row r="42065" spans="21:21" x14ac:dyDescent="0.2">
      <c r="U42065" s="59"/>
    </row>
    <row r="42066" spans="21:21" x14ac:dyDescent="0.2">
      <c r="U42066" s="59"/>
    </row>
    <row r="42067" spans="21:21" x14ac:dyDescent="0.2">
      <c r="U42067" s="59"/>
    </row>
    <row r="42068" spans="21:21" x14ac:dyDescent="0.2">
      <c r="U42068" s="59"/>
    </row>
    <row r="42069" spans="21:21" x14ac:dyDescent="0.2">
      <c r="U42069" s="59"/>
    </row>
    <row r="42070" spans="21:21" x14ac:dyDescent="0.2">
      <c r="U42070" s="59"/>
    </row>
    <row r="42071" spans="21:21" x14ac:dyDescent="0.2">
      <c r="U42071" s="59"/>
    </row>
    <row r="42072" spans="21:21" x14ac:dyDescent="0.2">
      <c r="U42072" s="59"/>
    </row>
    <row r="42073" spans="21:21" x14ac:dyDescent="0.2">
      <c r="U42073" s="59"/>
    </row>
    <row r="42074" spans="21:21" x14ac:dyDescent="0.2">
      <c r="U42074" s="59"/>
    </row>
    <row r="42075" spans="21:21" x14ac:dyDescent="0.2">
      <c r="U42075" s="59"/>
    </row>
    <row r="42076" spans="21:21" x14ac:dyDescent="0.2">
      <c r="U42076" s="59"/>
    </row>
    <row r="42077" spans="21:21" x14ac:dyDescent="0.2">
      <c r="U42077" s="59"/>
    </row>
    <row r="42078" spans="21:21" x14ac:dyDescent="0.2">
      <c r="U42078" s="59"/>
    </row>
    <row r="42079" spans="21:21" x14ac:dyDescent="0.2">
      <c r="U42079" s="59"/>
    </row>
    <row r="42080" spans="21:21" x14ac:dyDescent="0.2">
      <c r="U42080" s="59"/>
    </row>
    <row r="42081" spans="21:21" x14ac:dyDescent="0.2">
      <c r="U42081" s="59"/>
    </row>
    <row r="42082" spans="21:21" x14ac:dyDescent="0.2">
      <c r="U42082" s="59"/>
    </row>
    <row r="42083" spans="21:21" x14ac:dyDescent="0.2">
      <c r="U42083" s="59"/>
    </row>
    <row r="42084" spans="21:21" x14ac:dyDescent="0.2">
      <c r="U42084" s="59"/>
    </row>
    <row r="42085" spans="21:21" x14ac:dyDescent="0.2">
      <c r="U42085" s="59"/>
    </row>
    <row r="42086" spans="21:21" x14ac:dyDescent="0.2">
      <c r="U42086" s="59"/>
    </row>
    <row r="42087" spans="21:21" x14ac:dyDescent="0.2">
      <c r="U42087" s="59"/>
    </row>
    <row r="42088" spans="21:21" x14ac:dyDescent="0.2">
      <c r="U42088" s="59"/>
    </row>
    <row r="42089" spans="21:21" x14ac:dyDescent="0.2">
      <c r="U42089" s="59"/>
    </row>
    <row r="42090" spans="21:21" x14ac:dyDescent="0.2">
      <c r="U42090" s="59"/>
    </row>
    <row r="42091" spans="21:21" x14ac:dyDescent="0.2">
      <c r="U42091" s="59"/>
    </row>
    <row r="42092" spans="21:21" x14ac:dyDescent="0.2">
      <c r="U42092" s="59"/>
    </row>
    <row r="42093" spans="21:21" x14ac:dyDescent="0.2">
      <c r="U42093" s="59"/>
    </row>
    <row r="42094" spans="21:21" x14ac:dyDescent="0.2">
      <c r="U42094" s="59"/>
    </row>
    <row r="42095" spans="21:21" x14ac:dyDescent="0.2">
      <c r="U42095" s="59"/>
    </row>
    <row r="42096" spans="21:21" x14ac:dyDescent="0.2">
      <c r="U42096" s="59"/>
    </row>
    <row r="42097" spans="21:21" x14ac:dyDescent="0.2">
      <c r="U42097" s="59"/>
    </row>
    <row r="42098" spans="21:21" x14ac:dyDescent="0.2">
      <c r="U42098" s="59"/>
    </row>
    <row r="42099" spans="21:21" x14ac:dyDescent="0.2">
      <c r="U42099" s="59"/>
    </row>
    <row r="42100" spans="21:21" x14ac:dyDescent="0.2">
      <c r="U42100" s="59"/>
    </row>
    <row r="42101" spans="21:21" x14ac:dyDescent="0.2">
      <c r="U42101" s="59"/>
    </row>
    <row r="42102" spans="21:21" x14ac:dyDescent="0.2">
      <c r="U42102" s="59"/>
    </row>
    <row r="42103" spans="21:21" x14ac:dyDescent="0.2">
      <c r="U42103" s="59"/>
    </row>
    <row r="42104" spans="21:21" x14ac:dyDescent="0.2">
      <c r="U42104" s="59"/>
    </row>
    <row r="42105" spans="21:21" x14ac:dyDescent="0.2">
      <c r="U42105" s="59"/>
    </row>
    <row r="42106" spans="21:21" x14ac:dyDescent="0.2">
      <c r="U42106" s="59"/>
    </row>
    <row r="42107" spans="21:21" x14ac:dyDescent="0.2">
      <c r="U42107" s="59"/>
    </row>
    <row r="42108" spans="21:21" x14ac:dyDescent="0.2">
      <c r="U42108" s="59"/>
    </row>
    <row r="42109" spans="21:21" x14ac:dyDescent="0.2">
      <c r="U42109" s="59"/>
    </row>
    <row r="42110" spans="21:21" x14ac:dyDescent="0.2">
      <c r="U42110" s="59"/>
    </row>
    <row r="42111" spans="21:21" x14ac:dyDescent="0.2">
      <c r="U42111" s="59"/>
    </row>
    <row r="42112" spans="21:21" x14ac:dyDescent="0.2">
      <c r="U42112" s="59"/>
    </row>
    <row r="42113" spans="21:21" x14ac:dyDescent="0.2">
      <c r="U42113" s="59"/>
    </row>
    <row r="42114" spans="21:21" x14ac:dyDescent="0.2">
      <c r="U42114" s="59"/>
    </row>
    <row r="42115" spans="21:21" x14ac:dyDescent="0.2">
      <c r="U42115" s="59"/>
    </row>
    <row r="42116" spans="21:21" x14ac:dyDescent="0.2">
      <c r="U42116" s="59"/>
    </row>
    <row r="42117" spans="21:21" x14ac:dyDescent="0.2">
      <c r="U42117" s="59"/>
    </row>
    <row r="42118" spans="21:21" x14ac:dyDescent="0.2">
      <c r="U42118" s="59"/>
    </row>
    <row r="42119" spans="21:21" x14ac:dyDescent="0.2">
      <c r="U42119" s="59"/>
    </row>
    <row r="42120" spans="21:21" x14ac:dyDescent="0.2">
      <c r="U42120" s="59"/>
    </row>
    <row r="42121" spans="21:21" x14ac:dyDescent="0.2">
      <c r="U42121" s="59"/>
    </row>
    <row r="42122" spans="21:21" x14ac:dyDescent="0.2">
      <c r="U42122" s="59"/>
    </row>
    <row r="42123" spans="21:21" x14ac:dyDescent="0.2">
      <c r="U42123" s="59"/>
    </row>
    <row r="42124" spans="21:21" x14ac:dyDescent="0.2">
      <c r="U42124" s="59"/>
    </row>
    <row r="42125" spans="21:21" x14ac:dyDescent="0.2">
      <c r="U42125" s="59"/>
    </row>
    <row r="42126" spans="21:21" x14ac:dyDescent="0.2">
      <c r="U42126" s="59"/>
    </row>
    <row r="42127" spans="21:21" x14ac:dyDescent="0.2">
      <c r="U42127" s="59"/>
    </row>
    <row r="42128" spans="21:21" x14ac:dyDescent="0.2">
      <c r="U42128" s="59"/>
    </row>
    <row r="42129" spans="21:21" x14ac:dyDescent="0.2">
      <c r="U42129" s="59"/>
    </row>
    <row r="42130" spans="21:21" x14ac:dyDescent="0.2">
      <c r="U42130" s="59"/>
    </row>
    <row r="42131" spans="21:21" x14ac:dyDescent="0.2">
      <c r="U42131" s="59"/>
    </row>
    <row r="42132" spans="21:21" x14ac:dyDescent="0.2">
      <c r="U42132" s="59"/>
    </row>
    <row r="42133" spans="21:21" x14ac:dyDescent="0.2">
      <c r="U42133" s="59"/>
    </row>
    <row r="42134" spans="21:21" x14ac:dyDescent="0.2">
      <c r="U42134" s="59"/>
    </row>
    <row r="42135" spans="21:21" x14ac:dyDescent="0.2">
      <c r="U42135" s="59"/>
    </row>
    <row r="42136" spans="21:21" x14ac:dyDescent="0.2">
      <c r="U42136" s="59"/>
    </row>
    <row r="42137" spans="21:21" x14ac:dyDescent="0.2">
      <c r="U42137" s="59"/>
    </row>
    <row r="42138" spans="21:21" x14ac:dyDescent="0.2">
      <c r="U42138" s="59"/>
    </row>
    <row r="42139" spans="21:21" x14ac:dyDescent="0.2">
      <c r="U42139" s="59"/>
    </row>
    <row r="42140" spans="21:21" x14ac:dyDescent="0.2">
      <c r="U42140" s="59"/>
    </row>
    <row r="42141" spans="21:21" x14ac:dyDescent="0.2">
      <c r="U42141" s="59"/>
    </row>
    <row r="42142" spans="21:21" x14ac:dyDescent="0.2">
      <c r="U42142" s="59"/>
    </row>
    <row r="42143" spans="21:21" x14ac:dyDescent="0.2">
      <c r="U42143" s="59"/>
    </row>
    <row r="42144" spans="21:21" x14ac:dyDescent="0.2">
      <c r="U42144" s="59"/>
    </row>
    <row r="42145" spans="21:21" x14ac:dyDescent="0.2">
      <c r="U42145" s="59"/>
    </row>
    <row r="42146" spans="21:21" x14ac:dyDescent="0.2">
      <c r="U42146" s="59"/>
    </row>
    <row r="42147" spans="21:21" x14ac:dyDescent="0.2">
      <c r="U42147" s="59"/>
    </row>
    <row r="42148" spans="21:21" x14ac:dyDescent="0.2">
      <c r="U42148" s="59"/>
    </row>
    <row r="42149" spans="21:21" x14ac:dyDescent="0.2">
      <c r="U42149" s="59"/>
    </row>
    <row r="42150" spans="21:21" x14ac:dyDescent="0.2">
      <c r="U42150" s="59"/>
    </row>
    <row r="42151" spans="21:21" x14ac:dyDescent="0.2">
      <c r="U42151" s="59"/>
    </row>
    <row r="42152" spans="21:21" x14ac:dyDescent="0.2">
      <c r="U42152" s="59"/>
    </row>
    <row r="42153" spans="21:21" x14ac:dyDescent="0.2">
      <c r="U42153" s="59"/>
    </row>
    <row r="42154" spans="21:21" x14ac:dyDescent="0.2">
      <c r="U42154" s="59"/>
    </row>
    <row r="42155" spans="21:21" x14ac:dyDescent="0.2">
      <c r="U42155" s="59"/>
    </row>
    <row r="42156" spans="21:21" x14ac:dyDescent="0.2">
      <c r="U42156" s="59"/>
    </row>
    <row r="42157" spans="21:21" x14ac:dyDescent="0.2">
      <c r="U42157" s="59"/>
    </row>
    <row r="42158" spans="21:21" x14ac:dyDescent="0.2">
      <c r="U42158" s="59"/>
    </row>
    <row r="42159" spans="21:21" x14ac:dyDescent="0.2">
      <c r="U42159" s="59"/>
    </row>
    <row r="42160" spans="21:21" x14ac:dyDescent="0.2">
      <c r="U42160" s="59"/>
    </row>
    <row r="42161" spans="21:21" x14ac:dyDescent="0.2">
      <c r="U42161" s="59"/>
    </row>
    <row r="42162" spans="21:21" x14ac:dyDescent="0.2">
      <c r="U42162" s="59"/>
    </row>
    <row r="42163" spans="21:21" x14ac:dyDescent="0.2">
      <c r="U42163" s="59"/>
    </row>
    <row r="42164" spans="21:21" x14ac:dyDescent="0.2">
      <c r="U42164" s="59"/>
    </row>
    <row r="42165" spans="21:21" x14ac:dyDescent="0.2">
      <c r="U42165" s="59"/>
    </row>
    <row r="42166" spans="21:21" x14ac:dyDescent="0.2">
      <c r="U42166" s="59"/>
    </row>
    <row r="42167" spans="21:21" x14ac:dyDescent="0.2">
      <c r="U42167" s="59"/>
    </row>
    <row r="42168" spans="21:21" x14ac:dyDescent="0.2">
      <c r="U42168" s="59"/>
    </row>
    <row r="42169" spans="21:21" x14ac:dyDescent="0.2">
      <c r="U42169" s="59"/>
    </row>
    <row r="42170" spans="21:21" x14ac:dyDescent="0.2">
      <c r="U42170" s="59"/>
    </row>
    <row r="42171" spans="21:21" x14ac:dyDescent="0.2">
      <c r="U42171" s="59"/>
    </row>
    <row r="42172" spans="21:21" x14ac:dyDescent="0.2">
      <c r="U42172" s="59"/>
    </row>
    <row r="42173" spans="21:21" x14ac:dyDescent="0.2">
      <c r="U42173" s="59"/>
    </row>
    <row r="42174" spans="21:21" x14ac:dyDescent="0.2">
      <c r="U42174" s="59"/>
    </row>
    <row r="42175" spans="21:21" x14ac:dyDescent="0.2">
      <c r="U42175" s="59"/>
    </row>
    <row r="42176" spans="21:21" x14ac:dyDescent="0.2">
      <c r="U42176" s="59"/>
    </row>
    <row r="42177" spans="21:21" x14ac:dyDescent="0.2">
      <c r="U42177" s="59"/>
    </row>
    <row r="42178" spans="21:21" x14ac:dyDescent="0.2">
      <c r="U42178" s="59"/>
    </row>
    <row r="42179" spans="21:21" x14ac:dyDescent="0.2">
      <c r="U42179" s="59"/>
    </row>
    <row r="42180" spans="21:21" x14ac:dyDescent="0.2">
      <c r="U42180" s="59"/>
    </row>
    <row r="42181" spans="21:21" x14ac:dyDescent="0.2">
      <c r="U42181" s="59"/>
    </row>
    <row r="42182" spans="21:21" x14ac:dyDescent="0.2">
      <c r="U42182" s="59"/>
    </row>
    <row r="42183" spans="21:21" x14ac:dyDescent="0.2">
      <c r="U42183" s="59"/>
    </row>
    <row r="42184" spans="21:21" x14ac:dyDescent="0.2">
      <c r="U42184" s="59"/>
    </row>
    <row r="42185" spans="21:21" x14ac:dyDescent="0.2">
      <c r="U42185" s="59"/>
    </row>
    <row r="42186" spans="21:21" x14ac:dyDescent="0.2">
      <c r="U42186" s="59"/>
    </row>
    <row r="42187" spans="21:21" x14ac:dyDescent="0.2">
      <c r="U42187" s="59"/>
    </row>
    <row r="42188" spans="21:21" x14ac:dyDescent="0.2">
      <c r="U42188" s="59"/>
    </row>
    <row r="42189" spans="21:21" x14ac:dyDescent="0.2">
      <c r="U42189" s="59"/>
    </row>
    <row r="42190" spans="21:21" x14ac:dyDescent="0.2">
      <c r="U42190" s="59"/>
    </row>
    <row r="42191" spans="21:21" x14ac:dyDescent="0.2">
      <c r="U42191" s="59"/>
    </row>
    <row r="42192" spans="21:21" x14ac:dyDescent="0.2">
      <c r="U42192" s="59"/>
    </row>
    <row r="42193" spans="21:21" x14ac:dyDescent="0.2">
      <c r="U42193" s="59"/>
    </row>
    <row r="42194" spans="21:21" x14ac:dyDescent="0.2">
      <c r="U42194" s="59"/>
    </row>
    <row r="42195" spans="21:21" x14ac:dyDescent="0.2">
      <c r="U42195" s="59"/>
    </row>
    <row r="42196" spans="21:21" x14ac:dyDescent="0.2">
      <c r="U42196" s="59"/>
    </row>
    <row r="42197" spans="21:21" x14ac:dyDescent="0.2">
      <c r="U42197" s="59"/>
    </row>
    <row r="42198" spans="21:21" x14ac:dyDescent="0.2">
      <c r="U42198" s="59"/>
    </row>
    <row r="42199" spans="21:21" x14ac:dyDescent="0.2">
      <c r="U42199" s="59"/>
    </row>
    <row r="42200" spans="21:21" x14ac:dyDescent="0.2">
      <c r="U42200" s="59"/>
    </row>
    <row r="42201" spans="21:21" x14ac:dyDescent="0.2">
      <c r="U42201" s="59"/>
    </row>
    <row r="42202" spans="21:21" x14ac:dyDescent="0.2">
      <c r="U42202" s="59"/>
    </row>
    <row r="42203" spans="21:21" x14ac:dyDescent="0.2">
      <c r="U42203" s="59"/>
    </row>
    <row r="42204" spans="21:21" x14ac:dyDescent="0.2">
      <c r="U42204" s="59"/>
    </row>
    <row r="42205" spans="21:21" x14ac:dyDescent="0.2">
      <c r="U42205" s="59"/>
    </row>
    <row r="42206" spans="21:21" x14ac:dyDescent="0.2">
      <c r="U42206" s="59"/>
    </row>
    <row r="42207" spans="21:21" x14ac:dyDescent="0.2">
      <c r="U42207" s="59"/>
    </row>
    <row r="42208" spans="21:21" x14ac:dyDescent="0.2">
      <c r="U42208" s="59"/>
    </row>
    <row r="42209" spans="21:21" x14ac:dyDescent="0.2">
      <c r="U42209" s="59"/>
    </row>
    <row r="42210" spans="21:21" x14ac:dyDescent="0.2">
      <c r="U42210" s="59"/>
    </row>
    <row r="42211" spans="21:21" x14ac:dyDescent="0.2">
      <c r="U42211" s="59"/>
    </row>
    <row r="42212" spans="21:21" x14ac:dyDescent="0.2">
      <c r="U42212" s="59"/>
    </row>
    <row r="42213" spans="21:21" x14ac:dyDescent="0.2">
      <c r="U42213" s="59"/>
    </row>
    <row r="42214" spans="21:21" x14ac:dyDescent="0.2">
      <c r="U42214" s="59"/>
    </row>
    <row r="42215" spans="21:21" x14ac:dyDescent="0.2">
      <c r="U42215" s="59"/>
    </row>
    <row r="42216" spans="21:21" x14ac:dyDescent="0.2">
      <c r="U42216" s="59"/>
    </row>
    <row r="42217" spans="21:21" x14ac:dyDescent="0.2">
      <c r="U42217" s="59"/>
    </row>
    <row r="42218" spans="21:21" x14ac:dyDescent="0.2">
      <c r="U42218" s="59"/>
    </row>
    <row r="42219" spans="21:21" x14ac:dyDescent="0.2">
      <c r="U42219" s="59"/>
    </row>
    <row r="42220" spans="21:21" x14ac:dyDescent="0.2">
      <c r="U42220" s="59"/>
    </row>
    <row r="42221" spans="21:21" x14ac:dyDescent="0.2">
      <c r="U42221" s="59"/>
    </row>
    <row r="42222" spans="21:21" x14ac:dyDescent="0.2">
      <c r="U42222" s="59"/>
    </row>
    <row r="42223" spans="21:21" x14ac:dyDescent="0.2">
      <c r="U42223" s="59"/>
    </row>
    <row r="42224" spans="21:21" x14ac:dyDescent="0.2">
      <c r="U42224" s="59"/>
    </row>
    <row r="42225" spans="21:21" x14ac:dyDescent="0.2">
      <c r="U42225" s="59"/>
    </row>
    <row r="42226" spans="21:21" x14ac:dyDescent="0.2">
      <c r="U42226" s="59"/>
    </row>
    <row r="42227" spans="21:21" x14ac:dyDescent="0.2">
      <c r="U42227" s="59"/>
    </row>
    <row r="42228" spans="21:21" x14ac:dyDescent="0.2">
      <c r="U42228" s="59"/>
    </row>
    <row r="42229" spans="21:21" x14ac:dyDescent="0.2">
      <c r="U42229" s="59"/>
    </row>
    <row r="42230" spans="21:21" x14ac:dyDescent="0.2">
      <c r="U42230" s="59"/>
    </row>
    <row r="42231" spans="21:21" x14ac:dyDescent="0.2">
      <c r="U42231" s="59"/>
    </row>
    <row r="42232" spans="21:21" x14ac:dyDescent="0.2">
      <c r="U42232" s="59"/>
    </row>
    <row r="42233" spans="21:21" x14ac:dyDescent="0.2">
      <c r="U42233" s="59"/>
    </row>
    <row r="42234" spans="21:21" x14ac:dyDescent="0.2">
      <c r="U42234" s="59"/>
    </row>
    <row r="42235" spans="21:21" x14ac:dyDescent="0.2">
      <c r="U42235" s="59"/>
    </row>
    <row r="42236" spans="21:21" x14ac:dyDescent="0.2">
      <c r="U42236" s="59"/>
    </row>
    <row r="42237" spans="21:21" x14ac:dyDescent="0.2">
      <c r="U42237" s="59"/>
    </row>
    <row r="42238" spans="21:21" x14ac:dyDescent="0.2">
      <c r="U42238" s="59"/>
    </row>
    <row r="42239" spans="21:21" x14ac:dyDescent="0.2">
      <c r="U42239" s="59"/>
    </row>
    <row r="42240" spans="21:21" x14ac:dyDescent="0.2">
      <c r="U42240" s="59"/>
    </row>
    <row r="42241" spans="21:21" x14ac:dyDescent="0.2">
      <c r="U42241" s="59"/>
    </row>
    <row r="42242" spans="21:21" x14ac:dyDescent="0.2">
      <c r="U42242" s="59"/>
    </row>
    <row r="42243" spans="21:21" x14ac:dyDescent="0.2">
      <c r="U42243" s="59"/>
    </row>
    <row r="42244" spans="21:21" x14ac:dyDescent="0.2">
      <c r="U42244" s="59"/>
    </row>
    <row r="42245" spans="21:21" x14ac:dyDescent="0.2">
      <c r="U42245" s="59"/>
    </row>
    <row r="42246" spans="21:21" x14ac:dyDescent="0.2">
      <c r="U42246" s="59"/>
    </row>
    <row r="42247" spans="21:21" x14ac:dyDescent="0.2">
      <c r="U42247" s="59"/>
    </row>
    <row r="42248" spans="21:21" x14ac:dyDescent="0.2">
      <c r="U42248" s="59"/>
    </row>
    <row r="42249" spans="21:21" x14ac:dyDescent="0.2">
      <c r="U42249" s="59"/>
    </row>
    <row r="42250" spans="21:21" x14ac:dyDescent="0.2">
      <c r="U42250" s="59"/>
    </row>
    <row r="42251" spans="21:21" x14ac:dyDescent="0.2">
      <c r="U42251" s="59"/>
    </row>
    <row r="42252" spans="21:21" x14ac:dyDescent="0.2">
      <c r="U42252" s="59"/>
    </row>
    <row r="42253" spans="21:21" x14ac:dyDescent="0.2">
      <c r="U42253" s="59"/>
    </row>
    <row r="42254" spans="21:21" x14ac:dyDescent="0.2">
      <c r="U42254" s="59"/>
    </row>
    <row r="42255" spans="21:21" x14ac:dyDescent="0.2">
      <c r="U42255" s="59"/>
    </row>
    <row r="42256" spans="21:21" x14ac:dyDescent="0.2">
      <c r="U42256" s="59"/>
    </row>
    <row r="42257" spans="21:21" x14ac:dyDescent="0.2">
      <c r="U42257" s="59"/>
    </row>
    <row r="42258" spans="21:21" x14ac:dyDescent="0.2">
      <c r="U42258" s="59"/>
    </row>
    <row r="42259" spans="21:21" x14ac:dyDescent="0.2">
      <c r="U42259" s="59"/>
    </row>
    <row r="42260" spans="21:21" x14ac:dyDescent="0.2">
      <c r="U42260" s="59"/>
    </row>
    <row r="42261" spans="21:21" x14ac:dyDescent="0.2">
      <c r="U42261" s="59"/>
    </row>
    <row r="42262" spans="21:21" x14ac:dyDescent="0.2">
      <c r="U42262" s="59"/>
    </row>
    <row r="42263" spans="21:21" x14ac:dyDescent="0.2">
      <c r="U42263" s="59"/>
    </row>
    <row r="42264" spans="21:21" x14ac:dyDescent="0.2">
      <c r="U42264" s="59"/>
    </row>
    <row r="42265" spans="21:21" x14ac:dyDescent="0.2">
      <c r="U42265" s="59"/>
    </row>
    <row r="42266" spans="21:21" x14ac:dyDescent="0.2">
      <c r="U42266" s="59"/>
    </row>
    <row r="42267" spans="21:21" x14ac:dyDescent="0.2">
      <c r="U42267" s="59"/>
    </row>
    <row r="42268" spans="21:21" x14ac:dyDescent="0.2">
      <c r="U42268" s="59"/>
    </row>
    <row r="42269" spans="21:21" x14ac:dyDescent="0.2">
      <c r="U42269" s="59"/>
    </row>
    <row r="42270" spans="21:21" x14ac:dyDescent="0.2">
      <c r="U42270" s="59"/>
    </row>
    <row r="42271" spans="21:21" x14ac:dyDescent="0.2">
      <c r="U42271" s="59"/>
    </row>
    <row r="42272" spans="21:21" x14ac:dyDescent="0.2">
      <c r="U42272" s="59"/>
    </row>
    <row r="42273" spans="21:21" x14ac:dyDescent="0.2">
      <c r="U42273" s="59"/>
    </row>
    <row r="42274" spans="21:21" x14ac:dyDescent="0.2">
      <c r="U42274" s="59"/>
    </row>
    <row r="42275" spans="21:21" x14ac:dyDescent="0.2">
      <c r="U42275" s="59"/>
    </row>
    <row r="42276" spans="21:21" x14ac:dyDescent="0.2">
      <c r="U42276" s="59"/>
    </row>
    <row r="42277" spans="21:21" x14ac:dyDescent="0.2">
      <c r="U42277" s="59"/>
    </row>
    <row r="42278" spans="21:21" x14ac:dyDescent="0.2">
      <c r="U42278" s="59"/>
    </row>
    <row r="42279" spans="21:21" x14ac:dyDescent="0.2">
      <c r="U42279" s="59"/>
    </row>
    <row r="42280" spans="21:21" x14ac:dyDescent="0.2">
      <c r="U42280" s="59"/>
    </row>
    <row r="42281" spans="21:21" x14ac:dyDescent="0.2">
      <c r="U42281" s="59"/>
    </row>
    <row r="42282" spans="21:21" x14ac:dyDescent="0.2">
      <c r="U42282" s="59"/>
    </row>
    <row r="42283" spans="21:21" x14ac:dyDescent="0.2">
      <c r="U42283" s="59"/>
    </row>
    <row r="42284" spans="21:21" x14ac:dyDescent="0.2">
      <c r="U42284" s="59"/>
    </row>
    <row r="42285" spans="21:21" x14ac:dyDescent="0.2">
      <c r="U42285" s="59"/>
    </row>
    <row r="42286" spans="21:21" x14ac:dyDescent="0.2">
      <c r="U42286" s="59"/>
    </row>
    <row r="42287" spans="21:21" x14ac:dyDescent="0.2">
      <c r="U42287" s="59"/>
    </row>
    <row r="42288" spans="21:21" x14ac:dyDescent="0.2">
      <c r="U42288" s="59"/>
    </row>
    <row r="42289" spans="21:21" x14ac:dyDescent="0.2">
      <c r="U42289" s="59"/>
    </row>
    <row r="42290" spans="21:21" x14ac:dyDescent="0.2">
      <c r="U42290" s="59"/>
    </row>
    <row r="42291" spans="21:21" x14ac:dyDescent="0.2">
      <c r="U42291" s="59"/>
    </row>
    <row r="42292" spans="21:21" x14ac:dyDescent="0.2">
      <c r="U42292" s="59"/>
    </row>
    <row r="42293" spans="21:21" x14ac:dyDescent="0.2">
      <c r="U42293" s="59"/>
    </row>
    <row r="42294" spans="21:21" x14ac:dyDescent="0.2">
      <c r="U42294" s="59"/>
    </row>
    <row r="42295" spans="21:21" x14ac:dyDescent="0.2">
      <c r="U42295" s="59"/>
    </row>
    <row r="42296" spans="21:21" x14ac:dyDescent="0.2">
      <c r="U42296" s="59"/>
    </row>
    <row r="42297" spans="21:21" x14ac:dyDescent="0.2">
      <c r="U42297" s="59"/>
    </row>
    <row r="42298" spans="21:21" x14ac:dyDescent="0.2">
      <c r="U42298" s="59"/>
    </row>
    <row r="42299" spans="21:21" x14ac:dyDescent="0.2">
      <c r="U42299" s="59"/>
    </row>
    <row r="42300" spans="21:21" x14ac:dyDescent="0.2">
      <c r="U42300" s="59"/>
    </row>
    <row r="42301" spans="21:21" x14ac:dyDescent="0.2">
      <c r="U42301" s="59"/>
    </row>
    <row r="42302" spans="21:21" x14ac:dyDescent="0.2">
      <c r="U42302" s="59"/>
    </row>
    <row r="42303" spans="21:21" x14ac:dyDescent="0.2">
      <c r="U42303" s="59"/>
    </row>
    <row r="42304" spans="21:21" x14ac:dyDescent="0.2">
      <c r="U42304" s="59"/>
    </row>
    <row r="42305" spans="21:21" x14ac:dyDescent="0.2">
      <c r="U42305" s="59"/>
    </row>
    <row r="42306" spans="21:21" x14ac:dyDescent="0.2">
      <c r="U42306" s="59"/>
    </row>
    <row r="42307" spans="21:21" x14ac:dyDescent="0.2">
      <c r="U42307" s="59"/>
    </row>
    <row r="42308" spans="21:21" x14ac:dyDescent="0.2">
      <c r="U42308" s="59"/>
    </row>
    <row r="42309" spans="21:21" x14ac:dyDescent="0.2">
      <c r="U42309" s="59"/>
    </row>
    <row r="42310" spans="21:21" x14ac:dyDescent="0.2">
      <c r="U42310" s="59"/>
    </row>
    <row r="42311" spans="21:21" x14ac:dyDescent="0.2">
      <c r="U42311" s="59"/>
    </row>
    <row r="42312" spans="21:21" x14ac:dyDescent="0.2">
      <c r="U42312" s="59"/>
    </row>
    <row r="42313" spans="21:21" x14ac:dyDescent="0.2">
      <c r="U42313" s="59"/>
    </row>
    <row r="42314" spans="21:21" x14ac:dyDescent="0.2">
      <c r="U42314" s="59"/>
    </row>
    <row r="42315" spans="21:21" x14ac:dyDescent="0.2">
      <c r="U42315" s="59"/>
    </row>
    <row r="42316" spans="21:21" x14ac:dyDescent="0.2">
      <c r="U42316" s="59"/>
    </row>
    <row r="42317" spans="21:21" x14ac:dyDescent="0.2">
      <c r="U42317" s="59"/>
    </row>
    <row r="42318" spans="21:21" x14ac:dyDescent="0.2">
      <c r="U42318" s="59"/>
    </row>
    <row r="42319" spans="21:21" x14ac:dyDescent="0.2">
      <c r="U42319" s="59"/>
    </row>
    <row r="42320" spans="21:21" x14ac:dyDescent="0.2">
      <c r="U42320" s="59"/>
    </row>
    <row r="42321" spans="21:21" x14ac:dyDescent="0.2">
      <c r="U42321" s="59"/>
    </row>
    <row r="42322" spans="21:21" x14ac:dyDescent="0.2">
      <c r="U42322" s="59"/>
    </row>
    <row r="42323" spans="21:21" x14ac:dyDescent="0.2">
      <c r="U42323" s="59"/>
    </row>
    <row r="42324" spans="21:21" x14ac:dyDescent="0.2">
      <c r="U42324" s="59"/>
    </row>
    <row r="42325" spans="21:21" x14ac:dyDescent="0.2">
      <c r="U42325" s="59"/>
    </row>
    <row r="42326" spans="21:21" x14ac:dyDescent="0.2">
      <c r="U42326" s="59"/>
    </row>
    <row r="42327" spans="21:21" x14ac:dyDescent="0.2">
      <c r="U42327" s="59"/>
    </row>
    <row r="42328" spans="21:21" x14ac:dyDescent="0.2">
      <c r="U42328" s="59"/>
    </row>
    <row r="42329" spans="21:21" x14ac:dyDescent="0.2">
      <c r="U42329" s="59"/>
    </row>
    <row r="42330" spans="21:21" x14ac:dyDescent="0.2">
      <c r="U42330" s="59"/>
    </row>
    <row r="42331" spans="21:21" x14ac:dyDescent="0.2">
      <c r="U42331" s="59"/>
    </row>
    <row r="42332" spans="21:21" x14ac:dyDescent="0.2">
      <c r="U42332" s="59"/>
    </row>
    <row r="42333" spans="21:21" x14ac:dyDescent="0.2">
      <c r="U42333" s="59"/>
    </row>
    <row r="42334" spans="21:21" x14ac:dyDescent="0.2">
      <c r="U42334" s="59"/>
    </row>
    <row r="42335" spans="21:21" x14ac:dyDescent="0.2">
      <c r="U42335" s="59"/>
    </row>
    <row r="42336" spans="21:21" x14ac:dyDescent="0.2">
      <c r="U42336" s="59"/>
    </row>
    <row r="42337" spans="21:21" x14ac:dyDescent="0.2">
      <c r="U42337" s="59"/>
    </row>
    <row r="42338" spans="21:21" x14ac:dyDescent="0.2">
      <c r="U42338" s="59"/>
    </row>
    <row r="42339" spans="21:21" x14ac:dyDescent="0.2">
      <c r="U42339" s="59"/>
    </row>
    <row r="42340" spans="21:21" x14ac:dyDescent="0.2">
      <c r="U42340" s="59"/>
    </row>
    <row r="42341" spans="21:21" x14ac:dyDescent="0.2">
      <c r="U42341" s="59"/>
    </row>
    <row r="42342" spans="21:21" x14ac:dyDescent="0.2">
      <c r="U42342" s="59"/>
    </row>
    <row r="42343" spans="21:21" x14ac:dyDescent="0.2">
      <c r="U42343" s="59"/>
    </row>
    <row r="42344" spans="21:21" x14ac:dyDescent="0.2">
      <c r="U42344" s="59"/>
    </row>
    <row r="42345" spans="21:21" x14ac:dyDescent="0.2">
      <c r="U42345" s="59"/>
    </row>
    <row r="42346" spans="21:21" x14ac:dyDescent="0.2">
      <c r="U42346" s="59"/>
    </row>
    <row r="42347" spans="21:21" x14ac:dyDescent="0.2">
      <c r="U42347" s="59"/>
    </row>
    <row r="42348" spans="21:21" x14ac:dyDescent="0.2">
      <c r="U42348" s="59"/>
    </row>
    <row r="42349" spans="21:21" x14ac:dyDescent="0.2">
      <c r="U42349" s="59"/>
    </row>
    <row r="42350" spans="21:21" x14ac:dyDescent="0.2">
      <c r="U42350" s="59"/>
    </row>
    <row r="42351" spans="21:21" x14ac:dyDescent="0.2">
      <c r="U42351" s="59"/>
    </row>
    <row r="42352" spans="21:21" x14ac:dyDescent="0.2">
      <c r="U42352" s="59"/>
    </row>
    <row r="42353" spans="21:21" x14ac:dyDescent="0.2">
      <c r="U42353" s="59"/>
    </row>
    <row r="42354" spans="21:21" x14ac:dyDescent="0.2">
      <c r="U42354" s="59"/>
    </row>
    <row r="42355" spans="21:21" x14ac:dyDescent="0.2">
      <c r="U42355" s="59"/>
    </row>
    <row r="42356" spans="21:21" x14ac:dyDescent="0.2">
      <c r="U42356" s="59"/>
    </row>
    <row r="42357" spans="21:21" x14ac:dyDescent="0.2">
      <c r="U42357" s="59"/>
    </row>
    <row r="42358" spans="21:21" x14ac:dyDescent="0.2">
      <c r="U42358" s="59"/>
    </row>
    <row r="42359" spans="21:21" x14ac:dyDescent="0.2">
      <c r="U42359" s="59"/>
    </row>
    <row r="42360" spans="21:21" x14ac:dyDescent="0.2">
      <c r="U42360" s="59"/>
    </row>
    <row r="42361" spans="21:21" x14ac:dyDescent="0.2">
      <c r="U42361" s="59"/>
    </row>
    <row r="42362" spans="21:21" x14ac:dyDescent="0.2">
      <c r="U42362" s="59"/>
    </row>
    <row r="42363" spans="21:21" x14ac:dyDescent="0.2">
      <c r="U42363" s="59"/>
    </row>
    <row r="42364" spans="21:21" x14ac:dyDescent="0.2">
      <c r="U42364" s="59"/>
    </row>
    <row r="42365" spans="21:21" x14ac:dyDescent="0.2">
      <c r="U42365" s="59"/>
    </row>
    <row r="42366" spans="21:21" x14ac:dyDescent="0.2">
      <c r="U42366" s="59"/>
    </row>
    <row r="42367" spans="21:21" x14ac:dyDescent="0.2">
      <c r="U42367" s="59"/>
    </row>
    <row r="42368" spans="21:21" x14ac:dyDescent="0.2">
      <c r="U42368" s="59"/>
    </row>
    <row r="42369" spans="21:21" x14ac:dyDescent="0.2">
      <c r="U42369" s="59"/>
    </row>
    <row r="42370" spans="21:21" x14ac:dyDescent="0.2">
      <c r="U42370" s="59"/>
    </row>
    <row r="42371" spans="21:21" x14ac:dyDescent="0.2">
      <c r="U42371" s="59"/>
    </row>
    <row r="42372" spans="21:21" x14ac:dyDescent="0.2">
      <c r="U42372" s="59"/>
    </row>
    <row r="42373" spans="21:21" x14ac:dyDescent="0.2">
      <c r="U42373" s="59"/>
    </row>
    <row r="42374" spans="21:21" x14ac:dyDescent="0.2">
      <c r="U42374" s="59"/>
    </row>
    <row r="42375" spans="21:21" x14ac:dyDescent="0.2">
      <c r="U42375" s="59"/>
    </row>
    <row r="42376" spans="21:21" x14ac:dyDescent="0.2">
      <c r="U42376" s="59"/>
    </row>
    <row r="42377" spans="21:21" x14ac:dyDescent="0.2">
      <c r="U42377" s="59"/>
    </row>
    <row r="42378" spans="21:21" x14ac:dyDescent="0.2">
      <c r="U42378" s="59"/>
    </row>
    <row r="42379" spans="21:21" x14ac:dyDescent="0.2">
      <c r="U42379" s="59"/>
    </row>
    <row r="42380" spans="21:21" x14ac:dyDescent="0.2">
      <c r="U42380" s="59"/>
    </row>
    <row r="42381" spans="21:21" x14ac:dyDescent="0.2">
      <c r="U42381" s="59"/>
    </row>
    <row r="42382" spans="21:21" x14ac:dyDescent="0.2">
      <c r="U42382" s="59"/>
    </row>
    <row r="42383" spans="21:21" x14ac:dyDescent="0.2">
      <c r="U42383" s="59"/>
    </row>
    <row r="42384" spans="21:21" x14ac:dyDescent="0.2">
      <c r="U42384" s="59"/>
    </row>
    <row r="42385" spans="21:21" x14ac:dyDescent="0.2">
      <c r="U42385" s="59"/>
    </row>
    <row r="42386" spans="21:21" x14ac:dyDescent="0.2">
      <c r="U42386" s="59"/>
    </row>
    <row r="42387" spans="21:21" x14ac:dyDescent="0.2">
      <c r="U42387" s="59"/>
    </row>
    <row r="42388" spans="21:21" x14ac:dyDescent="0.2">
      <c r="U42388" s="59"/>
    </row>
    <row r="42389" spans="21:21" x14ac:dyDescent="0.2">
      <c r="U42389" s="59"/>
    </row>
    <row r="42390" spans="21:21" x14ac:dyDescent="0.2">
      <c r="U42390" s="59"/>
    </row>
    <row r="42391" spans="21:21" x14ac:dyDescent="0.2">
      <c r="U42391" s="59"/>
    </row>
    <row r="42392" spans="21:21" x14ac:dyDescent="0.2">
      <c r="U42392" s="59"/>
    </row>
    <row r="42393" spans="21:21" x14ac:dyDescent="0.2">
      <c r="U42393" s="59"/>
    </row>
    <row r="42394" spans="21:21" x14ac:dyDescent="0.2">
      <c r="U42394" s="59"/>
    </row>
    <row r="42395" spans="21:21" x14ac:dyDescent="0.2">
      <c r="U42395" s="59"/>
    </row>
    <row r="42396" spans="21:21" x14ac:dyDescent="0.2">
      <c r="U42396" s="59"/>
    </row>
    <row r="42397" spans="21:21" x14ac:dyDescent="0.2">
      <c r="U42397" s="59"/>
    </row>
    <row r="42398" spans="21:21" x14ac:dyDescent="0.2">
      <c r="U42398" s="59"/>
    </row>
    <row r="42399" spans="21:21" x14ac:dyDescent="0.2">
      <c r="U42399" s="59"/>
    </row>
    <row r="42400" spans="21:21" x14ac:dyDescent="0.2">
      <c r="U42400" s="59"/>
    </row>
    <row r="42401" spans="21:21" x14ac:dyDescent="0.2">
      <c r="U42401" s="59"/>
    </row>
    <row r="42402" spans="21:21" x14ac:dyDescent="0.2">
      <c r="U42402" s="59"/>
    </row>
    <row r="42403" spans="21:21" x14ac:dyDescent="0.2">
      <c r="U42403" s="59"/>
    </row>
    <row r="42404" spans="21:21" x14ac:dyDescent="0.2">
      <c r="U42404" s="59"/>
    </row>
    <row r="42405" spans="21:21" x14ac:dyDescent="0.2">
      <c r="U42405" s="59"/>
    </row>
    <row r="42406" spans="21:21" x14ac:dyDescent="0.2">
      <c r="U42406" s="59"/>
    </row>
    <row r="42407" spans="21:21" x14ac:dyDescent="0.2">
      <c r="U42407" s="59"/>
    </row>
    <row r="42408" spans="21:21" x14ac:dyDescent="0.2">
      <c r="U42408" s="59"/>
    </row>
    <row r="42409" spans="21:21" x14ac:dyDescent="0.2">
      <c r="U42409" s="59"/>
    </row>
    <row r="42410" spans="21:21" x14ac:dyDescent="0.2">
      <c r="U42410" s="59"/>
    </row>
    <row r="42411" spans="21:21" x14ac:dyDescent="0.2">
      <c r="U42411" s="59"/>
    </row>
    <row r="42412" spans="21:21" x14ac:dyDescent="0.2">
      <c r="U42412" s="59"/>
    </row>
    <row r="42413" spans="21:21" x14ac:dyDescent="0.2">
      <c r="U42413" s="59"/>
    </row>
    <row r="42414" spans="21:21" x14ac:dyDescent="0.2">
      <c r="U42414" s="59"/>
    </row>
    <row r="42415" spans="21:21" x14ac:dyDescent="0.2">
      <c r="U42415" s="59"/>
    </row>
    <row r="42416" spans="21:21" x14ac:dyDescent="0.2">
      <c r="U42416" s="59"/>
    </row>
    <row r="42417" spans="21:21" x14ac:dyDescent="0.2">
      <c r="U42417" s="59"/>
    </row>
    <row r="42418" spans="21:21" x14ac:dyDescent="0.2">
      <c r="U42418" s="59"/>
    </row>
    <row r="42419" spans="21:21" x14ac:dyDescent="0.2">
      <c r="U42419" s="59"/>
    </row>
    <row r="42420" spans="21:21" x14ac:dyDescent="0.2">
      <c r="U42420" s="59"/>
    </row>
    <row r="42421" spans="21:21" x14ac:dyDescent="0.2">
      <c r="U42421" s="59"/>
    </row>
    <row r="42422" spans="21:21" x14ac:dyDescent="0.2">
      <c r="U42422" s="59"/>
    </row>
    <row r="42423" spans="21:21" x14ac:dyDescent="0.2">
      <c r="U42423" s="59"/>
    </row>
    <row r="42424" spans="21:21" x14ac:dyDescent="0.2">
      <c r="U42424" s="59"/>
    </row>
    <row r="42425" spans="21:21" x14ac:dyDescent="0.2">
      <c r="U42425" s="59"/>
    </row>
    <row r="42426" spans="21:21" x14ac:dyDescent="0.2">
      <c r="U42426" s="59"/>
    </row>
    <row r="42427" spans="21:21" x14ac:dyDescent="0.2">
      <c r="U42427" s="59"/>
    </row>
    <row r="42428" spans="21:21" x14ac:dyDescent="0.2">
      <c r="U42428" s="59"/>
    </row>
    <row r="42429" spans="21:21" x14ac:dyDescent="0.2">
      <c r="U42429" s="59"/>
    </row>
    <row r="42430" spans="21:21" x14ac:dyDescent="0.2">
      <c r="U42430" s="59"/>
    </row>
    <row r="42431" spans="21:21" x14ac:dyDescent="0.2">
      <c r="U42431" s="59"/>
    </row>
    <row r="42432" spans="21:21" x14ac:dyDescent="0.2">
      <c r="U42432" s="59"/>
    </row>
    <row r="42433" spans="21:21" x14ac:dyDescent="0.2">
      <c r="U42433" s="59"/>
    </row>
    <row r="42434" spans="21:21" x14ac:dyDescent="0.2">
      <c r="U42434" s="59"/>
    </row>
    <row r="42435" spans="21:21" x14ac:dyDescent="0.2">
      <c r="U42435" s="59"/>
    </row>
    <row r="42436" spans="21:21" x14ac:dyDescent="0.2">
      <c r="U42436" s="59"/>
    </row>
    <row r="42437" spans="21:21" x14ac:dyDescent="0.2">
      <c r="U42437" s="59"/>
    </row>
    <row r="42438" spans="21:21" x14ac:dyDescent="0.2">
      <c r="U42438" s="59"/>
    </row>
    <row r="42439" spans="21:21" x14ac:dyDescent="0.2">
      <c r="U42439" s="59"/>
    </row>
    <row r="42440" spans="21:21" x14ac:dyDescent="0.2">
      <c r="U42440" s="59"/>
    </row>
    <row r="42441" spans="21:21" x14ac:dyDescent="0.2">
      <c r="U42441" s="59"/>
    </row>
    <row r="42442" spans="21:21" x14ac:dyDescent="0.2">
      <c r="U42442" s="59"/>
    </row>
    <row r="42443" spans="21:21" x14ac:dyDescent="0.2">
      <c r="U42443" s="59"/>
    </row>
    <row r="42444" spans="21:21" x14ac:dyDescent="0.2">
      <c r="U42444" s="59"/>
    </row>
    <row r="42445" spans="21:21" x14ac:dyDescent="0.2">
      <c r="U42445" s="59"/>
    </row>
    <row r="42446" spans="21:21" x14ac:dyDescent="0.2">
      <c r="U42446" s="59"/>
    </row>
    <row r="42447" spans="21:21" x14ac:dyDescent="0.2">
      <c r="U42447" s="59"/>
    </row>
    <row r="42448" spans="21:21" x14ac:dyDescent="0.2">
      <c r="U42448" s="59"/>
    </row>
    <row r="42449" spans="21:21" x14ac:dyDescent="0.2">
      <c r="U42449" s="59"/>
    </row>
    <row r="42450" spans="21:21" x14ac:dyDescent="0.2">
      <c r="U42450" s="59"/>
    </row>
    <row r="42451" spans="21:21" x14ac:dyDescent="0.2">
      <c r="U42451" s="59"/>
    </row>
    <row r="42452" spans="21:21" x14ac:dyDescent="0.2">
      <c r="U42452" s="59"/>
    </row>
    <row r="42453" spans="21:21" x14ac:dyDescent="0.2">
      <c r="U42453" s="59"/>
    </row>
    <row r="42454" spans="21:21" x14ac:dyDescent="0.2">
      <c r="U42454" s="59"/>
    </row>
    <row r="42455" spans="21:21" x14ac:dyDescent="0.2">
      <c r="U42455" s="59"/>
    </row>
    <row r="42456" spans="21:21" x14ac:dyDescent="0.2">
      <c r="U42456" s="59"/>
    </row>
    <row r="42457" spans="21:21" x14ac:dyDescent="0.2">
      <c r="U42457" s="59"/>
    </row>
    <row r="42458" spans="21:21" x14ac:dyDescent="0.2">
      <c r="U42458" s="59"/>
    </row>
    <row r="42459" spans="21:21" x14ac:dyDescent="0.2">
      <c r="U42459" s="59"/>
    </row>
    <row r="42460" spans="21:21" x14ac:dyDescent="0.2">
      <c r="U42460" s="59"/>
    </row>
    <row r="42461" spans="21:21" x14ac:dyDescent="0.2">
      <c r="U42461" s="59"/>
    </row>
    <row r="42462" spans="21:21" x14ac:dyDescent="0.2">
      <c r="U42462" s="59"/>
    </row>
    <row r="42463" spans="21:21" x14ac:dyDescent="0.2">
      <c r="U42463" s="59"/>
    </row>
    <row r="42464" spans="21:21" x14ac:dyDescent="0.2">
      <c r="U42464" s="59"/>
    </row>
    <row r="42465" spans="21:21" x14ac:dyDescent="0.2">
      <c r="U42465" s="59"/>
    </row>
    <row r="42466" spans="21:21" x14ac:dyDescent="0.2">
      <c r="U42466" s="59"/>
    </row>
    <row r="42467" spans="21:21" x14ac:dyDescent="0.2">
      <c r="U42467" s="59"/>
    </row>
    <row r="42468" spans="21:21" x14ac:dyDescent="0.2">
      <c r="U42468" s="59"/>
    </row>
    <row r="42469" spans="21:21" x14ac:dyDescent="0.2">
      <c r="U42469" s="59"/>
    </row>
    <row r="42470" spans="21:21" x14ac:dyDescent="0.2">
      <c r="U42470" s="59"/>
    </row>
    <row r="42471" spans="21:21" x14ac:dyDescent="0.2">
      <c r="U42471" s="59"/>
    </row>
    <row r="42472" spans="21:21" x14ac:dyDescent="0.2">
      <c r="U42472" s="59"/>
    </row>
    <row r="42473" spans="21:21" x14ac:dyDescent="0.2">
      <c r="U42473" s="59"/>
    </row>
    <row r="42474" spans="21:21" x14ac:dyDescent="0.2">
      <c r="U42474" s="59"/>
    </row>
    <row r="42475" spans="21:21" x14ac:dyDescent="0.2">
      <c r="U42475" s="59"/>
    </row>
    <row r="42476" spans="21:21" x14ac:dyDescent="0.2">
      <c r="U42476" s="59"/>
    </row>
    <row r="42477" spans="21:21" x14ac:dyDescent="0.2">
      <c r="U42477" s="59"/>
    </row>
    <row r="42478" spans="21:21" x14ac:dyDescent="0.2">
      <c r="U42478" s="59"/>
    </row>
    <row r="42479" spans="21:21" x14ac:dyDescent="0.2">
      <c r="U42479" s="59"/>
    </row>
    <row r="42480" spans="21:21" x14ac:dyDescent="0.2">
      <c r="U42480" s="59"/>
    </row>
    <row r="42481" spans="21:21" x14ac:dyDescent="0.2">
      <c r="U42481" s="59"/>
    </row>
    <row r="42482" spans="21:21" x14ac:dyDescent="0.2">
      <c r="U42482" s="59"/>
    </row>
    <row r="42483" spans="21:21" x14ac:dyDescent="0.2">
      <c r="U42483" s="59"/>
    </row>
    <row r="42484" spans="21:21" x14ac:dyDescent="0.2">
      <c r="U42484" s="59"/>
    </row>
    <row r="42485" spans="21:21" x14ac:dyDescent="0.2">
      <c r="U42485" s="59"/>
    </row>
    <row r="42486" spans="21:21" x14ac:dyDescent="0.2">
      <c r="U42486" s="59"/>
    </row>
    <row r="42487" spans="21:21" x14ac:dyDescent="0.2">
      <c r="U42487" s="59"/>
    </row>
    <row r="42488" spans="21:21" x14ac:dyDescent="0.2">
      <c r="U42488" s="59"/>
    </row>
    <row r="42489" spans="21:21" x14ac:dyDescent="0.2">
      <c r="U42489" s="59"/>
    </row>
    <row r="42490" spans="21:21" x14ac:dyDescent="0.2">
      <c r="U42490" s="59"/>
    </row>
    <row r="42491" spans="21:21" x14ac:dyDescent="0.2">
      <c r="U42491" s="59"/>
    </row>
    <row r="42492" spans="21:21" x14ac:dyDescent="0.2">
      <c r="U42492" s="59"/>
    </row>
    <row r="42493" spans="21:21" x14ac:dyDescent="0.2">
      <c r="U42493" s="59"/>
    </row>
    <row r="42494" spans="21:21" x14ac:dyDescent="0.2">
      <c r="U42494" s="59"/>
    </row>
    <row r="42495" spans="21:21" x14ac:dyDescent="0.2">
      <c r="U42495" s="59"/>
    </row>
    <row r="42496" spans="21:21" x14ac:dyDescent="0.2">
      <c r="U42496" s="59"/>
    </row>
    <row r="42497" spans="21:21" x14ac:dyDescent="0.2">
      <c r="U42497" s="59"/>
    </row>
    <row r="42498" spans="21:21" x14ac:dyDescent="0.2">
      <c r="U42498" s="59"/>
    </row>
    <row r="42499" spans="21:21" x14ac:dyDescent="0.2">
      <c r="U42499" s="59"/>
    </row>
    <row r="42500" spans="21:21" x14ac:dyDescent="0.2">
      <c r="U42500" s="59"/>
    </row>
    <row r="42501" spans="21:21" x14ac:dyDescent="0.2">
      <c r="U42501" s="59"/>
    </row>
    <row r="42502" spans="21:21" x14ac:dyDescent="0.2">
      <c r="U42502" s="59"/>
    </row>
    <row r="42503" spans="21:21" x14ac:dyDescent="0.2">
      <c r="U42503" s="59"/>
    </row>
    <row r="42504" spans="21:21" x14ac:dyDescent="0.2">
      <c r="U42504" s="59"/>
    </row>
    <row r="42505" spans="21:21" x14ac:dyDescent="0.2">
      <c r="U42505" s="59"/>
    </row>
    <row r="42506" spans="21:21" x14ac:dyDescent="0.2">
      <c r="U42506" s="59"/>
    </row>
    <row r="42507" spans="21:21" x14ac:dyDescent="0.2">
      <c r="U42507" s="59"/>
    </row>
    <row r="42508" spans="21:21" x14ac:dyDescent="0.2">
      <c r="U42508" s="59"/>
    </row>
    <row r="42509" spans="21:21" x14ac:dyDescent="0.2">
      <c r="U42509" s="59"/>
    </row>
    <row r="42510" spans="21:21" x14ac:dyDescent="0.2">
      <c r="U42510" s="59"/>
    </row>
    <row r="42511" spans="21:21" x14ac:dyDescent="0.2">
      <c r="U42511" s="59"/>
    </row>
    <row r="42512" spans="21:21" x14ac:dyDescent="0.2">
      <c r="U42512" s="59"/>
    </row>
    <row r="42513" spans="21:21" x14ac:dyDescent="0.2">
      <c r="U42513" s="59"/>
    </row>
    <row r="42514" spans="21:21" x14ac:dyDescent="0.2">
      <c r="U42514" s="59"/>
    </row>
    <row r="42515" spans="21:21" x14ac:dyDescent="0.2">
      <c r="U42515" s="59"/>
    </row>
    <row r="42516" spans="21:21" x14ac:dyDescent="0.2">
      <c r="U42516" s="59"/>
    </row>
    <row r="42517" spans="21:21" x14ac:dyDescent="0.2">
      <c r="U42517" s="59"/>
    </row>
    <row r="42518" spans="21:21" x14ac:dyDescent="0.2">
      <c r="U42518" s="59"/>
    </row>
    <row r="42519" spans="21:21" x14ac:dyDescent="0.2">
      <c r="U42519" s="59"/>
    </row>
    <row r="42520" spans="21:21" x14ac:dyDescent="0.2">
      <c r="U42520" s="59"/>
    </row>
    <row r="42521" spans="21:21" x14ac:dyDescent="0.2">
      <c r="U42521" s="59"/>
    </row>
    <row r="42522" spans="21:21" x14ac:dyDescent="0.2">
      <c r="U42522" s="59"/>
    </row>
    <row r="42523" spans="21:21" x14ac:dyDescent="0.2">
      <c r="U42523" s="59"/>
    </row>
    <row r="42524" spans="21:21" x14ac:dyDescent="0.2">
      <c r="U42524" s="59"/>
    </row>
    <row r="42525" spans="21:21" x14ac:dyDescent="0.2">
      <c r="U42525" s="59"/>
    </row>
    <row r="42526" spans="21:21" x14ac:dyDescent="0.2">
      <c r="U42526" s="59"/>
    </row>
    <row r="42527" spans="21:21" x14ac:dyDescent="0.2">
      <c r="U42527" s="59"/>
    </row>
    <row r="42528" spans="21:21" x14ac:dyDescent="0.2">
      <c r="U42528" s="59"/>
    </row>
    <row r="42529" spans="21:21" x14ac:dyDescent="0.2">
      <c r="U42529" s="59"/>
    </row>
    <row r="42530" spans="21:21" x14ac:dyDescent="0.2">
      <c r="U42530" s="59"/>
    </row>
    <row r="42531" spans="21:21" x14ac:dyDescent="0.2">
      <c r="U42531" s="59"/>
    </row>
    <row r="42532" spans="21:21" x14ac:dyDescent="0.2">
      <c r="U42532" s="59"/>
    </row>
    <row r="42533" spans="21:21" x14ac:dyDescent="0.2">
      <c r="U42533" s="59"/>
    </row>
    <row r="42534" spans="21:21" x14ac:dyDescent="0.2">
      <c r="U42534" s="59"/>
    </row>
    <row r="42535" spans="21:21" x14ac:dyDescent="0.2">
      <c r="U42535" s="59"/>
    </row>
    <row r="42536" spans="21:21" x14ac:dyDescent="0.2">
      <c r="U42536" s="59"/>
    </row>
    <row r="42537" spans="21:21" x14ac:dyDescent="0.2">
      <c r="U42537" s="59"/>
    </row>
    <row r="42538" spans="21:21" x14ac:dyDescent="0.2">
      <c r="U42538" s="59"/>
    </row>
    <row r="42539" spans="21:21" x14ac:dyDescent="0.2">
      <c r="U42539" s="59"/>
    </row>
    <row r="42540" spans="21:21" x14ac:dyDescent="0.2">
      <c r="U42540" s="59"/>
    </row>
    <row r="42541" spans="21:21" x14ac:dyDescent="0.2">
      <c r="U42541" s="59"/>
    </row>
    <row r="42542" spans="21:21" x14ac:dyDescent="0.2">
      <c r="U42542" s="59"/>
    </row>
    <row r="42543" spans="21:21" x14ac:dyDescent="0.2">
      <c r="U42543" s="59"/>
    </row>
    <row r="42544" spans="21:21" x14ac:dyDescent="0.2">
      <c r="U42544" s="59"/>
    </row>
    <row r="42545" spans="21:21" x14ac:dyDescent="0.2">
      <c r="U42545" s="59"/>
    </row>
    <row r="42546" spans="21:21" x14ac:dyDescent="0.2">
      <c r="U42546" s="59"/>
    </row>
    <row r="42547" spans="21:21" x14ac:dyDescent="0.2">
      <c r="U42547" s="59"/>
    </row>
    <row r="42548" spans="21:21" x14ac:dyDescent="0.2">
      <c r="U42548" s="59"/>
    </row>
    <row r="42549" spans="21:21" x14ac:dyDescent="0.2">
      <c r="U42549" s="59"/>
    </row>
    <row r="42550" spans="21:21" x14ac:dyDescent="0.2">
      <c r="U42550" s="59"/>
    </row>
    <row r="42551" spans="21:21" x14ac:dyDescent="0.2">
      <c r="U42551" s="59"/>
    </row>
    <row r="42552" spans="21:21" x14ac:dyDescent="0.2">
      <c r="U42552" s="59"/>
    </row>
    <row r="42553" spans="21:21" x14ac:dyDescent="0.2">
      <c r="U42553" s="59"/>
    </row>
    <row r="42554" spans="21:21" x14ac:dyDescent="0.2">
      <c r="U42554" s="59"/>
    </row>
    <row r="42555" spans="21:21" x14ac:dyDescent="0.2">
      <c r="U42555" s="59"/>
    </row>
    <row r="42556" spans="21:21" x14ac:dyDescent="0.2">
      <c r="U42556" s="59"/>
    </row>
    <row r="42557" spans="21:21" x14ac:dyDescent="0.2">
      <c r="U42557" s="59"/>
    </row>
    <row r="42558" spans="21:21" x14ac:dyDescent="0.2">
      <c r="U42558" s="59"/>
    </row>
    <row r="42559" spans="21:21" x14ac:dyDescent="0.2">
      <c r="U42559" s="59"/>
    </row>
    <row r="42560" spans="21:21" x14ac:dyDescent="0.2">
      <c r="U42560" s="59"/>
    </row>
    <row r="42561" spans="21:21" x14ac:dyDescent="0.2">
      <c r="U42561" s="59"/>
    </row>
    <row r="42562" spans="21:21" x14ac:dyDescent="0.2">
      <c r="U42562" s="59"/>
    </row>
    <row r="42563" spans="21:21" x14ac:dyDescent="0.2">
      <c r="U42563" s="59"/>
    </row>
    <row r="42564" spans="21:21" x14ac:dyDescent="0.2">
      <c r="U42564" s="59"/>
    </row>
    <row r="42565" spans="21:21" x14ac:dyDescent="0.2">
      <c r="U42565" s="59"/>
    </row>
    <row r="42566" spans="21:21" x14ac:dyDescent="0.2">
      <c r="U42566" s="59"/>
    </row>
    <row r="42567" spans="21:21" x14ac:dyDescent="0.2">
      <c r="U42567" s="59"/>
    </row>
    <row r="42568" spans="21:21" x14ac:dyDescent="0.2">
      <c r="U42568" s="59"/>
    </row>
    <row r="42569" spans="21:21" x14ac:dyDescent="0.2">
      <c r="U42569" s="59"/>
    </row>
    <row r="42570" spans="21:21" x14ac:dyDescent="0.2">
      <c r="U42570" s="59"/>
    </row>
    <row r="42571" spans="21:21" x14ac:dyDescent="0.2">
      <c r="U42571" s="59"/>
    </row>
    <row r="42572" spans="21:21" x14ac:dyDescent="0.2">
      <c r="U42572" s="59"/>
    </row>
    <row r="42573" spans="21:21" x14ac:dyDescent="0.2">
      <c r="U42573" s="59"/>
    </row>
    <row r="42574" spans="21:21" x14ac:dyDescent="0.2">
      <c r="U42574" s="59"/>
    </row>
    <row r="42575" spans="21:21" x14ac:dyDescent="0.2">
      <c r="U42575" s="59"/>
    </row>
    <row r="42576" spans="21:21" x14ac:dyDescent="0.2">
      <c r="U42576" s="59"/>
    </row>
    <row r="42577" spans="21:21" x14ac:dyDescent="0.2">
      <c r="U42577" s="59"/>
    </row>
    <row r="42578" spans="21:21" x14ac:dyDescent="0.2">
      <c r="U42578" s="59"/>
    </row>
    <row r="42579" spans="21:21" x14ac:dyDescent="0.2">
      <c r="U42579" s="59"/>
    </row>
    <row r="42580" spans="21:21" x14ac:dyDescent="0.2">
      <c r="U42580" s="59"/>
    </row>
    <row r="42581" spans="21:21" x14ac:dyDescent="0.2">
      <c r="U42581" s="59"/>
    </row>
    <row r="42582" spans="21:21" x14ac:dyDescent="0.2">
      <c r="U42582" s="59"/>
    </row>
    <row r="42583" spans="21:21" x14ac:dyDescent="0.2">
      <c r="U42583" s="59"/>
    </row>
    <row r="42584" spans="21:21" x14ac:dyDescent="0.2">
      <c r="U42584" s="59"/>
    </row>
    <row r="42585" spans="21:21" x14ac:dyDescent="0.2">
      <c r="U42585" s="59"/>
    </row>
    <row r="42586" spans="21:21" x14ac:dyDescent="0.2">
      <c r="U42586" s="59"/>
    </row>
    <row r="42587" spans="21:21" x14ac:dyDescent="0.2">
      <c r="U42587" s="59"/>
    </row>
    <row r="42588" spans="21:21" x14ac:dyDescent="0.2">
      <c r="U42588" s="59"/>
    </row>
    <row r="42589" spans="21:21" x14ac:dyDescent="0.2">
      <c r="U42589" s="59"/>
    </row>
    <row r="42590" spans="21:21" x14ac:dyDescent="0.2">
      <c r="U42590" s="59"/>
    </row>
    <row r="42591" spans="21:21" x14ac:dyDescent="0.2">
      <c r="U42591" s="59"/>
    </row>
    <row r="42592" spans="21:21" x14ac:dyDescent="0.2">
      <c r="U42592" s="59"/>
    </row>
    <row r="42593" spans="21:21" x14ac:dyDescent="0.2">
      <c r="U42593" s="59"/>
    </row>
    <row r="42594" spans="21:21" x14ac:dyDescent="0.2">
      <c r="U42594" s="59"/>
    </row>
    <row r="42595" spans="21:21" x14ac:dyDescent="0.2">
      <c r="U42595" s="59"/>
    </row>
    <row r="42596" spans="21:21" x14ac:dyDescent="0.2">
      <c r="U42596" s="59"/>
    </row>
    <row r="42597" spans="21:21" x14ac:dyDescent="0.2">
      <c r="U42597" s="59"/>
    </row>
    <row r="42598" spans="21:21" x14ac:dyDescent="0.2">
      <c r="U42598" s="59"/>
    </row>
    <row r="42599" spans="21:21" x14ac:dyDescent="0.2">
      <c r="U42599" s="59"/>
    </row>
    <row r="42600" spans="21:21" x14ac:dyDescent="0.2">
      <c r="U42600" s="59"/>
    </row>
    <row r="42601" spans="21:21" x14ac:dyDescent="0.2">
      <c r="U42601" s="59"/>
    </row>
    <row r="42602" spans="21:21" x14ac:dyDescent="0.2">
      <c r="U42602" s="59"/>
    </row>
    <row r="42603" spans="21:21" x14ac:dyDescent="0.2">
      <c r="U42603" s="59"/>
    </row>
    <row r="42604" spans="21:21" x14ac:dyDescent="0.2">
      <c r="U42604" s="59"/>
    </row>
    <row r="42605" spans="21:21" x14ac:dyDescent="0.2">
      <c r="U42605" s="59"/>
    </row>
    <row r="42606" spans="21:21" x14ac:dyDescent="0.2">
      <c r="U42606" s="59"/>
    </row>
    <row r="42607" spans="21:21" x14ac:dyDescent="0.2">
      <c r="U42607" s="59"/>
    </row>
    <row r="42608" spans="21:21" x14ac:dyDescent="0.2">
      <c r="U42608" s="59"/>
    </row>
    <row r="42609" spans="21:21" x14ac:dyDescent="0.2">
      <c r="U42609" s="59"/>
    </row>
    <row r="42610" spans="21:21" x14ac:dyDescent="0.2">
      <c r="U42610" s="59"/>
    </row>
    <row r="42611" spans="21:21" x14ac:dyDescent="0.2">
      <c r="U42611" s="59"/>
    </row>
    <row r="42612" spans="21:21" x14ac:dyDescent="0.2">
      <c r="U42612" s="59"/>
    </row>
    <row r="42613" spans="21:21" x14ac:dyDescent="0.2">
      <c r="U42613" s="59"/>
    </row>
    <row r="42614" spans="21:21" x14ac:dyDescent="0.2">
      <c r="U42614" s="59"/>
    </row>
    <row r="42615" spans="21:21" x14ac:dyDescent="0.2">
      <c r="U42615" s="59"/>
    </row>
    <row r="42616" spans="21:21" x14ac:dyDescent="0.2">
      <c r="U42616" s="59"/>
    </row>
    <row r="42617" spans="21:21" x14ac:dyDescent="0.2">
      <c r="U42617" s="59"/>
    </row>
    <row r="42618" spans="21:21" x14ac:dyDescent="0.2">
      <c r="U42618" s="59"/>
    </row>
    <row r="42619" spans="21:21" x14ac:dyDescent="0.2">
      <c r="U42619" s="59"/>
    </row>
    <row r="42620" spans="21:21" x14ac:dyDescent="0.2">
      <c r="U42620" s="59"/>
    </row>
    <row r="42621" spans="21:21" x14ac:dyDescent="0.2">
      <c r="U42621" s="59"/>
    </row>
    <row r="42622" spans="21:21" x14ac:dyDescent="0.2">
      <c r="U42622" s="59"/>
    </row>
    <row r="42623" spans="21:21" x14ac:dyDescent="0.2">
      <c r="U42623" s="59"/>
    </row>
    <row r="42624" spans="21:21" x14ac:dyDescent="0.2">
      <c r="U42624" s="59"/>
    </row>
    <row r="42625" spans="21:21" x14ac:dyDescent="0.2">
      <c r="U42625" s="59"/>
    </row>
    <row r="42626" spans="21:21" x14ac:dyDescent="0.2">
      <c r="U42626" s="59"/>
    </row>
    <row r="42627" spans="21:21" x14ac:dyDescent="0.2">
      <c r="U42627" s="59"/>
    </row>
    <row r="42628" spans="21:21" x14ac:dyDescent="0.2">
      <c r="U42628" s="59"/>
    </row>
    <row r="42629" spans="21:21" x14ac:dyDescent="0.2">
      <c r="U42629" s="59"/>
    </row>
    <row r="42630" spans="21:21" x14ac:dyDescent="0.2">
      <c r="U42630" s="59"/>
    </row>
    <row r="42631" spans="21:21" x14ac:dyDescent="0.2">
      <c r="U42631" s="59"/>
    </row>
    <row r="42632" spans="21:21" x14ac:dyDescent="0.2">
      <c r="U42632" s="59"/>
    </row>
    <row r="42633" spans="21:21" x14ac:dyDescent="0.2">
      <c r="U42633" s="59"/>
    </row>
    <row r="42634" spans="21:21" x14ac:dyDescent="0.2">
      <c r="U42634" s="59"/>
    </row>
    <row r="42635" spans="21:21" x14ac:dyDescent="0.2">
      <c r="U42635" s="59"/>
    </row>
    <row r="42636" spans="21:21" x14ac:dyDescent="0.2">
      <c r="U42636" s="59"/>
    </row>
    <row r="42637" spans="21:21" x14ac:dyDescent="0.2">
      <c r="U42637" s="59"/>
    </row>
    <row r="42638" spans="21:21" x14ac:dyDescent="0.2">
      <c r="U42638" s="59"/>
    </row>
    <row r="42639" spans="21:21" x14ac:dyDescent="0.2">
      <c r="U42639" s="59"/>
    </row>
    <row r="42640" spans="21:21" x14ac:dyDescent="0.2">
      <c r="U42640" s="59"/>
    </row>
    <row r="42641" spans="21:21" x14ac:dyDescent="0.2">
      <c r="U42641" s="59"/>
    </row>
    <row r="42642" spans="21:21" x14ac:dyDescent="0.2">
      <c r="U42642" s="59"/>
    </row>
    <row r="42643" spans="21:21" x14ac:dyDescent="0.2">
      <c r="U42643" s="59"/>
    </row>
    <row r="42644" spans="21:21" x14ac:dyDescent="0.2">
      <c r="U42644" s="59"/>
    </row>
    <row r="42645" spans="21:21" x14ac:dyDescent="0.2">
      <c r="U42645" s="59"/>
    </row>
    <row r="42646" spans="21:21" x14ac:dyDescent="0.2">
      <c r="U42646" s="59"/>
    </row>
    <row r="42647" spans="21:21" x14ac:dyDescent="0.2">
      <c r="U42647" s="59"/>
    </row>
    <row r="42648" spans="21:21" x14ac:dyDescent="0.2">
      <c r="U42648" s="59"/>
    </row>
    <row r="42649" spans="21:21" x14ac:dyDescent="0.2">
      <c r="U42649" s="59"/>
    </row>
    <row r="42650" spans="21:21" x14ac:dyDescent="0.2">
      <c r="U42650" s="59"/>
    </row>
    <row r="42651" spans="21:21" x14ac:dyDescent="0.2">
      <c r="U42651" s="59"/>
    </row>
    <row r="42652" spans="21:21" x14ac:dyDescent="0.2">
      <c r="U42652" s="59"/>
    </row>
    <row r="42653" spans="21:21" x14ac:dyDescent="0.2">
      <c r="U42653" s="59"/>
    </row>
    <row r="42654" spans="21:21" x14ac:dyDescent="0.2">
      <c r="U42654" s="59"/>
    </row>
    <row r="42655" spans="21:21" x14ac:dyDescent="0.2">
      <c r="U42655" s="59"/>
    </row>
    <row r="42656" spans="21:21" x14ac:dyDescent="0.2">
      <c r="U42656" s="59"/>
    </row>
    <row r="42657" spans="21:21" x14ac:dyDescent="0.2">
      <c r="U42657" s="59"/>
    </row>
    <row r="42658" spans="21:21" x14ac:dyDescent="0.2">
      <c r="U42658" s="59"/>
    </row>
    <row r="42659" spans="21:21" x14ac:dyDescent="0.2">
      <c r="U42659" s="59"/>
    </row>
    <row r="42660" spans="21:21" x14ac:dyDescent="0.2">
      <c r="U42660" s="59"/>
    </row>
    <row r="42661" spans="21:21" x14ac:dyDescent="0.2">
      <c r="U42661" s="59"/>
    </row>
    <row r="42662" spans="21:21" x14ac:dyDescent="0.2">
      <c r="U42662" s="59"/>
    </row>
    <row r="42663" spans="21:21" x14ac:dyDescent="0.2">
      <c r="U42663" s="59"/>
    </row>
    <row r="42664" spans="21:21" x14ac:dyDescent="0.2">
      <c r="U42664" s="59"/>
    </row>
    <row r="42665" spans="21:21" x14ac:dyDescent="0.2">
      <c r="U42665" s="59"/>
    </row>
    <row r="42666" spans="21:21" x14ac:dyDescent="0.2">
      <c r="U42666" s="59"/>
    </row>
    <row r="42667" spans="21:21" x14ac:dyDescent="0.2">
      <c r="U42667" s="59"/>
    </row>
    <row r="42668" spans="21:21" x14ac:dyDescent="0.2">
      <c r="U42668" s="59"/>
    </row>
    <row r="42669" spans="21:21" x14ac:dyDescent="0.2">
      <c r="U42669" s="59"/>
    </row>
    <row r="42670" spans="21:21" x14ac:dyDescent="0.2">
      <c r="U42670" s="59"/>
    </row>
    <row r="42671" spans="21:21" x14ac:dyDescent="0.2">
      <c r="U42671" s="59"/>
    </row>
    <row r="42672" spans="21:21" x14ac:dyDescent="0.2">
      <c r="U42672" s="59"/>
    </row>
    <row r="42673" spans="21:21" x14ac:dyDescent="0.2">
      <c r="U42673" s="59"/>
    </row>
    <row r="42674" spans="21:21" x14ac:dyDescent="0.2">
      <c r="U42674" s="59"/>
    </row>
    <row r="42675" spans="21:21" x14ac:dyDescent="0.2">
      <c r="U42675" s="59"/>
    </row>
    <row r="42676" spans="21:21" x14ac:dyDescent="0.2">
      <c r="U42676" s="59"/>
    </row>
    <row r="42677" spans="21:21" x14ac:dyDescent="0.2">
      <c r="U42677" s="59"/>
    </row>
    <row r="42678" spans="21:21" x14ac:dyDescent="0.2">
      <c r="U42678" s="59"/>
    </row>
    <row r="42679" spans="21:21" x14ac:dyDescent="0.2">
      <c r="U42679" s="59"/>
    </row>
    <row r="42680" spans="21:21" x14ac:dyDescent="0.2">
      <c r="U42680" s="59"/>
    </row>
    <row r="42681" spans="21:21" x14ac:dyDescent="0.2">
      <c r="U42681" s="59"/>
    </row>
    <row r="42682" spans="21:21" x14ac:dyDescent="0.2">
      <c r="U42682" s="59"/>
    </row>
    <row r="42683" spans="21:21" x14ac:dyDescent="0.2">
      <c r="U42683" s="59"/>
    </row>
    <row r="42684" spans="21:21" x14ac:dyDescent="0.2">
      <c r="U42684" s="59"/>
    </row>
    <row r="42685" spans="21:21" x14ac:dyDescent="0.2">
      <c r="U42685" s="59"/>
    </row>
    <row r="42686" spans="21:21" x14ac:dyDescent="0.2">
      <c r="U42686" s="59"/>
    </row>
    <row r="42687" spans="21:21" x14ac:dyDescent="0.2">
      <c r="U42687" s="59"/>
    </row>
    <row r="42688" spans="21:21" x14ac:dyDescent="0.2">
      <c r="U42688" s="59"/>
    </row>
    <row r="42689" spans="21:21" x14ac:dyDescent="0.2">
      <c r="U42689" s="59"/>
    </row>
    <row r="42690" spans="21:21" x14ac:dyDescent="0.2">
      <c r="U42690" s="59"/>
    </row>
    <row r="42691" spans="21:21" x14ac:dyDescent="0.2">
      <c r="U42691" s="59"/>
    </row>
    <row r="42692" spans="21:21" x14ac:dyDescent="0.2">
      <c r="U42692" s="59"/>
    </row>
    <row r="42693" spans="21:21" x14ac:dyDescent="0.2">
      <c r="U42693" s="59"/>
    </row>
    <row r="42694" spans="21:21" x14ac:dyDescent="0.2">
      <c r="U42694" s="59"/>
    </row>
    <row r="42695" spans="21:21" x14ac:dyDescent="0.2">
      <c r="U42695" s="59"/>
    </row>
    <row r="42696" spans="21:21" x14ac:dyDescent="0.2">
      <c r="U42696" s="59"/>
    </row>
    <row r="42697" spans="21:21" x14ac:dyDescent="0.2">
      <c r="U42697" s="59"/>
    </row>
    <row r="42698" spans="21:21" x14ac:dyDescent="0.2">
      <c r="U42698" s="59"/>
    </row>
    <row r="42699" spans="21:21" x14ac:dyDescent="0.2">
      <c r="U42699" s="59"/>
    </row>
    <row r="42700" spans="21:21" x14ac:dyDescent="0.2">
      <c r="U42700" s="59"/>
    </row>
    <row r="42701" spans="21:21" x14ac:dyDescent="0.2">
      <c r="U42701" s="59"/>
    </row>
    <row r="42702" spans="21:21" x14ac:dyDescent="0.2">
      <c r="U42702" s="59"/>
    </row>
    <row r="42703" spans="21:21" x14ac:dyDescent="0.2">
      <c r="U42703" s="59"/>
    </row>
    <row r="42704" spans="21:21" x14ac:dyDescent="0.2">
      <c r="U42704" s="59"/>
    </row>
    <row r="42705" spans="21:21" x14ac:dyDescent="0.2">
      <c r="U42705" s="59"/>
    </row>
    <row r="42706" spans="21:21" x14ac:dyDescent="0.2">
      <c r="U42706" s="59"/>
    </row>
    <row r="42707" spans="21:21" x14ac:dyDescent="0.2">
      <c r="U42707" s="59"/>
    </row>
    <row r="42708" spans="21:21" x14ac:dyDescent="0.2">
      <c r="U42708" s="59"/>
    </row>
    <row r="42709" spans="21:21" x14ac:dyDescent="0.2">
      <c r="U42709" s="59"/>
    </row>
    <row r="42710" spans="21:21" x14ac:dyDescent="0.2">
      <c r="U42710" s="59"/>
    </row>
    <row r="42711" spans="21:21" x14ac:dyDescent="0.2">
      <c r="U42711" s="59"/>
    </row>
    <row r="42712" spans="21:21" x14ac:dyDescent="0.2">
      <c r="U42712" s="59"/>
    </row>
    <row r="42713" spans="21:21" x14ac:dyDescent="0.2">
      <c r="U42713" s="59"/>
    </row>
    <row r="42714" spans="21:21" x14ac:dyDescent="0.2">
      <c r="U42714" s="59"/>
    </row>
    <row r="42715" spans="21:21" x14ac:dyDescent="0.2">
      <c r="U42715" s="59"/>
    </row>
    <row r="42716" spans="21:21" x14ac:dyDescent="0.2">
      <c r="U42716" s="59"/>
    </row>
    <row r="42717" spans="21:21" x14ac:dyDescent="0.2">
      <c r="U42717" s="59"/>
    </row>
    <row r="42718" spans="21:21" x14ac:dyDescent="0.2">
      <c r="U42718" s="59"/>
    </row>
    <row r="42719" spans="21:21" x14ac:dyDescent="0.2">
      <c r="U42719" s="59"/>
    </row>
    <row r="42720" spans="21:21" x14ac:dyDescent="0.2">
      <c r="U42720" s="59"/>
    </row>
    <row r="42721" spans="21:21" x14ac:dyDescent="0.2">
      <c r="U42721" s="59"/>
    </row>
    <row r="42722" spans="21:21" x14ac:dyDescent="0.2">
      <c r="U42722" s="59"/>
    </row>
    <row r="42723" spans="21:21" x14ac:dyDescent="0.2">
      <c r="U42723" s="59"/>
    </row>
    <row r="42724" spans="21:21" x14ac:dyDescent="0.2">
      <c r="U42724" s="59"/>
    </row>
    <row r="42725" spans="21:21" x14ac:dyDescent="0.2">
      <c r="U42725" s="59"/>
    </row>
    <row r="42726" spans="21:21" x14ac:dyDescent="0.2">
      <c r="U42726" s="59"/>
    </row>
    <row r="42727" spans="21:21" x14ac:dyDescent="0.2">
      <c r="U42727" s="59"/>
    </row>
    <row r="42728" spans="21:21" x14ac:dyDescent="0.2">
      <c r="U42728" s="59"/>
    </row>
    <row r="42729" spans="21:21" x14ac:dyDescent="0.2">
      <c r="U42729" s="59"/>
    </row>
    <row r="42730" spans="21:21" x14ac:dyDescent="0.2">
      <c r="U42730" s="59"/>
    </row>
    <row r="42731" spans="21:21" x14ac:dyDescent="0.2">
      <c r="U42731" s="59"/>
    </row>
    <row r="42732" spans="21:21" x14ac:dyDescent="0.2">
      <c r="U42732" s="59"/>
    </row>
    <row r="42733" spans="21:21" x14ac:dyDescent="0.2">
      <c r="U42733" s="59"/>
    </row>
    <row r="42734" spans="21:21" x14ac:dyDescent="0.2">
      <c r="U42734" s="59"/>
    </row>
    <row r="42735" spans="21:21" x14ac:dyDescent="0.2">
      <c r="U42735" s="59"/>
    </row>
    <row r="42736" spans="21:21" x14ac:dyDescent="0.2">
      <c r="U42736" s="59"/>
    </row>
    <row r="42737" spans="21:21" x14ac:dyDescent="0.2">
      <c r="U42737" s="59"/>
    </row>
    <row r="42738" spans="21:21" x14ac:dyDescent="0.2">
      <c r="U42738" s="59"/>
    </row>
    <row r="42739" spans="21:21" x14ac:dyDescent="0.2">
      <c r="U42739" s="59"/>
    </row>
    <row r="42740" spans="21:21" x14ac:dyDescent="0.2">
      <c r="U42740" s="59"/>
    </row>
    <row r="42741" spans="21:21" x14ac:dyDescent="0.2">
      <c r="U42741" s="59"/>
    </row>
    <row r="42742" spans="21:21" x14ac:dyDescent="0.2">
      <c r="U42742" s="59"/>
    </row>
    <row r="42743" spans="21:21" x14ac:dyDescent="0.2">
      <c r="U42743" s="59"/>
    </row>
    <row r="42744" spans="21:21" x14ac:dyDescent="0.2">
      <c r="U42744" s="59"/>
    </row>
    <row r="42745" spans="21:21" x14ac:dyDescent="0.2">
      <c r="U42745" s="59"/>
    </row>
    <row r="42746" spans="21:21" x14ac:dyDescent="0.2">
      <c r="U42746" s="59"/>
    </row>
    <row r="42747" spans="21:21" x14ac:dyDescent="0.2">
      <c r="U42747" s="59"/>
    </row>
    <row r="42748" spans="21:21" x14ac:dyDescent="0.2">
      <c r="U42748" s="59"/>
    </row>
    <row r="42749" spans="21:21" x14ac:dyDescent="0.2">
      <c r="U42749" s="59"/>
    </row>
    <row r="42750" spans="21:21" x14ac:dyDescent="0.2">
      <c r="U42750" s="59"/>
    </row>
    <row r="42751" spans="21:21" x14ac:dyDescent="0.2">
      <c r="U42751" s="59"/>
    </row>
    <row r="42752" spans="21:21" x14ac:dyDescent="0.2">
      <c r="U42752" s="59"/>
    </row>
    <row r="42753" spans="21:21" x14ac:dyDescent="0.2">
      <c r="U42753" s="59"/>
    </row>
    <row r="42754" spans="21:21" x14ac:dyDescent="0.2">
      <c r="U42754" s="59"/>
    </row>
    <row r="42755" spans="21:21" x14ac:dyDescent="0.2">
      <c r="U42755" s="59"/>
    </row>
    <row r="42756" spans="21:21" x14ac:dyDescent="0.2">
      <c r="U42756" s="59"/>
    </row>
    <row r="42757" spans="21:21" x14ac:dyDescent="0.2">
      <c r="U42757" s="59"/>
    </row>
    <row r="42758" spans="21:21" x14ac:dyDescent="0.2">
      <c r="U42758" s="59"/>
    </row>
    <row r="42759" spans="21:21" x14ac:dyDescent="0.2">
      <c r="U42759" s="59"/>
    </row>
    <row r="42760" spans="21:21" x14ac:dyDescent="0.2">
      <c r="U42760" s="59"/>
    </row>
    <row r="42761" spans="21:21" x14ac:dyDescent="0.2">
      <c r="U42761" s="59"/>
    </row>
    <row r="42762" spans="21:21" x14ac:dyDescent="0.2">
      <c r="U42762" s="59"/>
    </row>
    <row r="42763" spans="21:21" x14ac:dyDescent="0.2">
      <c r="U42763" s="59"/>
    </row>
    <row r="42764" spans="21:21" x14ac:dyDescent="0.2">
      <c r="U42764" s="59"/>
    </row>
    <row r="42765" spans="21:21" x14ac:dyDescent="0.2">
      <c r="U42765" s="59"/>
    </row>
    <row r="42766" spans="21:21" x14ac:dyDescent="0.2">
      <c r="U42766" s="59"/>
    </row>
    <row r="42767" spans="21:21" x14ac:dyDescent="0.2">
      <c r="U42767" s="59"/>
    </row>
    <row r="42768" spans="21:21" x14ac:dyDescent="0.2">
      <c r="U42768" s="59"/>
    </row>
    <row r="42769" spans="21:21" x14ac:dyDescent="0.2">
      <c r="U42769" s="59"/>
    </row>
    <row r="42770" spans="21:21" x14ac:dyDescent="0.2">
      <c r="U42770" s="59"/>
    </row>
    <row r="42771" spans="21:21" x14ac:dyDescent="0.2">
      <c r="U42771" s="59"/>
    </row>
    <row r="42772" spans="21:21" x14ac:dyDescent="0.2">
      <c r="U42772" s="59"/>
    </row>
    <row r="42773" spans="21:21" x14ac:dyDescent="0.2">
      <c r="U42773" s="59"/>
    </row>
    <row r="42774" spans="21:21" x14ac:dyDescent="0.2">
      <c r="U42774" s="59"/>
    </row>
    <row r="42775" spans="21:21" x14ac:dyDescent="0.2">
      <c r="U42775" s="59"/>
    </row>
    <row r="42776" spans="21:21" x14ac:dyDescent="0.2">
      <c r="U42776" s="59"/>
    </row>
    <row r="42777" spans="21:21" x14ac:dyDescent="0.2">
      <c r="U42777" s="59"/>
    </row>
    <row r="42778" spans="21:21" x14ac:dyDescent="0.2">
      <c r="U42778" s="59"/>
    </row>
    <row r="42779" spans="21:21" x14ac:dyDescent="0.2">
      <c r="U42779" s="59"/>
    </row>
    <row r="42780" spans="21:21" x14ac:dyDescent="0.2">
      <c r="U42780" s="59"/>
    </row>
    <row r="42781" spans="21:21" x14ac:dyDescent="0.2">
      <c r="U42781" s="59"/>
    </row>
    <row r="42782" spans="21:21" x14ac:dyDescent="0.2">
      <c r="U42782" s="59"/>
    </row>
    <row r="42783" spans="21:21" x14ac:dyDescent="0.2">
      <c r="U42783" s="59"/>
    </row>
    <row r="42784" spans="21:21" x14ac:dyDescent="0.2">
      <c r="U42784" s="59"/>
    </row>
    <row r="42785" spans="21:21" x14ac:dyDescent="0.2">
      <c r="U42785" s="59"/>
    </row>
    <row r="42786" spans="21:21" x14ac:dyDescent="0.2">
      <c r="U42786" s="59"/>
    </row>
    <row r="42787" spans="21:21" x14ac:dyDescent="0.2">
      <c r="U42787" s="59"/>
    </row>
    <row r="42788" spans="21:21" x14ac:dyDescent="0.2">
      <c r="U42788" s="59"/>
    </row>
    <row r="42789" spans="21:21" x14ac:dyDescent="0.2">
      <c r="U42789" s="59"/>
    </row>
    <row r="42790" spans="21:21" x14ac:dyDescent="0.2">
      <c r="U42790" s="59"/>
    </row>
    <row r="42791" spans="21:21" x14ac:dyDescent="0.2">
      <c r="U42791" s="59"/>
    </row>
    <row r="42792" spans="21:21" x14ac:dyDescent="0.2">
      <c r="U42792" s="59"/>
    </row>
    <row r="42793" spans="21:21" x14ac:dyDescent="0.2">
      <c r="U42793" s="59"/>
    </row>
    <row r="42794" spans="21:21" x14ac:dyDescent="0.2">
      <c r="U42794" s="59"/>
    </row>
    <row r="42795" spans="21:21" x14ac:dyDescent="0.2">
      <c r="U42795" s="59"/>
    </row>
    <row r="42796" spans="21:21" x14ac:dyDescent="0.2">
      <c r="U42796" s="59"/>
    </row>
    <row r="42797" spans="21:21" x14ac:dyDescent="0.2">
      <c r="U42797" s="59"/>
    </row>
    <row r="42798" spans="21:21" x14ac:dyDescent="0.2">
      <c r="U42798" s="59"/>
    </row>
    <row r="42799" spans="21:21" x14ac:dyDescent="0.2">
      <c r="U42799" s="59"/>
    </row>
    <row r="42800" spans="21:21" x14ac:dyDescent="0.2">
      <c r="U42800" s="59"/>
    </row>
    <row r="42801" spans="21:21" x14ac:dyDescent="0.2">
      <c r="U42801" s="59"/>
    </row>
    <row r="42802" spans="21:21" x14ac:dyDescent="0.2">
      <c r="U42802" s="59"/>
    </row>
    <row r="42803" spans="21:21" x14ac:dyDescent="0.2">
      <c r="U42803" s="59"/>
    </row>
    <row r="42804" spans="21:21" x14ac:dyDescent="0.2">
      <c r="U42804" s="59"/>
    </row>
    <row r="42805" spans="21:21" x14ac:dyDescent="0.2">
      <c r="U42805" s="59"/>
    </row>
    <row r="42806" spans="21:21" x14ac:dyDescent="0.2">
      <c r="U42806" s="59"/>
    </row>
    <row r="42807" spans="21:21" x14ac:dyDescent="0.2">
      <c r="U42807" s="59"/>
    </row>
    <row r="42808" spans="21:21" x14ac:dyDescent="0.2">
      <c r="U42808" s="59"/>
    </row>
    <row r="42809" spans="21:21" x14ac:dyDescent="0.2">
      <c r="U42809" s="59"/>
    </row>
    <row r="42810" spans="21:21" x14ac:dyDescent="0.2">
      <c r="U42810" s="59"/>
    </row>
    <row r="42811" spans="21:21" x14ac:dyDescent="0.2">
      <c r="U42811" s="59"/>
    </row>
    <row r="42812" spans="21:21" x14ac:dyDescent="0.2">
      <c r="U42812" s="59"/>
    </row>
    <row r="42813" spans="21:21" x14ac:dyDescent="0.2">
      <c r="U42813" s="59"/>
    </row>
    <row r="42814" spans="21:21" x14ac:dyDescent="0.2">
      <c r="U42814" s="59"/>
    </row>
    <row r="42815" spans="21:21" x14ac:dyDescent="0.2">
      <c r="U42815" s="59"/>
    </row>
    <row r="42816" spans="21:21" x14ac:dyDescent="0.2">
      <c r="U42816" s="59"/>
    </row>
    <row r="42817" spans="21:21" x14ac:dyDescent="0.2">
      <c r="U42817" s="59"/>
    </row>
    <row r="42818" spans="21:21" x14ac:dyDescent="0.2">
      <c r="U42818" s="59"/>
    </row>
    <row r="42819" spans="21:21" x14ac:dyDescent="0.2">
      <c r="U42819" s="59"/>
    </row>
    <row r="42820" spans="21:21" x14ac:dyDescent="0.2">
      <c r="U42820" s="59"/>
    </row>
    <row r="42821" spans="21:21" x14ac:dyDescent="0.2">
      <c r="U42821" s="59"/>
    </row>
    <row r="42822" spans="21:21" x14ac:dyDescent="0.2">
      <c r="U42822" s="59"/>
    </row>
    <row r="42823" spans="21:21" x14ac:dyDescent="0.2">
      <c r="U42823" s="59"/>
    </row>
    <row r="42824" spans="21:21" x14ac:dyDescent="0.2">
      <c r="U42824" s="59"/>
    </row>
    <row r="42825" spans="21:21" x14ac:dyDescent="0.2">
      <c r="U42825" s="59"/>
    </row>
    <row r="42826" spans="21:21" x14ac:dyDescent="0.2">
      <c r="U42826" s="59"/>
    </row>
    <row r="42827" spans="21:21" x14ac:dyDescent="0.2">
      <c r="U42827" s="59"/>
    </row>
    <row r="42828" spans="21:21" x14ac:dyDescent="0.2">
      <c r="U42828" s="59"/>
    </row>
    <row r="42829" spans="21:21" x14ac:dyDescent="0.2">
      <c r="U42829" s="59"/>
    </row>
    <row r="42830" spans="21:21" x14ac:dyDescent="0.2">
      <c r="U42830" s="59"/>
    </row>
    <row r="42831" spans="21:21" x14ac:dyDescent="0.2">
      <c r="U42831" s="59"/>
    </row>
    <row r="42832" spans="21:21" x14ac:dyDescent="0.2">
      <c r="U42832" s="59"/>
    </row>
    <row r="42833" spans="21:21" x14ac:dyDescent="0.2">
      <c r="U42833" s="59"/>
    </row>
    <row r="42834" spans="21:21" x14ac:dyDescent="0.2">
      <c r="U42834" s="59"/>
    </row>
    <row r="42835" spans="21:21" x14ac:dyDescent="0.2">
      <c r="U42835" s="59"/>
    </row>
    <row r="42836" spans="21:21" x14ac:dyDescent="0.2">
      <c r="U42836" s="59"/>
    </row>
    <row r="42837" spans="21:21" x14ac:dyDescent="0.2">
      <c r="U42837" s="59"/>
    </row>
    <row r="42838" spans="21:21" x14ac:dyDescent="0.2">
      <c r="U42838" s="59"/>
    </row>
    <row r="42839" spans="21:21" x14ac:dyDescent="0.2">
      <c r="U42839" s="59"/>
    </row>
    <row r="42840" spans="21:21" x14ac:dyDescent="0.2">
      <c r="U42840" s="59"/>
    </row>
    <row r="42841" spans="21:21" x14ac:dyDescent="0.2">
      <c r="U42841" s="59"/>
    </row>
    <row r="42842" spans="21:21" x14ac:dyDescent="0.2">
      <c r="U42842" s="59"/>
    </row>
    <row r="42843" spans="21:21" x14ac:dyDescent="0.2">
      <c r="U42843" s="59"/>
    </row>
    <row r="42844" spans="21:21" x14ac:dyDescent="0.2">
      <c r="U42844" s="59"/>
    </row>
    <row r="42845" spans="21:21" x14ac:dyDescent="0.2">
      <c r="U42845" s="59"/>
    </row>
    <row r="42846" spans="21:21" x14ac:dyDescent="0.2">
      <c r="U42846" s="59"/>
    </row>
    <row r="42847" spans="21:21" x14ac:dyDescent="0.2">
      <c r="U42847" s="59"/>
    </row>
    <row r="42848" spans="21:21" x14ac:dyDescent="0.2">
      <c r="U42848" s="59"/>
    </row>
    <row r="42849" spans="21:21" x14ac:dyDescent="0.2">
      <c r="U42849" s="59"/>
    </row>
    <row r="42850" spans="21:21" x14ac:dyDescent="0.2">
      <c r="U42850" s="59"/>
    </row>
    <row r="42851" spans="21:21" x14ac:dyDescent="0.2">
      <c r="U42851" s="59"/>
    </row>
    <row r="42852" spans="21:21" x14ac:dyDescent="0.2">
      <c r="U42852" s="59"/>
    </row>
    <row r="42853" spans="21:21" x14ac:dyDescent="0.2">
      <c r="U42853" s="59"/>
    </row>
    <row r="42854" spans="21:21" x14ac:dyDescent="0.2">
      <c r="U42854" s="59"/>
    </row>
    <row r="42855" spans="21:21" x14ac:dyDescent="0.2">
      <c r="U42855" s="59"/>
    </row>
    <row r="42856" spans="21:21" x14ac:dyDescent="0.2">
      <c r="U42856" s="59"/>
    </row>
    <row r="42857" spans="21:21" x14ac:dyDescent="0.2">
      <c r="U42857" s="59"/>
    </row>
    <row r="42858" spans="21:21" x14ac:dyDescent="0.2">
      <c r="U42858" s="59"/>
    </row>
    <row r="42859" spans="21:21" x14ac:dyDescent="0.2">
      <c r="U42859" s="59"/>
    </row>
    <row r="42860" spans="21:21" x14ac:dyDescent="0.2">
      <c r="U42860" s="59"/>
    </row>
    <row r="42861" spans="21:21" x14ac:dyDescent="0.2">
      <c r="U42861" s="59"/>
    </row>
    <row r="42862" spans="21:21" x14ac:dyDescent="0.2">
      <c r="U42862" s="59"/>
    </row>
    <row r="42863" spans="21:21" x14ac:dyDescent="0.2">
      <c r="U42863" s="59"/>
    </row>
    <row r="42864" spans="21:21" x14ac:dyDescent="0.2">
      <c r="U42864" s="59"/>
    </row>
    <row r="42865" spans="21:21" x14ac:dyDescent="0.2">
      <c r="U42865" s="59"/>
    </row>
    <row r="42866" spans="21:21" x14ac:dyDescent="0.2">
      <c r="U42866" s="59"/>
    </row>
    <row r="42867" spans="21:21" x14ac:dyDescent="0.2">
      <c r="U42867" s="59"/>
    </row>
    <row r="42868" spans="21:21" x14ac:dyDescent="0.2">
      <c r="U42868" s="59"/>
    </row>
    <row r="42869" spans="21:21" x14ac:dyDescent="0.2">
      <c r="U42869" s="59"/>
    </row>
    <row r="42870" spans="21:21" x14ac:dyDescent="0.2">
      <c r="U42870" s="59"/>
    </row>
    <row r="42871" spans="21:21" x14ac:dyDescent="0.2">
      <c r="U42871" s="59"/>
    </row>
    <row r="42872" spans="21:21" x14ac:dyDescent="0.2">
      <c r="U42872" s="59"/>
    </row>
    <row r="42873" spans="21:21" x14ac:dyDescent="0.2">
      <c r="U42873" s="59"/>
    </row>
    <row r="42874" spans="21:21" x14ac:dyDescent="0.2">
      <c r="U42874" s="59"/>
    </row>
    <row r="42875" spans="21:21" x14ac:dyDescent="0.2">
      <c r="U42875" s="59"/>
    </row>
    <row r="42876" spans="21:21" x14ac:dyDescent="0.2">
      <c r="U42876" s="59"/>
    </row>
    <row r="42877" spans="21:21" x14ac:dyDescent="0.2">
      <c r="U42877" s="59"/>
    </row>
    <row r="42878" spans="21:21" x14ac:dyDescent="0.2">
      <c r="U42878" s="59"/>
    </row>
    <row r="42879" spans="21:21" x14ac:dyDescent="0.2">
      <c r="U42879" s="59"/>
    </row>
    <row r="42880" spans="21:21" x14ac:dyDescent="0.2">
      <c r="U42880" s="59"/>
    </row>
    <row r="42881" spans="21:21" x14ac:dyDescent="0.2">
      <c r="U42881" s="59"/>
    </row>
    <row r="42882" spans="21:21" x14ac:dyDescent="0.2">
      <c r="U42882" s="59"/>
    </row>
    <row r="42883" spans="21:21" x14ac:dyDescent="0.2">
      <c r="U42883" s="59"/>
    </row>
    <row r="42884" spans="21:21" x14ac:dyDescent="0.2">
      <c r="U42884" s="59"/>
    </row>
    <row r="42885" spans="21:21" x14ac:dyDescent="0.2">
      <c r="U42885" s="59"/>
    </row>
    <row r="42886" spans="21:21" x14ac:dyDescent="0.2">
      <c r="U42886" s="59"/>
    </row>
    <row r="42887" spans="21:21" x14ac:dyDescent="0.2">
      <c r="U42887" s="59"/>
    </row>
    <row r="42888" spans="21:21" x14ac:dyDescent="0.2">
      <c r="U42888" s="59"/>
    </row>
    <row r="42889" spans="21:21" x14ac:dyDescent="0.2">
      <c r="U42889" s="59"/>
    </row>
    <row r="42890" spans="21:21" x14ac:dyDescent="0.2">
      <c r="U42890" s="59"/>
    </row>
    <row r="42891" spans="21:21" x14ac:dyDescent="0.2">
      <c r="U42891" s="59"/>
    </row>
    <row r="42892" spans="21:21" x14ac:dyDescent="0.2">
      <c r="U42892" s="59"/>
    </row>
    <row r="42893" spans="21:21" x14ac:dyDescent="0.2">
      <c r="U42893" s="59"/>
    </row>
    <row r="42894" spans="21:21" x14ac:dyDescent="0.2">
      <c r="U42894" s="59"/>
    </row>
    <row r="42895" spans="21:21" x14ac:dyDescent="0.2">
      <c r="U42895" s="59"/>
    </row>
    <row r="42896" spans="21:21" x14ac:dyDescent="0.2">
      <c r="U42896" s="59"/>
    </row>
    <row r="42897" spans="21:21" x14ac:dyDescent="0.2">
      <c r="U42897" s="59"/>
    </row>
    <row r="42898" spans="21:21" x14ac:dyDescent="0.2">
      <c r="U42898" s="59"/>
    </row>
    <row r="42899" spans="21:21" x14ac:dyDescent="0.2">
      <c r="U42899" s="59"/>
    </row>
    <row r="42900" spans="21:21" x14ac:dyDescent="0.2">
      <c r="U42900" s="59"/>
    </row>
    <row r="42901" spans="21:21" x14ac:dyDescent="0.2">
      <c r="U42901" s="59"/>
    </row>
    <row r="42902" spans="21:21" x14ac:dyDescent="0.2">
      <c r="U42902" s="59"/>
    </row>
    <row r="42903" spans="21:21" x14ac:dyDescent="0.2">
      <c r="U42903" s="59"/>
    </row>
    <row r="42904" spans="21:21" x14ac:dyDescent="0.2">
      <c r="U42904" s="59"/>
    </row>
    <row r="42905" spans="21:21" x14ac:dyDescent="0.2">
      <c r="U42905" s="59"/>
    </row>
    <row r="42906" spans="21:21" x14ac:dyDescent="0.2">
      <c r="U42906" s="59"/>
    </row>
    <row r="42907" spans="21:21" x14ac:dyDescent="0.2">
      <c r="U42907" s="59"/>
    </row>
    <row r="42908" spans="21:21" x14ac:dyDescent="0.2">
      <c r="U42908" s="59"/>
    </row>
    <row r="42909" spans="21:21" x14ac:dyDescent="0.2">
      <c r="U42909" s="59"/>
    </row>
    <row r="42910" spans="21:21" x14ac:dyDescent="0.2">
      <c r="U42910" s="59"/>
    </row>
    <row r="42911" spans="21:21" x14ac:dyDescent="0.2">
      <c r="U42911" s="59"/>
    </row>
    <row r="42912" spans="21:21" x14ac:dyDescent="0.2">
      <c r="U42912" s="59"/>
    </row>
    <row r="42913" spans="21:21" x14ac:dyDescent="0.2">
      <c r="U42913" s="59"/>
    </row>
    <row r="42914" spans="21:21" x14ac:dyDescent="0.2">
      <c r="U42914" s="59"/>
    </row>
    <row r="42915" spans="21:21" x14ac:dyDescent="0.2">
      <c r="U42915" s="59"/>
    </row>
    <row r="42916" spans="21:21" x14ac:dyDescent="0.2">
      <c r="U42916" s="59"/>
    </row>
    <row r="42917" spans="21:21" x14ac:dyDescent="0.2">
      <c r="U42917" s="59"/>
    </row>
    <row r="42918" spans="21:21" x14ac:dyDescent="0.2">
      <c r="U42918" s="59"/>
    </row>
    <row r="42919" spans="21:21" x14ac:dyDescent="0.2">
      <c r="U42919" s="59"/>
    </row>
    <row r="42920" spans="21:21" x14ac:dyDescent="0.2">
      <c r="U42920" s="59"/>
    </row>
    <row r="42921" spans="21:21" x14ac:dyDescent="0.2">
      <c r="U42921" s="59"/>
    </row>
    <row r="42922" spans="21:21" x14ac:dyDescent="0.2">
      <c r="U42922" s="59"/>
    </row>
    <row r="42923" spans="21:21" x14ac:dyDescent="0.2">
      <c r="U42923" s="59"/>
    </row>
    <row r="42924" spans="21:21" x14ac:dyDescent="0.2">
      <c r="U42924" s="59"/>
    </row>
    <row r="42925" spans="21:21" x14ac:dyDescent="0.2">
      <c r="U42925" s="59"/>
    </row>
    <row r="42926" spans="21:21" x14ac:dyDescent="0.2">
      <c r="U42926" s="59"/>
    </row>
    <row r="42927" spans="21:21" x14ac:dyDescent="0.2">
      <c r="U42927" s="59"/>
    </row>
    <row r="42928" spans="21:21" x14ac:dyDescent="0.2">
      <c r="U42928" s="59"/>
    </row>
    <row r="42929" spans="21:21" x14ac:dyDescent="0.2">
      <c r="U42929" s="59"/>
    </row>
    <row r="42930" spans="21:21" x14ac:dyDescent="0.2">
      <c r="U42930" s="59"/>
    </row>
    <row r="42931" spans="21:21" x14ac:dyDescent="0.2">
      <c r="U42931" s="59"/>
    </row>
    <row r="42932" spans="21:21" x14ac:dyDescent="0.2">
      <c r="U42932" s="59"/>
    </row>
    <row r="42933" spans="21:21" x14ac:dyDescent="0.2">
      <c r="U42933" s="59"/>
    </row>
    <row r="42934" spans="21:21" x14ac:dyDescent="0.2">
      <c r="U42934" s="59"/>
    </row>
    <row r="42935" spans="21:21" x14ac:dyDescent="0.2">
      <c r="U42935" s="59"/>
    </row>
    <row r="42936" spans="21:21" x14ac:dyDescent="0.2">
      <c r="U42936" s="59"/>
    </row>
    <row r="42937" spans="21:21" x14ac:dyDescent="0.2">
      <c r="U42937" s="59"/>
    </row>
    <row r="42938" spans="21:21" x14ac:dyDescent="0.2">
      <c r="U42938" s="59"/>
    </row>
    <row r="42939" spans="21:21" x14ac:dyDescent="0.2">
      <c r="U42939" s="59"/>
    </row>
    <row r="42940" spans="21:21" x14ac:dyDescent="0.2">
      <c r="U42940" s="59"/>
    </row>
    <row r="42941" spans="21:21" x14ac:dyDescent="0.2">
      <c r="U42941" s="59"/>
    </row>
    <row r="42942" spans="21:21" x14ac:dyDescent="0.2">
      <c r="U42942" s="59"/>
    </row>
    <row r="42943" spans="21:21" x14ac:dyDescent="0.2">
      <c r="U42943" s="59"/>
    </row>
    <row r="42944" spans="21:21" x14ac:dyDescent="0.2">
      <c r="U42944" s="59"/>
    </row>
    <row r="42945" spans="21:21" x14ac:dyDescent="0.2">
      <c r="U42945" s="59"/>
    </row>
    <row r="42946" spans="21:21" x14ac:dyDescent="0.2">
      <c r="U42946" s="59"/>
    </row>
    <row r="42947" spans="21:21" x14ac:dyDescent="0.2">
      <c r="U42947" s="59"/>
    </row>
    <row r="42948" spans="21:21" x14ac:dyDescent="0.2">
      <c r="U42948" s="59"/>
    </row>
    <row r="42949" spans="21:21" x14ac:dyDescent="0.2">
      <c r="U42949" s="59"/>
    </row>
    <row r="42950" spans="21:21" x14ac:dyDescent="0.2">
      <c r="U42950" s="59"/>
    </row>
    <row r="42951" spans="21:21" x14ac:dyDescent="0.2">
      <c r="U42951" s="59"/>
    </row>
    <row r="42952" spans="21:21" x14ac:dyDescent="0.2">
      <c r="U42952" s="59"/>
    </row>
    <row r="42953" spans="21:21" x14ac:dyDescent="0.2">
      <c r="U42953" s="59"/>
    </row>
    <row r="42954" spans="21:21" x14ac:dyDescent="0.2">
      <c r="U42954" s="59"/>
    </row>
    <row r="42955" spans="21:21" x14ac:dyDescent="0.2">
      <c r="U42955" s="59"/>
    </row>
    <row r="42956" spans="21:21" x14ac:dyDescent="0.2">
      <c r="U42956" s="59"/>
    </row>
    <row r="42957" spans="21:21" x14ac:dyDescent="0.2">
      <c r="U42957" s="59"/>
    </row>
    <row r="42958" spans="21:21" x14ac:dyDescent="0.2">
      <c r="U42958" s="59"/>
    </row>
    <row r="42959" spans="21:21" x14ac:dyDescent="0.2">
      <c r="U42959" s="59"/>
    </row>
    <row r="42960" spans="21:21" x14ac:dyDescent="0.2">
      <c r="U42960" s="59"/>
    </row>
    <row r="42961" spans="21:21" x14ac:dyDescent="0.2">
      <c r="U42961" s="59"/>
    </row>
    <row r="42962" spans="21:21" x14ac:dyDescent="0.2">
      <c r="U42962" s="59"/>
    </row>
    <row r="42963" spans="21:21" x14ac:dyDescent="0.2">
      <c r="U42963" s="59"/>
    </row>
    <row r="42964" spans="21:21" x14ac:dyDescent="0.2">
      <c r="U42964" s="59"/>
    </row>
    <row r="42965" spans="21:21" x14ac:dyDescent="0.2">
      <c r="U42965" s="59"/>
    </row>
    <row r="42966" spans="21:21" x14ac:dyDescent="0.2">
      <c r="U42966" s="59"/>
    </row>
    <row r="42967" spans="21:21" x14ac:dyDescent="0.2">
      <c r="U42967" s="59"/>
    </row>
    <row r="42968" spans="21:21" x14ac:dyDescent="0.2">
      <c r="U42968" s="59"/>
    </row>
    <row r="42969" spans="21:21" x14ac:dyDescent="0.2">
      <c r="U42969" s="59"/>
    </row>
    <row r="42970" spans="21:21" x14ac:dyDescent="0.2">
      <c r="U42970" s="59"/>
    </row>
    <row r="42971" spans="21:21" x14ac:dyDescent="0.2">
      <c r="U42971" s="59"/>
    </row>
    <row r="42972" spans="21:21" x14ac:dyDescent="0.2">
      <c r="U42972" s="59"/>
    </row>
    <row r="42973" spans="21:21" x14ac:dyDescent="0.2">
      <c r="U42973" s="59"/>
    </row>
    <row r="42974" spans="21:21" x14ac:dyDescent="0.2">
      <c r="U42974" s="59"/>
    </row>
    <row r="42975" spans="21:21" x14ac:dyDescent="0.2">
      <c r="U42975" s="59"/>
    </row>
    <row r="42976" spans="21:21" x14ac:dyDescent="0.2">
      <c r="U42976" s="59"/>
    </row>
    <row r="42977" spans="21:21" x14ac:dyDescent="0.2">
      <c r="U42977" s="59"/>
    </row>
    <row r="42978" spans="21:21" x14ac:dyDescent="0.2">
      <c r="U42978" s="59"/>
    </row>
    <row r="42979" spans="21:21" x14ac:dyDescent="0.2">
      <c r="U42979" s="59"/>
    </row>
    <row r="42980" spans="21:21" x14ac:dyDescent="0.2">
      <c r="U42980" s="59"/>
    </row>
    <row r="42981" spans="21:21" x14ac:dyDescent="0.2">
      <c r="U42981" s="59"/>
    </row>
    <row r="42982" spans="21:21" x14ac:dyDescent="0.2">
      <c r="U42982" s="59"/>
    </row>
    <row r="42983" spans="21:21" x14ac:dyDescent="0.2">
      <c r="U42983" s="59"/>
    </row>
    <row r="42984" spans="21:21" x14ac:dyDescent="0.2">
      <c r="U42984" s="59"/>
    </row>
    <row r="42985" spans="21:21" x14ac:dyDescent="0.2">
      <c r="U42985" s="59"/>
    </row>
    <row r="42986" spans="21:21" x14ac:dyDescent="0.2">
      <c r="U42986" s="59"/>
    </row>
    <row r="42987" spans="21:21" x14ac:dyDescent="0.2">
      <c r="U42987" s="59"/>
    </row>
    <row r="42988" spans="21:21" x14ac:dyDescent="0.2">
      <c r="U42988" s="59"/>
    </row>
    <row r="42989" spans="21:21" x14ac:dyDescent="0.2">
      <c r="U42989" s="59"/>
    </row>
    <row r="42990" spans="21:21" x14ac:dyDescent="0.2">
      <c r="U42990" s="59"/>
    </row>
    <row r="42991" spans="21:21" x14ac:dyDescent="0.2">
      <c r="U42991" s="59"/>
    </row>
    <row r="42992" spans="21:21" x14ac:dyDescent="0.2">
      <c r="U42992" s="59"/>
    </row>
    <row r="42993" spans="21:21" x14ac:dyDescent="0.2">
      <c r="U42993" s="59"/>
    </row>
    <row r="42994" spans="21:21" x14ac:dyDescent="0.2">
      <c r="U42994" s="59"/>
    </row>
    <row r="42995" spans="21:21" x14ac:dyDescent="0.2">
      <c r="U42995" s="59"/>
    </row>
    <row r="42996" spans="21:21" x14ac:dyDescent="0.2">
      <c r="U42996" s="59"/>
    </row>
    <row r="42997" spans="21:21" x14ac:dyDescent="0.2">
      <c r="U42997" s="59"/>
    </row>
    <row r="42998" spans="21:21" x14ac:dyDescent="0.2">
      <c r="U42998" s="59"/>
    </row>
    <row r="42999" spans="21:21" x14ac:dyDescent="0.2">
      <c r="U42999" s="59"/>
    </row>
    <row r="43000" spans="21:21" x14ac:dyDescent="0.2">
      <c r="U43000" s="59"/>
    </row>
    <row r="43001" spans="21:21" x14ac:dyDescent="0.2">
      <c r="U43001" s="59"/>
    </row>
    <row r="43002" spans="21:21" x14ac:dyDescent="0.2">
      <c r="U43002" s="59"/>
    </row>
    <row r="43003" spans="21:21" x14ac:dyDescent="0.2">
      <c r="U43003" s="59"/>
    </row>
    <row r="43004" spans="21:21" x14ac:dyDescent="0.2">
      <c r="U43004" s="59"/>
    </row>
    <row r="43005" spans="21:21" x14ac:dyDescent="0.2">
      <c r="U43005" s="59"/>
    </row>
    <row r="43006" spans="21:21" x14ac:dyDescent="0.2">
      <c r="U43006" s="59"/>
    </row>
    <row r="43007" spans="21:21" x14ac:dyDescent="0.2">
      <c r="U43007" s="59"/>
    </row>
    <row r="43008" spans="21:21" x14ac:dyDescent="0.2">
      <c r="U43008" s="59"/>
    </row>
    <row r="43009" spans="21:21" x14ac:dyDescent="0.2">
      <c r="U43009" s="59"/>
    </row>
    <row r="43010" spans="21:21" x14ac:dyDescent="0.2">
      <c r="U43010" s="59"/>
    </row>
    <row r="43011" spans="21:21" x14ac:dyDescent="0.2">
      <c r="U43011" s="59"/>
    </row>
    <row r="43012" spans="21:21" x14ac:dyDescent="0.2">
      <c r="U43012" s="59"/>
    </row>
    <row r="43013" spans="21:21" x14ac:dyDescent="0.2">
      <c r="U43013" s="59"/>
    </row>
    <row r="43014" spans="21:21" x14ac:dyDescent="0.2">
      <c r="U43014" s="59"/>
    </row>
    <row r="43015" spans="21:21" x14ac:dyDescent="0.2">
      <c r="U43015" s="59"/>
    </row>
    <row r="43016" spans="21:21" x14ac:dyDescent="0.2">
      <c r="U43016" s="59"/>
    </row>
    <row r="43017" spans="21:21" x14ac:dyDescent="0.2">
      <c r="U43017" s="59"/>
    </row>
    <row r="43018" spans="21:21" x14ac:dyDescent="0.2">
      <c r="U43018" s="59"/>
    </row>
    <row r="43019" spans="21:21" x14ac:dyDescent="0.2">
      <c r="U43019" s="59"/>
    </row>
    <row r="43020" spans="21:21" x14ac:dyDescent="0.2">
      <c r="U43020" s="59"/>
    </row>
    <row r="43021" spans="21:21" x14ac:dyDescent="0.2">
      <c r="U43021" s="59"/>
    </row>
    <row r="43022" spans="21:21" x14ac:dyDescent="0.2">
      <c r="U43022" s="59"/>
    </row>
    <row r="43023" spans="21:21" x14ac:dyDescent="0.2">
      <c r="U43023" s="59"/>
    </row>
    <row r="43024" spans="21:21" x14ac:dyDescent="0.2">
      <c r="U43024" s="59"/>
    </row>
    <row r="43025" spans="21:21" x14ac:dyDescent="0.2">
      <c r="U43025" s="59"/>
    </row>
    <row r="43026" spans="21:21" x14ac:dyDescent="0.2">
      <c r="U43026" s="59"/>
    </row>
    <row r="43027" spans="21:21" x14ac:dyDescent="0.2">
      <c r="U43027" s="59"/>
    </row>
    <row r="43028" spans="21:21" x14ac:dyDescent="0.2">
      <c r="U43028" s="59"/>
    </row>
    <row r="43029" spans="21:21" x14ac:dyDescent="0.2">
      <c r="U43029" s="59"/>
    </row>
    <row r="43030" spans="21:21" x14ac:dyDescent="0.2">
      <c r="U43030" s="59"/>
    </row>
    <row r="43031" spans="21:21" x14ac:dyDescent="0.2">
      <c r="U43031" s="59"/>
    </row>
    <row r="43032" spans="21:21" x14ac:dyDescent="0.2">
      <c r="U43032" s="59"/>
    </row>
    <row r="43033" spans="21:21" x14ac:dyDescent="0.2">
      <c r="U43033" s="59"/>
    </row>
    <row r="43034" spans="21:21" x14ac:dyDescent="0.2">
      <c r="U43034" s="59"/>
    </row>
    <row r="43035" spans="21:21" x14ac:dyDescent="0.2">
      <c r="U43035" s="59"/>
    </row>
    <row r="43036" spans="21:21" x14ac:dyDescent="0.2">
      <c r="U43036" s="59"/>
    </row>
    <row r="43037" spans="21:21" x14ac:dyDescent="0.2">
      <c r="U43037" s="59"/>
    </row>
    <row r="43038" spans="21:21" x14ac:dyDescent="0.2">
      <c r="U43038" s="59"/>
    </row>
    <row r="43039" spans="21:21" x14ac:dyDescent="0.2">
      <c r="U43039" s="59"/>
    </row>
    <row r="43040" spans="21:21" x14ac:dyDescent="0.2">
      <c r="U43040" s="59"/>
    </row>
    <row r="43041" spans="21:21" x14ac:dyDescent="0.2">
      <c r="U43041" s="59"/>
    </row>
    <row r="43042" spans="21:21" x14ac:dyDescent="0.2">
      <c r="U43042" s="59"/>
    </row>
    <row r="43043" spans="21:21" x14ac:dyDescent="0.2">
      <c r="U43043" s="59"/>
    </row>
    <row r="43044" spans="21:21" x14ac:dyDescent="0.2">
      <c r="U43044" s="59"/>
    </row>
    <row r="43045" spans="21:21" x14ac:dyDescent="0.2">
      <c r="U43045" s="59"/>
    </row>
    <row r="43046" spans="21:21" x14ac:dyDescent="0.2">
      <c r="U43046" s="59"/>
    </row>
    <row r="43047" spans="21:21" x14ac:dyDescent="0.2">
      <c r="U43047" s="59"/>
    </row>
    <row r="43048" spans="21:21" x14ac:dyDescent="0.2">
      <c r="U43048" s="59"/>
    </row>
    <row r="43049" spans="21:21" x14ac:dyDescent="0.2">
      <c r="U43049" s="59"/>
    </row>
    <row r="43050" spans="21:21" x14ac:dyDescent="0.2">
      <c r="U43050" s="59"/>
    </row>
    <row r="43051" spans="21:21" x14ac:dyDescent="0.2">
      <c r="U43051" s="59"/>
    </row>
    <row r="43052" spans="21:21" x14ac:dyDescent="0.2">
      <c r="U43052" s="59"/>
    </row>
    <row r="43053" spans="21:21" x14ac:dyDescent="0.2">
      <c r="U43053" s="59"/>
    </row>
    <row r="43054" spans="21:21" x14ac:dyDescent="0.2">
      <c r="U43054" s="59"/>
    </row>
    <row r="43055" spans="21:21" x14ac:dyDescent="0.2">
      <c r="U43055" s="59"/>
    </row>
    <row r="43056" spans="21:21" x14ac:dyDescent="0.2">
      <c r="U43056" s="59"/>
    </row>
    <row r="43057" spans="21:21" x14ac:dyDescent="0.2">
      <c r="U43057" s="59"/>
    </row>
    <row r="43058" spans="21:21" x14ac:dyDescent="0.2">
      <c r="U43058" s="59"/>
    </row>
    <row r="43059" spans="21:21" x14ac:dyDescent="0.2">
      <c r="U43059" s="59"/>
    </row>
    <row r="43060" spans="21:21" x14ac:dyDescent="0.2">
      <c r="U43060" s="59"/>
    </row>
    <row r="43061" spans="21:21" x14ac:dyDescent="0.2">
      <c r="U43061" s="59"/>
    </row>
    <row r="43062" spans="21:21" x14ac:dyDescent="0.2">
      <c r="U43062" s="59"/>
    </row>
    <row r="43063" spans="21:21" x14ac:dyDescent="0.2">
      <c r="U43063" s="59"/>
    </row>
    <row r="43064" spans="21:21" x14ac:dyDescent="0.2">
      <c r="U43064" s="59"/>
    </row>
    <row r="43065" spans="21:21" x14ac:dyDescent="0.2">
      <c r="U43065" s="59"/>
    </row>
    <row r="43066" spans="21:21" x14ac:dyDescent="0.2">
      <c r="U43066" s="59"/>
    </row>
    <row r="43067" spans="21:21" x14ac:dyDescent="0.2">
      <c r="U43067" s="59"/>
    </row>
    <row r="43068" spans="21:21" x14ac:dyDescent="0.2">
      <c r="U43068" s="59"/>
    </row>
    <row r="43069" spans="21:21" x14ac:dyDescent="0.2">
      <c r="U43069" s="59"/>
    </row>
    <row r="43070" spans="21:21" x14ac:dyDescent="0.2">
      <c r="U43070" s="59"/>
    </row>
    <row r="43071" spans="21:21" x14ac:dyDescent="0.2">
      <c r="U43071" s="59"/>
    </row>
    <row r="43072" spans="21:21" x14ac:dyDescent="0.2">
      <c r="U43072" s="59"/>
    </row>
    <row r="43073" spans="21:21" x14ac:dyDescent="0.2">
      <c r="U43073" s="59"/>
    </row>
    <row r="43074" spans="21:21" x14ac:dyDescent="0.2">
      <c r="U43074" s="59"/>
    </row>
    <row r="43075" spans="21:21" x14ac:dyDescent="0.2">
      <c r="U43075" s="59"/>
    </row>
    <row r="43076" spans="21:21" x14ac:dyDescent="0.2">
      <c r="U43076" s="59"/>
    </row>
    <row r="43077" spans="21:21" x14ac:dyDescent="0.2">
      <c r="U43077" s="59"/>
    </row>
    <row r="43078" spans="21:21" x14ac:dyDescent="0.2">
      <c r="U43078" s="59"/>
    </row>
    <row r="43079" spans="21:21" x14ac:dyDescent="0.2">
      <c r="U43079" s="59"/>
    </row>
    <row r="43080" spans="21:21" x14ac:dyDescent="0.2">
      <c r="U43080" s="59"/>
    </row>
    <row r="43081" spans="21:21" x14ac:dyDescent="0.2">
      <c r="U43081" s="59"/>
    </row>
    <row r="43082" spans="21:21" x14ac:dyDescent="0.2">
      <c r="U43082" s="59"/>
    </row>
    <row r="43083" spans="21:21" x14ac:dyDescent="0.2">
      <c r="U43083" s="59"/>
    </row>
    <row r="43084" spans="21:21" x14ac:dyDescent="0.2">
      <c r="U43084" s="59"/>
    </row>
    <row r="43085" spans="21:21" x14ac:dyDescent="0.2">
      <c r="U43085" s="59"/>
    </row>
    <row r="43086" spans="21:21" x14ac:dyDescent="0.2">
      <c r="U43086" s="59"/>
    </row>
    <row r="43087" spans="21:21" x14ac:dyDescent="0.2">
      <c r="U43087" s="59"/>
    </row>
    <row r="43088" spans="21:21" x14ac:dyDescent="0.2">
      <c r="U43088" s="59"/>
    </row>
    <row r="43089" spans="21:21" x14ac:dyDescent="0.2">
      <c r="U43089" s="59"/>
    </row>
    <row r="43090" spans="21:21" x14ac:dyDescent="0.2">
      <c r="U43090" s="59"/>
    </row>
    <row r="43091" spans="21:21" x14ac:dyDescent="0.2">
      <c r="U43091" s="59"/>
    </row>
    <row r="43092" spans="21:21" x14ac:dyDescent="0.2">
      <c r="U43092" s="59"/>
    </row>
    <row r="43093" spans="21:21" x14ac:dyDescent="0.2">
      <c r="U43093" s="59"/>
    </row>
    <row r="43094" spans="21:21" x14ac:dyDescent="0.2">
      <c r="U43094" s="59"/>
    </row>
    <row r="43095" spans="21:21" x14ac:dyDescent="0.2">
      <c r="U43095" s="59"/>
    </row>
    <row r="43096" spans="21:21" x14ac:dyDescent="0.2">
      <c r="U43096" s="59"/>
    </row>
    <row r="43097" spans="21:21" x14ac:dyDescent="0.2">
      <c r="U43097" s="59"/>
    </row>
    <row r="43098" spans="21:21" x14ac:dyDescent="0.2">
      <c r="U43098" s="59"/>
    </row>
    <row r="43099" spans="21:21" x14ac:dyDescent="0.2">
      <c r="U43099" s="59"/>
    </row>
    <row r="43100" spans="21:21" x14ac:dyDescent="0.2">
      <c r="U43100" s="59"/>
    </row>
    <row r="43101" spans="21:21" x14ac:dyDescent="0.2">
      <c r="U43101" s="59"/>
    </row>
    <row r="43102" spans="21:21" x14ac:dyDescent="0.2">
      <c r="U43102" s="59"/>
    </row>
    <row r="43103" spans="21:21" x14ac:dyDescent="0.2">
      <c r="U43103" s="59"/>
    </row>
    <row r="43104" spans="21:21" x14ac:dyDescent="0.2">
      <c r="U43104" s="59"/>
    </row>
    <row r="43105" spans="21:21" x14ac:dyDescent="0.2">
      <c r="U43105" s="59"/>
    </row>
    <row r="43106" spans="21:21" x14ac:dyDescent="0.2">
      <c r="U43106" s="59"/>
    </row>
    <row r="43107" spans="21:21" x14ac:dyDescent="0.2">
      <c r="U43107" s="59"/>
    </row>
    <row r="43108" spans="21:21" x14ac:dyDescent="0.2">
      <c r="U43108" s="59"/>
    </row>
    <row r="43109" spans="21:21" x14ac:dyDescent="0.2">
      <c r="U43109" s="59"/>
    </row>
    <row r="43110" spans="21:21" x14ac:dyDescent="0.2">
      <c r="U43110" s="59"/>
    </row>
    <row r="43111" spans="21:21" x14ac:dyDescent="0.2">
      <c r="U43111" s="59"/>
    </row>
    <row r="43112" spans="21:21" x14ac:dyDescent="0.2">
      <c r="U43112" s="59"/>
    </row>
    <row r="43113" spans="21:21" x14ac:dyDescent="0.2">
      <c r="U43113" s="59"/>
    </row>
    <row r="43114" spans="21:21" x14ac:dyDescent="0.2">
      <c r="U43114" s="59"/>
    </row>
    <row r="43115" spans="21:21" x14ac:dyDescent="0.2">
      <c r="U43115" s="59"/>
    </row>
    <row r="43116" spans="21:21" x14ac:dyDescent="0.2">
      <c r="U43116" s="59"/>
    </row>
    <row r="43117" spans="21:21" x14ac:dyDescent="0.2">
      <c r="U43117" s="59"/>
    </row>
    <row r="43118" spans="21:21" x14ac:dyDescent="0.2">
      <c r="U43118" s="59"/>
    </row>
    <row r="43119" spans="21:21" x14ac:dyDescent="0.2">
      <c r="U43119" s="59"/>
    </row>
    <row r="43120" spans="21:21" x14ac:dyDescent="0.2">
      <c r="U43120" s="59"/>
    </row>
    <row r="43121" spans="21:21" x14ac:dyDescent="0.2">
      <c r="U43121" s="59"/>
    </row>
    <row r="43122" spans="21:21" x14ac:dyDescent="0.2">
      <c r="U43122" s="59"/>
    </row>
    <row r="43123" spans="21:21" x14ac:dyDescent="0.2">
      <c r="U43123" s="59"/>
    </row>
    <row r="43124" spans="21:21" x14ac:dyDescent="0.2">
      <c r="U43124" s="59"/>
    </row>
    <row r="43125" spans="21:21" x14ac:dyDescent="0.2">
      <c r="U43125" s="59"/>
    </row>
    <row r="43126" spans="21:21" x14ac:dyDescent="0.2">
      <c r="U43126" s="59"/>
    </row>
    <row r="43127" spans="21:21" x14ac:dyDescent="0.2">
      <c r="U43127" s="59"/>
    </row>
    <row r="43128" spans="21:21" x14ac:dyDescent="0.2">
      <c r="U43128" s="59"/>
    </row>
    <row r="43129" spans="21:21" x14ac:dyDescent="0.2">
      <c r="U43129" s="59"/>
    </row>
    <row r="43130" spans="21:21" x14ac:dyDescent="0.2">
      <c r="U43130" s="59"/>
    </row>
    <row r="43131" spans="21:21" x14ac:dyDescent="0.2">
      <c r="U43131" s="59"/>
    </row>
    <row r="43132" spans="21:21" x14ac:dyDescent="0.2">
      <c r="U43132" s="59"/>
    </row>
    <row r="43133" spans="21:21" x14ac:dyDescent="0.2">
      <c r="U43133" s="59"/>
    </row>
    <row r="43134" spans="21:21" x14ac:dyDescent="0.2">
      <c r="U43134" s="59"/>
    </row>
    <row r="43135" spans="21:21" x14ac:dyDescent="0.2">
      <c r="U43135" s="59"/>
    </row>
    <row r="43136" spans="21:21" x14ac:dyDescent="0.2">
      <c r="U43136" s="59"/>
    </row>
    <row r="43137" spans="21:21" x14ac:dyDescent="0.2">
      <c r="U43137" s="59"/>
    </row>
    <row r="43138" spans="21:21" x14ac:dyDescent="0.2">
      <c r="U43138" s="59"/>
    </row>
    <row r="43139" spans="21:21" x14ac:dyDescent="0.2">
      <c r="U43139" s="59"/>
    </row>
    <row r="43140" spans="21:21" x14ac:dyDescent="0.2">
      <c r="U43140" s="59"/>
    </row>
    <row r="43141" spans="21:21" x14ac:dyDescent="0.2">
      <c r="U43141" s="59"/>
    </row>
    <row r="43142" spans="21:21" x14ac:dyDescent="0.2">
      <c r="U43142" s="59"/>
    </row>
    <row r="43143" spans="21:21" x14ac:dyDescent="0.2">
      <c r="U43143" s="59"/>
    </row>
    <row r="43144" spans="21:21" x14ac:dyDescent="0.2">
      <c r="U43144" s="59"/>
    </row>
    <row r="43145" spans="21:21" x14ac:dyDescent="0.2">
      <c r="U43145" s="59"/>
    </row>
    <row r="43146" spans="21:21" x14ac:dyDescent="0.2">
      <c r="U43146" s="59"/>
    </row>
    <row r="43147" spans="21:21" x14ac:dyDescent="0.2">
      <c r="U43147" s="59"/>
    </row>
    <row r="43148" spans="21:21" x14ac:dyDescent="0.2">
      <c r="U43148" s="59"/>
    </row>
    <row r="43149" spans="21:21" x14ac:dyDescent="0.2">
      <c r="U43149" s="59"/>
    </row>
    <row r="43150" spans="21:21" x14ac:dyDescent="0.2">
      <c r="U43150" s="59"/>
    </row>
    <row r="43151" spans="21:21" x14ac:dyDescent="0.2">
      <c r="U43151" s="59"/>
    </row>
    <row r="43152" spans="21:21" x14ac:dyDescent="0.2">
      <c r="U43152" s="59"/>
    </row>
    <row r="43153" spans="21:21" x14ac:dyDescent="0.2">
      <c r="U43153" s="59"/>
    </row>
    <row r="43154" spans="21:21" x14ac:dyDescent="0.2">
      <c r="U43154" s="59"/>
    </row>
    <row r="43155" spans="21:21" x14ac:dyDescent="0.2">
      <c r="U43155" s="59"/>
    </row>
    <row r="43156" spans="21:21" x14ac:dyDescent="0.2">
      <c r="U43156" s="59"/>
    </row>
    <row r="43157" spans="21:21" x14ac:dyDescent="0.2">
      <c r="U43157" s="59"/>
    </row>
    <row r="43158" spans="21:21" x14ac:dyDescent="0.2">
      <c r="U43158" s="59"/>
    </row>
    <row r="43159" spans="21:21" x14ac:dyDescent="0.2">
      <c r="U43159" s="59"/>
    </row>
    <row r="43160" spans="21:21" x14ac:dyDescent="0.2">
      <c r="U43160" s="59"/>
    </row>
    <row r="43161" spans="21:21" x14ac:dyDescent="0.2">
      <c r="U43161" s="59"/>
    </row>
    <row r="43162" spans="21:21" x14ac:dyDescent="0.2">
      <c r="U43162" s="59"/>
    </row>
    <row r="43163" spans="21:21" x14ac:dyDescent="0.2">
      <c r="U43163" s="59"/>
    </row>
    <row r="43164" spans="21:21" x14ac:dyDescent="0.2">
      <c r="U43164" s="59"/>
    </row>
    <row r="43165" spans="21:21" x14ac:dyDescent="0.2">
      <c r="U43165" s="59"/>
    </row>
    <row r="43166" spans="21:21" x14ac:dyDescent="0.2">
      <c r="U43166" s="59"/>
    </row>
    <row r="43167" spans="21:21" x14ac:dyDescent="0.2">
      <c r="U43167" s="59"/>
    </row>
    <row r="43168" spans="21:21" x14ac:dyDescent="0.2">
      <c r="U43168" s="59"/>
    </row>
    <row r="43169" spans="21:21" x14ac:dyDescent="0.2">
      <c r="U43169" s="59"/>
    </row>
    <row r="43170" spans="21:21" x14ac:dyDescent="0.2">
      <c r="U43170" s="59"/>
    </row>
    <row r="43171" spans="21:21" x14ac:dyDescent="0.2">
      <c r="U43171" s="59"/>
    </row>
    <row r="43172" spans="21:21" x14ac:dyDescent="0.2">
      <c r="U43172" s="59"/>
    </row>
    <row r="43173" spans="21:21" x14ac:dyDescent="0.2">
      <c r="U43173" s="59"/>
    </row>
    <row r="43174" spans="21:21" x14ac:dyDescent="0.2">
      <c r="U43174" s="59"/>
    </row>
    <row r="43175" spans="21:21" x14ac:dyDescent="0.2">
      <c r="U43175" s="59"/>
    </row>
    <row r="43176" spans="21:21" x14ac:dyDescent="0.2">
      <c r="U43176" s="59"/>
    </row>
    <row r="43177" spans="21:21" x14ac:dyDescent="0.2">
      <c r="U43177" s="59"/>
    </row>
    <row r="43178" spans="21:21" x14ac:dyDescent="0.2">
      <c r="U43178" s="59"/>
    </row>
    <row r="43179" spans="21:21" x14ac:dyDescent="0.2">
      <c r="U43179" s="59"/>
    </row>
    <row r="43180" spans="21:21" x14ac:dyDescent="0.2">
      <c r="U43180" s="59"/>
    </row>
    <row r="43181" spans="21:21" x14ac:dyDescent="0.2">
      <c r="U43181" s="59"/>
    </row>
    <row r="43182" spans="21:21" x14ac:dyDescent="0.2">
      <c r="U43182" s="59"/>
    </row>
    <row r="43183" spans="21:21" x14ac:dyDescent="0.2">
      <c r="U43183" s="59"/>
    </row>
    <row r="43184" spans="21:21" x14ac:dyDescent="0.2">
      <c r="U43184" s="59"/>
    </row>
    <row r="43185" spans="21:21" x14ac:dyDescent="0.2">
      <c r="U43185" s="59"/>
    </row>
    <row r="43186" spans="21:21" x14ac:dyDescent="0.2">
      <c r="U43186" s="59"/>
    </row>
    <row r="43187" spans="21:21" x14ac:dyDescent="0.2">
      <c r="U43187" s="59"/>
    </row>
    <row r="43188" spans="21:21" x14ac:dyDescent="0.2">
      <c r="U43188" s="59"/>
    </row>
    <row r="43189" spans="21:21" x14ac:dyDescent="0.2">
      <c r="U43189" s="59"/>
    </row>
    <row r="43190" spans="21:21" x14ac:dyDescent="0.2">
      <c r="U43190" s="59"/>
    </row>
    <row r="43191" spans="21:21" x14ac:dyDescent="0.2">
      <c r="U43191" s="59"/>
    </row>
    <row r="43192" spans="21:21" x14ac:dyDescent="0.2">
      <c r="U43192" s="59"/>
    </row>
    <row r="43193" spans="21:21" x14ac:dyDescent="0.2">
      <c r="U43193" s="59"/>
    </row>
    <row r="43194" spans="21:21" x14ac:dyDescent="0.2">
      <c r="U43194" s="59"/>
    </row>
    <row r="43195" spans="21:21" x14ac:dyDescent="0.2">
      <c r="U43195" s="59"/>
    </row>
    <row r="43196" spans="21:21" x14ac:dyDescent="0.2">
      <c r="U43196" s="59"/>
    </row>
    <row r="43197" spans="21:21" x14ac:dyDescent="0.2">
      <c r="U43197" s="59"/>
    </row>
    <row r="43198" spans="21:21" x14ac:dyDescent="0.2">
      <c r="U43198" s="59"/>
    </row>
    <row r="43199" spans="21:21" x14ac:dyDescent="0.2">
      <c r="U43199" s="59"/>
    </row>
    <row r="43200" spans="21:21" x14ac:dyDescent="0.2">
      <c r="U43200" s="59"/>
    </row>
    <row r="43201" spans="21:21" x14ac:dyDescent="0.2">
      <c r="U43201" s="59"/>
    </row>
    <row r="43202" spans="21:21" x14ac:dyDescent="0.2">
      <c r="U43202" s="59"/>
    </row>
    <row r="43203" spans="21:21" x14ac:dyDescent="0.2">
      <c r="U43203" s="59"/>
    </row>
    <row r="43204" spans="21:21" x14ac:dyDescent="0.2">
      <c r="U43204" s="59"/>
    </row>
    <row r="43205" spans="21:21" x14ac:dyDescent="0.2">
      <c r="U43205" s="59"/>
    </row>
    <row r="43206" spans="21:21" x14ac:dyDescent="0.2">
      <c r="U43206" s="59"/>
    </row>
    <row r="43207" spans="21:21" x14ac:dyDescent="0.2">
      <c r="U43207" s="59"/>
    </row>
    <row r="43208" spans="21:21" x14ac:dyDescent="0.2">
      <c r="U43208" s="59"/>
    </row>
    <row r="43209" spans="21:21" x14ac:dyDescent="0.2">
      <c r="U43209" s="59"/>
    </row>
    <row r="43210" spans="21:21" x14ac:dyDescent="0.2">
      <c r="U43210" s="59"/>
    </row>
    <row r="43211" spans="21:21" x14ac:dyDescent="0.2">
      <c r="U43211" s="59"/>
    </row>
    <row r="43212" spans="21:21" x14ac:dyDescent="0.2">
      <c r="U43212" s="59"/>
    </row>
    <row r="43213" spans="21:21" x14ac:dyDescent="0.2">
      <c r="U43213" s="59"/>
    </row>
    <row r="43214" spans="21:21" x14ac:dyDescent="0.2">
      <c r="U43214" s="59"/>
    </row>
    <row r="43215" spans="21:21" x14ac:dyDescent="0.2">
      <c r="U43215" s="59"/>
    </row>
    <row r="43216" spans="21:21" x14ac:dyDescent="0.2">
      <c r="U43216" s="59"/>
    </row>
    <row r="43217" spans="21:21" x14ac:dyDescent="0.2">
      <c r="U43217" s="59"/>
    </row>
    <row r="43218" spans="21:21" x14ac:dyDescent="0.2">
      <c r="U43218" s="59"/>
    </row>
    <row r="43219" spans="21:21" x14ac:dyDescent="0.2">
      <c r="U43219" s="59"/>
    </row>
    <row r="43220" spans="21:21" x14ac:dyDescent="0.2">
      <c r="U43220" s="59"/>
    </row>
    <row r="43221" spans="21:21" x14ac:dyDescent="0.2">
      <c r="U43221" s="59"/>
    </row>
    <row r="43222" spans="21:21" x14ac:dyDescent="0.2">
      <c r="U43222" s="59"/>
    </row>
    <row r="43223" spans="21:21" x14ac:dyDescent="0.2">
      <c r="U43223" s="59"/>
    </row>
    <row r="43224" spans="21:21" x14ac:dyDescent="0.2">
      <c r="U43224" s="59"/>
    </row>
    <row r="43225" spans="21:21" x14ac:dyDescent="0.2">
      <c r="U43225" s="59"/>
    </row>
    <row r="43226" spans="21:21" x14ac:dyDescent="0.2">
      <c r="U43226" s="59"/>
    </row>
    <row r="43227" spans="21:21" x14ac:dyDescent="0.2">
      <c r="U43227" s="59"/>
    </row>
    <row r="43228" spans="21:21" x14ac:dyDescent="0.2">
      <c r="U43228" s="59"/>
    </row>
    <row r="43229" spans="21:21" x14ac:dyDescent="0.2">
      <c r="U43229" s="59"/>
    </row>
    <row r="43230" spans="21:21" x14ac:dyDescent="0.2">
      <c r="U43230" s="59"/>
    </row>
    <row r="43231" spans="21:21" x14ac:dyDescent="0.2">
      <c r="U43231" s="59"/>
    </row>
    <row r="43232" spans="21:21" x14ac:dyDescent="0.2">
      <c r="U43232" s="59"/>
    </row>
    <row r="43233" spans="21:21" x14ac:dyDescent="0.2">
      <c r="U43233" s="59"/>
    </row>
    <row r="43234" spans="21:21" x14ac:dyDescent="0.2">
      <c r="U43234" s="59"/>
    </row>
    <row r="43235" spans="21:21" x14ac:dyDescent="0.2">
      <c r="U43235" s="59"/>
    </row>
    <row r="43236" spans="21:21" x14ac:dyDescent="0.2">
      <c r="U43236" s="59"/>
    </row>
    <row r="43237" spans="21:21" x14ac:dyDescent="0.2">
      <c r="U43237" s="59"/>
    </row>
    <row r="43238" spans="21:21" x14ac:dyDescent="0.2">
      <c r="U43238" s="59"/>
    </row>
    <row r="43239" spans="21:21" x14ac:dyDescent="0.2">
      <c r="U43239" s="59"/>
    </row>
    <row r="43240" spans="21:21" x14ac:dyDescent="0.2">
      <c r="U43240" s="59"/>
    </row>
    <row r="43241" spans="21:21" x14ac:dyDescent="0.2">
      <c r="U43241" s="59"/>
    </row>
    <row r="43242" spans="21:21" x14ac:dyDescent="0.2">
      <c r="U43242" s="59"/>
    </row>
    <row r="43243" spans="21:21" x14ac:dyDescent="0.2">
      <c r="U43243" s="59"/>
    </row>
    <row r="43244" spans="21:21" x14ac:dyDescent="0.2">
      <c r="U43244" s="59"/>
    </row>
    <row r="43245" spans="21:21" x14ac:dyDescent="0.2">
      <c r="U43245" s="59"/>
    </row>
    <row r="43246" spans="21:21" x14ac:dyDescent="0.2">
      <c r="U43246" s="59"/>
    </row>
    <row r="43247" spans="21:21" x14ac:dyDescent="0.2">
      <c r="U43247" s="59"/>
    </row>
    <row r="43248" spans="21:21" x14ac:dyDescent="0.2">
      <c r="U43248" s="59"/>
    </row>
    <row r="43249" spans="21:21" x14ac:dyDescent="0.2">
      <c r="U43249" s="59"/>
    </row>
    <row r="43250" spans="21:21" x14ac:dyDescent="0.2">
      <c r="U43250" s="59"/>
    </row>
    <row r="43251" spans="21:21" x14ac:dyDescent="0.2">
      <c r="U43251" s="59"/>
    </row>
    <row r="43252" spans="21:21" x14ac:dyDescent="0.2">
      <c r="U43252" s="59"/>
    </row>
    <row r="43253" spans="21:21" x14ac:dyDescent="0.2">
      <c r="U43253" s="59"/>
    </row>
    <row r="43254" spans="21:21" x14ac:dyDescent="0.2">
      <c r="U43254" s="59"/>
    </row>
    <row r="43255" spans="21:21" x14ac:dyDescent="0.2">
      <c r="U43255" s="59"/>
    </row>
    <row r="43256" spans="21:21" x14ac:dyDescent="0.2">
      <c r="U43256" s="59"/>
    </row>
    <row r="43257" spans="21:21" x14ac:dyDescent="0.2">
      <c r="U43257" s="59"/>
    </row>
    <row r="43258" spans="21:21" x14ac:dyDescent="0.2">
      <c r="U43258" s="59"/>
    </row>
    <row r="43259" spans="21:21" x14ac:dyDescent="0.2">
      <c r="U43259" s="59"/>
    </row>
    <row r="43260" spans="21:21" x14ac:dyDescent="0.2">
      <c r="U43260" s="59"/>
    </row>
    <row r="43261" spans="21:21" x14ac:dyDescent="0.2">
      <c r="U43261" s="59"/>
    </row>
    <row r="43262" spans="21:21" x14ac:dyDescent="0.2">
      <c r="U43262" s="59"/>
    </row>
    <row r="43263" spans="21:21" x14ac:dyDescent="0.2">
      <c r="U43263" s="59"/>
    </row>
    <row r="43264" spans="21:21" x14ac:dyDescent="0.2">
      <c r="U43264" s="59"/>
    </row>
    <row r="43265" spans="21:21" x14ac:dyDescent="0.2">
      <c r="U43265" s="59"/>
    </row>
    <row r="43266" spans="21:21" x14ac:dyDescent="0.2">
      <c r="U43266" s="59"/>
    </row>
    <row r="43267" spans="21:21" x14ac:dyDescent="0.2">
      <c r="U43267" s="59"/>
    </row>
    <row r="43268" spans="21:21" x14ac:dyDescent="0.2">
      <c r="U43268" s="59"/>
    </row>
    <row r="43269" spans="21:21" x14ac:dyDescent="0.2">
      <c r="U43269" s="59"/>
    </row>
    <row r="43270" spans="21:21" x14ac:dyDescent="0.2">
      <c r="U43270" s="59"/>
    </row>
    <row r="43271" spans="21:21" x14ac:dyDescent="0.2">
      <c r="U43271" s="59"/>
    </row>
    <row r="43272" spans="21:21" x14ac:dyDescent="0.2">
      <c r="U43272" s="59"/>
    </row>
    <row r="43273" spans="21:21" x14ac:dyDescent="0.2">
      <c r="U43273" s="59"/>
    </row>
    <row r="43274" spans="21:21" x14ac:dyDescent="0.2">
      <c r="U43274" s="59"/>
    </row>
    <row r="43275" spans="21:21" x14ac:dyDescent="0.2">
      <c r="U43275" s="59"/>
    </row>
    <row r="43276" spans="21:21" x14ac:dyDescent="0.2">
      <c r="U43276" s="59"/>
    </row>
    <row r="43277" spans="21:21" x14ac:dyDescent="0.2">
      <c r="U43277" s="59"/>
    </row>
    <row r="43278" spans="21:21" x14ac:dyDescent="0.2">
      <c r="U43278" s="59"/>
    </row>
    <row r="43279" spans="21:21" x14ac:dyDescent="0.2">
      <c r="U43279" s="59"/>
    </row>
    <row r="43280" spans="21:21" x14ac:dyDescent="0.2">
      <c r="U43280" s="59"/>
    </row>
    <row r="43281" spans="21:21" x14ac:dyDescent="0.2">
      <c r="U43281" s="59"/>
    </row>
    <row r="43282" spans="21:21" x14ac:dyDescent="0.2">
      <c r="U43282" s="59"/>
    </row>
    <row r="43283" spans="21:21" x14ac:dyDescent="0.2">
      <c r="U43283" s="59"/>
    </row>
    <row r="43284" spans="21:21" x14ac:dyDescent="0.2">
      <c r="U43284" s="59"/>
    </row>
    <row r="43285" spans="21:21" x14ac:dyDescent="0.2">
      <c r="U43285" s="59"/>
    </row>
    <row r="43286" spans="21:21" x14ac:dyDescent="0.2">
      <c r="U43286" s="59"/>
    </row>
    <row r="43287" spans="21:21" x14ac:dyDescent="0.2">
      <c r="U43287" s="59"/>
    </row>
    <row r="43288" spans="21:21" x14ac:dyDescent="0.2">
      <c r="U43288" s="59"/>
    </row>
    <row r="43289" spans="21:21" x14ac:dyDescent="0.2">
      <c r="U43289" s="59"/>
    </row>
    <row r="43290" spans="21:21" x14ac:dyDescent="0.2">
      <c r="U43290" s="59"/>
    </row>
    <row r="43291" spans="21:21" x14ac:dyDescent="0.2">
      <c r="U43291" s="59"/>
    </row>
    <row r="43292" spans="21:21" x14ac:dyDescent="0.2">
      <c r="U43292" s="59"/>
    </row>
    <row r="43293" spans="21:21" x14ac:dyDescent="0.2">
      <c r="U43293" s="59"/>
    </row>
    <row r="43294" spans="21:21" x14ac:dyDescent="0.2">
      <c r="U43294" s="59"/>
    </row>
    <row r="43295" spans="21:21" x14ac:dyDescent="0.2">
      <c r="U43295" s="59"/>
    </row>
    <row r="43296" spans="21:21" x14ac:dyDescent="0.2">
      <c r="U43296" s="59"/>
    </row>
    <row r="43297" spans="21:21" x14ac:dyDescent="0.2">
      <c r="U43297" s="59"/>
    </row>
    <row r="43298" spans="21:21" x14ac:dyDescent="0.2">
      <c r="U43298" s="59"/>
    </row>
    <row r="43299" spans="21:21" x14ac:dyDescent="0.2">
      <c r="U43299" s="59"/>
    </row>
    <row r="43300" spans="21:21" x14ac:dyDescent="0.2">
      <c r="U43300" s="59"/>
    </row>
    <row r="43301" spans="21:21" x14ac:dyDescent="0.2">
      <c r="U43301" s="59"/>
    </row>
    <row r="43302" spans="21:21" x14ac:dyDescent="0.2">
      <c r="U43302" s="59"/>
    </row>
    <row r="43303" spans="21:21" x14ac:dyDescent="0.2">
      <c r="U43303" s="59"/>
    </row>
    <row r="43304" spans="21:21" x14ac:dyDescent="0.2">
      <c r="U43304" s="59"/>
    </row>
    <row r="43305" spans="21:21" x14ac:dyDescent="0.2">
      <c r="U43305" s="59"/>
    </row>
    <row r="43306" spans="21:21" x14ac:dyDescent="0.2">
      <c r="U43306" s="59"/>
    </row>
    <row r="43307" spans="21:21" x14ac:dyDescent="0.2">
      <c r="U43307" s="59"/>
    </row>
    <row r="43308" spans="21:21" x14ac:dyDescent="0.2">
      <c r="U43308" s="59"/>
    </row>
    <row r="43309" spans="21:21" x14ac:dyDescent="0.2">
      <c r="U43309" s="59"/>
    </row>
    <row r="43310" spans="21:21" x14ac:dyDescent="0.2">
      <c r="U43310" s="59"/>
    </row>
    <row r="43311" spans="21:21" x14ac:dyDescent="0.2">
      <c r="U43311" s="59"/>
    </row>
    <row r="43312" spans="21:21" x14ac:dyDescent="0.2">
      <c r="U43312" s="59"/>
    </row>
    <row r="43313" spans="21:21" x14ac:dyDescent="0.2">
      <c r="U43313" s="59"/>
    </row>
    <row r="43314" spans="21:21" x14ac:dyDescent="0.2">
      <c r="U43314" s="59"/>
    </row>
    <row r="43315" spans="21:21" x14ac:dyDescent="0.2">
      <c r="U43315" s="59"/>
    </row>
    <row r="43316" spans="21:21" x14ac:dyDescent="0.2">
      <c r="U43316" s="59"/>
    </row>
    <row r="43317" spans="21:21" x14ac:dyDescent="0.2">
      <c r="U43317" s="59"/>
    </row>
    <row r="43318" spans="21:21" x14ac:dyDescent="0.2">
      <c r="U43318" s="59"/>
    </row>
    <row r="43319" spans="21:21" x14ac:dyDescent="0.2">
      <c r="U43319" s="59"/>
    </row>
    <row r="43320" spans="21:21" x14ac:dyDescent="0.2">
      <c r="U43320" s="59"/>
    </row>
    <row r="43321" spans="21:21" x14ac:dyDescent="0.2">
      <c r="U43321" s="59"/>
    </row>
    <row r="43322" spans="21:21" x14ac:dyDescent="0.2">
      <c r="U43322" s="59"/>
    </row>
    <row r="43323" spans="21:21" x14ac:dyDescent="0.2">
      <c r="U43323" s="59"/>
    </row>
    <row r="43324" spans="21:21" x14ac:dyDescent="0.2">
      <c r="U43324" s="59"/>
    </row>
    <row r="43325" spans="21:21" x14ac:dyDescent="0.2">
      <c r="U43325" s="59"/>
    </row>
    <row r="43326" spans="21:21" x14ac:dyDescent="0.2">
      <c r="U43326" s="59"/>
    </row>
    <row r="43327" spans="21:21" x14ac:dyDescent="0.2">
      <c r="U43327" s="59"/>
    </row>
    <row r="43328" spans="21:21" x14ac:dyDescent="0.2">
      <c r="U43328" s="59"/>
    </row>
    <row r="43329" spans="21:21" x14ac:dyDescent="0.2">
      <c r="U43329" s="59"/>
    </row>
    <row r="43330" spans="21:21" x14ac:dyDescent="0.2">
      <c r="U43330" s="59"/>
    </row>
    <row r="43331" spans="21:21" x14ac:dyDescent="0.2">
      <c r="U43331" s="59"/>
    </row>
    <row r="43332" spans="21:21" x14ac:dyDescent="0.2">
      <c r="U43332" s="59"/>
    </row>
    <row r="43333" spans="21:21" x14ac:dyDescent="0.2">
      <c r="U43333" s="59"/>
    </row>
    <row r="43334" spans="21:21" x14ac:dyDescent="0.2">
      <c r="U43334" s="59"/>
    </row>
    <row r="43335" spans="21:21" x14ac:dyDescent="0.2">
      <c r="U43335" s="59"/>
    </row>
    <row r="43336" spans="21:21" x14ac:dyDescent="0.2">
      <c r="U43336" s="59"/>
    </row>
    <row r="43337" spans="21:21" x14ac:dyDescent="0.2">
      <c r="U43337" s="59"/>
    </row>
    <row r="43338" spans="21:21" x14ac:dyDescent="0.2">
      <c r="U43338" s="59"/>
    </row>
    <row r="43339" spans="21:21" x14ac:dyDescent="0.2">
      <c r="U43339" s="59"/>
    </row>
    <row r="43340" spans="21:21" x14ac:dyDescent="0.2">
      <c r="U43340" s="59"/>
    </row>
    <row r="43341" spans="21:21" x14ac:dyDescent="0.2">
      <c r="U43341" s="59"/>
    </row>
    <row r="43342" spans="21:21" x14ac:dyDescent="0.2">
      <c r="U43342" s="59"/>
    </row>
    <row r="43343" spans="21:21" x14ac:dyDescent="0.2">
      <c r="U43343" s="59"/>
    </row>
    <row r="43344" spans="21:21" x14ac:dyDescent="0.2">
      <c r="U43344" s="59"/>
    </row>
    <row r="43345" spans="21:21" x14ac:dyDescent="0.2">
      <c r="U43345" s="59"/>
    </row>
    <row r="43346" spans="21:21" x14ac:dyDescent="0.2">
      <c r="U43346" s="59"/>
    </row>
    <row r="43347" spans="21:21" x14ac:dyDescent="0.2">
      <c r="U43347" s="59"/>
    </row>
    <row r="43348" spans="21:21" x14ac:dyDescent="0.2">
      <c r="U43348" s="59"/>
    </row>
    <row r="43349" spans="21:21" x14ac:dyDescent="0.2">
      <c r="U43349" s="59"/>
    </row>
    <row r="43350" spans="21:21" x14ac:dyDescent="0.2">
      <c r="U43350" s="59"/>
    </row>
    <row r="43351" spans="21:21" x14ac:dyDescent="0.2">
      <c r="U43351" s="59"/>
    </row>
    <row r="43352" spans="21:21" x14ac:dyDescent="0.2">
      <c r="U43352" s="59"/>
    </row>
    <row r="43353" spans="21:21" x14ac:dyDescent="0.2">
      <c r="U43353" s="59"/>
    </row>
    <row r="43354" spans="21:21" x14ac:dyDescent="0.2">
      <c r="U43354" s="59"/>
    </row>
    <row r="43355" spans="21:21" x14ac:dyDescent="0.2">
      <c r="U43355" s="59"/>
    </row>
    <row r="43356" spans="21:21" x14ac:dyDescent="0.2">
      <c r="U43356" s="59"/>
    </row>
    <row r="43357" spans="21:21" x14ac:dyDescent="0.2">
      <c r="U43357" s="59"/>
    </row>
    <row r="43358" spans="21:21" x14ac:dyDescent="0.2">
      <c r="U43358" s="59"/>
    </row>
    <row r="43359" spans="21:21" x14ac:dyDescent="0.2">
      <c r="U43359" s="59"/>
    </row>
    <row r="43360" spans="21:21" x14ac:dyDescent="0.2">
      <c r="U43360" s="59"/>
    </row>
    <row r="43361" spans="21:21" x14ac:dyDescent="0.2">
      <c r="U43361" s="59"/>
    </row>
    <row r="43362" spans="21:21" x14ac:dyDescent="0.2">
      <c r="U43362" s="59"/>
    </row>
    <row r="43363" spans="21:21" x14ac:dyDescent="0.2">
      <c r="U43363" s="59"/>
    </row>
    <row r="43364" spans="21:21" x14ac:dyDescent="0.2">
      <c r="U43364" s="59"/>
    </row>
    <row r="43365" spans="21:21" x14ac:dyDescent="0.2">
      <c r="U43365" s="59"/>
    </row>
    <row r="43366" spans="21:21" x14ac:dyDescent="0.2">
      <c r="U43366" s="59"/>
    </row>
    <row r="43367" spans="21:21" x14ac:dyDescent="0.2">
      <c r="U43367" s="59"/>
    </row>
    <row r="43368" spans="21:21" x14ac:dyDescent="0.2">
      <c r="U43368" s="59"/>
    </row>
    <row r="43369" spans="21:21" x14ac:dyDescent="0.2">
      <c r="U43369" s="59"/>
    </row>
    <row r="43370" spans="21:21" x14ac:dyDescent="0.2">
      <c r="U43370" s="59"/>
    </row>
    <row r="43371" spans="21:21" x14ac:dyDescent="0.2">
      <c r="U43371" s="59"/>
    </row>
    <row r="43372" spans="21:21" x14ac:dyDescent="0.2">
      <c r="U43372" s="59"/>
    </row>
    <row r="43373" spans="21:21" x14ac:dyDescent="0.2">
      <c r="U43373" s="59"/>
    </row>
    <row r="43374" spans="21:21" x14ac:dyDescent="0.2">
      <c r="U43374" s="59"/>
    </row>
    <row r="43375" spans="21:21" x14ac:dyDescent="0.2">
      <c r="U43375" s="59"/>
    </row>
    <row r="43376" spans="21:21" x14ac:dyDescent="0.2">
      <c r="U43376" s="59"/>
    </row>
    <row r="43377" spans="21:21" x14ac:dyDescent="0.2">
      <c r="U43377" s="59"/>
    </row>
    <row r="43378" spans="21:21" x14ac:dyDescent="0.2">
      <c r="U43378" s="59"/>
    </row>
    <row r="43379" spans="21:21" x14ac:dyDescent="0.2">
      <c r="U43379" s="59"/>
    </row>
    <row r="43380" spans="21:21" x14ac:dyDescent="0.2">
      <c r="U43380" s="59"/>
    </row>
    <row r="43381" spans="21:21" x14ac:dyDescent="0.2">
      <c r="U43381" s="59"/>
    </row>
    <row r="43382" spans="21:21" x14ac:dyDescent="0.2">
      <c r="U43382" s="59"/>
    </row>
    <row r="43383" spans="21:21" x14ac:dyDescent="0.2">
      <c r="U43383" s="59"/>
    </row>
    <row r="43384" spans="21:21" x14ac:dyDescent="0.2">
      <c r="U43384" s="59"/>
    </row>
    <row r="43385" spans="21:21" x14ac:dyDescent="0.2">
      <c r="U43385" s="59"/>
    </row>
    <row r="43386" spans="21:21" x14ac:dyDescent="0.2">
      <c r="U43386" s="59"/>
    </row>
    <row r="43387" spans="21:21" x14ac:dyDescent="0.2">
      <c r="U43387" s="59"/>
    </row>
    <row r="43388" spans="21:21" x14ac:dyDescent="0.2">
      <c r="U43388" s="59"/>
    </row>
    <row r="43389" spans="21:21" x14ac:dyDescent="0.2">
      <c r="U43389" s="59"/>
    </row>
    <row r="43390" spans="21:21" x14ac:dyDescent="0.2">
      <c r="U43390" s="59"/>
    </row>
    <row r="43391" spans="21:21" x14ac:dyDescent="0.2">
      <c r="U43391" s="59"/>
    </row>
    <row r="43392" spans="21:21" x14ac:dyDescent="0.2">
      <c r="U43392" s="59"/>
    </row>
    <row r="43393" spans="21:21" x14ac:dyDescent="0.2">
      <c r="U43393" s="59"/>
    </row>
    <row r="43394" spans="21:21" x14ac:dyDescent="0.2">
      <c r="U43394" s="59"/>
    </row>
    <row r="43395" spans="21:21" x14ac:dyDescent="0.2">
      <c r="U43395" s="59"/>
    </row>
    <row r="43396" spans="21:21" x14ac:dyDescent="0.2">
      <c r="U43396" s="59"/>
    </row>
    <row r="43397" spans="21:21" x14ac:dyDescent="0.2">
      <c r="U43397" s="59"/>
    </row>
    <row r="43398" spans="21:21" x14ac:dyDescent="0.2">
      <c r="U43398" s="59"/>
    </row>
    <row r="43399" spans="21:21" x14ac:dyDescent="0.2">
      <c r="U43399" s="59"/>
    </row>
    <row r="43400" spans="21:21" x14ac:dyDescent="0.2">
      <c r="U43400" s="59"/>
    </row>
    <row r="43401" spans="21:21" x14ac:dyDescent="0.2">
      <c r="U43401" s="59"/>
    </row>
    <row r="43402" spans="21:21" x14ac:dyDescent="0.2">
      <c r="U43402" s="59"/>
    </row>
    <row r="43403" spans="21:21" x14ac:dyDescent="0.2">
      <c r="U43403" s="59"/>
    </row>
    <row r="43404" spans="21:21" x14ac:dyDescent="0.2">
      <c r="U43404" s="59"/>
    </row>
    <row r="43405" spans="21:21" x14ac:dyDescent="0.2">
      <c r="U43405" s="59"/>
    </row>
    <row r="43406" spans="21:21" x14ac:dyDescent="0.2">
      <c r="U43406" s="59"/>
    </row>
    <row r="43407" spans="21:21" x14ac:dyDescent="0.2">
      <c r="U43407" s="59"/>
    </row>
    <row r="43408" spans="21:21" x14ac:dyDescent="0.2">
      <c r="U43408" s="59"/>
    </row>
    <row r="43409" spans="21:21" x14ac:dyDescent="0.2">
      <c r="U43409" s="59"/>
    </row>
    <row r="43410" spans="21:21" x14ac:dyDescent="0.2">
      <c r="U43410" s="59"/>
    </row>
    <row r="43411" spans="21:21" x14ac:dyDescent="0.2">
      <c r="U43411" s="59"/>
    </row>
    <row r="43412" spans="21:21" x14ac:dyDescent="0.2">
      <c r="U43412" s="59"/>
    </row>
    <row r="43413" spans="21:21" x14ac:dyDescent="0.2">
      <c r="U43413" s="59"/>
    </row>
    <row r="43414" spans="21:21" x14ac:dyDescent="0.2">
      <c r="U43414" s="59"/>
    </row>
    <row r="43415" spans="21:21" x14ac:dyDescent="0.2">
      <c r="U43415" s="59"/>
    </row>
    <row r="43416" spans="21:21" x14ac:dyDescent="0.2">
      <c r="U43416" s="59"/>
    </row>
    <row r="43417" spans="21:21" x14ac:dyDescent="0.2">
      <c r="U43417" s="59"/>
    </row>
    <row r="43418" spans="21:21" x14ac:dyDescent="0.2">
      <c r="U43418" s="59"/>
    </row>
    <row r="43419" spans="21:21" x14ac:dyDescent="0.2">
      <c r="U43419" s="59"/>
    </row>
    <row r="43420" spans="21:21" x14ac:dyDescent="0.2">
      <c r="U43420" s="59"/>
    </row>
    <row r="43421" spans="21:21" x14ac:dyDescent="0.2">
      <c r="U43421" s="59"/>
    </row>
    <row r="43422" spans="21:21" x14ac:dyDescent="0.2">
      <c r="U43422" s="59"/>
    </row>
    <row r="43423" spans="21:21" x14ac:dyDescent="0.2">
      <c r="U43423" s="59"/>
    </row>
    <row r="43424" spans="21:21" x14ac:dyDescent="0.2">
      <c r="U43424" s="59"/>
    </row>
    <row r="43425" spans="21:21" x14ac:dyDescent="0.2">
      <c r="U43425" s="59"/>
    </row>
    <row r="43426" spans="21:21" x14ac:dyDescent="0.2">
      <c r="U43426" s="59"/>
    </row>
    <row r="43427" spans="21:21" x14ac:dyDescent="0.2">
      <c r="U43427" s="59"/>
    </row>
    <row r="43428" spans="21:21" x14ac:dyDescent="0.2">
      <c r="U43428" s="59"/>
    </row>
    <row r="43429" spans="21:21" x14ac:dyDescent="0.2">
      <c r="U43429" s="59"/>
    </row>
    <row r="43430" spans="21:21" x14ac:dyDescent="0.2">
      <c r="U43430" s="59"/>
    </row>
    <row r="43431" spans="21:21" x14ac:dyDescent="0.2">
      <c r="U43431" s="59"/>
    </row>
    <row r="43432" spans="21:21" x14ac:dyDescent="0.2">
      <c r="U43432" s="59"/>
    </row>
    <row r="43433" spans="21:21" x14ac:dyDescent="0.2">
      <c r="U43433" s="59"/>
    </row>
    <row r="43434" spans="21:21" x14ac:dyDescent="0.2">
      <c r="U43434" s="59"/>
    </row>
    <row r="43435" spans="21:21" x14ac:dyDescent="0.2">
      <c r="U43435" s="59"/>
    </row>
    <row r="43436" spans="21:21" x14ac:dyDescent="0.2">
      <c r="U43436" s="59"/>
    </row>
    <row r="43437" spans="21:21" x14ac:dyDescent="0.2">
      <c r="U43437" s="59"/>
    </row>
    <row r="43438" spans="21:21" x14ac:dyDescent="0.2">
      <c r="U43438" s="59"/>
    </row>
    <row r="43439" spans="21:21" x14ac:dyDescent="0.2">
      <c r="U43439" s="59"/>
    </row>
    <row r="43440" spans="21:21" x14ac:dyDescent="0.2">
      <c r="U43440" s="59"/>
    </row>
    <row r="43441" spans="21:21" x14ac:dyDescent="0.2">
      <c r="U43441" s="59"/>
    </row>
    <row r="43442" spans="21:21" x14ac:dyDescent="0.2">
      <c r="U43442" s="59"/>
    </row>
    <row r="43443" spans="21:21" x14ac:dyDescent="0.2">
      <c r="U43443" s="59"/>
    </row>
    <row r="43444" spans="21:21" x14ac:dyDescent="0.2">
      <c r="U43444" s="59"/>
    </row>
    <row r="43445" spans="21:21" x14ac:dyDescent="0.2">
      <c r="U43445" s="59"/>
    </row>
    <row r="43446" spans="21:21" x14ac:dyDescent="0.2">
      <c r="U43446" s="59"/>
    </row>
    <row r="43447" spans="21:21" x14ac:dyDescent="0.2">
      <c r="U43447" s="59"/>
    </row>
    <row r="43448" spans="21:21" x14ac:dyDescent="0.2">
      <c r="U43448" s="59"/>
    </row>
    <row r="43449" spans="21:21" x14ac:dyDescent="0.2">
      <c r="U43449" s="59"/>
    </row>
    <row r="43450" spans="21:21" x14ac:dyDescent="0.2">
      <c r="U43450" s="59"/>
    </row>
    <row r="43451" spans="21:21" x14ac:dyDescent="0.2">
      <c r="U43451" s="59"/>
    </row>
    <row r="43452" spans="21:21" x14ac:dyDescent="0.2">
      <c r="U43452" s="59"/>
    </row>
    <row r="43453" spans="21:21" x14ac:dyDescent="0.2">
      <c r="U43453" s="59"/>
    </row>
    <row r="43454" spans="21:21" x14ac:dyDescent="0.2">
      <c r="U43454" s="59"/>
    </row>
    <row r="43455" spans="21:21" x14ac:dyDescent="0.2">
      <c r="U43455" s="59"/>
    </row>
    <row r="43456" spans="21:21" x14ac:dyDescent="0.2">
      <c r="U43456" s="59"/>
    </row>
    <row r="43457" spans="21:21" x14ac:dyDescent="0.2">
      <c r="U43457" s="59"/>
    </row>
    <row r="43458" spans="21:21" x14ac:dyDescent="0.2">
      <c r="U43458" s="59"/>
    </row>
    <row r="43459" spans="21:21" x14ac:dyDescent="0.2">
      <c r="U43459" s="59"/>
    </row>
    <row r="43460" spans="21:21" x14ac:dyDescent="0.2">
      <c r="U43460" s="59"/>
    </row>
    <row r="43461" spans="21:21" x14ac:dyDescent="0.2">
      <c r="U43461" s="59"/>
    </row>
    <row r="43462" spans="21:21" x14ac:dyDescent="0.2">
      <c r="U43462" s="59"/>
    </row>
    <row r="43463" spans="21:21" x14ac:dyDescent="0.2">
      <c r="U43463" s="59"/>
    </row>
    <row r="43464" spans="21:21" x14ac:dyDescent="0.2">
      <c r="U43464" s="59"/>
    </row>
    <row r="43465" spans="21:21" x14ac:dyDescent="0.2">
      <c r="U43465" s="59"/>
    </row>
    <row r="43466" spans="21:21" x14ac:dyDescent="0.2">
      <c r="U43466" s="59"/>
    </row>
    <row r="43467" spans="21:21" x14ac:dyDescent="0.2">
      <c r="U43467" s="59"/>
    </row>
    <row r="43468" spans="21:21" x14ac:dyDescent="0.2">
      <c r="U43468" s="59"/>
    </row>
    <row r="43469" spans="21:21" x14ac:dyDescent="0.2">
      <c r="U43469" s="59"/>
    </row>
    <row r="43470" spans="21:21" x14ac:dyDescent="0.2">
      <c r="U43470" s="59"/>
    </row>
    <row r="43471" spans="21:21" x14ac:dyDescent="0.2">
      <c r="U43471" s="59"/>
    </row>
    <row r="43472" spans="21:21" x14ac:dyDescent="0.2">
      <c r="U43472" s="59"/>
    </row>
    <row r="43473" spans="21:21" x14ac:dyDescent="0.2">
      <c r="U43473" s="59"/>
    </row>
    <row r="43474" spans="21:21" x14ac:dyDescent="0.2">
      <c r="U43474" s="59"/>
    </row>
    <row r="43475" spans="21:21" x14ac:dyDescent="0.2">
      <c r="U43475" s="59"/>
    </row>
    <row r="43476" spans="21:21" x14ac:dyDescent="0.2">
      <c r="U43476" s="59"/>
    </row>
    <row r="43477" spans="21:21" x14ac:dyDescent="0.2">
      <c r="U43477" s="59"/>
    </row>
    <row r="43478" spans="21:21" x14ac:dyDescent="0.2">
      <c r="U43478" s="59"/>
    </row>
    <row r="43479" spans="21:21" x14ac:dyDescent="0.2">
      <c r="U43479" s="59"/>
    </row>
    <row r="43480" spans="21:21" x14ac:dyDescent="0.2">
      <c r="U43480" s="59"/>
    </row>
    <row r="43481" spans="21:21" x14ac:dyDescent="0.2">
      <c r="U43481" s="59"/>
    </row>
    <row r="43482" spans="21:21" x14ac:dyDescent="0.2">
      <c r="U43482" s="59"/>
    </row>
    <row r="43483" spans="21:21" x14ac:dyDescent="0.2">
      <c r="U43483" s="59"/>
    </row>
    <row r="43484" spans="21:21" x14ac:dyDescent="0.2">
      <c r="U43484" s="59"/>
    </row>
    <row r="43485" spans="21:21" x14ac:dyDescent="0.2">
      <c r="U43485" s="59"/>
    </row>
    <row r="43486" spans="21:21" x14ac:dyDescent="0.2">
      <c r="U43486" s="59"/>
    </row>
    <row r="43487" spans="21:21" x14ac:dyDescent="0.2">
      <c r="U43487" s="59"/>
    </row>
    <row r="43488" spans="21:21" x14ac:dyDescent="0.2">
      <c r="U43488" s="59"/>
    </row>
    <row r="43489" spans="21:21" x14ac:dyDescent="0.2">
      <c r="U43489" s="59"/>
    </row>
    <row r="43490" spans="21:21" x14ac:dyDescent="0.2">
      <c r="U43490" s="59"/>
    </row>
    <row r="43491" spans="21:21" x14ac:dyDescent="0.2">
      <c r="U43491" s="59"/>
    </row>
    <row r="43492" spans="21:21" x14ac:dyDescent="0.2">
      <c r="U43492" s="59"/>
    </row>
    <row r="43493" spans="21:21" x14ac:dyDescent="0.2">
      <c r="U43493" s="59"/>
    </row>
    <row r="43494" spans="21:21" x14ac:dyDescent="0.2">
      <c r="U43494" s="59"/>
    </row>
    <row r="43495" spans="21:21" x14ac:dyDescent="0.2">
      <c r="U43495" s="59"/>
    </row>
    <row r="43496" spans="21:21" x14ac:dyDescent="0.2">
      <c r="U43496" s="59"/>
    </row>
    <row r="43497" spans="21:21" x14ac:dyDescent="0.2">
      <c r="U43497" s="59"/>
    </row>
    <row r="43498" spans="21:21" x14ac:dyDescent="0.2">
      <c r="U43498" s="59"/>
    </row>
    <row r="43499" spans="21:21" x14ac:dyDescent="0.2">
      <c r="U43499" s="59"/>
    </row>
    <row r="43500" spans="21:21" x14ac:dyDescent="0.2">
      <c r="U43500" s="59"/>
    </row>
    <row r="43501" spans="21:21" x14ac:dyDescent="0.2">
      <c r="U43501" s="59"/>
    </row>
    <row r="43502" spans="21:21" x14ac:dyDescent="0.2">
      <c r="U43502" s="59"/>
    </row>
    <row r="43503" spans="21:21" x14ac:dyDescent="0.2">
      <c r="U43503" s="59"/>
    </row>
    <row r="43504" spans="21:21" x14ac:dyDescent="0.2">
      <c r="U43504" s="59"/>
    </row>
    <row r="43505" spans="21:21" x14ac:dyDescent="0.2">
      <c r="U43505" s="59"/>
    </row>
    <row r="43506" spans="21:21" x14ac:dyDescent="0.2">
      <c r="U43506" s="59"/>
    </row>
    <row r="43507" spans="21:21" x14ac:dyDescent="0.2">
      <c r="U43507" s="59"/>
    </row>
    <row r="43508" spans="21:21" x14ac:dyDescent="0.2">
      <c r="U43508" s="59"/>
    </row>
    <row r="43509" spans="21:21" x14ac:dyDescent="0.2">
      <c r="U43509" s="59"/>
    </row>
    <row r="43510" spans="21:21" x14ac:dyDescent="0.2">
      <c r="U43510" s="59"/>
    </row>
    <row r="43511" spans="21:21" x14ac:dyDescent="0.2">
      <c r="U43511" s="59"/>
    </row>
    <row r="43512" spans="21:21" x14ac:dyDescent="0.2">
      <c r="U43512" s="59"/>
    </row>
    <row r="43513" spans="21:21" x14ac:dyDescent="0.2">
      <c r="U43513" s="59"/>
    </row>
    <row r="43514" spans="21:21" x14ac:dyDescent="0.2">
      <c r="U43514" s="59"/>
    </row>
    <row r="43515" spans="21:21" x14ac:dyDescent="0.2">
      <c r="U43515" s="59"/>
    </row>
    <row r="43516" spans="21:21" x14ac:dyDescent="0.2">
      <c r="U43516" s="59"/>
    </row>
    <row r="43517" spans="21:21" x14ac:dyDescent="0.2">
      <c r="U43517" s="59"/>
    </row>
    <row r="43518" spans="21:21" x14ac:dyDescent="0.2">
      <c r="U43518" s="59"/>
    </row>
    <row r="43519" spans="21:21" x14ac:dyDescent="0.2">
      <c r="U43519" s="59"/>
    </row>
    <row r="43520" spans="21:21" x14ac:dyDescent="0.2">
      <c r="U43520" s="59"/>
    </row>
    <row r="43521" spans="21:21" x14ac:dyDescent="0.2">
      <c r="U43521" s="59"/>
    </row>
    <row r="43522" spans="21:21" x14ac:dyDescent="0.2">
      <c r="U43522" s="59"/>
    </row>
    <row r="43523" spans="21:21" x14ac:dyDescent="0.2">
      <c r="U43523" s="59"/>
    </row>
    <row r="43524" spans="21:21" x14ac:dyDescent="0.2">
      <c r="U43524" s="59"/>
    </row>
    <row r="43525" spans="21:21" x14ac:dyDescent="0.2">
      <c r="U43525" s="59"/>
    </row>
    <row r="43526" spans="21:21" x14ac:dyDescent="0.2">
      <c r="U43526" s="59"/>
    </row>
    <row r="43527" spans="21:21" x14ac:dyDescent="0.2">
      <c r="U43527" s="59"/>
    </row>
    <row r="43528" spans="21:21" x14ac:dyDescent="0.2">
      <c r="U43528" s="59"/>
    </row>
    <row r="43529" spans="21:21" x14ac:dyDescent="0.2">
      <c r="U43529" s="59"/>
    </row>
    <row r="43530" spans="21:21" x14ac:dyDescent="0.2">
      <c r="U43530" s="59"/>
    </row>
    <row r="43531" spans="21:21" x14ac:dyDescent="0.2">
      <c r="U43531" s="59"/>
    </row>
    <row r="43532" spans="21:21" x14ac:dyDescent="0.2">
      <c r="U43532" s="59"/>
    </row>
    <row r="43533" spans="21:21" x14ac:dyDescent="0.2">
      <c r="U43533" s="59"/>
    </row>
    <row r="43534" spans="21:21" x14ac:dyDescent="0.2">
      <c r="U43534" s="59"/>
    </row>
    <row r="43535" spans="21:21" x14ac:dyDescent="0.2">
      <c r="U43535" s="59"/>
    </row>
    <row r="43536" spans="21:21" x14ac:dyDescent="0.2">
      <c r="U43536" s="59"/>
    </row>
    <row r="43537" spans="21:21" x14ac:dyDescent="0.2">
      <c r="U43537" s="59"/>
    </row>
    <row r="43538" spans="21:21" x14ac:dyDescent="0.2">
      <c r="U43538" s="59"/>
    </row>
    <row r="43539" spans="21:21" x14ac:dyDescent="0.2">
      <c r="U43539" s="59"/>
    </row>
    <row r="43540" spans="21:21" x14ac:dyDescent="0.2">
      <c r="U43540" s="59"/>
    </row>
    <row r="43541" spans="21:21" x14ac:dyDescent="0.2">
      <c r="U43541" s="59"/>
    </row>
    <row r="43542" spans="21:21" x14ac:dyDescent="0.2">
      <c r="U43542" s="59"/>
    </row>
    <row r="43543" spans="21:21" x14ac:dyDescent="0.2">
      <c r="U43543" s="59"/>
    </row>
    <row r="43544" spans="21:21" x14ac:dyDescent="0.2">
      <c r="U43544" s="59"/>
    </row>
    <row r="43545" spans="21:21" x14ac:dyDescent="0.2">
      <c r="U43545" s="59"/>
    </row>
    <row r="43546" spans="21:21" x14ac:dyDescent="0.2">
      <c r="U43546" s="59"/>
    </row>
    <row r="43547" spans="21:21" x14ac:dyDescent="0.2">
      <c r="U43547" s="59"/>
    </row>
    <row r="43548" spans="21:21" x14ac:dyDescent="0.2">
      <c r="U43548" s="59"/>
    </row>
    <row r="43549" spans="21:21" x14ac:dyDescent="0.2">
      <c r="U43549" s="59"/>
    </row>
    <row r="43550" spans="21:21" x14ac:dyDescent="0.2">
      <c r="U43550" s="59"/>
    </row>
    <row r="43551" spans="21:21" x14ac:dyDescent="0.2">
      <c r="U43551" s="59"/>
    </row>
    <row r="43552" spans="21:21" x14ac:dyDescent="0.2">
      <c r="U43552" s="59"/>
    </row>
    <row r="43553" spans="21:21" x14ac:dyDescent="0.2">
      <c r="U43553" s="59"/>
    </row>
    <row r="43554" spans="21:21" x14ac:dyDescent="0.2">
      <c r="U43554" s="59"/>
    </row>
    <row r="43555" spans="21:21" x14ac:dyDescent="0.2">
      <c r="U43555" s="59"/>
    </row>
    <row r="43556" spans="21:21" x14ac:dyDescent="0.2">
      <c r="U43556" s="59"/>
    </row>
    <row r="43557" spans="21:21" x14ac:dyDescent="0.2">
      <c r="U43557" s="59"/>
    </row>
    <row r="43558" spans="21:21" x14ac:dyDescent="0.2">
      <c r="U43558" s="59"/>
    </row>
    <row r="43559" spans="21:21" x14ac:dyDescent="0.2">
      <c r="U43559" s="59"/>
    </row>
    <row r="43560" spans="21:21" x14ac:dyDescent="0.2">
      <c r="U43560" s="59"/>
    </row>
    <row r="43561" spans="21:21" x14ac:dyDescent="0.2">
      <c r="U43561" s="59"/>
    </row>
    <row r="43562" spans="21:21" x14ac:dyDescent="0.2">
      <c r="U43562" s="59"/>
    </row>
    <row r="43563" spans="21:21" x14ac:dyDescent="0.2">
      <c r="U43563" s="59"/>
    </row>
    <row r="43564" spans="21:21" x14ac:dyDescent="0.2">
      <c r="U43564" s="59"/>
    </row>
    <row r="43565" spans="21:21" x14ac:dyDescent="0.2">
      <c r="U43565" s="59"/>
    </row>
    <row r="43566" spans="21:21" x14ac:dyDescent="0.2">
      <c r="U43566" s="59"/>
    </row>
    <row r="43567" spans="21:21" x14ac:dyDescent="0.2">
      <c r="U43567" s="59"/>
    </row>
    <row r="43568" spans="21:21" x14ac:dyDescent="0.2">
      <c r="U43568" s="59"/>
    </row>
    <row r="43569" spans="21:21" x14ac:dyDescent="0.2">
      <c r="U43569" s="59"/>
    </row>
    <row r="43570" spans="21:21" x14ac:dyDescent="0.2">
      <c r="U43570" s="59"/>
    </row>
    <row r="43571" spans="21:21" x14ac:dyDescent="0.2">
      <c r="U43571" s="59"/>
    </row>
    <row r="43572" spans="21:21" x14ac:dyDescent="0.2">
      <c r="U43572" s="59"/>
    </row>
    <row r="43573" spans="21:21" x14ac:dyDescent="0.2">
      <c r="U43573" s="59"/>
    </row>
    <row r="43574" spans="21:21" x14ac:dyDescent="0.2">
      <c r="U43574" s="59"/>
    </row>
    <row r="43575" spans="21:21" x14ac:dyDescent="0.2">
      <c r="U43575" s="59"/>
    </row>
    <row r="43576" spans="21:21" x14ac:dyDescent="0.2">
      <c r="U43576" s="59"/>
    </row>
    <row r="43577" spans="21:21" x14ac:dyDescent="0.2">
      <c r="U43577" s="59"/>
    </row>
    <row r="43578" spans="21:21" x14ac:dyDescent="0.2">
      <c r="U43578" s="59"/>
    </row>
    <row r="43579" spans="21:21" x14ac:dyDescent="0.2">
      <c r="U43579" s="59"/>
    </row>
    <row r="43580" spans="21:21" x14ac:dyDescent="0.2">
      <c r="U43580" s="59"/>
    </row>
    <row r="43581" spans="21:21" x14ac:dyDescent="0.2">
      <c r="U43581" s="59"/>
    </row>
    <row r="43582" spans="21:21" x14ac:dyDescent="0.2">
      <c r="U43582" s="59"/>
    </row>
    <row r="43583" spans="21:21" x14ac:dyDescent="0.2">
      <c r="U43583" s="59"/>
    </row>
    <row r="43584" spans="21:21" x14ac:dyDescent="0.2">
      <c r="U43584" s="59"/>
    </row>
    <row r="43585" spans="21:21" x14ac:dyDescent="0.2">
      <c r="U43585" s="59"/>
    </row>
    <row r="43586" spans="21:21" x14ac:dyDescent="0.2">
      <c r="U43586" s="59"/>
    </row>
    <row r="43587" spans="21:21" x14ac:dyDescent="0.2">
      <c r="U43587" s="59"/>
    </row>
    <row r="43588" spans="21:21" x14ac:dyDescent="0.2">
      <c r="U43588" s="59"/>
    </row>
    <row r="43589" spans="21:21" x14ac:dyDescent="0.2">
      <c r="U43589" s="59"/>
    </row>
    <row r="43590" spans="21:21" x14ac:dyDescent="0.2">
      <c r="U43590" s="59"/>
    </row>
    <row r="43591" spans="21:21" x14ac:dyDescent="0.2">
      <c r="U43591" s="59"/>
    </row>
    <row r="43592" spans="21:21" x14ac:dyDescent="0.2">
      <c r="U43592" s="59"/>
    </row>
    <row r="43593" spans="21:21" x14ac:dyDescent="0.2">
      <c r="U43593" s="59"/>
    </row>
    <row r="43594" spans="21:21" x14ac:dyDescent="0.2">
      <c r="U43594" s="59"/>
    </row>
    <row r="43595" spans="21:21" x14ac:dyDescent="0.2">
      <c r="U43595" s="59"/>
    </row>
    <row r="43596" spans="21:21" x14ac:dyDescent="0.2">
      <c r="U43596" s="59"/>
    </row>
    <row r="43597" spans="21:21" x14ac:dyDescent="0.2">
      <c r="U43597" s="59"/>
    </row>
    <row r="43598" spans="21:21" x14ac:dyDescent="0.2">
      <c r="U43598" s="59"/>
    </row>
    <row r="43599" spans="21:21" x14ac:dyDescent="0.2">
      <c r="U43599" s="59"/>
    </row>
    <row r="43600" spans="21:21" x14ac:dyDescent="0.2">
      <c r="U43600" s="59"/>
    </row>
    <row r="43601" spans="21:21" x14ac:dyDescent="0.2">
      <c r="U43601" s="59"/>
    </row>
    <row r="43602" spans="21:21" x14ac:dyDescent="0.2">
      <c r="U43602" s="59"/>
    </row>
    <row r="43603" spans="21:21" x14ac:dyDescent="0.2">
      <c r="U43603" s="59"/>
    </row>
    <row r="43604" spans="21:21" x14ac:dyDescent="0.2">
      <c r="U43604" s="59"/>
    </row>
    <row r="43605" spans="21:21" x14ac:dyDescent="0.2">
      <c r="U43605" s="59"/>
    </row>
    <row r="43606" spans="21:21" x14ac:dyDescent="0.2">
      <c r="U43606" s="59"/>
    </row>
    <row r="43607" spans="21:21" x14ac:dyDescent="0.2">
      <c r="U43607" s="59"/>
    </row>
    <row r="43608" spans="21:21" x14ac:dyDescent="0.2">
      <c r="U43608" s="59"/>
    </row>
    <row r="43609" spans="21:21" x14ac:dyDescent="0.2">
      <c r="U43609" s="59"/>
    </row>
    <row r="43610" spans="21:21" x14ac:dyDescent="0.2">
      <c r="U43610" s="59"/>
    </row>
    <row r="43611" spans="21:21" x14ac:dyDescent="0.2">
      <c r="U43611" s="59"/>
    </row>
    <row r="43612" spans="21:21" x14ac:dyDescent="0.2">
      <c r="U43612" s="59"/>
    </row>
    <row r="43613" spans="21:21" x14ac:dyDescent="0.2">
      <c r="U43613" s="59"/>
    </row>
    <row r="43614" spans="21:21" x14ac:dyDescent="0.2">
      <c r="U43614" s="59"/>
    </row>
    <row r="43615" spans="21:21" x14ac:dyDescent="0.2">
      <c r="U43615" s="59"/>
    </row>
    <row r="43616" spans="21:21" x14ac:dyDescent="0.2">
      <c r="U43616" s="59"/>
    </row>
    <row r="43617" spans="21:21" x14ac:dyDescent="0.2">
      <c r="U43617" s="59"/>
    </row>
    <row r="43618" spans="21:21" x14ac:dyDescent="0.2">
      <c r="U43618" s="59"/>
    </row>
    <row r="43619" spans="21:21" x14ac:dyDescent="0.2">
      <c r="U43619" s="59"/>
    </row>
    <row r="43620" spans="21:21" x14ac:dyDescent="0.2">
      <c r="U43620" s="59"/>
    </row>
    <row r="43621" spans="21:21" x14ac:dyDescent="0.2">
      <c r="U43621" s="59"/>
    </row>
    <row r="43622" spans="21:21" x14ac:dyDescent="0.2">
      <c r="U43622" s="59"/>
    </row>
    <row r="43623" spans="21:21" x14ac:dyDescent="0.2">
      <c r="U43623" s="59"/>
    </row>
    <row r="43624" spans="21:21" x14ac:dyDescent="0.2">
      <c r="U43624" s="59"/>
    </row>
    <row r="43625" spans="21:21" x14ac:dyDescent="0.2">
      <c r="U43625" s="59"/>
    </row>
    <row r="43626" spans="21:21" x14ac:dyDescent="0.2">
      <c r="U43626" s="59"/>
    </row>
    <row r="43627" spans="21:21" x14ac:dyDescent="0.2">
      <c r="U43627" s="59"/>
    </row>
    <row r="43628" spans="21:21" x14ac:dyDescent="0.2">
      <c r="U43628" s="59"/>
    </row>
    <row r="43629" spans="21:21" x14ac:dyDescent="0.2">
      <c r="U43629" s="59"/>
    </row>
    <row r="43630" spans="21:21" x14ac:dyDescent="0.2">
      <c r="U43630" s="59"/>
    </row>
    <row r="43631" spans="21:21" x14ac:dyDescent="0.2">
      <c r="U43631" s="59"/>
    </row>
    <row r="43632" spans="21:21" x14ac:dyDescent="0.2">
      <c r="U43632" s="59"/>
    </row>
    <row r="43633" spans="21:21" x14ac:dyDescent="0.2">
      <c r="U43633" s="59"/>
    </row>
    <row r="43634" spans="21:21" x14ac:dyDescent="0.2">
      <c r="U43634" s="59"/>
    </row>
    <row r="43635" spans="21:21" x14ac:dyDescent="0.2">
      <c r="U43635" s="59"/>
    </row>
    <row r="43636" spans="21:21" x14ac:dyDescent="0.2">
      <c r="U43636" s="59"/>
    </row>
    <row r="43637" spans="21:21" x14ac:dyDescent="0.2">
      <c r="U43637" s="59"/>
    </row>
    <row r="43638" spans="21:21" x14ac:dyDescent="0.2">
      <c r="U43638" s="59"/>
    </row>
    <row r="43639" spans="21:21" x14ac:dyDescent="0.2">
      <c r="U43639" s="59"/>
    </row>
    <row r="43640" spans="21:21" x14ac:dyDescent="0.2">
      <c r="U43640" s="59"/>
    </row>
    <row r="43641" spans="21:21" x14ac:dyDescent="0.2">
      <c r="U43641" s="59"/>
    </row>
    <row r="43642" spans="21:21" x14ac:dyDescent="0.2">
      <c r="U43642" s="59"/>
    </row>
    <row r="43643" spans="21:21" x14ac:dyDescent="0.2">
      <c r="U43643" s="59"/>
    </row>
    <row r="43644" spans="21:21" x14ac:dyDescent="0.2">
      <c r="U43644" s="59"/>
    </row>
    <row r="43645" spans="21:21" x14ac:dyDescent="0.2">
      <c r="U43645" s="59"/>
    </row>
    <row r="43646" spans="21:21" x14ac:dyDescent="0.2">
      <c r="U43646" s="59"/>
    </row>
    <row r="43647" spans="21:21" x14ac:dyDescent="0.2">
      <c r="U43647" s="59"/>
    </row>
    <row r="43648" spans="21:21" x14ac:dyDescent="0.2">
      <c r="U43648" s="59"/>
    </row>
    <row r="43649" spans="21:21" x14ac:dyDescent="0.2">
      <c r="U43649" s="59"/>
    </row>
    <row r="43650" spans="21:21" x14ac:dyDescent="0.2">
      <c r="U43650" s="59"/>
    </row>
    <row r="43651" spans="21:21" x14ac:dyDescent="0.2">
      <c r="U43651" s="59"/>
    </row>
    <row r="43652" spans="21:21" x14ac:dyDescent="0.2">
      <c r="U43652" s="59"/>
    </row>
    <row r="43653" spans="21:21" x14ac:dyDescent="0.2">
      <c r="U43653" s="59"/>
    </row>
    <row r="43654" spans="21:21" x14ac:dyDescent="0.2">
      <c r="U43654" s="59"/>
    </row>
    <row r="43655" spans="21:21" x14ac:dyDescent="0.2">
      <c r="U43655" s="59"/>
    </row>
    <row r="43656" spans="21:21" x14ac:dyDescent="0.2">
      <c r="U43656" s="59"/>
    </row>
    <row r="43657" spans="21:21" x14ac:dyDescent="0.2">
      <c r="U43657" s="59"/>
    </row>
    <row r="43658" spans="21:21" x14ac:dyDescent="0.2">
      <c r="U43658" s="59"/>
    </row>
    <row r="43659" spans="21:21" x14ac:dyDescent="0.2">
      <c r="U43659" s="59"/>
    </row>
    <row r="43660" spans="21:21" x14ac:dyDescent="0.2">
      <c r="U43660" s="59"/>
    </row>
    <row r="43661" spans="21:21" x14ac:dyDescent="0.2">
      <c r="U43661" s="59"/>
    </row>
    <row r="43662" spans="21:21" x14ac:dyDescent="0.2">
      <c r="U43662" s="59"/>
    </row>
    <row r="43663" spans="21:21" x14ac:dyDescent="0.2">
      <c r="U43663" s="59"/>
    </row>
    <row r="43664" spans="21:21" x14ac:dyDescent="0.2">
      <c r="U43664" s="59"/>
    </row>
    <row r="43665" spans="21:21" x14ac:dyDescent="0.2">
      <c r="U43665" s="59"/>
    </row>
    <row r="43666" spans="21:21" x14ac:dyDescent="0.2">
      <c r="U43666" s="59"/>
    </row>
    <row r="43667" spans="21:21" x14ac:dyDescent="0.2">
      <c r="U43667" s="59"/>
    </row>
    <row r="43668" spans="21:21" x14ac:dyDescent="0.2">
      <c r="U43668" s="59"/>
    </row>
    <row r="43669" spans="21:21" x14ac:dyDescent="0.2">
      <c r="U43669" s="59"/>
    </row>
    <row r="43670" spans="21:21" x14ac:dyDescent="0.2">
      <c r="U43670" s="59"/>
    </row>
    <row r="43671" spans="21:21" x14ac:dyDescent="0.2">
      <c r="U43671" s="59"/>
    </row>
    <row r="43672" spans="21:21" x14ac:dyDescent="0.2">
      <c r="U43672" s="59"/>
    </row>
    <row r="43673" spans="21:21" x14ac:dyDescent="0.2">
      <c r="U43673" s="59"/>
    </row>
    <row r="43674" spans="21:21" x14ac:dyDescent="0.2">
      <c r="U43674" s="59"/>
    </row>
    <row r="43675" spans="21:21" x14ac:dyDescent="0.2">
      <c r="U43675" s="59"/>
    </row>
    <row r="43676" spans="21:21" x14ac:dyDescent="0.2">
      <c r="U43676" s="59"/>
    </row>
    <row r="43677" spans="21:21" x14ac:dyDescent="0.2">
      <c r="U43677" s="59"/>
    </row>
    <row r="43678" spans="21:21" x14ac:dyDescent="0.2">
      <c r="U43678" s="59"/>
    </row>
    <row r="43679" spans="21:21" x14ac:dyDescent="0.2">
      <c r="U43679" s="59"/>
    </row>
    <row r="43680" spans="21:21" x14ac:dyDescent="0.2">
      <c r="U43680" s="59"/>
    </row>
    <row r="43681" spans="21:21" x14ac:dyDescent="0.2">
      <c r="U43681" s="59"/>
    </row>
    <row r="43682" spans="21:21" x14ac:dyDescent="0.2">
      <c r="U43682" s="59"/>
    </row>
    <row r="43683" spans="21:21" x14ac:dyDescent="0.2">
      <c r="U43683" s="59"/>
    </row>
    <row r="43684" spans="21:21" x14ac:dyDescent="0.2">
      <c r="U43684" s="59"/>
    </row>
    <row r="43685" spans="21:21" x14ac:dyDescent="0.2">
      <c r="U43685" s="59"/>
    </row>
    <row r="43686" spans="21:21" x14ac:dyDescent="0.2">
      <c r="U43686" s="59"/>
    </row>
    <row r="43687" spans="21:21" x14ac:dyDescent="0.2">
      <c r="U43687" s="59"/>
    </row>
    <row r="43688" spans="21:21" x14ac:dyDescent="0.2">
      <c r="U43688" s="59"/>
    </row>
    <row r="43689" spans="21:21" x14ac:dyDescent="0.2">
      <c r="U43689" s="59"/>
    </row>
    <row r="43690" spans="21:21" x14ac:dyDescent="0.2">
      <c r="U43690" s="59"/>
    </row>
    <row r="43691" spans="21:21" x14ac:dyDescent="0.2">
      <c r="U43691" s="59"/>
    </row>
    <row r="43692" spans="21:21" x14ac:dyDescent="0.2">
      <c r="U43692" s="59"/>
    </row>
    <row r="43693" spans="21:21" x14ac:dyDescent="0.2">
      <c r="U43693" s="59"/>
    </row>
    <row r="43694" spans="21:21" x14ac:dyDescent="0.2">
      <c r="U43694" s="59"/>
    </row>
    <row r="43695" spans="21:21" x14ac:dyDescent="0.2">
      <c r="U43695" s="59"/>
    </row>
    <row r="43696" spans="21:21" x14ac:dyDescent="0.2">
      <c r="U43696" s="59"/>
    </row>
    <row r="43697" spans="21:21" x14ac:dyDescent="0.2">
      <c r="U43697" s="59"/>
    </row>
    <row r="43698" spans="21:21" x14ac:dyDescent="0.2">
      <c r="U43698" s="59"/>
    </row>
    <row r="43699" spans="21:21" x14ac:dyDescent="0.2">
      <c r="U43699" s="59"/>
    </row>
    <row r="43700" spans="21:21" x14ac:dyDescent="0.2">
      <c r="U43700" s="59"/>
    </row>
    <row r="43701" spans="21:21" x14ac:dyDescent="0.2">
      <c r="U43701" s="59"/>
    </row>
    <row r="43702" spans="21:21" x14ac:dyDescent="0.2">
      <c r="U43702" s="59"/>
    </row>
    <row r="43703" spans="21:21" x14ac:dyDescent="0.2">
      <c r="U43703" s="59"/>
    </row>
    <row r="43704" spans="21:21" x14ac:dyDescent="0.2">
      <c r="U43704" s="59"/>
    </row>
    <row r="43705" spans="21:21" x14ac:dyDescent="0.2">
      <c r="U43705" s="59"/>
    </row>
    <row r="43706" spans="21:21" x14ac:dyDescent="0.2">
      <c r="U43706" s="59"/>
    </row>
    <row r="43707" spans="21:21" x14ac:dyDescent="0.2">
      <c r="U43707" s="59"/>
    </row>
    <row r="43708" spans="21:21" x14ac:dyDescent="0.2">
      <c r="U43708" s="59"/>
    </row>
    <row r="43709" spans="21:21" x14ac:dyDescent="0.2">
      <c r="U43709" s="59"/>
    </row>
    <row r="43710" spans="21:21" x14ac:dyDescent="0.2">
      <c r="U43710" s="59"/>
    </row>
    <row r="43711" spans="21:21" x14ac:dyDescent="0.2">
      <c r="U43711" s="59"/>
    </row>
    <row r="43712" spans="21:21" x14ac:dyDescent="0.2">
      <c r="U43712" s="59"/>
    </row>
    <row r="43713" spans="21:21" x14ac:dyDescent="0.2">
      <c r="U43713" s="59"/>
    </row>
    <row r="43714" spans="21:21" x14ac:dyDescent="0.2">
      <c r="U43714" s="59"/>
    </row>
    <row r="43715" spans="21:21" x14ac:dyDescent="0.2">
      <c r="U43715" s="59"/>
    </row>
    <row r="43716" spans="21:21" x14ac:dyDescent="0.2">
      <c r="U43716" s="59"/>
    </row>
    <row r="43717" spans="21:21" x14ac:dyDescent="0.2">
      <c r="U43717" s="59"/>
    </row>
    <row r="43718" spans="21:21" x14ac:dyDescent="0.2">
      <c r="U43718" s="59"/>
    </row>
    <row r="43719" spans="21:21" x14ac:dyDescent="0.2">
      <c r="U43719" s="59"/>
    </row>
    <row r="43720" spans="21:21" x14ac:dyDescent="0.2">
      <c r="U43720" s="59"/>
    </row>
    <row r="43721" spans="21:21" x14ac:dyDescent="0.2">
      <c r="U43721" s="59"/>
    </row>
    <row r="43722" spans="21:21" x14ac:dyDescent="0.2">
      <c r="U43722" s="59"/>
    </row>
    <row r="43723" spans="21:21" x14ac:dyDescent="0.2">
      <c r="U43723" s="59"/>
    </row>
    <row r="43724" spans="21:21" x14ac:dyDescent="0.2">
      <c r="U43724" s="59"/>
    </row>
    <row r="43725" spans="21:21" x14ac:dyDescent="0.2">
      <c r="U43725" s="59"/>
    </row>
    <row r="43726" spans="21:21" x14ac:dyDescent="0.2">
      <c r="U43726" s="59"/>
    </row>
    <row r="43727" spans="21:21" x14ac:dyDescent="0.2">
      <c r="U43727" s="59"/>
    </row>
    <row r="43728" spans="21:21" x14ac:dyDescent="0.2">
      <c r="U43728" s="59"/>
    </row>
    <row r="43729" spans="21:21" x14ac:dyDescent="0.2">
      <c r="U43729" s="59"/>
    </row>
    <row r="43730" spans="21:21" x14ac:dyDescent="0.2">
      <c r="U43730" s="59"/>
    </row>
    <row r="43731" spans="21:21" x14ac:dyDescent="0.2">
      <c r="U43731" s="59"/>
    </row>
    <row r="43732" spans="21:21" x14ac:dyDescent="0.2">
      <c r="U43732" s="59"/>
    </row>
    <row r="43733" spans="21:21" x14ac:dyDescent="0.2">
      <c r="U43733" s="59"/>
    </row>
    <row r="43734" spans="21:21" x14ac:dyDescent="0.2">
      <c r="U43734" s="59"/>
    </row>
    <row r="43735" spans="21:21" x14ac:dyDescent="0.2">
      <c r="U43735" s="59"/>
    </row>
    <row r="43736" spans="21:21" x14ac:dyDescent="0.2">
      <c r="U43736" s="59"/>
    </row>
    <row r="43737" spans="21:21" x14ac:dyDescent="0.2">
      <c r="U43737" s="59"/>
    </row>
    <row r="43738" spans="21:21" x14ac:dyDescent="0.2">
      <c r="U43738" s="59"/>
    </row>
    <row r="43739" spans="21:21" x14ac:dyDescent="0.2">
      <c r="U43739" s="59"/>
    </row>
    <row r="43740" spans="21:21" x14ac:dyDescent="0.2">
      <c r="U43740" s="59"/>
    </row>
    <row r="43741" spans="21:21" x14ac:dyDescent="0.2">
      <c r="U43741" s="59"/>
    </row>
    <row r="43742" spans="21:21" x14ac:dyDescent="0.2">
      <c r="U43742" s="59"/>
    </row>
    <row r="43743" spans="21:21" x14ac:dyDescent="0.2">
      <c r="U43743" s="59"/>
    </row>
    <row r="43744" spans="21:21" x14ac:dyDescent="0.2">
      <c r="U43744" s="59"/>
    </row>
    <row r="43745" spans="21:21" x14ac:dyDescent="0.2">
      <c r="U43745" s="59"/>
    </row>
    <row r="43746" spans="21:21" x14ac:dyDescent="0.2">
      <c r="U43746" s="59"/>
    </row>
    <row r="43747" spans="21:21" x14ac:dyDescent="0.2">
      <c r="U43747" s="59"/>
    </row>
    <row r="43748" spans="21:21" x14ac:dyDescent="0.2">
      <c r="U43748" s="59"/>
    </row>
    <row r="43749" spans="21:21" x14ac:dyDescent="0.2">
      <c r="U43749" s="59"/>
    </row>
    <row r="43750" spans="21:21" x14ac:dyDescent="0.2">
      <c r="U43750" s="59"/>
    </row>
    <row r="43751" spans="21:21" x14ac:dyDescent="0.2">
      <c r="U43751" s="59"/>
    </row>
    <row r="43752" spans="21:21" x14ac:dyDescent="0.2">
      <c r="U43752" s="59"/>
    </row>
    <row r="43753" spans="21:21" x14ac:dyDescent="0.2">
      <c r="U43753" s="59"/>
    </row>
    <row r="43754" spans="21:21" x14ac:dyDescent="0.2">
      <c r="U43754" s="59"/>
    </row>
    <row r="43755" spans="21:21" x14ac:dyDescent="0.2">
      <c r="U43755" s="59"/>
    </row>
    <row r="43756" spans="21:21" x14ac:dyDescent="0.2">
      <c r="U43756" s="59"/>
    </row>
    <row r="43757" spans="21:21" x14ac:dyDescent="0.2">
      <c r="U43757" s="59"/>
    </row>
    <row r="43758" spans="21:21" x14ac:dyDescent="0.2">
      <c r="U43758" s="59"/>
    </row>
    <row r="43759" spans="21:21" x14ac:dyDescent="0.2">
      <c r="U43759" s="59"/>
    </row>
    <row r="43760" spans="21:21" x14ac:dyDescent="0.2">
      <c r="U43760" s="59"/>
    </row>
    <row r="43761" spans="21:21" x14ac:dyDescent="0.2">
      <c r="U43761" s="59"/>
    </row>
    <row r="43762" spans="21:21" x14ac:dyDescent="0.2">
      <c r="U43762" s="59"/>
    </row>
    <row r="43763" spans="21:21" x14ac:dyDescent="0.2">
      <c r="U43763" s="59"/>
    </row>
    <row r="43764" spans="21:21" x14ac:dyDescent="0.2">
      <c r="U43764" s="59"/>
    </row>
    <row r="43765" spans="21:21" x14ac:dyDescent="0.2">
      <c r="U43765" s="59"/>
    </row>
    <row r="43766" spans="21:21" x14ac:dyDescent="0.2">
      <c r="U43766" s="59"/>
    </row>
    <row r="43767" spans="21:21" x14ac:dyDescent="0.2">
      <c r="U43767" s="59"/>
    </row>
    <row r="43768" spans="21:21" x14ac:dyDescent="0.2">
      <c r="U43768" s="59"/>
    </row>
    <row r="43769" spans="21:21" x14ac:dyDescent="0.2">
      <c r="U43769" s="59"/>
    </row>
    <row r="43770" spans="21:21" x14ac:dyDescent="0.2">
      <c r="U43770" s="59"/>
    </row>
    <row r="43771" spans="21:21" x14ac:dyDescent="0.2">
      <c r="U43771" s="59"/>
    </row>
    <row r="43772" spans="21:21" x14ac:dyDescent="0.2">
      <c r="U43772" s="59"/>
    </row>
    <row r="43773" spans="21:21" x14ac:dyDescent="0.2">
      <c r="U43773" s="59"/>
    </row>
    <row r="43774" spans="21:21" x14ac:dyDescent="0.2">
      <c r="U43774" s="59"/>
    </row>
    <row r="43775" spans="21:21" x14ac:dyDescent="0.2">
      <c r="U43775" s="59"/>
    </row>
    <row r="43776" spans="21:21" x14ac:dyDescent="0.2">
      <c r="U43776" s="59"/>
    </row>
    <row r="43777" spans="21:21" x14ac:dyDescent="0.2">
      <c r="U43777" s="59"/>
    </row>
    <row r="43778" spans="21:21" x14ac:dyDescent="0.2">
      <c r="U43778" s="59"/>
    </row>
    <row r="43779" spans="21:21" x14ac:dyDescent="0.2">
      <c r="U43779" s="59"/>
    </row>
    <row r="43780" spans="21:21" x14ac:dyDescent="0.2">
      <c r="U43780" s="59"/>
    </row>
    <row r="43781" spans="21:21" x14ac:dyDescent="0.2">
      <c r="U43781" s="59"/>
    </row>
    <row r="43782" spans="21:21" x14ac:dyDescent="0.2">
      <c r="U43782" s="59"/>
    </row>
    <row r="43783" spans="21:21" x14ac:dyDescent="0.2">
      <c r="U43783" s="59"/>
    </row>
    <row r="43784" spans="21:21" x14ac:dyDescent="0.2">
      <c r="U43784" s="59"/>
    </row>
    <row r="43785" spans="21:21" x14ac:dyDescent="0.2">
      <c r="U43785" s="59"/>
    </row>
    <row r="43786" spans="21:21" x14ac:dyDescent="0.2">
      <c r="U43786" s="59"/>
    </row>
    <row r="43787" spans="21:21" x14ac:dyDescent="0.2">
      <c r="U43787" s="59"/>
    </row>
    <row r="43788" spans="21:21" x14ac:dyDescent="0.2">
      <c r="U43788" s="59"/>
    </row>
    <row r="43789" spans="21:21" x14ac:dyDescent="0.2">
      <c r="U43789" s="59"/>
    </row>
    <row r="43790" spans="21:21" x14ac:dyDescent="0.2">
      <c r="U43790" s="59"/>
    </row>
    <row r="43791" spans="21:21" x14ac:dyDescent="0.2">
      <c r="U43791" s="59"/>
    </row>
    <row r="43792" spans="21:21" x14ac:dyDescent="0.2">
      <c r="U43792" s="59"/>
    </row>
    <row r="43793" spans="21:21" x14ac:dyDescent="0.2">
      <c r="U43793" s="59"/>
    </row>
    <row r="43794" spans="21:21" x14ac:dyDescent="0.2">
      <c r="U43794" s="59"/>
    </row>
    <row r="43795" spans="21:21" x14ac:dyDescent="0.2">
      <c r="U43795" s="59"/>
    </row>
    <row r="43796" spans="21:21" x14ac:dyDescent="0.2">
      <c r="U43796" s="59"/>
    </row>
    <row r="43797" spans="21:21" x14ac:dyDescent="0.2">
      <c r="U43797" s="59"/>
    </row>
    <row r="43798" spans="21:21" x14ac:dyDescent="0.2">
      <c r="U43798" s="59"/>
    </row>
    <row r="43799" spans="21:21" x14ac:dyDescent="0.2">
      <c r="U43799" s="59"/>
    </row>
    <row r="43800" spans="21:21" x14ac:dyDescent="0.2">
      <c r="U43800" s="59"/>
    </row>
    <row r="43801" spans="21:21" x14ac:dyDescent="0.2">
      <c r="U43801" s="59"/>
    </row>
    <row r="43802" spans="21:21" x14ac:dyDescent="0.2">
      <c r="U43802" s="59"/>
    </row>
    <row r="43803" spans="21:21" x14ac:dyDescent="0.2">
      <c r="U43803" s="59"/>
    </row>
    <row r="43804" spans="21:21" x14ac:dyDescent="0.2">
      <c r="U43804" s="59"/>
    </row>
    <row r="43805" spans="21:21" x14ac:dyDescent="0.2">
      <c r="U43805" s="59"/>
    </row>
    <row r="43806" spans="21:21" x14ac:dyDescent="0.2">
      <c r="U43806" s="59"/>
    </row>
    <row r="43807" spans="21:21" x14ac:dyDescent="0.2">
      <c r="U43807" s="59"/>
    </row>
    <row r="43808" spans="21:21" x14ac:dyDescent="0.2">
      <c r="U43808" s="59"/>
    </row>
    <row r="43809" spans="21:21" x14ac:dyDescent="0.2">
      <c r="U43809" s="59"/>
    </row>
    <row r="43810" spans="21:21" x14ac:dyDescent="0.2">
      <c r="U43810" s="59"/>
    </row>
    <row r="43811" spans="21:21" x14ac:dyDescent="0.2">
      <c r="U43811" s="59"/>
    </row>
    <row r="43812" spans="21:21" x14ac:dyDescent="0.2">
      <c r="U43812" s="59"/>
    </row>
    <row r="43813" spans="21:21" x14ac:dyDescent="0.2">
      <c r="U43813" s="59"/>
    </row>
    <row r="43814" spans="21:21" x14ac:dyDescent="0.2">
      <c r="U43814" s="59"/>
    </row>
    <row r="43815" spans="21:21" x14ac:dyDescent="0.2">
      <c r="U43815" s="59"/>
    </row>
    <row r="43816" spans="21:21" x14ac:dyDescent="0.2">
      <c r="U43816" s="59"/>
    </row>
    <row r="43817" spans="21:21" x14ac:dyDescent="0.2">
      <c r="U43817" s="59"/>
    </row>
    <row r="43818" spans="21:21" x14ac:dyDescent="0.2">
      <c r="U43818" s="59"/>
    </row>
    <row r="43819" spans="21:21" x14ac:dyDescent="0.2">
      <c r="U43819" s="59"/>
    </row>
    <row r="43820" spans="21:21" x14ac:dyDescent="0.2">
      <c r="U43820" s="59"/>
    </row>
    <row r="43821" spans="21:21" x14ac:dyDescent="0.2">
      <c r="U43821" s="59"/>
    </row>
    <row r="43822" spans="21:21" x14ac:dyDescent="0.2">
      <c r="U43822" s="59"/>
    </row>
    <row r="43823" spans="21:21" x14ac:dyDescent="0.2">
      <c r="U43823" s="59"/>
    </row>
    <row r="43824" spans="21:21" x14ac:dyDescent="0.2">
      <c r="U43824" s="59"/>
    </row>
    <row r="43825" spans="21:21" x14ac:dyDescent="0.2">
      <c r="U43825" s="59"/>
    </row>
    <row r="43826" spans="21:21" x14ac:dyDescent="0.2">
      <c r="U43826" s="59"/>
    </row>
    <row r="43827" spans="21:21" x14ac:dyDescent="0.2">
      <c r="U43827" s="59"/>
    </row>
    <row r="43828" spans="21:21" x14ac:dyDescent="0.2">
      <c r="U43828" s="59"/>
    </row>
    <row r="43829" spans="21:21" x14ac:dyDescent="0.2">
      <c r="U43829" s="59"/>
    </row>
    <row r="43830" spans="21:21" x14ac:dyDescent="0.2">
      <c r="U43830" s="59"/>
    </row>
    <row r="43831" spans="21:21" x14ac:dyDescent="0.2">
      <c r="U43831" s="59"/>
    </row>
    <row r="43832" spans="21:21" x14ac:dyDescent="0.2">
      <c r="U43832" s="59"/>
    </row>
    <row r="43833" spans="21:21" x14ac:dyDescent="0.2">
      <c r="U43833" s="59"/>
    </row>
    <row r="43834" spans="21:21" x14ac:dyDescent="0.2">
      <c r="U43834" s="59"/>
    </row>
    <row r="43835" spans="21:21" x14ac:dyDescent="0.2">
      <c r="U43835" s="59"/>
    </row>
    <row r="43836" spans="21:21" x14ac:dyDescent="0.2">
      <c r="U43836" s="59"/>
    </row>
    <row r="43837" spans="21:21" x14ac:dyDescent="0.2">
      <c r="U43837" s="59"/>
    </row>
    <row r="43838" spans="21:21" x14ac:dyDescent="0.2">
      <c r="U43838" s="59"/>
    </row>
    <row r="43839" spans="21:21" x14ac:dyDescent="0.2">
      <c r="U43839" s="59"/>
    </row>
    <row r="43840" spans="21:21" x14ac:dyDescent="0.2">
      <c r="U43840" s="59"/>
    </row>
    <row r="43841" spans="21:21" x14ac:dyDescent="0.2">
      <c r="U43841" s="59"/>
    </row>
    <row r="43842" spans="21:21" x14ac:dyDescent="0.2">
      <c r="U43842" s="59"/>
    </row>
    <row r="43843" spans="21:21" x14ac:dyDescent="0.2">
      <c r="U43843" s="59"/>
    </row>
    <row r="43844" spans="21:21" x14ac:dyDescent="0.2">
      <c r="U43844" s="59"/>
    </row>
    <row r="43845" spans="21:21" x14ac:dyDescent="0.2">
      <c r="U43845" s="59"/>
    </row>
    <row r="43846" spans="21:21" x14ac:dyDescent="0.2">
      <c r="U43846" s="59"/>
    </row>
    <row r="43847" spans="21:21" x14ac:dyDescent="0.2">
      <c r="U43847" s="59"/>
    </row>
    <row r="43848" spans="21:21" x14ac:dyDescent="0.2">
      <c r="U43848" s="59"/>
    </row>
    <row r="43849" spans="21:21" x14ac:dyDescent="0.2">
      <c r="U43849" s="59"/>
    </row>
    <row r="43850" spans="21:21" x14ac:dyDescent="0.2">
      <c r="U43850" s="59"/>
    </row>
    <row r="43851" spans="21:21" x14ac:dyDescent="0.2">
      <c r="U43851" s="59"/>
    </row>
    <row r="43852" spans="21:21" x14ac:dyDescent="0.2">
      <c r="U43852" s="59"/>
    </row>
    <row r="43853" spans="21:21" x14ac:dyDescent="0.2">
      <c r="U43853" s="59"/>
    </row>
    <row r="43854" spans="21:21" x14ac:dyDescent="0.2">
      <c r="U43854" s="59"/>
    </row>
    <row r="43855" spans="21:21" x14ac:dyDescent="0.2">
      <c r="U43855" s="59"/>
    </row>
    <row r="43856" spans="21:21" x14ac:dyDescent="0.2">
      <c r="U43856" s="59"/>
    </row>
    <row r="43857" spans="21:21" x14ac:dyDescent="0.2">
      <c r="U43857" s="59"/>
    </row>
    <row r="43858" spans="21:21" x14ac:dyDescent="0.2">
      <c r="U43858" s="59"/>
    </row>
    <row r="43859" spans="21:21" x14ac:dyDescent="0.2">
      <c r="U43859" s="59"/>
    </row>
    <row r="43860" spans="21:21" x14ac:dyDescent="0.2">
      <c r="U43860" s="59"/>
    </row>
    <row r="43861" spans="21:21" x14ac:dyDescent="0.2">
      <c r="U43861" s="59"/>
    </row>
    <row r="43862" spans="21:21" x14ac:dyDescent="0.2">
      <c r="U43862" s="59"/>
    </row>
    <row r="43863" spans="21:21" x14ac:dyDescent="0.2">
      <c r="U43863" s="59"/>
    </row>
    <row r="43864" spans="21:21" x14ac:dyDescent="0.2">
      <c r="U43864" s="59"/>
    </row>
    <row r="43865" spans="21:21" x14ac:dyDescent="0.2">
      <c r="U43865" s="59"/>
    </row>
    <row r="43866" spans="21:21" x14ac:dyDescent="0.2">
      <c r="U43866" s="59"/>
    </row>
    <row r="43867" spans="21:21" x14ac:dyDescent="0.2">
      <c r="U43867" s="59"/>
    </row>
    <row r="43868" spans="21:21" x14ac:dyDescent="0.2">
      <c r="U43868" s="59"/>
    </row>
    <row r="43869" spans="21:21" x14ac:dyDescent="0.2">
      <c r="U43869" s="59"/>
    </row>
    <row r="43870" spans="21:21" x14ac:dyDescent="0.2">
      <c r="U43870" s="59"/>
    </row>
    <row r="43871" spans="21:21" x14ac:dyDescent="0.2">
      <c r="U43871" s="59"/>
    </row>
    <row r="43872" spans="21:21" x14ac:dyDescent="0.2">
      <c r="U43872" s="59"/>
    </row>
    <row r="43873" spans="21:21" x14ac:dyDescent="0.2">
      <c r="U43873" s="59"/>
    </row>
    <row r="43874" spans="21:21" x14ac:dyDescent="0.2">
      <c r="U43874" s="59"/>
    </row>
    <row r="43875" spans="21:21" x14ac:dyDescent="0.2">
      <c r="U43875" s="59"/>
    </row>
    <row r="43876" spans="21:21" x14ac:dyDescent="0.2">
      <c r="U43876" s="59"/>
    </row>
    <row r="43877" spans="21:21" x14ac:dyDescent="0.2">
      <c r="U43877" s="59"/>
    </row>
    <row r="43878" spans="21:21" x14ac:dyDescent="0.2">
      <c r="U43878" s="59"/>
    </row>
    <row r="43879" spans="21:21" x14ac:dyDescent="0.2">
      <c r="U43879" s="59"/>
    </row>
    <row r="43880" spans="21:21" x14ac:dyDescent="0.2">
      <c r="U43880" s="59"/>
    </row>
    <row r="43881" spans="21:21" x14ac:dyDescent="0.2">
      <c r="U43881" s="59"/>
    </row>
    <row r="43882" spans="21:21" x14ac:dyDescent="0.2">
      <c r="U43882" s="59"/>
    </row>
    <row r="43883" spans="21:21" x14ac:dyDescent="0.2">
      <c r="U43883" s="59"/>
    </row>
    <row r="43884" spans="21:21" x14ac:dyDescent="0.2">
      <c r="U43884" s="59"/>
    </row>
    <row r="43885" spans="21:21" x14ac:dyDescent="0.2">
      <c r="U43885" s="59"/>
    </row>
    <row r="43886" spans="21:21" x14ac:dyDescent="0.2">
      <c r="U43886" s="59"/>
    </row>
    <row r="43887" spans="21:21" x14ac:dyDescent="0.2">
      <c r="U43887" s="59"/>
    </row>
    <row r="43888" spans="21:21" x14ac:dyDescent="0.2">
      <c r="U43888" s="59"/>
    </row>
    <row r="43889" spans="21:21" x14ac:dyDescent="0.2">
      <c r="U43889" s="59"/>
    </row>
    <row r="43890" spans="21:21" x14ac:dyDescent="0.2">
      <c r="U43890" s="59"/>
    </row>
    <row r="43891" spans="21:21" x14ac:dyDescent="0.2">
      <c r="U43891" s="59"/>
    </row>
    <row r="43892" spans="21:21" x14ac:dyDescent="0.2">
      <c r="U43892" s="59"/>
    </row>
    <row r="43893" spans="21:21" x14ac:dyDescent="0.2">
      <c r="U43893" s="59"/>
    </row>
    <row r="43894" spans="21:21" x14ac:dyDescent="0.2">
      <c r="U43894" s="59"/>
    </row>
    <row r="43895" spans="21:21" x14ac:dyDescent="0.2">
      <c r="U43895" s="59"/>
    </row>
    <row r="43896" spans="21:21" x14ac:dyDescent="0.2">
      <c r="U43896" s="59"/>
    </row>
    <row r="43897" spans="21:21" x14ac:dyDescent="0.2">
      <c r="U43897" s="59"/>
    </row>
    <row r="43898" spans="21:21" x14ac:dyDescent="0.2">
      <c r="U43898" s="59"/>
    </row>
    <row r="43899" spans="21:21" x14ac:dyDescent="0.2">
      <c r="U43899" s="59"/>
    </row>
    <row r="43900" spans="21:21" x14ac:dyDescent="0.2">
      <c r="U43900" s="59"/>
    </row>
    <row r="43901" spans="21:21" x14ac:dyDescent="0.2">
      <c r="U43901" s="59"/>
    </row>
    <row r="43902" spans="21:21" x14ac:dyDescent="0.2">
      <c r="U43902" s="59"/>
    </row>
    <row r="43903" spans="21:21" x14ac:dyDescent="0.2">
      <c r="U43903" s="59"/>
    </row>
    <row r="43904" spans="21:21" x14ac:dyDescent="0.2">
      <c r="U43904" s="59"/>
    </row>
    <row r="43905" spans="21:21" x14ac:dyDescent="0.2">
      <c r="U43905" s="59"/>
    </row>
    <row r="43906" spans="21:21" x14ac:dyDescent="0.2">
      <c r="U43906" s="59"/>
    </row>
    <row r="43907" spans="21:21" x14ac:dyDescent="0.2">
      <c r="U43907" s="59"/>
    </row>
    <row r="43908" spans="21:21" x14ac:dyDescent="0.2">
      <c r="U43908" s="59"/>
    </row>
    <row r="43909" spans="21:21" x14ac:dyDescent="0.2">
      <c r="U43909" s="59"/>
    </row>
    <row r="43910" spans="21:21" x14ac:dyDescent="0.2">
      <c r="U43910" s="59"/>
    </row>
    <row r="43911" spans="21:21" x14ac:dyDescent="0.2">
      <c r="U43911" s="59"/>
    </row>
    <row r="43912" spans="21:21" x14ac:dyDescent="0.2">
      <c r="U43912" s="59"/>
    </row>
    <row r="43913" spans="21:21" x14ac:dyDescent="0.2">
      <c r="U43913" s="59"/>
    </row>
    <row r="43914" spans="21:21" x14ac:dyDescent="0.2">
      <c r="U43914" s="59"/>
    </row>
    <row r="43915" spans="21:21" x14ac:dyDescent="0.2">
      <c r="U43915" s="59"/>
    </row>
    <row r="43916" spans="21:21" x14ac:dyDescent="0.2">
      <c r="U43916" s="59"/>
    </row>
    <row r="43917" spans="21:21" x14ac:dyDescent="0.2">
      <c r="U43917" s="59"/>
    </row>
    <row r="43918" spans="21:21" x14ac:dyDescent="0.2">
      <c r="U43918" s="59"/>
    </row>
    <row r="43919" spans="21:21" x14ac:dyDescent="0.2">
      <c r="U43919" s="59"/>
    </row>
    <row r="43920" spans="21:21" x14ac:dyDescent="0.2">
      <c r="U43920" s="59"/>
    </row>
    <row r="43921" spans="21:21" x14ac:dyDescent="0.2">
      <c r="U43921" s="59"/>
    </row>
    <row r="43922" spans="21:21" x14ac:dyDescent="0.2">
      <c r="U43922" s="59"/>
    </row>
    <row r="43923" spans="21:21" x14ac:dyDescent="0.2">
      <c r="U43923" s="59"/>
    </row>
    <row r="43924" spans="21:21" x14ac:dyDescent="0.2">
      <c r="U43924" s="59"/>
    </row>
    <row r="43925" spans="21:21" x14ac:dyDescent="0.2">
      <c r="U43925" s="59"/>
    </row>
    <row r="43926" spans="21:21" x14ac:dyDescent="0.2">
      <c r="U43926" s="59"/>
    </row>
    <row r="43927" spans="21:21" x14ac:dyDescent="0.2">
      <c r="U43927" s="59"/>
    </row>
    <row r="43928" spans="21:21" x14ac:dyDescent="0.2">
      <c r="U43928" s="59"/>
    </row>
    <row r="43929" spans="21:21" x14ac:dyDescent="0.2">
      <c r="U43929" s="59"/>
    </row>
    <row r="43930" spans="21:21" x14ac:dyDescent="0.2">
      <c r="U43930" s="59"/>
    </row>
    <row r="43931" spans="21:21" x14ac:dyDescent="0.2">
      <c r="U43931" s="59"/>
    </row>
    <row r="43932" spans="21:21" x14ac:dyDescent="0.2">
      <c r="U43932" s="59"/>
    </row>
    <row r="43933" spans="21:21" x14ac:dyDescent="0.2">
      <c r="U43933" s="59"/>
    </row>
    <row r="43934" spans="21:21" x14ac:dyDescent="0.2">
      <c r="U43934" s="59"/>
    </row>
    <row r="43935" spans="21:21" x14ac:dyDescent="0.2">
      <c r="U43935" s="59"/>
    </row>
    <row r="43936" spans="21:21" x14ac:dyDescent="0.2">
      <c r="U43936" s="59"/>
    </row>
    <row r="43937" spans="21:21" x14ac:dyDescent="0.2">
      <c r="U43937" s="59"/>
    </row>
    <row r="43938" spans="21:21" x14ac:dyDescent="0.2">
      <c r="U43938" s="59"/>
    </row>
    <row r="43939" spans="21:21" x14ac:dyDescent="0.2">
      <c r="U43939" s="59"/>
    </row>
    <row r="43940" spans="21:21" x14ac:dyDescent="0.2">
      <c r="U43940" s="59"/>
    </row>
    <row r="43941" spans="21:21" x14ac:dyDescent="0.2">
      <c r="U43941" s="59"/>
    </row>
    <row r="43942" spans="21:21" x14ac:dyDescent="0.2">
      <c r="U43942" s="59"/>
    </row>
    <row r="43943" spans="21:21" x14ac:dyDescent="0.2">
      <c r="U43943" s="59"/>
    </row>
    <row r="43944" spans="21:21" x14ac:dyDescent="0.2">
      <c r="U43944" s="59"/>
    </row>
    <row r="43945" spans="21:21" x14ac:dyDescent="0.2">
      <c r="U43945" s="59"/>
    </row>
    <row r="43946" spans="21:21" x14ac:dyDescent="0.2">
      <c r="U43946" s="59"/>
    </row>
    <row r="43947" spans="21:21" x14ac:dyDescent="0.2">
      <c r="U43947" s="59"/>
    </row>
    <row r="43948" spans="21:21" x14ac:dyDescent="0.2">
      <c r="U43948" s="59"/>
    </row>
    <row r="43949" spans="21:21" x14ac:dyDescent="0.2">
      <c r="U43949" s="59"/>
    </row>
    <row r="43950" spans="21:21" x14ac:dyDescent="0.2">
      <c r="U43950" s="59"/>
    </row>
    <row r="43951" spans="21:21" x14ac:dyDescent="0.2">
      <c r="U43951" s="59"/>
    </row>
    <row r="43952" spans="21:21" x14ac:dyDescent="0.2">
      <c r="U43952" s="59"/>
    </row>
    <row r="43953" spans="21:21" x14ac:dyDescent="0.2">
      <c r="U43953" s="59"/>
    </row>
    <row r="43954" spans="21:21" x14ac:dyDescent="0.2">
      <c r="U43954" s="59"/>
    </row>
    <row r="43955" spans="21:21" x14ac:dyDescent="0.2">
      <c r="U43955" s="59"/>
    </row>
    <row r="43956" spans="21:21" x14ac:dyDescent="0.2">
      <c r="U43956" s="59"/>
    </row>
    <row r="43957" spans="21:21" x14ac:dyDescent="0.2">
      <c r="U43957" s="59"/>
    </row>
    <row r="43958" spans="21:21" x14ac:dyDescent="0.2">
      <c r="U43958" s="59"/>
    </row>
    <row r="43959" spans="21:21" x14ac:dyDescent="0.2">
      <c r="U43959" s="59"/>
    </row>
    <row r="43960" spans="21:21" x14ac:dyDescent="0.2">
      <c r="U43960" s="59"/>
    </row>
    <row r="43961" spans="21:21" x14ac:dyDescent="0.2">
      <c r="U43961" s="59"/>
    </row>
    <row r="43962" spans="21:21" x14ac:dyDescent="0.2">
      <c r="U43962" s="59"/>
    </row>
    <row r="43963" spans="21:21" x14ac:dyDescent="0.2">
      <c r="U43963" s="59"/>
    </row>
    <row r="43964" spans="21:21" x14ac:dyDescent="0.2">
      <c r="U43964" s="59"/>
    </row>
    <row r="43965" spans="21:21" x14ac:dyDescent="0.2">
      <c r="U43965" s="59"/>
    </row>
    <row r="43966" spans="21:21" x14ac:dyDescent="0.2">
      <c r="U43966" s="59"/>
    </row>
    <row r="43967" spans="21:21" x14ac:dyDescent="0.2">
      <c r="U43967" s="59"/>
    </row>
    <row r="43968" spans="21:21" x14ac:dyDescent="0.2">
      <c r="U43968" s="59"/>
    </row>
    <row r="43969" spans="21:21" x14ac:dyDescent="0.2">
      <c r="U43969" s="59"/>
    </row>
    <row r="43970" spans="21:21" x14ac:dyDescent="0.2">
      <c r="U43970" s="59"/>
    </row>
    <row r="43971" spans="21:21" x14ac:dyDescent="0.2">
      <c r="U43971" s="59"/>
    </row>
    <row r="43972" spans="21:21" x14ac:dyDescent="0.2">
      <c r="U43972" s="59"/>
    </row>
    <row r="43973" spans="21:21" x14ac:dyDescent="0.2">
      <c r="U43973" s="59"/>
    </row>
    <row r="43974" spans="21:21" x14ac:dyDescent="0.2">
      <c r="U43974" s="59"/>
    </row>
    <row r="43975" spans="21:21" x14ac:dyDescent="0.2">
      <c r="U43975" s="59"/>
    </row>
    <row r="43976" spans="21:21" x14ac:dyDescent="0.2">
      <c r="U43976" s="59"/>
    </row>
    <row r="43977" spans="21:21" x14ac:dyDescent="0.2">
      <c r="U43977" s="59"/>
    </row>
    <row r="43978" spans="21:21" x14ac:dyDescent="0.2">
      <c r="U43978" s="59"/>
    </row>
    <row r="43979" spans="21:21" x14ac:dyDescent="0.2">
      <c r="U43979" s="59"/>
    </row>
    <row r="43980" spans="21:21" x14ac:dyDescent="0.2">
      <c r="U43980" s="59"/>
    </row>
    <row r="43981" spans="21:21" x14ac:dyDescent="0.2">
      <c r="U43981" s="59"/>
    </row>
    <row r="43982" spans="21:21" x14ac:dyDescent="0.2">
      <c r="U43982" s="59"/>
    </row>
    <row r="43983" spans="21:21" x14ac:dyDescent="0.2">
      <c r="U43983" s="59"/>
    </row>
    <row r="43984" spans="21:21" x14ac:dyDescent="0.2">
      <c r="U43984" s="59"/>
    </row>
    <row r="43985" spans="21:21" x14ac:dyDescent="0.2">
      <c r="U43985" s="59"/>
    </row>
    <row r="43986" spans="21:21" x14ac:dyDescent="0.2">
      <c r="U43986" s="59"/>
    </row>
    <row r="43987" spans="21:21" x14ac:dyDescent="0.2">
      <c r="U43987" s="59"/>
    </row>
    <row r="43988" spans="21:21" x14ac:dyDescent="0.2">
      <c r="U43988" s="59"/>
    </row>
    <row r="43989" spans="21:21" x14ac:dyDescent="0.2">
      <c r="U43989" s="59"/>
    </row>
    <row r="43990" spans="21:21" x14ac:dyDescent="0.2">
      <c r="U43990" s="59"/>
    </row>
    <row r="43991" spans="21:21" x14ac:dyDescent="0.2">
      <c r="U43991" s="59"/>
    </row>
    <row r="43992" spans="21:21" x14ac:dyDescent="0.2">
      <c r="U43992" s="59"/>
    </row>
    <row r="43993" spans="21:21" x14ac:dyDescent="0.2">
      <c r="U43993" s="59"/>
    </row>
    <row r="43994" spans="21:21" x14ac:dyDescent="0.2">
      <c r="U43994" s="59"/>
    </row>
    <row r="43995" spans="21:21" x14ac:dyDescent="0.2">
      <c r="U43995" s="59"/>
    </row>
    <row r="43996" spans="21:21" x14ac:dyDescent="0.2">
      <c r="U43996" s="59"/>
    </row>
    <row r="43997" spans="21:21" x14ac:dyDescent="0.2">
      <c r="U43997" s="59"/>
    </row>
    <row r="43998" spans="21:21" x14ac:dyDescent="0.2">
      <c r="U43998" s="59"/>
    </row>
    <row r="43999" spans="21:21" x14ac:dyDescent="0.2">
      <c r="U43999" s="59"/>
    </row>
    <row r="44000" spans="21:21" x14ac:dyDescent="0.2">
      <c r="U44000" s="59"/>
    </row>
    <row r="44001" spans="21:21" x14ac:dyDescent="0.2">
      <c r="U44001" s="59"/>
    </row>
    <row r="44002" spans="21:21" x14ac:dyDescent="0.2">
      <c r="U44002" s="59"/>
    </row>
    <row r="44003" spans="21:21" x14ac:dyDescent="0.2">
      <c r="U44003" s="59"/>
    </row>
    <row r="44004" spans="21:21" x14ac:dyDescent="0.2">
      <c r="U44004" s="59"/>
    </row>
    <row r="44005" spans="21:21" x14ac:dyDescent="0.2">
      <c r="U44005" s="59"/>
    </row>
    <row r="44006" spans="21:21" x14ac:dyDescent="0.2">
      <c r="U44006" s="59"/>
    </row>
    <row r="44007" spans="21:21" x14ac:dyDescent="0.2">
      <c r="U44007" s="59"/>
    </row>
    <row r="44008" spans="21:21" x14ac:dyDescent="0.2">
      <c r="U44008" s="59"/>
    </row>
    <row r="44009" spans="21:21" x14ac:dyDescent="0.2">
      <c r="U44009" s="59"/>
    </row>
    <row r="44010" spans="21:21" x14ac:dyDescent="0.2">
      <c r="U44010" s="59"/>
    </row>
    <row r="44011" spans="21:21" x14ac:dyDescent="0.2">
      <c r="U44011" s="59"/>
    </row>
    <row r="44012" spans="21:21" x14ac:dyDescent="0.2">
      <c r="U44012" s="59"/>
    </row>
    <row r="44013" spans="21:21" x14ac:dyDescent="0.2">
      <c r="U44013" s="59"/>
    </row>
    <row r="44014" spans="21:21" x14ac:dyDescent="0.2">
      <c r="U44014" s="59"/>
    </row>
    <row r="44015" spans="21:21" x14ac:dyDescent="0.2">
      <c r="U44015" s="59"/>
    </row>
    <row r="44016" spans="21:21" x14ac:dyDescent="0.2">
      <c r="U44016" s="59"/>
    </row>
    <row r="44017" spans="21:21" x14ac:dyDescent="0.2">
      <c r="U44017" s="59"/>
    </row>
    <row r="44018" spans="21:21" x14ac:dyDescent="0.2">
      <c r="U44018" s="59"/>
    </row>
    <row r="44019" spans="21:21" x14ac:dyDescent="0.2">
      <c r="U44019" s="59"/>
    </row>
    <row r="44020" spans="21:21" x14ac:dyDescent="0.2">
      <c r="U44020" s="59"/>
    </row>
    <row r="44021" spans="21:21" x14ac:dyDescent="0.2">
      <c r="U44021" s="59"/>
    </row>
    <row r="44022" spans="21:21" x14ac:dyDescent="0.2">
      <c r="U44022" s="59"/>
    </row>
    <row r="44023" spans="21:21" x14ac:dyDescent="0.2">
      <c r="U44023" s="59"/>
    </row>
    <row r="44024" spans="21:21" x14ac:dyDescent="0.2">
      <c r="U44024" s="59"/>
    </row>
    <row r="44025" spans="21:21" x14ac:dyDescent="0.2">
      <c r="U44025" s="59"/>
    </row>
    <row r="44026" spans="21:21" x14ac:dyDescent="0.2">
      <c r="U44026" s="59"/>
    </row>
    <row r="44027" spans="21:21" x14ac:dyDescent="0.2">
      <c r="U44027" s="59"/>
    </row>
    <row r="44028" spans="21:21" x14ac:dyDescent="0.2">
      <c r="U44028" s="59"/>
    </row>
    <row r="44029" spans="21:21" x14ac:dyDescent="0.2">
      <c r="U44029" s="59"/>
    </row>
    <row r="44030" spans="21:21" x14ac:dyDescent="0.2">
      <c r="U44030" s="59"/>
    </row>
    <row r="44031" spans="21:21" x14ac:dyDescent="0.2">
      <c r="U44031" s="59"/>
    </row>
    <row r="44032" spans="21:21" x14ac:dyDescent="0.2">
      <c r="U44032" s="59"/>
    </row>
    <row r="44033" spans="21:21" x14ac:dyDescent="0.2">
      <c r="U44033" s="59"/>
    </row>
    <row r="44034" spans="21:21" x14ac:dyDescent="0.2">
      <c r="U44034" s="59"/>
    </row>
    <row r="44035" spans="21:21" x14ac:dyDescent="0.2">
      <c r="U44035" s="59"/>
    </row>
    <row r="44036" spans="21:21" x14ac:dyDescent="0.2">
      <c r="U44036" s="59"/>
    </row>
    <row r="44037" spans="21:21" x14ac:dyDescent="0.2">
      <c r="U44037" s="59"/>
    </row>
    <row r="44038" spans="21:21" x14ac:dyDescent="0.2">
      <c r="U44038" s="59"/>
    </row>
    <row r="44039" spans="21:21" x14ac:dyDescent="0.2">
      <c r="U44039" s="59"/>
    </row>
    <row r="44040" spans="21:21" x14ac:dyDescent="0.2">
      <c r="U44040" s="59"/>
    </row>
    <row r="44041" spans="21:21" x14ac:dyDescent="0.2">
      <c r="U44041" s="59"/>
    </row>
    <row r="44042" spans="21:21" x14ac:dyDescent="0.2">
      <c r="U44042" s="59"/>
    </row>
    <row r="44043" spans="21:21" x14ac:dyDescent="0.2">
      <c r="U44043" s="59"/>
    </row>
    <row r="44044" spans="21:21" x14ac:dyDescent="0.2">
      <c r="U44044" s="59"/>
    </row>
    <row r="44045" spans="21:21" x14ac:dyDescent="0.2">
      <c r="U44045" s="59"/>
    </row>
    <row r="44046" spans="21:21" x14ac:dyDescent="0.2">
      <c r="U44046" s="59"/>
    </row>
    <row r="44047" spans="21:21" x14ac:dyDescent="0.2">
      <c r="U44047" s="59"/>
    </row>
    <row r="44048" spans="21:21" x14ac:dyDescent="0.2">
      <c r="U44048" s="59"/>
    </row>
    <row r="44049" spans="21:21" x14ac:dyDescent="0.2">
      <c r="U44049" s="59"/>
    </row>
    <row r="44050" spans="21:21" x14ac:dyDescent="0.2">
      <c r="U44050" s="59"/>
    </row>
    <row r="44051" spans="21:21" x14ac:dyDescent="0.2">
      <c r="U44051" s="59"/>
    </row>
    <row r="44052" spans="21:21" x14ac:dyDescent="0.2">
      <c r="U44052" s="59"/>
    </row>
    <row r="44053" spans="21:21" x14ac:dyDescent="0.2">
      <c r="U44053" s="59"/>
    </row>
    <row r="44054" spans="21:21" x14ac:dyDescent="0.2">
      <c r="U44054" s="59"/>
    </row>
    <row r="44055" spans="21:21" x14ac:dyDescent="0.2">
      <c r="U44055" s="59"/>
    </row>
    <row r="44056" spans="21:21" x14ac:dyDescent="0.2">
      <c r="U44056" s="59"/>
    </row>
    <row r="44057" spans="21:21" x14ac:dyDescent="0.2">
      <c r="U44057" s="59"/>
    </row>
    <row r="44058" spans="21:21" x14ac:dyDescent="0.2">
      <c r="U44058" s="59"/>
    </row>
    <row r="44059" spans="21:21" x14ac:dyDescent="0.2">
      <c r="U44059" s="59"/>
    </row>
    <row r="44060" spans="21:21" x14ac:dyDescent="0.2">
      <c r="U44060" s="59"/>
    </row>
    <row r="44061" spans="21:21" x14ac:dyDescent="0.2">
      <c r="U44061" s="59"/>
    </row>
    <row r="44062" spans="21:21" x14ac:dyDescent="0.2">
      <c r="U44062" s="59"/>
    </row>
    <row r="44063" spans="21:21" x14ac:dyDescent="0.2">
      <c r="U44063" s="59"/>
    </row>
    <row r="44064" spans="21:21" x14ac:dyDescent="0.2">
      <c r="U44064" s="59"/>
    </row>
    <row r="44065" spans="21:21" x14ac:dyDescent="0.2">
      <c r="U44065" s="59"/>
    </row>
    <row r="44066" spans="21:21" x14ac:dyDescent="0.2">
      <c r="U44066" s="59"/>
    </row>
    <row r="44067" spans="21:21" x14ac:dyDescent="0.2">
      <c r="U44067" s="59"/>
    </row>
    <row r="44068" spans="21:21" x14ac:dyDescent="0.2">
      <c r="U44068" s="59"/>
    </row>
    <row r="44069" spans="21:21" x14ac:dyDescent="0.2">
      <c r="U44069" s="59"/>
    </row>
    <row r="44070" spans="21:21" x14ac:dyDescent="0.2">
      <c r="U44070" s="59"/>
    </row>
    <row r="44071" spans="21:21" x14ac:dyDescent="0.2">
      <c r="U44071" s="59"/>
    </row>
    <row r="44072" spans="21:21" x14ac:dyDescent="0.2">
      <c r="U44072" s="59"/>
    </row>
    <row r="44073" spans="21:21" x14ac:dyDescent="0.2">
      <c r="U44073" s="59"/>
    </row>
    <row r="44074" spans="21:21" x14ac:dyDescent="0.2">
      <c r="U44074" s="59"/>
    </row>
    <row r="44075" spans="21:21" x14ac:dyDescent="0.2">
      <c r="U44075" s="59"/>
    </row>
    <row r="44076" spans="21:21" x14ac:dyDescent="0.2">
      <c r="U44076" s="59"/>
    </row>
    <row r="44077" spans="21:21" x14ac:dyDescent="0.2">
      <c r="U44077" s="59"/>
    </row>
    <row r="44078" spans="21:21" x14ac:dyDescent="0.2">
      <c r="U44078" s="59"/>
    </row>
    <row r="44079" spans="21:21" x14ac:dyDescent="0.2">
      <c r="U44079" s="59"/>
    </row>
    <row r="44080" spans="21:21" x14ac:dyDescent="0.2">
      <c r="U44080" s="59"/>
    </row>
    <row r="44081" spans="21:21" x14ac:dyDescent="0.2">
      <c r="U44081" s="59"/>
    </row>
    <row r="44082" spans="21:21" x14ac:dyDescent="0.2">
      <c r="U44082" s="59"/>
    </row>
    <row r="44083" spans="21:21" x14ac:dyDescent="0.2">
      <c r="U44083" s="59"/>
    </row>
    <row r="44084" spans="21:21" x14ac:dyDescent="0.2">
      <c r="U44084" s="59"/>
    </row>
    <row r="44085" spans="21:21" x14ac:dyDescent="0.2">
      <c r="U44085" s="59"/>
    </row>
    <row r="44086" spans="21:21" x14ac:dyDescent="0.2">
      <c r="U44086" s="59"/>
    </row>
    <row r="44087" spans="21:21" x14ac:dyDescent="0.2">
      <c r="U44087" s="59"/>
    </row>
    <row r="44088" spans="21:21" x14ac:dyDescent="0.2">
      <c r="U44088" s="59"/>
    </row>
    <row r="44089" spans="21:21" x14ac:dyDescent="0.2">
      <c r="U44089" s="59"/>
    </row>
    <row r="44090" spans="21:21" x14ac:dyDescent="0.2">
      <c r="U44090" s="59"/>
    </row>
    <row r="44091" spans="21:21" x14ac:dyDescent="0.2">
      <c r="U44091" s="59"/>
    </row>
    <row r="44092" spans="21:21" x14ac:dyDescent="0.2">
      <c r="U44092" s="59"/>
    </row>
    <row r="44093" spans="21:21" x14ac:dyDescent="0.2">
      <c r="U44093" s="59"/>
    </row>
    <row r="44094" spans="21:21" x14ac:dyDescent="0.2">
      <c r="U44094" s="59"/>
    </row>
    <row r="44095" spans="21:21" x14ac:dyDescent="0.2">
      <c r="U44095" s="59"/>
    </row>
    <row r="44096" spans="21:21" x14ac:dyDescent="0.2">
      <c r="U44096" s="59"/>
    </row>
    <row r="44097" spans="21:21" x14ac:dyDescent="0.2">
      <c r="U44097" s="59"/>
    </row>
    <row r="44098" spans="21:21" x14ac:dyDescent="0.2">
      <c r="U44098" s="59"/>
    </row>
    <row r="44099" spans="21:21" x14ac:dyDescent="0.2">
      <c r="U44099" s="59"/>
    </row>
    <row r="44100" spans="21:21" x14ac:dyDescent="0.2">
      <c r="U44100" s="59"/>
    </row>
    <row r="44101" spans="21:21" x14ac:dyDescent="0.2">
      <c r="U44101" s="59"/>
    </row>
    <row r="44102" spans="21:21" x14ac:dyDescent="0.2">
      <c r="U44102" s="59"/>
    </row>
    <row r="44103" spans="21:21" x14ac:dyDescent="0.2">
      <c r="U44103" s="59"/>
    </row>
    <row r="44104" spans="21:21" x14ac:dyDescent="0.2">
      <c r="U44104" s="59"/>
    </row>
    <row r="44105" spans="21:21" x14ac:dyDescent="0.2">
      <c r="U44105" s="59"/>
    </row>
    <row r="44106" spans="21:21" x14ac:dyDescent="0.2">
      <c r="U44106" s="59"/>
    </row>
    <row r="44107" spans="21:21" x14ac:dyDescent="0.2">
      <c r="U44107" s="59"/>
    </row>
    <row r="44108" spans="21:21" x14ac:dyDescent="0.2">
      <c r="U44108" s="59"/>
    </row>
    <row r="44109" spans="21:21" x14ac:dyDescent="0.2">
      <c r="U44109" s="59"/>
    </row>
    <row r="44110" spans="21:21" x14ac:dyDescent="0.2">
      <c r="U44110" s="59"/>
    </row>
    <row r="44111" spans="21:21" x14ac:dyDescent="0.2">
      <c r="U44111" s="59"/>
    </row>
    <row r="44112" spans="21:21" x14ac:dyDescent="0.2">
      <c r="U44112" s="59"/>
    </row>
    <row r="44113" spans="21:21" x14ac:dyDescent="0.2">
      <c r="U44113" s="59"/>
    </row>
    <row r="44114" spans="21:21" x14ac:dyDescent="0.2">
      <c r="U44114" s="59"/>
    </row>
    <row r="44115" spans="21:21" x14ac:dyDescent="0.2">
      <c r="U44115" s="59"/>
    </row>
    <row r="44116" spans="21:21" x14ac:dyDescent="0.2">
      <c r="U44116" s="59"/>
    </row>
    <row r="44117" spans="21:21" x14ac:dyDescent="0.2">
      <c r="U44117" s="59"/>
    </row>
    <row r="44118" spans="21:21" x14ac:dyDescent="0.2">
      <c r="U44118" s="59"/>
    </row>
    <row r="44119" spans="21:21" x14ac:dyDescent="0.2">
      <c r="U44119" s="59"/>
    </row>
    <row r="44120" spans="21:21" x14ac:dyDescent="0.2">
      <c r="U44120" s="59"/>
    </row>
    <row r="44121" spans="21:21" x14ac:dyDescent="0.2">
      <c r="U44121" s="59"/>
    </row>
    <row r="44122" spans="21:21" x14ac:dyDescent="0.2">
      <c r="U44122" s="59"/>
    </row>
    <row r="44123" spans="21:21" x14ac:dyDescent="0.2">
      <c r="U44123" s="59"/>
    </row>
    <row r="44124" spans="21:21" x14ac:dyDescent="0.2">
      <c r="U44124" s="59"/>
    </row>
    <row r="44125" spans="21:21" x14ac:dyDescent="0.2">
      <c r="U44125" s="59"/>
    </row>
    <row r="44126" spans="21:21" x14ac:dyDescent="0.2">
      <c r="U44126" s="59"/>
    </row>
    <row r="44127" spans="21:21" x14ac:dyDescent="0.2">
      <c r="U44127" s="59"/>
    </row>
    <row r="44128" spans="21:21" x14ac:dyDescent="0.2">
      <c r="U44128" s="59"/>
    </row>
    <row r="44129" spans="21:21" x14ac:dyDescent="0.2">
      <c r="U44129" s="59"/>
    </row>
    <row r="44130" spans="21:21" x14ac:dyDescent="0.2">
      <c r="U44130" s="59"/>
    </row>
    <row r="44131" spans="21:21" x14ac:dyDescent="0.2">
      <c r="U44131" s="59"/>
    </row>
    <row r="44132" spans="21:21" x14ac:dyDescent="0.2">
      <c r="U44132" s="59"/>
    </row>
    <row r="44133" spans="21:21" x14ac:dyDescent="0.2">
      <c r="U44133" s="59"/>
    </row>
    <row r="44134" spans="21:21" x14ac:dyDescent="0.2">
      <c r="U44134" s="59"/>
    </row>
    <row r="44135" spans="21:21" x14ac:dyDescent="0.2">
      <c r="U44135" s="59"/>
    </row>
    <row r="44136" spans="21:21" x14ac:dyDescent="0.2">
      <c r="U44136" s="59"/>
    </row>
    <row r="44137" spans="21:21" x14ac:dyDescent="0.2">
      <c r="U44137" s="59"/>
    </row>
    <row r="44138" spans="21:21" x14ac:dyDescent="0.2">
      <c r="U44138" s="59"/>
    </row>
    <row r="44139" spans="21:21" x14ac:dyDescent="0.2">
      <c r="U44139" s="59"/>
    </row>
    <row r="44140" spans="21:21" x14ac:dyDescent="0.2">
      <c r="U44140" s="59"/>
    </row>
    <row r="44141" spans="21:21" x14ac:dyDescent="0.2">
      <c r="U44141" s="59"/>
    </row>
    <row r="44142" spans="21:21" x14ac:dyDescent="0.2">
      <c r="U44142" s="59"/>
    </row>
    <row r="44143" spans="21:21" x14ac:dyDescent="0.2">
      <c r="U44143" s="59"/>
    </row>
    <row r="44144" spans="21:21" x14ac:dyDescent="0.2">
      <c r="U44144" s="59"/>
    </row>
    <row r="44145" spans="21:21" x14ac:dyDescent="0.2">
      <c r="U44145" s="59"/>
    </row>
    <row r="44146" spans="21:21" x14ac:dyDescent="0.2">
      <c r="U44146" s="59"/>
    </row>
    <row r="44147" spans="21:21" x14ac:dyDescent="0.2">
      <c r="U44147" s="59"/>
    </row>
    <row r="44148" spans="21:21" x14ac:dyDescent="0.2">
      <c r="U44148" s="59"/>
    </row>
    <row r="44149" spans="21:21" x14ac:dyDescent="0.2">
      <c r="U44149" s="59"/>
    </row>
    <row r="44150" spans="21:21" x14ac:dyDescent="0.2">
      <c r="U44150" s="59"/>
    </row>
    <row r="44151" spans="21:21" x14ac:dyDescent="0.2">
      <c r="U44151" s="59"/>
    </row>
    <row r="44152" spans="21:21" x14ac:dyDescent="0.2">
      <c r="U44152" s="59"/>
    </row>
    <row r="44153" spans="21:21" x14ac:dyDescent="0.2">
      <c r="U44153" s="59"/>
    </row>
    <row r="44154" spans="21:21" x14ac:dyDescent="0.2">
      <c r="U44154" s="59"/>
    </row>
    <row r="44155" spans="21:21" x14ac:dyDescent="0.2">
      <c r="U44155" s="59"/>
    </row>
    <row r="44156" spans="21:21" x14ac:dyDescent="0.2">
      <c r="U44156" s="59"/>
    </row>
    <row r="44157" spans="21:21" x14ac:dyDescent="0.2">
      <c r="U44157" s="59"/>
    </row>
    <row r="44158" spans="21:21" x14ac:dyDescent="0.2">
      <c r="U44158" s="59"/>
    </row>
    <row r="44159" spans="21:21" x14ac:dyDescent="0.2">
      <c r="U44159" s="59"/>
    </row>
    <row r="44160" spans="21:21" x14ac:dyDescent="0.2">
      <c r="U44160" s="59"/>
    </row>
    <row r="44161" spans="21:21" x14ac:dyDescent="0.2">
      <c r="U44161" s="59"/>
    </row>
    <row r="44162" spans="21:21" x14ac:dyDescent="0.2">
      <c r="U44162" s="59"/>
    </row>
    <row r="44163" spans="21:21" x14ac:dyDescent="0.2">
      <c r="U44163" s="59"/>
    </row>
    <row r="44164" spans="21:21" x14ac:dyDescent="0.2">
      <c r="U44164" s="59"/>
    </row>
    <row r="44165" spans="21:21" x14ac:dyDescent="0.2">
      <c r="U44165" s="59"/>
    </row>
    <row r="44166" spans="21:21" x14ac:dyDescent="0.2">
      <c r="U44166" s="59"/>
    </row>
    <row r="44167" spans="21:21" x14ac:dyDescent="0.2">
      <c r="U44167" s="59"/>
    </row>
    <row r="44168" spans="21:21" x14ac:dyDescent="0.2">
      <c r="U44168" s="59"/>
    </row>
    <row r="44169" spans="21:21" x14ac:dyDescent="0.2">
      <c r="U44169" s="59"/>
    </row>
    <row r="44170" spans="21:21" x14ac:dyDescent="0.2">
      <c r="U44170" s="59"/>
    </row>
    <row r="44171" spans="21:21" x14ac:dyDescent="0.2">
      <c r="U44171" s="59"/>
    </row>
    <row r="44172" spans="21:21" x14ac:dyDescent="0.2">
      <c r="U44172" s="59"/>
    </row>
    <row r="44173" spans="21:21" x14ac:dyDescent="0.2">
      <c r="U44173" s="59"/>
    </row>
    <row r="44174" spans="21:21" x14ac:dyDescent="0.2">
      <c r="U44174" s="59"/>
    </row>
    <row r="44175" spans="21:21" x14ac:dyDescent="0.2">
      <c r="U44175" s="59"/>
    </row>
    <row r="44176" spans="21:21" x14ac:dyDescent="0.2">
      <c r="U44176" s="59"/>
    </row>
    <row r="44177" spans="21:21" x14ac:dyDescent="0.2">
      <c r="U44177" s="59"/>
    </row>
    <row r="44178" spans="21:21" x14ac:dyDescent="0.2">
      <c r="U44178" s="59"/>
    </row>
    <row r="44179" spans="21:21" x14ac:dyDescent="0.2">
      <c r="U44179" s="59"/>
    </row>
    <row r="44180" spans="21:21" x14ac:dyDescent="0.2">
      <c r="U44180" s="59"/>
    </row>
    <row r="44181" spans="21:21" x14ac:dyDescent="0.2">
      <c r="U44181" s="59"/>
    </row>
    <row r="44182" spans="21:21" x14ac:dyDescent="0.2">
      <c r="U44182" s="59"/>
    </row>
    <row r="44183" spans="21:21" x14ac:dyDescent="0.2">
      <c r="U44183" s="59"/>
    </row>
    <row r="44184" spans="21:21" x14ac:dyDescent="0.2">
      <c r="U44184" s="59"/>
    </row>
    <row r="44185" spans="21:21" x14ac:dyDescent="0.2">
      <c r="U44185" s="59"/>
    </row>
    <row r="44186" spans="21:21" x14ac:dyDescent="0.2">
      <c r="U44186" s="59"/>
    </row>
    <row r="44187" spans="21:21" x14ac:dyDescent="0.2">
      <c r="U44187" s="59"/>
    </row>
    <row r="44188" spans="21:21" x14ac:dyDescent="0.2">
      <c r="U44188" s="59"/>
    </row>
    <row r="44189" spans="21:21" x14ac:dyDescent="0.2">
      <c r="U44189" s="59"/>
    </row>
    <row r="44190" spans="21:21" x14ac:dyDescent="0.2">
      <c r="U44190" s="59"/>
    </row>
    <row r="44191" spans="21:21" x14ac:dyDescent="0.2">
      <c r="U44191" s="59"/>
    </row>
    <row r="44192" spans="21:21" x14ac:dyDescent="0.2">
      <c r="U44192" s="59"/>
    </row>
    <row r="44193" spans="21:21" x14ac:dyDescent="0.2">
      <c r="U44193" s="59"/>
    </row>
    <row r="44194" spans="21:21" x14ac:dyDescent="0.2">
      <c r="U44194" s="59"/>
    </row>
    <row r="44195" spans="21:21" x14ac:dyDescent="0.2">
      <c r="U44195" s="59"/>
    </row>
    <row r="44196" spans="21:21" x14ac:dyDescent="0.2">
      <c r="U44196" s="59"/>
    </row>
    <row r="44197" spans="21:21" x14ac:dyDescent="0.2">
      <c r="U44197" s="59"/>
    </row>
    <row r="44198" spans="21:21" x14ac:dyDescent="0.2">
      <c r="U44198" s="59"/>
    </row>
    <row r="44199" spans="21:21" x14ac:dyDescent="0.2">
      <c r="U44199" s="59"/>
    </row>
    <row r="44200" spans="21:21" x14ac:dyDescent="0.2">
      <c r="U44200" s="59"/>
    </row>
    <row r="44201" spans="21:21" x14ac:dyDescent="0.2">
      <c r="U44201" s="59"/>
    </row>
    <row r="44202" spans="21:21" x14ac:dyDescent="0.2">
      <c r="U44202" s="59"/>
    </row>
    <row r="44203" spans="21:21" x14ac:dyDescent="0.2">
      <c r="U44203" s="59"/>
    </row>
    <row r="44204" spans="21:21" x14ac:dyDescent="0.2">
      <c r="U44204" s="59"/>
    </row>
    <row r="44205" spans="21:21" x14ac:dyDescent="0.2">
      <c r="U44205" s="59"/>
    </row>
    <row r="44206" spans="21:21" x14ac:dyDescent="0.2">
      <c r="U44206" s="59"/>
    </row>
    <row r="44207" spans="21:21" x14ac:dyDescent="0.2">
      <c r="U44207" s="59"/>
    </row>
    <row r="44208" spans="21:21" x14ac:dyDescent="0.2">
      <c r="U44208" s="59"/>
    </row>
    <row r="44209" spans="21:21" x14ac:dyDescent="0.2">
      <c r="U44209" s="59"/>
    </row>
    <row r="44210" spans="21:21" x14ac:dyDescent="0.2">
      <c r="U44210" s="59"/>
    </row>
    <row r="44211" spans="21:21" x14ac:dyDescent="0.2">
      <c r="U44211" s="59"/>
    </row>
    <row r="44212" spans="21:21" x14ac:dyDescent="0.2">
      <c r="U44212" s="59"/>
    </row>
    <row r="44213" spans="21:21" x14ac:dyDescent="0.2">
      <c r="U44213" s="59"/>
    </row>
    <row r="44214" spans="21:21" x14ac:dyDescent="0.2">
      <c r="U44214" s="59"/>
    </row>
    <row r="44215" spans="21:21" x14ac:dyDescent="0.2">
      <c r="U44215" s="59"/>
    </row>
    <row r="44216" spans="21:21" x14ac:dyDescent="0.2">
      <c r="U44216" s="59"/>
    </row>
    <row r="44217" spans="21:21" x14ac:dyDescent="0.2">
      <c r="U44217" s="59"/>
    </row>
    <row r="44218" spans="21:21" x14ac:dyDescent="0.2">
      <c r="U44218" s="59"/>
    </row>
    <row r="44219" spans="21:21" x14ac:dyDescent="0.2">
      <c r="U44219" s="59"/>
    </row>
    <row r="44220" spans="21:21" x14ac:dyDescent="0.2">
      <c r="U44220" s="59"/>
    </row>
    <row r="44221" spans="21:21" x14ac:dyDescent="0.2">
      <c r="U44221" s="59"/>
    </row>
    <row r="44222" spans="21:21" x14ac:dyDescent="0.2">
      <c r="U44222" s="59"/>
    </row>
    <row r="44223" spans="21:21" x14ac:dyDescent="0.2">
      <c r="U44223" s="59"/>
    </row>
    <row r="44224" spans="21:21" x14ac:dyDescent="0.2">
      <c r="U44224" s="59"/>
    </row>
    <row r="44225" spans="21:21" x14ac:dyDescent="0.2">
      <c r="U44225" s="59"/>
    </row>
    <row r="44226" spans="21:21" x14ac:dyDescent="0.2">
      <c r="U44226" s="59"/>
    </row>
    <row r="44227" spans="21:21" x14ac:dyDescent="0.2">
      <c r="U44227" s="59"/>
    </row>
    <row r="44228" spans="21:21" x14ac:dyDescent="0.2">
      <c r="U44228" s="59"/>
    </row>
    <row r="44229" spans="21:21" x14ac:dyDescent="0.2">
      <c r="U44229" s="59"/>
    </row>
    <row r="44230" spans="21:21" x14ac:dyDescent="0.2">
      <c r="U44230" s="59"/>
    </row>
    <row r="44231" spans="21:21" x14ac:dyDescent="0.2">
      <c r="U44231" s="59"/>
    </row>
    <row r="44232" spans="21:21" x14ac:dyDescent="0.2">
      <c r="U44232" s="59"/>
    </row>
    <row r="44233" spans="21:21" x14ac:dyDescent="0.2">
      <c r="U44233" s="59"/>
    </row>
    <row r="44234" spans="21:21" x14ac:dyDescent="0.2">
      <c r="U44234" s="59"/>
    </row>
    <row r="44235" spans="21:21" x14ac:dyDescent="0.2">
      <c r="U44235" s="59"/>
    </row>
    <row r="44236" spans="21:21" x14ac:dyDescent="0.2">
      <c r="U44236" s="59"/>
    </row>
    <row r="44237" spans="21:21" x14ac:dyDescent="0.2">
      <c r="U44237" s="59"/>
    </row>
    <row r="44238" spans="21:21" x14ac:dyDescent="0.2">
      <c r="U44238" s="59"/>
    </row>
    <row r="44239" spans="21:21" x14ac:dyDescent="0.2">
      <c r="U44239" s="59"/>
    </row>
    <row r="44240" spans="21:21" x14ac:dyDescent="0.2">
      <c r="U44240" s="59"/>
    </row>
    <row r="44241" spans="21:21" x14ac:dyDescent="0.2">
      <c r="U44241" s="59"/>
    </row>
    <row r="44242" spans="21:21" x14ac:dyDescent="0.2">
      <c r="U44242" s="59"/>
    </row>
    <row r="44243" spans="21:21" x14ac:dyDescent="0.2">
      <c r="U44243" s="59"/>
    </row>
    <row r="44244" spans="21:21" x14ac:dyDescent="0.2">
      <c r="U44244" s="59"/>
    </row>
    <row r="44245" spans="21:21" x14ac:dyDescent="0.2">
      <c r="U44245" s="59"/>
    </row>
    <row r="44246" spans="21:21" x14ac:dyDescent="0.2">
      <c r="U44246" s="59"/>
    </row>
    <row r="44247" spans="21:21" x14ac:dyDescent="0.2">
      <c r="U44247" s="59"/>
    </row>
    <row r="44248" spans="21:21" x14ac:dyDescent="0.2">
      <c r="U44248" s="59"/>
    </row>
    <row r="44249" spans="21:21" x14ac:dyDescent="0.2">
      <c r="U44249" s="59"/>
    </row>
    <row r="44250" spans="21:21" x14ac:dyDescent="0.2">
      <c r="U44250" s="59"/>
    </row>
    <row r="44251" spans="21:21" x14ac:dyDescent="0.2">
      <c r="U44251" s="59"/>
    </row>
    <row r="44252" spans="21:21" x14ac:dyDescent="0.2">
      <c r="U44252" s="59"/>
    </row>
    <row r="44253" spans="21:21" x14ac:dyDescent="0.2">
      <c r="U44253" s="59"/>
    </row>
    <row r="44254" spans="21:21" x14ac:dyDescent="0.2">
      <c r="U44254" s="59"/>
    </row>
    <row r="44255" spans="21:21" x14ac:dyDescent="0.2">
      <c r="U44255" s="59"/>
    </row>
    <row r="44256" spans="21:21" x14ac:dyDescent="0.2">
      <c r="U44256" s="59"/>
    </row>
    <row r="44257" spans="21:21" x14ac:dyDescent="0.2">
      <c r="U44257" s="59"/>
    </row>
    <row r="44258" spans="21:21" x14ac:dyDescent="0.2">
      <c r="U44258" s="59"/>
    </row>
    <row r="44259" spans="21:21" x14ac:dyDescent="0.2">
      <c r="U44259" s="59"/>
    </row>
    <row r="44260" spans="21:21" x14ac:dyDescent="0.2">
      <c r="U44260" s="59"/>
    </row>
    <row r="44261" spans="21:21" x14ac:dyDescent="0.2">
      <c r="U44261" s="59"/>
    </row>
    <row r="44262" spans="21:21" x14ac:dyDescent="0.2">
      <c r="U44262" s="59"/>
    </row>
    <row r="44263" spans="21:21" x14ac:dyDescent="0.2">
      <c r="U44263" s="59"/>
    </row>
    <row r="44264" spans="21:21" x14ac:dyDescent="0.2">
      <c r="U44264" s="59"/>
    </row>
    <row r="44265" spans="21:21" x14ac:dyDescent="0.2">
      <c r="U44265" s="59"/>
    </row>
    <row r="44266" spans="21:21" x14ac:dyDescent="0.2">
      <c r="U44266" s="59"/>
    </row>
    <row r="44267" spans="21:21" x14ac:dyDescent="0.2">
      <c r="U44267" s="59"/>
    </row>
    <row r="44268" spans="21:21" x14ac:dyDescent="0.2">
      <c r="U44268" s="59"/>
    </row>
    <row r="44269" spans="21:21" x14ac:dyDescent="0.2">
      <c r="U44269" s="59"/>
    </row>
    <row r="44270" spans="21:21" x14ac:dyDescent="0.2">
      <c r="U44270" s="59"/>
    </row>
    <row r="44271" spans="21:21" x14ac:dyDescent="0.2">
      <c r="U44271" s="59"/>
    </row>
    <row r="44272" spans="21:21" x14ac:dyDescent="0.2">
      <c r="U44272" s="59"/>
    </row>
    <row r="44273" spans="21:21" x14ac:dyDescent="0.2">
      <c r="U44273" s="59"/>
    </row>
    <row r="44274" spans="21:21" x14ac:dyDescent="0.2">
      <c r="U44274" s="59"/>
    </row>
    <row r="44275" spans="21:21" x14ac:dyDescent="0.2">
      <c r="U44275" s="59"/>
    </row>
    <row r="44276" spans="21:21" x14ac:dyDescent="0.2">
      <c r="U44276" s="59"/>
    </row>
    <row r="44277" spans="21:21" x14ac:dyDescent="0.2">
      <c r="U44277" s="59"/>
    </row>
    <row r="44278" spans="21:21" x14ac:dyDescent="0.2">
      <c r="U44278" s="59"/>
    </row>
    <row r="44279" spans="21:21" x14ac:dyDescent="0.2">
      <c r="U44279" s="59"/>
    </row>
    <row r="44280" spans="21:21" x14ac:dyDescent="0.2">
      <c r="U44280" s="59"/>
    </row>
    <row r="44281" spans="21:21" x14ac:dyDescent="0.2">
      <c r="U44281" s="59"/>
    </row>
    <row r="44282" spans="21:21" x14ac:dyDescent="0.2">
      <c r="U44282" s="59"/>
    </row>
    <row r="44283" spans="21:21" x14ac:dyDescent="0.2">
      <c r="U44283" s="59"/>
    </row>
    <row r="44284" spans="21:21" x14ac:dyDescent="0.2">
      <c r="U44284" s="59"/>
    </row>
    <row r="44285" spans="21:21" x14ac:dyDescent="0.2">
      <c r="U44285" s="59"/>
    </row>
    <row r="44286" spans="21:21" x14ac:dyDescent="0.2">
      <c r="U44286" s="59"/>
    </row>
    <row r="44287" spans="21:21" x14ac:dyDescent="0.2">
      <c r="U44287" s="59"/>
    </row>
    <row r="44288" spans="21:21" x14ac:dyDescent="0.2">
      <c r="U44288" s="59"/>
    </row>
    <row r="44289" spans="21:21" x14ac:dyDescent="0.2">
      <c r="U44289" s="59"/>
    </row>
    <row r="44290" spans="21:21" x14ac:dyDescent="0.2">
      <c r="U44290" s="59"/>
    </row>
    <row r="44291" spans="21:21" x14ac:dyDescent="0.2">
      <c r="U44291" s="59"/>
    </row>
    <row r="44292" spans="21:21" x14ac:dyDescent="0.2">
      <c r="U44292" s="59"/>
    </row>
    <row r="44293" spans="21:21" x14ac:dyDescent="0.2">
      <c r="U44293" s="59"/>
    </row>
    <row r="44294" spans="21:21" x14ac:dyDescent="0.2">
      <c r="U44294" s="59"/>
    </row>
    <row r="44295" spans="21:21" x14ac:dyDescent="0.2">
      <c r="U44295" s="59"/>
    </row>
    <row r="44296" spans="21:21" x14ac:dyDescent="0.2">
      <c r="U44296" s="59"/>
    </row>
    <row r="44297" spans="21:21" x14ac:dyDescent="0.2">
      <c r="U44297" s="59"/>
    </row>
    <row r="44298" spans="21:21" x14ac:dyDescent="0.2">
      <c r="U44298" s="59"/>
    </row>
    <row r="44299" spans="21:21" x14ac:dyDescent="0.2">
      <c r="U44299" s="59"/>
    </row>
    <row r="44300" spans="21:21" x14ac:dyDescent="0.2">
      <c r="U44300" s="59"/>
    </row>
    <row r="44301" spans="21:21" x14ac:dyDescent="0.2">
      <c r="U44301" s="59"/>
    </row>
    <row r="44302" spans="21:21" x14ac:dyDescent="0.2">
      <c r="U44302" s="59"/>
    </row>
    <row r="44303" spans="21:21" x14ac:dyDescent="0.2">
      <c r="U44303" s="59"/>
    </row>
    <row r="44304" spans="21:21" x14ac:dyDescent="0.2">
      <c r="U44304" s="59"/>
    </row>
    <row r="44305" spans="21:21" x14ac:dyDescent="0.2">
      <c r="U44305" s="59"/>
    </row>
    <row r="44306" spans="21:21" x14ac:dyDescent="0.2">
      <c r="U44306" s="59"/>
    </row>
    <row r="44307" spans="21:21" x14ac:dyDescent="0.2">
      <c r="U44307" s="59"/>
    </row>
    <row r="44308" spans="21:21" x14ac:dyDescent="0.2">
      <c r="U44308" s="59"/>
    </row>
    <row r="44309" spans="21:21" x14ac:dyDescent="0.2">
      <c r="U44309" s="59"/>
    </row>
    <row r="44310" spans="21:21" x14ac:dyDescent="0.2">
      <c r="U44310" s="59"/>
    </row>
    <row r="44311" spans="21:21" x14ac:dyDescent="0.2">
      <c r="U44311" s="59"/>
    </row>
    <row r="44312" spans="21:21" x14ac:dyDescent="0.2">
      <c r="U44312" s="59"/>
    </row>
    <row r="44313" spans="21:21" x14ac:dyDescent="0.2">
      <c r="U44313" s="59"/>
    </row>
    <row r="44314" spans="21:21" x14ac:dyDescent="0.2">
      <c r="U44314" s="59"/>
    </row>
    <row r="44315" spans="21:21" x14ac:dyDescent="0.2">
      <c r="U44315" s="59"/>
    </row>
    <row r="44316" spans="21:21" x14ac:dyDescent="0.2">
      <c r="U44316" s="59"/>
    </row>
    <row r="44317" spans="21:21" x14ac:dyDescent="0.2">
      <c r="U44317" s="59"/>
    </row>
    <row r="44318" spans="21:21" x14ac:dyDescent="0.2">
      <c r="U44318" s="59"/>
    </row>
    <row r="44319" spans="21:21" x14ac:dyDescent="0.2">
      <c r="U44319" s="59"/>
    </row>
    <row r="44320" spans="21:21" x14ac:dyDescent="0.2">
      <c r="U44320" s="59"/>
    </row>
    <row r="44321" spans="21:21" x14ac:dyDescent="0.2">
      <c r="U44321" s="59"/>
    </row>
    <row r="44322" spans="21:21" x14ac:dyDescent="0.2">
      <c r="U44322" s="59"/>
    </row>
    <row r="44323" spans="21:21" x14ac:dyDescent="0.2">
      <c r="U44323" s="59"/>
    </row>
    <row r="44324" spans="21:21" x14ac:dyDescent="0.2">
      <c r="U44324" s="59"/>
    </row>
    <row r="44325" spans="21:21" x14ac:dyDescent="0.2">
      <c r="U44325" s="59"/>
    </row>
    <row r="44326" spans="21:21" x14ac:dyDescent="0.2">
      <c r="U44326" s="59"/>
    </row>
    <row r="44327" spans="21:21" x14ac:dyDescent="0.2">
      <c r="U44327" s="59"/>
    </row>
    <row r="44328" spans="21:21" x14ac:dyDescent="0.2">
      <c r="U44328" s="59"/>
    </row>
    <row r="44329" spans="21:21" x14ac:dyDescent="0.2">
      <c r="U44329" s="59"/>
    </row>
    <row r="44330" spans="21:21" x14ac:dyDescent="0.2">
      <c r="U44330" s="59"/>
    </row>
    <row r="44331" spans="21:21" x14ac:dyDescent="0.2">
      <c r="U44331" s="59"/>
    </row>
    <row r="44332" spans="21:21" x14ac:dyDescent="0.2">
      <c r="U44332" s="59"/>
    </row>
    <row r="44333" spans="21:21" x14ac:dyDescent="0.2">
      <c r="U44333" s="59"/>
    </row>
    <row r="44334" spans="21:21" x14ac:dyDescent="0.2">
      <c r="U44334" s="59"/>
    </row>
    <row r="44335" spans="21:21" x14ac:dyDescent="0.2">
      <c r="U44335" s="59"/>
    </row>
    <row r="44336" spans="21:21" x14ac:dyDescent="0.2">
      <c r="U44336" s="59"/>
    </row>
    <row r="44337" spans="21:21" x14ac:dyDescent="0.2">
      <c r="U44337" s="59"/>
    </row>
    <row r="44338" spans="21:21" x14ac:dyDescent="0.2">
      <c r="U44338" s="59"/>
    </row>
    <row r="44339" spans="21:21" x14ac:dyDescent="0.2">
      <c r="U44339" s="59"/>
    </row>
    <row r="44340" spans="21:21" x14ac:dyDescent="0.2">
      <c r="U44340" s="59"/>
    </row>
    <row r="44341" spans="21:21" x14ac:dyDescent="0.2">
      <c r="U44341" s="59"/>
    </row>
    <row r="44342" spans="21:21" x14ac:dyDescent="0.2">
      <c r="U44342" s="59"/>
    </row>
    <row r="44343" spans="21:21" x14ac:dyDescent="0.2">
      <c r="U44343" s="59"/>
    </row>
    <row r="44344" spans="21:21" x14ac:dyDescent="0.2">
      <c r="U44344" s="59"/>
    </row>
    <row r="44345" spans="21:21" x14ac:dyDescent="0.2">
      <c r="U44345" s="59"/>
    </row>
    <row r="44346" spans="21:21" x14ac:dyDescent="0.2">
      <c r="U44346" s="59"/>
    </row>
    <row r="44347" spans="21:21" x14ac:dyDescent="0.2">
      <c r="U44347" s="59"/>
    </row>
    <row r="44348" spans="21:21" x14ac:dyDescent="0.2">
      <c r="U44348" s="59"/>
    </row>
    <row r="44349" spans="21:21" x14ac:dyDescent="0.2">
      <c r="U44349" s="59"/>
    </row>
    <row r="44350" spans="21:21" x14ac:dyDescent="0.2">
      <c r="U44350" s="59"/>
    </row>
    <row r="44351" spans="21:21" x14ac:dyDescent="0.2">
      <c r="U44351" s="59"/>
    </row>
    <row r="44352" spans="21:21" x14ac:dyDescent="0.2">
      <c r="U44352" s="59"/>
    </row>
    <row r="44353" spans="21:21" x14ac:dyDescent="0.2">
      <c r="U44353" s="59"/>
    </row>
    <row r="44354" spans="21:21" x14ac:dyDescent="0.2">
      <c r="U44354" s="59"/>
    </row>
    <row r="44355" spans="21:21" x14ac:dyDescent="0.2">
      <c r="U44355" s="59"/>
    </row>
    <row r="44356" spans="21:21" x14ac:dyDescent="0.2">
      <c r="U44356" s="59"/>
    </row>
    <row r="44357" spans="21:21" x14ac:dyDescent="0.2">
      <c r="U44357" s="59"/>
    </row>
    <row r="44358" spans="21:21" x14ac:dyDescent="0.2">
      <c r="U44358" s="59"/>
    </row>
    <row r="44359" spans="21:21" x14ac:dyDescent="0.2">
      <c r="U44359" s="59"/>
    </row>
    <row r="44360" spans="21:21" x14ac:dyDescent="0.2">
      <c r="U44360" s="59"/>
    </row>
    <row r="44361" spans="21:21" x14ac:dyDescent="0.2">
      <c r="U44361" s="59"/>
    </row>
    <row r="44362" spans="21:21" x14ac:dyDescent="0.2">
      <c r="U44362" s="59"/>
    </row>
    <row r="44363" spans="21:21" x14ac:dyDescent="0.2">
      <c r="U44363" s="59"/>
    </row>
    <row r="44364" spans="21:21" x14ac:dyDescent="0.2">
      <c r="U44364" s="59"/>
    </row>
    <row r="44365" spans="21:21" x14ac:dyDescent="0.2">
      <c r="U44365" s="59"/>
    </row>
    <row r="44366" spans="21:21" x14ac:dyDescent="0.2">
      <c r="U44366" s="59"/>
    </row>
    <row r="44367" spans="21:21" x14ac:dyDescent="0.2">
      <c r="U44367" s="59"/>
    </row>
    <row r="44368" spans="21:21" x14ac:dyDescent="0.2">
      <c r="U44368" s="59"/>
    </row>
    <row r="44369" spans="21:21" x14ac:dyDescent="0.2">
      <c r="U44369" s="59"/>
    </row>
    <row r="44370" spans="21:21" x14ac:dyDescent="0.2">
      <c r="U44370" s="59"/>
    </row>
    <row r="44371" spans="21:21" x14ac:dyDescent="0.2">
      <c r="U44371" s="59"/>
    </row>
    <row r="44372" spans="21:21" x14ac:dyDescent="0.2">
      <c r="U44372" s="59"/>
    </row>
    <row r="44373" spans="21:21" x14ac:dyDescent="0.2">
      <c r="U44373" s="59"/>
    </row>
    <row r="44374" spans="21:21" x14ac:dyDescent="0.2">
      <c r="U44374" s="59"/>
    </row>
    <row r="44375" spans="21:21" x14ac:dyDescent="0.2">
      <c r="U44375" s="59"/>
    </row>
    <row r="44376" spans="21:21" x14ac:dyDescent="0.2">
      <c r="U44376" s="59"/>
    </row>
    <row r="44377" spans="21:21" x14ac:dyDescent="0.2">
      <c r="U44377" s="59"/>
    </row>
    <row r="44378" spans="21:21" x14ac:dyDescent="0.2">
      <c r="U44378" s="59"/>
    </row>
    <row r="44379" spans="21:21" x14ac:dyDescent="0.2">
      <c r="U44379" s="59"/>
    </row>
    <row r="44380" spans="21:21" x14ac:dyDescent="0.2">
      <c r="U44380" s="59"/>
    </row>
    <row r="44381" spans="21:21" x14ac:dyDescent="0.2">
      <c r="U44381" s="59"/>
    </row>
    <row r="44382" spans="21:21" x14ac:dyDescent="0.2">
      <c r="U44382" s="59"/>
    </row>
    <row r="44383" spans="21:21" x14ac:dyDescent="0.2">
      <c r="U44383" s="59"/>
    </row>
    <row r="44384" spans="21:21" x14ac:dyDescent="0.2">
      <c r="U44384" s="59"/>
    </row>
    <row r="44385" spans="21:21" x14ac:dyDescent="0.2">
      <c r="U44385" s="59"/>
    </row>
    <row r="44386" spans="21:21" x14ac:dyDescent="0.2">
      <c r="U44386" s="59"/>
    </row>
    <row r="44387" spans="21:21" x14ac:dyDescent="0.2">
      <c r="U44387" s="59"/>
    </row>
    <row r="44388" spans="21:21" x14ac:dyDescent="0.2">
      <c r="U44388" s="59"/>
    </row>
    <row r="44389" spans="21:21" x14ac:dyDescent="0.2">
      <c r="U44389" s="59"/>
    </row>
    <row r="44390" spans="21:21" x14ac:dyDescent="0.2">
      <c r="U44390" s="59"/>
    </row>
    <row r="44391" spans="21:21" x14ac:dyDescent="0.2">
      <c r="U44391" s="59"/>
    </row>
    <row r="44392" spans="21:21" x14ac:dyDescent="0.2">
      <c r="U44392" s="59"/>
    </row>
    <row r="44393" spans="21:21" x14ac:dyDescent="0.2">
      <c r="U44393" s="59"/>
    </row>
    <row r="44394" spans="21:21" x14ac:dyDescent="0.2">
      <c r="U44394" s="59"/>
    </row>
    <row r="44395" spans="21:21" x14ac:dyDescent="0.2">
      <c r="U44395" s="59"/>
    </row>
    <row r="44396" spans="21:21" x14ac:dyDescent="0.2">
      <c r="U44396" s="59"/>
    </row>
    <row r="44397" spans="21:21" x14ac:dyDescent="0.2">
      <c r="U44397" s="59"/>
    </row>
    <row r="44398" spans="21:21" x14ac:dyDescent="0.2">
      <c r="U44398" s="59"/>
    </row>
    <row r="44399" spans="21:21" x14ac:dyDescent="0.2">
      <c r="U44399" s="59"/>
    </row>
    <row r="44400" spans="21:21" x14ac:dyDescent="0.2">
      <c r="U44400" s="59"/>
    </row>
    <row r="44401" spans="21:21" x14ac:dyDescent="0.2">
      <c r="U44401" s="59"/>
    </row>
    <row r="44402" spans="21:21" x14ac:dyDescent="0.2">
      <c r="U44402" s="59"/>
    </row>
    <row r="44403" spans="21:21" x14ac:dyDescent="0.2">
      <c r="U44403" s="59"/>
    </row>
    <row r="44404" spans="21:21" x14ac:dyDescent="0.2">
      <c r="U44404" s="59"/>
    </row>
    <row r="44405" spans="21:21" x14ac:dyDescent="0.2">
      <c r="U44405" s="59"/>
    </row>
    <row r="44406" spans="21:21" x14ac:dyDescent="0.2">
      <c r="U44406" s="59"/>
    </row>
    <row r="44407" spans="21:21" x14ac:dyDescent="0.2">
      <c r="U44407" s="59"/>
    </row>
    <row r="44408" spans="21:21" x14ac:dyDescent="0.2">
      <c r="U44408" s="59"/>
    </row>
    <row r="44409" spans="21:21" x14ac:dyDescent="0.2">
      <c r="U44409" s="59"/>
    </row>
    <row r="44410" spans="21:21" x14ac:dyDescent="0.2">
      <c r="U44410" s="59"/>
    </row>
    <row r="44411" spans="21:21" x14ac:dyDescent="0.2">
      <c r="U44411" s="59"/>
    </row>
    <row r="44412" spans="21:21" x14ac:dyDescent="0.2">
      <c r="U44412" s="59"/>
    </row>
    <row r="44413" spans="21:21" x14ac:dyDescent="0.2">
      <c r="U44413" s="59"/>
    </row>
    <row r="44414" spans="21:21" x14ac:dyDescent="0.2">
      <c r="U44414" s="59"/>
    </row>
    <row r="44415" spans="21:21" x14ac:dyDescent="0.2">
      <c r="U44415" s="59"/>
    </row>
    <row r="44416" spans="21:21" x14ac:dyDescent="0.2">
      <c r="U44416" s="59"/>
    </row>
    <row r="44417" spans="21:21" x14ac:dyDescent="0.2">
      <c r="U44417" s="59"/>
    </row>
    <row r="44418" spans="21:21" x14ac:dyDescent="0.2">
      <c r="U44418" s="59"/>
    </row>
    <row r="44419" spans="21:21" x14ac:dyDescent="0.2">
      <c r="U44419" s="59"/>
    </row>
    <row r="44420" spans="21:21" x14ac:dyDescent="0.2">
      <c r="U44420" s="59"/>
    </row>
    <row r="44421" spans="21:21" x14ac:dyDescent="0.2">
      <c r="U44421" s="59"/>
    </row>
    <row r="44422" spans="21:21" x14ac:dyDescent="0.2">
      <c r="U44422" s="59"/>
    </row>
    <row r="44423" spans="21:21" x14ac:dyDescent="0.2">
      <c r="U44423" s="59"/>
    </row>
    <row r="44424" spans="21:21" x14ac:dyDescent="0.2">
      <c r="U44424" s="59"/>
    </row>
    <row r="44425" spans="21:21" x14ac:dyDescent="0.2">
      <c r="U44425" s="59"/>
    </row>
    <row r="44426" spans="21:21" x14ac:dyDescent="0.2">
      <c r="U44426" s="59"/>
    </row>
    <row r="44427" spans="21:21" x14ac:dyDescent="0.2">
      <c r="U44427" s="59"/>
    </row>
    <row r="44428" spans="21:21" x14ac:dyDescent="0.2">
      <c r="U44428" s="59"/>
    </row>
    <row r="44429" spans="21:21" x14ac:dyDescent="0.2">
      <c r="U44429" s="59"/>
    </row>
    <row r="44430" spans="21:21" x14ac:dyDescent="0.2">
      <c r="U44430" s="59"/>
    </row>
    <row r="44431" spans="21:21" x14ac:dyDescent="0.2">
      <c r="U44431" s="59"/>
    </row>
    <row r="44432" spans="21:21" x14ac:dyDescent="0.2">
      <c r="U44432" s="59"/>
    </row>
    <row r="44433" spans="21:21" x14ac:dyDescent="0.2">
      <c r="U44433" s="59"/>
    </row>
    <row r="44434" spans="21:21" x14ac:dyDescent="0.2">
      <c r="U44434" s="59"/>
    </row>
    <row r="44435" spans="21:21" x14ac:dyDescent="0.2">
      <c r="U44435" s="59"/>
    </row>
    <row r="44436" spans="21:21" x14ac:dyDescent="0.2">
      <c r="U44436" s="59"/>
    </row>
    <row r="44437" spans="21:21" x14ac:dyDescent="0.2">
      <c r="U44437" s="59"/>
    </row>
    <row r="44438" spans="21:21" x14ac:dyDescent="0.2">
      <c r="U44438" s="59"/>
    </row>
    <row r="44439" spans="21:21" x14ac:dyDescent="0.2">
      <c r="U44439" s="59"/>
    </row>
    <row r="44440" spans="21:21" x14ac:dyDescent="0.2">
      <c r="U44440" s="59"/>
    </row>
    <row r="44441" spans="21:21" x14ac:dyDescent="0.2">
      <c r="U44441" s="59"/>
    </row>
    <row r="44442" spans="21:21" x14ac:dyDescent="0.2">
      <c r="U44442" s="59"/>
    </row>
    <row r="44443" spans="21:21" x14ac:dyDescent="0.2">
      <c r="U44443" s="59"/>
    </row>
    <row r="44444" spans="21:21" x14ac:dyDescent="0.2">
      <c r="U44444" s="59"/>
    </row>
    <row r="44445" spans="21:21" x14ac:dyDescent="0.2">
      <c r="U44445" s="59"/>
    </row>
    <row r="44446" spans="21:21" x14ac:dyDescent="0.2">
      <c r="U44446" s="59"/>
    </row>
    <row r="44447" spans="21:21" x14ac:dyDescent="0.2">
      <c r="U44447" s="59"/>
    </row>
    <row r="44448" spans="21:21" x14ac:dyDescent="0.2">
      <c r="U44448" s="59"/>
    </row>
    <row r="44449" spans="21:21" x14ac:dyDescent="0.2">
      <c r="U44449" s="59"/>
    </row>
    <row r="44450" spans="21:21" x14ac:dyDescent="0.2">
      <c r="U44450" s="59"/>
    </row>
    <row r="44451" spans="21:21" x14ac:dyDescent="0.2">
      <c r="U44451" s="59"/>
    </row>
    <row r="44452" spans="21:21" x14ac:dyDescent="0.2">
      <c r="U44452" s="59"/>
    </row>
    <row r="44453" spans="21:21" x14ac:dyDescent="0.2">
      <c r="U44453" s="59"/>
    </row>
    <row r="44454" spans="21:21" x14ac:dyDescent="0.2">
      <c r="U44454" s="59"/>
    </row>
    <row r="44455" spans="21:21" x14ac:dyDescent="0.2">
      <c r="U44455" s="59"/>
    </row>
    <row r="44456" spans="21:21" x14ac:dyDescent="0.2">
      <c r="U44456" s="59"/>
    </row>
    <row r="44457" spans="21:21" x14ac:dyDescent="0.2">
      <c r="U44457" s="59"/>
    </row>
    <row r="44458" spans="21:21" x14ac:dyDescent="0.2">
      <c r="U44458" s="59"/>
    </row>
    <row r="44459" spans="21:21" x14ac:dyDescent="0.2">
      <c r="U44459" s="59"/>
    </row>
    <row r="44460" spans="21:21" x14ac:dyDescent="0.2">
      <c r="U44460" s="59"/>
    </row>
    <row r="44461" spans="21:21" x14ac:dyDescent="0.2">
      <c r="U44461" s="59"/>
    </row>
    <row r="44462" spans="21:21" x14ac:dyDescent="0.2">
      <c r="U44462" s="59"/>
    </row>
    <row r="44463" spans="21:21" x14ac:dyDescent="0.2">
      <c r="U44463" s="59"/>
    </row>
    <row r="44464" spans="21:21" x14ac:dyDescent="0.2">
      <c r="U44464" s="59"/>
    </row>
    <row r="44465" spans="21:21" x14ac:dyDescent="0.2">
      <c r="U44465" s="59"/>
    </row>
    <row r="44466" spans="21:21" x14ac:dyDescent="0.2">
      <c r="U44466" s="59"/>
    </row>
    <row r="44467" spans="21:21" x14ac:dyDescent="0.2">
      <c r="U44467" s="59"/>
    </row>
    <row r="44468" spans="21:21" x14ac:dyDescent="0.2">
      <c r="U44468" s="59"/>
    </row>
    <row r="44469" spans="21:21" x14ac:dyDescent="0.2">
      <c r="U44469" s="59"/>
    </row>
    <row r="44470" spans="21:21" x14ac:dyDescent="0.2">
      <c r="U44470" s="59"/>
    </row>
    <row r="44471" spans="21:21" x14ac:dyDescent="0.2">
      <c r="U44471" s="59"/>
    </row>
    <row r="44472" spans="21:21" x14ac:dyDescent="0.2">
      <c r="U44472" s="59"/>
    </row>
    <row r="44473" spans="21:21" x14ac:dyDescent="0.2">
      <c r="U44473" s="59"/>
    </row>
    <row r="44474" spans="21:21" x14ac:dyDescent="0.2">
      <c r="U44474" s="59"/>
    </row>
    <row r="44475" spans="21:21" x14ac:dyDescent="0.2">
      <c r="U44475" s="59"/>
    </row>
    <row r="44476" spans="21:21" x14ac:dyDescent="0.2">
      <c r="U44476" s="59"/>
    </row>
    <row r="44477" spans="21:21" x14ac:dyDescent="0.2">
      <c r="U44477" s="59"/>
    </row>
    <row r="44478" spans="21:21" x14ac:dyDescent="0.2">
      <c r="U44478" s="59"/>
    </row>
    <row r="44479" spans="21:21" x14ac:dyDescent="0.2">
      <c r="U44479" s="59"/>
    </row>
    <row r="44480" spans="21:21" x14ac:dyDescent="0.2">
      <c r="U44480" s="59"/>
    </row>
    <row r="44481" spans="21:21" x14ac:dyDescent="0.2">
      <c r="U44481" s="59"/>
    </row>
    <row r="44482" spans="21:21" x14ac:dyDescent="0.2">
      <c r="U44482" s="59"/>
    </row>
    <row r="44483" spans="21:21" x14ac:dyDescent="0.2">
      <c r="U44483" s="59"/>
    </row>
    <row r="44484" spans="21:21" x14ac:dyDescent="0.2">
      <c r="U44484" s="59"/>
    </row>
    <row r="44485" spans="21:21" x14ac:dyDescent="0.2">
      <c r="U44485" s="59"/>
    </row>
    <row r="44486" spans="21:21" x14ac:dyDescent="0.2">
      <c r="U44486" s="59"/>
    </row>
    <row r="44487" spans="21:21" x14ac:dyDescent="0.2">
      <c r="U44487" s="59"/>
    </row>
    <row r="44488" spans="21:21" x14ac:dyDescent="0.2">
      <c r="U44488" s="59"/>
    </row>
    <row r="44489" spans="21:21" x14ac:dyDescent="0.2">
      <c r="U44489" s="59"/>
    </row>
    <row r="44490" spans="21:21" x14ac:dyDescent="0.2">
      <c r="U44490" s="59"/>
    </row>
    <row r="44491" spans="21:21" x14ac:dyDescent="0.2">
      <c r="U44491" s="59"/>
    </row>
    <row r="44492" spans="21:21" x14ac:dyDescent="0.2">
      <c r="U44492" s="59"/>
    </row>
    <row r="44493" spans="21:21" x14ac:dyDescent="0.2">
      <c r="U44493" s="59"/>
    </row>
    <row r="44494" spans="21:21" x14ac:dyDescent="0.2">
      <c r="U44494" s="59"/>
    </row>
    <row r="44495" spans="21:21" x14ac:dyDescent="0.2">
      <c r="U44495" s="59"/>
    </row>
    <row r="44496" spans="21:21" x14ac:dyDescent="0.2">
      <c r="U44496" s="59"/>
    </row>
    <row r="44497" spans="21:21" x14ac:dyDescent="0.2">
      <c r="U44497" s="59"/>
    </row>
    <row r="44498" spans="21:21" x14ac:dyDescent="0.2">
      <c r="U44498" s="59"/>
    </row>
    <row r="44499" spans="21:21" x14ac:dyDescent="0.2">
      <c r="U44499" s="59"/>
    </row>
    <row r="44500" spans="21:21" x14ac:dyDescent="0.2">
      <c r="U44500" s="59"/>
    </row>
    <row r="44501" spans="21:21" x14ac:dyDescent="0.2">
      <c r="U44501" s="59"/>
    </row>
    <row r="44502" spans="21:21" x14ac:dyDescent="0.2">
      <c r="U44502" s="59"/>
    </row>
    <row r="44503" spans="21:21" x14ac:dyDescent="0.2">
      <c r="U44503" s="59"/>
    </row>
    <row r="44504" spans="21:21" x14ac:dyDescent="0.2">
      <c r="U44504" s="59"/>
    </row>
    <row r="44505" spans="21:21" x14ac:dyDescent="0.2">
      <c r="U44505" s="59"/>
    </row>
    <row r="44506" spans="21:21" x14ac:dyDescent="0.2">
      <c r="U44506" s="59"/>
    </row>
    <row r="44507" spans="21:21" x14ac:dyDescent="0.2">
      <c r="U44507" s="59"/>
    </row>
    <row r="44508" spans="21:21" x14ac:dyDescent="0.2">
      <c r="U44508" s="59"/>
    </row>
    <row r="44509" spans="21:21" x14ac:dyDescent="0.2">
      <c r="U44509" s="59"/>
    </row>
    <row r="44510" spans="21:21" x14ac:dyDescent="0.2">
      <c r="U44510" s="59"/>
    </row>
    <row r="44511" spans="21:21" x14ac:dyDescent="0.2">
      <c r="U44511" s="59"/>
    </row>
    <row r="44512" spans="21:21" x14ac:dyDescent="0.2">
      <c r="U44512" s="59"/>
    </row>
    <row r="44513" spans="21:21" x14ac:dyDescent="0.2">
      <c r="U44513" s="59"/>
    </row>
    <row r="44514" spans="21:21" x14ac:dyDescent="0.2">
      <c r="U44514" s="59"/>
    </row>
    <row r="44515" spans="21:21" x14ac:dyDescent="0.2">
      <c r="U44515" s="59"/>
    </row>
    <row r="44516" spans="21:21" x14ac:dyDescent="0.2">
      <c r="U44516" s="59"/>
    </row>
    <row r="44517" spans="21:21" x14ac:dyDescent="0.2">
      <c r="U44517" s="59"/>
    </row>
    <row r="44518" spans="21:21" x14ac:dyDescent="0.2">
      <c r="U44518" s="59"/>
    </row>
    <row r="44519" spans="21:21" x14ac:dyDescent="0.2">
      <c r="U44519" s="59"/>
    </row>
    <row r="44520" spans="21:21" x14ac:dyDescent="0.2">
      <c r="U44520" s="59"/>
    </row>
    <row r="44521" spans="21:21" x14ac:dyDescent="0.2">
      <c r="U44521" s="59"/>
    </row>
    <row r="44522" spans="21:21" x14ac:dyDescent="0.2">
      <c r="U44522" s="59"/>
    </row>
    <row r="44523" spans="21:21" x14ac:dyDescent="0.2">
      <c r="U44523" s="59"/>
    </row>
    <row r="44524" spans="21:21" x14ac:dyDescent="0.2">
      <c r="U44524" s="59"/>
    </row>
    <row r="44525" spans="21:21" x14ac:dyDescent="0.2">
      <c r="U44525" s="59"/>
    </row>
    <row r="44526" spans="21:21" x14ac:dyDescent="0.2">
      <c r="U44526" s="59"/>
    </row>
    <row r="44527" spans="21:21" x14ac:dyDescent="0.2">
      <c r="U44527" s="59"/>
    </row>
    <row r="44528" spans="21:21" x14ac:dyDescent="0.2">
      <c r="U44528" s="59"/>
    </row>
    <row r="44529" spans="21:21" x14ac:dyDescent="0.2">
      <c r="U44529" s="59"/>
    </row>
    <row r="44530" spans="21:21" x14ac:dyDescent="0.2">
      <c r="U44530" s="59"/>
    </row>
    <row r="44531" spans="21:21" x14ac:dyDescent="0.2">
      <c r="U44531" s="59"/>
    </row>
    <row r="44532" spans="21:21" x14ac:dyDescent="0.2">
      <c r="U44532" s="59"/>
    </row>
    <row r="44533" spans="21:21" x14ac:dyDescent="0.2">
      <c r="U44533" s="59"/>
    </row>
    <row r="44534" spans="21:21" x14ac:dyDescent="0.2">
      <c r="U44534" s="59"/>
    </row>
    <row r="44535" spans="21:21" x14ac:dyDescent="0.2">
      <c r="U44535" s="59"/>
    </row>
    <row r="44536" spans="21:21" x14ac:dyDescent="0.2">
      <c r="U44536" s="59"/>
    </row>
    <row r="44537" spans="21:21" x14ac:dyDescent="0.2">
      <c r="U44537" s="59"/>
    </row>
    <row r="44538" spans="21:21" x14ac:dyDescent="0.2">
      <c r="U44538" s="59"/>
    </row>
    <row r="44539" spans="21:21" x14ac:dyDescent="0.2">
      <c r="U44539" s="59"/>
    </row>
    <row r="44540" spans="21:21" x14ac:dyDescent="0.2">
      <c r="U44540" s="59"/>
    </row>
    <row r="44541" spans="21:21" x14ac:dyDescent="0.2">
      <c r="U44541" s="59"/>
    </row>
    <row r="44542" spans="21:21" x14ac:dyDescent="0.2">
      <c r="U44542" s="59"/>
    </row>
    <row r="44543" spans="21:21" x14ac:dyDescent="0.2">
      <c r="U44543" s="59"/>
    </row>
    <row r="44544" spans="21:21" x14ac:dyDescent="0.2">
      <c r="U44544" s="59"/>
    </row>
    <row r="44545" spans="21:21" x14ac:dyDescent="0.2">
      <c r="U44545" s="59"/>
    </row>
    <row r="44546" spans="21:21" x14ac:dyDescent="0.2">
      <c r="U44546" s="59"/>
    </row>
    <row r="44547" spans="21:21" x14ac:dyDescent="0.2">
      <c r="U44547" s="59"/>
    </row>
    <row r="44548" spans="21:21" x14ac:dyDescent="0.2">
      <c r="U44548" s="59"/>
    </row>
    <row r="44549" spans="21:21" x14ac:dyDescent="0.2">
      <c r="U44549" s="59"/>
    </row>
    <row r="44550" spans="21:21" x14ac:dyDescent="0.2">
      <c r="U44550" s="59"/>
    </row>
    <row r="44551" spans="21:21" x14ac:dyDescent="0.2">
      <c r="U44551" s="59"/>
    </row>
    <row r="44552" spans="21:21" x14ac:dyDescent="0.2">
      <c r="U44552" s="59"/>
    </row>
    <row r="44553" spans="21:21" x14ac:dyDescent="0.2">
      <c r="U44553" s="59"/>
    </row>
    <row r="44554" spans="21:21" x14ac:dyDescent="0.2">
      <c r="U44554" s="59"/>
    </row>
    <row r="44555" spans="21:21" x14ac:dyDescent="0.2">
      <c r="U44555" s="59"/>
    </row>
    <row r="44556" spans="21:21" x14ac:dyDescent="0.2">
      <c r="U44556" s="59"/>
    </row>
    <row r="44557" spans="21:21" x14ac:dyDescent="0.2">
      <c r="U44557" s="59"/>
    </row>
    <row r="44558" spans="21:21" x14ac:dyDescent="0.2">
      <c r="U44558" s="59"/>
    </row>
    <row r="44559" spans="21:21" x14ac:dyDescent="0.2">
      <c r="U44559" s="59"/>
    </row>
    <row r="44560" spans="21:21" x14ac:dyDescent="0.2">
      <c r="U44560" s="59"/>
    </row>
    <row r="44561" spans="21:21" x14ac:dyDescent="0.2">
      <c r="U44561" s="59"/>
    </row>
    <row r="44562" spans="21:21" x14ac:dyDescent="0.2">
      <c r="U44562" s="59"/>
    </row>
    <row r="44563" spans="21:21" x14ac:dyDescent="0.2">
      <c r="U44563" s="59"/>
    </row>
    <row r="44564" spans="21:21" x14ac:dyDescent="0.2">
      <c r="U44564" s="59"/>
    </row>
    <row r="44565" spans="21:21" x14ac:dyDescent="0.2">
      <c r="U44565" s="59"/>
    </row>
    <row r="44566" spans="21:21" x14ac:dyDescent="0.2">
      <c r="U44566" s="59"/>
    </row>
    <row r="44567" spans="21:21" x14ac:dyDescent="0.2">
      <c r="U44567" s="59"/>
    </row>
    <row r="44568" spans="21:21" x14ac:dyDescent="0.2">
      <c r="U44568" s="59"/>
    </row>
    <row r="44569" spans="21:21" x14ac:dyDescent="0.2">
      <c r="U44569" s="59"/>
    </row>
    <row r="44570" spans="21:21" x14ac:dyDescent="0.2">
      <c r="U44570" s="59"/>
    </row>
    <row r="44571" spans="21:21" x14ac:dyDescent="0.2">
      <c r="U44571" s="59"/>
    </row>
    <row r="44572" spans="21:21" x14ac:dyDescent="0.2">
      <c r="U44572" s="59"/>
    </row>
    <row r="44573" spans="21:21" x14ac:dyDescent="0.2">
      <c r="U44573" s="59"/>
    </row>
    <row r="44574" spans="21:21" x14ac:dyDescent="0.2">
      <c r="U44574" s="59"/>
    </row>
    <row r="44575" spans="21:21" x14ac:dyDescent="0.2">
      <c r="U44575" s="59"/>
    </row>
    <row r="44576" spans="21:21" x14ac:dyDescent="0.2">
      <c r="U44576" s="59"/>
    </row>
    <row r="44577" spans="21:21" x14ac:dyDescent="0.2">
      <c r="U44577" s="59"/>
    </row>
    <row r="44578" spans="21:21" x14ac:dyDescent="0.2">
      <c r="U44578" s="59"/>
    </row>
    <row r="44579" spans="21:21" x14ac:dyDescent="0.2">
      <c r="U44579" s="59"/>
    </row>
    <row r="44580" spans="21:21" x14ac:dyDescent="0.2">
      <c r="U44580" s="59"/>
    </row>
    <row r="44581" spans="21:21" x14ac:dyDescent="0.2">
      <c r="U44581" s="59"/>
    </row>
    <row r="44582" spans="21:21" x14ac:dyDescent="0.2">
      <c r="U44582" s="59"/>
    </row>
    <row r="44583" spans="21:21" x14ac:dyDescent="0.2">
      <c r="U44583" s="59"/>
    </row>
    <row r="44584" spans="21:21" x14ac:dyDescent="0.2">
      <c r="U44584" s="59"/>
    </row>
    <row r="44585" spans="21:21" x14ac:dyDescent="0.2">
      <c r="U44585" s="59"/>
    </row>
    <row r="44586" spans="21:21" x14ac:dyDescent="0.2">
      <c r="U44586" s="59"/>
    </row>
    <row r="44587" spans="21:21" x14ac:dyDescent="0.2">
      <c r="U44587" s="59"/>
    </row>
    <row r="44588" spans="21:21" x14ac:dyDescent="0.2">
      <c r="U44588" s="59"/>
    </row>
    <row r="44589" spans="21:21" x14ac:dyDescent="0.2">
      <c r="U44589" s="59"/>
    </row>
    <row r="44590" spans="21:21" x14ac:dyDescent="0.2">
      <c r="U44590" s="59"/>
    </row>
    <row r="44591" spans="21:21" x14ac:dyDescent="0.2">
      <c r="U44591" s="59"/>
    </row>
    <row r="44592" spans="21:21" x14ac:dyDescent="0.2">
      <c r="U44592" s="59"/>
    </row>
    <row r="44593" spans="21:21" x14ac:dyDescent="0.2">
      <c r="U44593" s="59"/>
    </row>
    <row r="44594" spans="21:21" x14ac:dyDescent="0.2">
      <c r="U44594" s="59"/>
    </row>
    <row r="44595" spans="21:21" x14ac:dyDescent="0.2">
      <c r="U44595" s="59"/>
    </row>
    <row r="44596" spans="21:21" x14ac:dyDescent="0.2">
      <c r="U44596" s="59"/>
    </row>
    <row r="44597" spans="21:21" x14ac:dyDescent="0.2">
      <c r="U44597" s="59"/>
    </row>
    <row r="44598" spans="21:21" x14ac:dyDescent="0.2">
      <c r="U44598" s="59"/>
    </row>
    <row r="44599" spans="21:21" x14ac:dyDescent="0.2">
      <c r="U44599" s="59"/>
    </row>
    <row r="44600" spans="21:21" x14ac:dyDescent="0.2">
      <c r="U44600" s="59"/>
    </row>
    <row r="44601" spans="21:21" x14ac:dyDescent="0.2">
      <c r="U44601" s="59"/>
    </row>
    <row r="44602" spans="21:21" x14ac:dyDescent="0.2">
      <c r="U44602" s="59"/>
    </row>
    <row r="44603" spans="21:21" x14ac:dyDescent="0.2">
      <c r="U44603" s="59"/>
    </row>
    <row r="44604" spans="21:21" x14ac:dyDescent="0.2">
      <c r="U44604" s="59"/>
    </row>
    <row r="44605" spans="21:21" x14ac:dyDescent="0.2">
      <c r="U44605" s="59"/>
    </row>
    <row r="44606" spans="21:21" x14ac:dyDescent="0.2">
      <c r="U44606" s="59"/>
    </row>
    <row r="44607" spans="21:21" x14ac:dyDescent="0.2">
      <c r="U44607" s="59"/>
    </row>
    <row r="44608" spans="21:21" x14ac:dyDescent="0.2">
      <c r="U44608" s="59"/>
    </row>
    <row r="44609" spans="21:21" x14ac:dyDescent="0.2">
      <c r="U44609" s="59"/>
    </row>
    <row r="44610" spans="21:21" x14ac:dyDescent="0.2">
      <c r="U44610" s="59"/>
    </row>
    <row r="44611" spans="21:21" x14ac:dyDescent="0.2">
      <c r="U44611" s="59"/>
    </row>
    <row r="44612" spans="21:21" x14ac:dyDescent="0.2">
      <c r="U44612" s="59"/>
    </row>
    <row r="44613" spans="21:21" x14ac:dyDescent="0.2">
      <c r="U44613" s="59"/>
    </row>
    <row r="44614" spans="21:21" x14ac:dyDescent="0.2">
      <c r="U44614" s="59"/>
    </row>
    <row r="44615" spans="21:21" x14ac:dyDescent="0.2">
      <c r="U44615" s="59"/>
    </row>
    <row r="44616" spans="21:21" x14ac:dyDescent="0.2">
      <c r="U44616" s="59"/>
    </row>
    <row r="44617" spans="21:21" x14ac:dyDescent="0.2">
      <c r="U44617" s="59"/>
    </row>
    <row r="44618" spans="21:21" x14ac:dyDescent="0.2">
      <c r="U44618" s="59"/>
    </row>
    <row r="44619" spans="21:21" x14ac:dyDescent="0.2">
      <c r="U44619" s="59"/>
    </row>
    <row r="44620" spans="21:21" x14ac:dyDescent="0.2">
      <c r="U44620" s="59"/>
    </row>
    <row r="44621" spans="21:21" x14ac:dyDescent="0.2">
      <c r="U44621" s="59"/>
    </row>
    <row r="44622" spans="21:21" x14ac:dyDescent="0.2">
      <c r="U44622" s="59"/>
    </row>
    <row r="44623" spans="21:21" x14ac:dyDescent="0.2">
      <c r="U44623" s="59"/>
    </row>
    <row r="44624" spans="21:21" x14ac:dyDescent="0.2">
      <c r="U44624" s="59"/>
    </row>
    <row r="44625" spans="21:21" x14ac:dyDescent="0.2">
      <c r="U44625" s="59"/>
    </row>
    <row r="44626" spans="21:21" x14ac:dyDescent="0.2">
      <c r="U44626" s="59"/>
    </row>
    <row r="44627" spans="21:21" x14ac:dyDescent="0.2">
      <c r="U44627" s="59"/>
    </row>
    <row r="44628" spans="21:21" x14ac:dyDescent="0.2">
      <c r="U44628" s="59"/>
    </row>
    <row r="44629" spans="21:21" x14ac:dyDescent="0.2">
      <c r="U44629" s="59"/>
    </row>
    <row r="44630" spans="21:21" x14ac:dyDescent="0.2">
      <c r="U44630" s="59"/>
    </row>
    <row r="44631" spans="21:21" x14ac:dyDescent="0.2">
      <c r="U44631" s="59"/>
    </row>
    <row r="44632" spans="21:21" x14ac:dyDescent="0.2">
      <c r="U44632" s="59"/>
    </row>
    <row r="44633" spans="21:21" x14ac:dyDescent="0.2">
      <c r="U44633" s="59"/>
    </row>
    <row r="44634" spans="21:21" x14ac:dyDescent="0.2">
      <c r="U44634" s="59"/>
    </row>
    <row r="44635" spans="21:21" x14ac:dyDescent="0.2">
      <c r="U44635" s="59"/>
    </row>
    <row r="44636" spans="21:21" x14ac:dyDescent="0.2">
      <c r="U44636" s="59"/>
    </row>
    <row r="44637" spans="21:21" x14ac:dyDescent="0.2">
      <c r="U44637" s="59"/>
    </row>
    <row r="44638" spans="21:21" x14ac:dyDescent="0.2">
      <c r="U44638" s="59"/>
    </row>
    <row r="44639" spans="21:21" x14ac:dyDescent="0.2">
      <c r="U44639" s="59"/>
    </row>
    <row r="44640" spans="21:21" x14ac:dyDescent="0.2">
      <c r="U44640" s="59"/>
    </row>
    <row r="44641" spans="21:21" x14ac:dyDescent="0.2">
      <c r="U44641" s="59"/>
    </row>
    <row r="44642" spans="21:21" x14ac:dyDescent="0.2">
      <c r="U44642" s="59"/>
    </row>
    <row r="44643" spans="21:21" x14ac:dyDescent="0.2">
      <c r="U44643" s="59"/>
    </row>
    <row r="44644" spans="21:21" x14ac:dyDescent="0.2">
      <c r="U44644" s="59"/>
    </row>
    <row r="44645" spans="21:21" x14ac:dyDescent="0.2">
      <c r="U44645" s="59"/>
    </row>
    <row r="44646" spans="21:21" x14ac:dyDescent="0.2">
      <c r="U44646" s="59"/>
    </row>
    <row r="44647" spans="21:21" x14ac:dyDescent="0.2">
      <c r="U44647" s="59"/>
    </row>
    <row r="44648" spans="21:21" x14ac:dyDescent="0.2">
      <c r="U44648" s="59"/>
    </row>
    <row r="44649" spans="21:21" x14ac:dyDescent="0.2">
      <c r="U44649" s="59"/>
    </row>
    <row r="44650" spans="21:21" x14ac:dyDescent="0.2">
      <c r="U44650" s="59"/>
    </row>
    <row r="44651" spans="21:21" x14ac:dyDescent="0.2">
      <c r="U44651" s="59"/>
    </row>
    <row r="44652" spans="21:21" x14ac:dyDescent="0.2">
      <c r="U44652" s="59"/>
    </row>
    <row r="44653" spans="21:21" x14ac:dyDescent="0.2">
      <c r="U44653" s="59"/>
    </row>
    <row r="44654" spans="21:21" x14ac:dyDescent="0.2">
      <c r="U44654" s="59"/>
    </row>
    <row r="44655" spans="21:21" x14ac:dyDescent="0.2">
      <c r="U44655" s="59"/>
    </row>
    <row r="44656" spans="21:21" x14ac:dyDescent="0.2">
      <c r="U44656" s="59"/>
    </row>
    <row r="44657" spans="21:21" x14ac:dyDescent="0.2">
      <c r="U44657" s="59"/>
    </row>
    <row r="44658" spans="21:21" x14ac:dyDescent="0.2">
      <c r="U44658" s="59"/>
    </row>
    <row r="44659" spans="21:21" x14ac:dyDescent="0.2">
      <c r="U44659" s="59"/>
    </row>
    <row r="44660" spans="21:21" x14ac:dyDescent="0.2">
      <c r="U44660" s="59"/>
    </row>
    <row r="44661" spans="21:21" x14ac:dyDescent="0.2">
      <c r="U44661" s="59"/>
    </row>
    <row r="44662" spans="21:21" x14ac:dyDescent="0.2">
      <c r="U44662" s="59"/>
    </row>
    <row r="44663" spans="21:21" x14ac:dyDescent="0.2">
      <c r="U44663" s="59"/>
    </row>
    <row r="44664" spans="21:21" x14ac:dyDescent="0.2">
      <c r="U44664" s="59"/>
    </row>
    <row r="44665" spans="21:21" x14ac:dyDescent="0.2">
      <c r="U44665" s="59"/>
    </row>
    <row r="44666" spans="21:21" x14ac:dyDescent="0.2">
      <c r="U44666" s="59"/>
    </row>
    <row r="44667" spans="21:21" x14ac:dyDescent="0.2">
      <c r="U44667" s="59"/>
    </row>
    <row r="44668" spans="21:21" x14ac:dyDescent="0.2">
      <c r="U44668" s="59"/>
    </row>
    <row r="44669" spans="21:21" x14ac:dyDescent="0.2">
      <c r="U44669" s="59"/>
    </row>
    <row r="44670" spans="21:21" x14ac:dyDescent="0.2">
      <c r="U44670" s="59"/>
    </row>
    <row r="44671" spans="21:21" x14ac:dyDescent="0.2">
      <c r="U44671" s="59"/>
    </row>
    <row r="44672" spans="21:21" x14ac:dyDescent="0.2">
      <c r="U44672" s="59"/>
    </row>
    <row r="44673" spans="21:21" x14ac:dyDescent="0.2">
      <c r="U44673" s="59"/>
    </row>
    <row r="44674" spans="21:21" x14ac:dyDescent="0.2">
      <c r="U44674" s="59"/>
    </row>
    <row r="44675" spans="21:21" x14ac:dyDescent="0.2">
      <c r="U44675" s="59"/>
    </row>
    <row r="44676" spans="21:21" x14ac:dyDescent="0.2">
      <c r="U44676" s="59"/>
    </row>
    <row r="44677" spans="21:21" x14ac:dyDescent="0.2">
      <c r="U44677" s="59"/>
    </row>
    <row r="44678" spans="21:21" x14ac:dyDescent="0.2">
      <c r="U44678" s="59"/>
    </row>
    <row r="44679" spans="21:21" x14ac:dyDescent="0.2">
      <c r="U44679" s="59"/>
    </row>
    <row r="44680" spans="21:21" x14ac:dyDescent="0.2">
      <c r="U44680" s="59"/>
    </row>
    <row r="44681" spans="21:21" x14ac:dyDescent="0.2">
      <c r="U44681" s="59"/>
    </row>
    <row r="44682" spans="21:21" x14ac:dyDescent="0.2">
      <c r="U44682" s="59"/>
    </row>
    <row r="44683" spans="21:21" x14ac:dyDescent="0.2">
      <c r="U44683" s="59"/>
    </row>
    <row r="44684" spans="21:21" x14ac:dyDescent="0.2">
      <c r="U44684" s="59"/>
    </row>
    <row r="44685" spans="21:21" x14ac:dyDescent="0.2">
      <c r="U44685" s="59"/>
    </row>
    <row r="44686" spans="21:21" x14ac:dyDescent="0.2">
      <c r="U44686" s="59"/>
    </row>
    <row r="44687" spans="21:21" x14ac:dyDescent="0.2">
      <c r="U44687" s="59"/>
    </row>
    <row r="44688" spans="21:21" x14ac:dyDescent="0.2">
      <c r="U44688" s="59"/>
    </row>
    <row r="44689" spans="21:21" x14ac:dyDescent="0.2">
      <c r="U44689" s="59"/>
    </row>
    <row r="44690" spans="21:21" x14ac:dyDescent="0.2">
      <c r="U44690" s="59"/>
    </row>
    <row r="44691" spans="21:21" x14ac:dyDescent="0.2">
      <c r="U44691" s="59"/>
    </row>
    <row r="44692" spans="21:21" x14ac:dyDescent="0.2">
      <c r="U44692" s="59"/>
    </row>
    <row r="44693" spans="21:21" x14ac:dyDescent="0.2">
      <c r="U44693" s="59"/>
    </row>
    <row r="44694" spans="21:21" x14ac:dyDescent="0.2">
      <c r="U44694" s="59"/>
    </row>
    <row r="44695" spans="21:21" x14ac:dyDescent="0.2">
      <c r="U44695" s="59"/>
    </row>
    <row r="44696" spans="21:21" x14ac:dyDescent="0.2">
      <c r="U44696" s="59"/>
    </row>
    <row r="44697" spans="21:21" x14ac:dyDescent="0.2">
      <c r="U44697" s="59"/>
    </row>
    <row r="44698" spans="21:21" x14ac:dyDescent="0.2">
      <c r="U44698" s="59"/>
    </row>
    <row r="44699" spans="21:21" x14ac:dyDescent="0.2">
      <c r="U44699" s="59"/>
    </row>
    <row r="44700" spans="21:21" x14ac:dyDescent="0.2">
      <c r="U44700" s="59"/>
    </row>
    <row r="44701" spans="21:21" x14ac:dyDescent="0.2">
      <c r="U44701" s="59"/>
    </row>
    <row r="44702" spans="21:21" x14ac:dyDescent="0.2">
      <c r="U44702" s="59"/>
    </row>
    <row r="44703" spans="21:21" x14ac:dyDescent="0.2">
      <c r="U44703" s="59"/>
    </row>
    <row r="44704" spans="21:21" x14ac:dyDescent="0.2">
      <c r="U44704" s="59"/>
    </row>
    <row r="44705" spans="21:21" x14ac:dyDescent="0.2">
      <c r="U44705" s="59"/>
    </row>
    <row r="44706" spans="21:21" x14ac:dyDescent="0.2">
      <c r="U44706" s="59"/>
    </row>
    <row r="44707" spans="21:21" x14ac:dyDescent="0.2">
      <c r="U44707" s="59"/>
    </row>
    <row r="44708" spans="21:21" x14ac:dyDescent="0.2">
      <c r="U44708" s="59"/>
    </row>
    <row r="44709" spans="21:21" x14ac:dyDescent="0.2">
      <c r="U44709" s="59"/>
    </row>
    <row r="44710" spans="21:21" x14ac:dyDescent="0.2">
      <c r="U44710" s="59"/>
    </row>
    <row r="44711" spans="21:21" x14ac:dyDescent="0.2">
      <c r="U44711" s="59"/>
    </row>
    <row r="44712" spans="21:21" x14ac:dyDescent="0.2">
      <c r="U44712" s="59"/>
    </row>
    <row r="44713" spans="21:21" x14ac:dyDescent="0.2">
      <c r="U44713" s="59"/>
    </row>
    <row r="44714" spans="21:21" x14ac:dyDescent="0.2">
      <c r="U44714" s="59"/>
    </row>
    <row r="44715" spans="21:21" x14ac:dyDescent="0.2">
      <c r="U44715" s="59"/>
    </row>
    <row r="44716" spans="21:21" x14ac:dyDescent="0.2">
      <c r="U44716" s="59"/>
    </row>
    <row r="44717" spans="21:21" x14ac:dyDescent="0.2">
      <c r="U44717" s="59"/>
    </row>
    <row r="44718" spans="21:21" x14ac:dyDescent="0.2">
      <c r="U44718" s="59"/>
    </row>
    <row r="44719" spans="21:21" x14ac:dyDescent="0.2">
      <c r="U44719" s="59"/>
    </row>
    <row r="44720" spans="21:21" x14ac:dyDescent="0.2">
      <c r="U44720" s="59"/>
    </row>
    <row r="44721" spans="21:21" x14ac:dyDescent="0.2">
      <c r="U44721" s="59"/>
    </row>
    <row r="44722" spans="21:21" x14ac:dyDescent="0.2">
      <c r="U44722" s="59"/>
    </row>
    <row r="44723" spans="21:21" x14ac:dyDescent="0.2">
      <c r="U44723" s="59"/>
    </row>
    <row r="44724" spans="21:21" x14ac:dyDescent="0.2">
      <c r="U44724" s="59"/>
    </row>
    <row r="44725" spans="21:21" x14ac:dyDescent="0.2">
      <c r="U44725" s="59"/>
    </row>
    <row r="44726" spans="21:21" x14ac:dyDescent="0.2">
      <c r="U44726" s="59"/>
    </row>
    <row r="44727" spans="21:21" x14ac:dyDescent="0.2">
      <c r="U44727" s="59"/>
    </row>
    <row r="44728" spans="21:21" x14ac:dyDescent="0.2">
      <c r="U44728" s="59"/>
    </row>
    <row r="44729" spans="21:21" x14ac:dyDescent="0.2">
      <c r="U44729" s="59"/>
    </row>
    <row r="44730" spans="21:21" x14ac:dyDescent="0.2">
      <c r="U44730" s="59"/>
    </row>
    <row r="44731" spans="21:21" x14ac:dyDescent="0.2">
      <c r="U44731" s="59"/>
    </row>
    <row r="44732" spans="21:21" x14ac:dyDescent="0.2">
      <c r="U44732" s="59"/>
    </row>
    <row r="44733" spans="21:21" x14ac:dyDescent="0.2">
      <c r="U44733" s="59"/>
    </row>
    <row r="44734" spans="21:21" x14ac:dyDescent="0.2">
      <c r="U44734" s="59"/>
    </row>
    <row r="44735" spans="21:21" x14ac:dyDescent="0.2">
      <c r="U44735" s="59"/>
    </row>
    <row r="44736" spans="21:21" x14ac:dyDescent="0.2">
      <c r="U44736" s="59"/>
    </row>
    <row r="44737" spans="21:21" x14ac:dyDescent="0.2">
      <c r="U44737" s="59"/>
    </row>
    <row r="44738" spans="21:21" x14ac:dyDescent="0.2">
      <c r="U44738" s="59"/>
    </row>
    <row r="44739" spans="21:21" x14ac:dyDescent="0.2">
      <c r="U44739" s="59"/>
    </row>
    <row r="44740" spans="21:21" x14ac:dyDescent="0.2">
      <c r="U44740" s="59"/>
    </row>
    <row r="44741" spans="21:21" x14ac:dyDescent="0.2">
      <c r="U44741" s="59"/>
    </row>
    <row r="44742" spans="21:21" x14ac:dyDescent="0.2">
      <c r="U44742" s="59"/>
    </row>
    <row r="44743" spans="21:21" x14ac:dyDescent="0.2">
      <c r="U44743" s="59"/>
    </row>
    <row r="44744" spans="21:21" x14ac:dyDescent="0.2">
      <c r="U44744" s="59"/>
    </row>
    <row r="44745" spans="21:21" x14ac:dyDescent="0.2">
      <c r="U44745" s="59"/>
    </row>
    <row r="44746" spans="21:21" x14ac:dyDescent="0.2">
      <c r="U44746" s="59"/>
    </row>
    <row r="44747" spans="21:21" x14ac:dyDescent="0.2">
      <c r="U44747" s="59"/>
    </row>
    <row r="44748" spans="21:21" x14ac:dyDescent="0.2">
      <c r="U44748" s="59"/>
    </row>
    <row r="44749" spans="21:21" x14ac:dyDescent="0.2">
      <c r="U44749" s="59"/>
    </row>
    <row r="44750" spans="21:21" x14ac:dyDescent="0.2">
      <c r="U44750" s="59"/>
    </row>
    <row r="44751" spans="21:21" x14ac:dyDescent="0.2">
      <c r="U44751" s="59"/>
    </row>
    <row r="44752" spans="21:21" x14ac:dyDescent="0.2">
      <c r="U44752" s="59"/>
    </row>
    <row r="44753" spans="21:21" x14ac:dyDescent="0.2">
      <c r="U44753" s="59"/>
    </row>
    <row r="44754" spans="21:21" x14ac:dyDescent="0.2">
      <c r="U44754" s="59"/>
    </row>
    <row r="44755" spans="21:21" x14ac:dyDescent="0.2">
      <c r="U44755" s="59"/>
    </row>
    <row r="44756" spans="21:21" x14ac:dyDescent="0.2">
      <c r="U44756" s="59"/>
    </row>
    <row r="44757" spans="21:21" x14ac:dyDescent="0.2">
      <c r="U44757" s="59"/>
    </row>
    <row r="44758" spans="21:21" x14ac:dyDescent="0.2">
      <c r="U44758" s="59"/>
    </row>
    <row r="44759" spans="21:21" x14ac:dyDescent="0.2">
      <c r="U44759" s="59"/>
    </row>
    <row r="44760" spans="21:21" x14ac:dyDescent="0.2">
      <c r="U44760" s="59"/>
    </row>
    <row r="44761" spans="21:21" x14ac:dyDescent="0.2">
      <c r="U44761" s="59"/>
    </row>
    <row r="44762" spans="21:21" x14ac:dyDescent="0.2">
      <c r="U44762" s="59"/>
    </row>
    <row r="44763" spans="21:21" x14ac:dyDescent="0.2">
      <c r="U44763" s="59"/>
    </row>
    <row r="44764" spans="21:21" x14ac:dyDescent="0.2">
      <c r="U44764" s="59"/>
    </row>
    <row r="44765" spans="21:21" x14ac:dyDescent="0.2">
      <c r="U44765" s="59"/>
    </row>
    <row r="44766" spans="21:21" x14ac:dyDescent="0.2">
      <c r="U44766" s="59"/>
    </row>
    <row r="44767" spans="21:21" x14ac:dyDescent="0.2">
      <c r="U44767" s="59"/>
    </row>
    <row r="44768" spans="21:21" x14ac:dyDescent="0.2">
      <c r="U44768" s="59"/>
    </row>
    <row r="44769" spans="21:21" x14ac:dyDescent="0.2">
      <c r="U44769" s="59"/>
    </row>
    <row r="44770" spans="21:21" x14ac:dyDescent="0.2">
      <c r="U44770" s="59"/>
    </row>
    <row r="44771" spans="21:21" x14ac:dyDescent="0.2">
      <c r="U44771" s="59"/>
    </row>
    <row r="44772" spans="21:21" x14ac:dyDescent="0.2">
      <c r="U44772" s="59"/>
    </row>
    <row r="44773" spans="21:21" x14ac:dyDescent="0.2">
      <c r="U44773" s="59"/>
    </row>
    <row r="44774" spans="21:21" x14ac:dyDescent="0.2">
      <c r="U44774" s="59"/>
    </row>
    <row r="44775" spans="21:21" x14ac:dyDescent="0.2">
      <c r="U44775" s="59"/>
    </row>
    <row r="44776" spans="21:21" x14ac:dyDescent="0.2">
      <c r="U44776" s="59"/>
    </row>
    <row r="44777" spans="21:21" x14ac:dyDescent="0.2">
      <c r="U44777" s="59"/>
    </row>
    <row r="44778" spans="21:21" x14ac:dyDescent="0.2">
      <c r="U44778" s="59"/>
    </row>
    <row r="44779" spans="21:21" x14ac:dyDescent="0.2">
      <c r="U44779" s="59"/>
    </row>
    <row r="44780" spans="21:21" x14ac:dyDescent="0.2">
      <c r="U44780" s="59"/>
    </row>
    <row r="44781" spans="21:21" x14ac:dyDescent="0.2">
      <c r="U44781" s="59"/>
    </row>
    <row r="44782" spans="21:21" x14ac:dyDescent="0.2">
      <c r="U44782" s="59"/>
    </row>
    <row r="44783" spans="21:21" x14ac:dyDescent="0.2">
      <c r="U44783" s="59"/>
    </row>
    <row r="44784" spans="21:21" x14ac:dyDescent="0.2">
      <c r="U44784" s="59"/>
    </row>
    <row r="44785" spans="21:21" x14ac:dyDescent="0.2">
      <c r="U44785" s="59"/>
    </row>
    <row r="44786" spans="21:21" x14ac:dyDescent="0.2">
      <c r="U44786" s="59"/>
    </row>
    <row r="44787" spans="21:21" x14ac:dyDescent="0.2">
      <c r="U44787" s="59"/>
    </row>
    <row r="44788" spans="21:21" x14ac:dyDescent="0.2">
      <c r="U44788" s="59"/>
    </row>
    <row r="44789" spans="21:21" x14ac:dyDescent="0.2">
      <c r="U44789" s="59"/>
    </row>
    <row r="44790" spans="21:21" x14ac:dyDescent="0.2">
      <c r="U44790" s="59"/>
    </row>
    <row r="44791" spans="21:21" x14ac:dyDescent="0.2">
      <c r="U44791" s="59"/>
    </row>
    <row r="44792" spans="21:21" x14ac:dyDescent="0.2">
      <c r="U44792" s="59"/>
    </row>
    <row r="44793" spans="21:21" x14ac:dyDescent="0.2">
      <c r="U44793" s="59"/>
    </row>
    <row r="44794" spans="21:21" x14ac:dyDescent="0.2">
      <c r="U44794" s="59"/>
    </row>
    <row r="44795" spans="21:21" x14ac:dyDescent="0.2">
      <c r="U44795" s="59"/>
    </row>
    <row r="44796" spans="21:21" x14ac:dyDescent="0.2">
      <c r="U44796" s="59"/>
    </row>
    <row r="44797" spans="21:21" x14ac:dyDescent="0.2">
      <c r="U44797" s="59"/>
    </row>
    <row r="44798" spans="21:21" x14ac:dyDescent="0.2">
      <c r="U44798" s="59"/>
    </row>
    <row r="44799" spans="21:21" x14ac:dyDescent="0.2">
      <c r="U44799" s="59"/>
    </row>
    <row r="44800" spans="21:21" x14ac:dyDescent="0.2">
      <c r="U44800" s="59"/>
    </row>
    <row r="44801" spans="21:21" x14ac:dyDescent="0.2">
      <c r="U44801" s="59"/>
    </row>
    <row r="44802" spans="21:21" x14ac:dyDescent="0.2">
      <c r="U44802" s="59"/>
    </row>
    <row r="44803" spans="21:21" x14ac:dyDescent="0.2">
      <c r="U44803" s="59"/>
    </row>
    <row r="44804" spans="21:21" x14ac:dyDescent="0.2">
      <c r="U44804" s="59"/>
    </row>
    <row r="44805" spans="21:21" x14ac:dyDescent="0.2">
      <c r="U44805" s="59"/>
    </row>
    <row r="44806" spans="21:21" x14ac:dyDescent="0.2">
      <c r="U44806" s="59"/>
    </row>
    <row r="44807" spans="21:21" x14ac:dyDescent="0.2">
      <c r="U44807" s="59"/>
    </row>
    <row r="44808" spans="21:21" x14ac:dyDescent="0.2">
      <c r="U44808" s="59"/>
    </row>
    <row r="44809" spans="21:21" x14ac:dyDescent="0.2">
      <c r="U44809" s="59"/>
    </row>
    <row r="44810" spans="21:21" x14ac:dyDescent="0.2">
      <c r="U44810" s="59"/>
    </row>
    <row r="44811" spans="21:21" x14ac:dyDescent="0.2">
      <c r="U44811" s="59"/>
    </row>
    <row r="44812" spans="21:21" x14ac:dyDescent="0.2">
      <c r="U44812" s="59"/>
    </row>
    <row r="44813" spans="21:21" x14ac:dyDescent="0.2">
      <c r="U44813" s="59"/>
    </row>
    <row r="44814" spans="21:21" x14ac:dyDescent="0.2">
      <c r="U44814" s="59"/>
    </row>
    <row r="44815" spans="21:21" x14ac:dyDescent="0.2">
      <c r="U44815" s="59"/>
    </row>
    <row r="44816" spans="21:21" x14ac:dyDescent="0.2">
      <c r="U44816" s="59"/>
    </row>
    <row r="44817" spans="21:21" x14ac:dyDescent="0.2">
      <c r="U44817" s="59"/>
    </row>
    <row r="44818" spans="21:21" x14ac:dyDescent="0.2">
      <c r="U44818" s="59"/>
    </row>
    <row r="44819" spans="21:21" x14ac:dyDescent="0.2">
      <c r="U44819" s="59"/>
    </row>
    <row r="44820" spans="21:21" x14ac:dyDescent="0.2">
      <c r="U44820" s="59"/>
    </row>
    <row r="44821" spans="21:21" x14ac:dyDescent="0.2">
      <c r="U44821" s="59"/>
    </row>
    <row r="44822" spans="21:21" x14ac:dyDescent="0.2">
      <c r="U44822" s="59"/>
    </row>
    <row r="44823" spans="21:21" x14ac:dyDescent="0.2">
      <c r="U44823" s="59"/>
    </row>
    <row r="44824" spans="21:21" x14ac:dyDescent="0.2">
      <c r="U44824" s="59"/>
    </row>
    <row r="44825" spans="21:21" x14ac:dyDescent="0.2">
      <c r="U44825" s="59"/>
    </row>
    <row r="44826" spans="21:21" x14ac:dyDescent="0.2">
      <c r="U44826" s="59"/>
    </row>
    <row r="44827" spans="21:21" x14ac:dyDescent="0.2">
      <c r="U44827" s="59"/>
    </row>
    <row r="44828" spans="21:21" x14ac:dyDescent="0.2">
      <c r="U44828" s="59"/>
    </row>
    <row r="44829" spans="21:21" x14ac:dyDescent="0.2">
      <c r="U44829" s="59"/>
    </row>
    <row r="44830" spans="21:21" x14ac:dyDescent="0.2">
      <c r="U44830" s="59"/>
    </row>
    <row r="44831" spans="21:21" x14ac:dyDescent="0.2">
      <c r="U44831" s="59"/>
    </row>
    <row r="44832" spans="21:21" x14ac:dyDescent="0.2">
      <c r="U44832" s="59"/>
    </row>
    <row r="44833" spans="21:21" x14ac:dyDescent="0.2">
      <c r="U44833" s="59"/>
    </row>
    <row r="44834" spans="21:21" x14ac:dyDescent="0.2">
      <c r="U44834" s="59"/>
    </row>
    <row r="44835" spans="21:21" x14ac:dyDescent="0.2">
      <c r="U44835" s="59"/>
    </row>
    <row r="44836" spans="21:21" x14ac:dyDescent="0.2">
      <c r="U44836" s="59"/>
    </row>
    <row r="44837" spans="21:21" x14ac:dyDescent="0.2">
      <c r="U44837" s="59"/>
    </row>
    <row r="44838" spans="21:21" x14ac:dyDescent="0.2">
      <c r="U44838" s="59"/>
    </row>
    <row r="44839" spans="21:21" x14ac:dyDescent="0.2">
      <c r="U44839" s="59"/>
    </row>
    <row r="44840" spans="21:21" x14ac:dyDescent="0.2">
      <c r="U44840" s="59"/>
    </row>
    <row r="44841" spans="21:21" x14ac:dyDescent="0.2">
      <c r="U44841" s="59"/>
    </row>
    <row r="44842" spans="21:21" x14ac:dyDescent="0.2">
      <c r="U44842" s="59"/>
    </row>
    <row r="44843" spans="21:21" x14ac:dyDescent="0.2">
      <c r="U44843" s="59"/>
    </row>
    <row r="44844" spans="21:21" x14ac:dyDescent="0.2">
      <c r="U44844" s="59"/>
    </row>
    <row r="44845" spans="21:21" x14ac:dyDescent="0.2">
      <c r="U44845" s="59"/>
    </row>
    <row r="44846" spans="21:21" x14ac:dyDescent="0.2">
      <c r="U44846" s="59"/>
    </row>
    <row r="44847" spans="21:21" x14ac:dyDescent="0.2">
      <c r="U44847" s="59"/>
    </row>
    <row r="44848" spans="21:21" x14ac:dyDescent="0.2">
      <c r="U44848" s="59"/>
    </row>
    <row r="44849" spans="21:21" x14ac:dyDescent="0.2">
      <c r="U44849" s="59"/>
    </row>
    <row r="44850" spans="21:21" x14ac:dyDescent="0.2">
      <c r="U44850" s="59"/>
    </row>
    <row r="44851" spans="21:21" x14ac:dyDescent="0.2">
      <c r="U44851" s="59"/>
    </row>
    <row r="44852" spans="21:21" x14ac:dyDescent="0.2">
      <c r="U44852" s="59"/>
    </row>
    <row r="44853" spans="21:21" x14ac:dyDescent="0.2">
      <c r="U44853" s="59"/>
    </row>
    <row r="44854" spans="21:21" x14ac:dyDescent="0.2">
      <c r="U44854" s="59"/>
    </row>
    <row r="44855" spans="21:21" x14ac:dyDescent="0.2">
      <c r="U44855" s="59"/>
    </row>
    <row r="44856" spans="21:21" x14ac:dyDescent="0.2">
      <c r="U44856" s="59"/>
    </row>
    <row r="44857" spans="21:21" x14ac:dyDescent="0.2">
      <c r="U44857" s="59"/>
    </row>
    <row r="44858" spans="21:21" x14ac:dyDescent="0.2">
      <c r="U44858" s="59"/>
    </row>
    <row r="44859" spans="21:21" x14ac:dyDescent="0.2">
      <c r="U44859" s="59"/>
    </row>
    <row r="44860" spans="21:21" x14ac:dyDescent="0.2">
      <c r="U44860" s="59"/>
    </row>
    <row r="44861" spans="21:21" x14ac:dyDescent="0.2">
      <c r="U44861" s="59"/>
    </row>
    <row r="44862" spans="21:21" x14ac:dyDescent="0.2">
      <c r="U44862" s="59"/>
    </row>
    <row r="44863" spans="21:21" x14ac:dyDescent="0.2">
      <c r="U44863" s="59"/>
    </row>
    <row r="44864" spans="21:21" x14ac:dyDescent="0.2">
      <c r="U44864" s="59"/>
    </row>
    <row r="44865" spans="21:21" x14ac:dyDescent="0.2">
      <c r="U44865" s="59"/>
    </row>
    <row r="44866" spans="21:21" x14ac:dyDescent="0.2">
      <c r="U44866" s="59"/>
    </row>
    <row r="44867" spans="21:21" x14ac:dyDescent="0.2">
      <c r="U44867" s="59"/>
    </row>
    <row r="44868" spans="21:21" x14ac:dyDescent="0.2">
      <c r="U44868" s="59"/>
    </row>
    <row r="44869" spans="21:21" x14ac:dyDescent="0.2">
      <c r="U44869" s="59"/>
    </row>
    <row r="44870" spans="21:21" x14ac:dyDescent="0.2">
      <c r="U44870" s="59"/>
    </row>
    <row r="44871" spans="21:21" x14ac:dyDescent="0.2">
      <c r="U44871" s="59"/>
    </row>
    <row r="44872" spans="21:21" x14ac:dyDescent="0.2">
      <c r="U44872" s="59"/>
    </row>
    <row r="44873" spans="21:21" x14ac:dyDescent="0.2">
      <c r="U44873" s="59"/>
    </row>
    <row r="44874" spans="21:21" x14ac:dyDescent="0.2">
      <c r="U44874" s="59"/>
    </row>
    <row r="44875" spans="21:21" x14ac:dyDescent="0.2">
      <c r="U44875" s="59"/>
    </row>
    <row r="44876" spans="21:21" x14ac:dyDescent="0.2">
      <c r="U44876" s="59"/>
    </row>
    <row r="44877" spans="21:21" x14ac:dyDescent="0.2">
      <c r="U44877" s="59"/>
    </row>
    <row r="44878" spans="21:21" x14ac:dyDescent="0.2">
      <c r="U44878" s="59"/>
    </row>
    <row r="44879" spans="21:21" x14ac:dyDescent="0.2">
      <c r="U44879" s="59"/>
    </row>
    <row r="44880" spans="21:21" x14ac:dyDescent="0.2">
      <c r="U44880" s="59"/>
    </row>
    <row r="44881" spans="21:21" x14ac:dyDescent="0.2">
      <c r="U44881" s="59"/>
    </row>
    <row r="44882" spans="21:21" x14ac:dyDescent="0.2">
      <c r="U44882" s="59"/>
    </row>
    <row r="44883" spans="21:21" x14ac:dyDescent="0.2">
      <c r="U44883" s="59"/>
    </row>
    <row r="44884" spans="21:21" x14ac:dyDescent="0.2">
      <c r="U44884" s="59"/>
    </row>
    <row r="44885" spans="21:21" x14ac:dyDescent="0.2">
      <c r="U44885" s="59"/>
    </row>
    <row r="44886" spans="21:21" x14ac:dyDescent="0.2">
      <c r="U44886" s="59"/>
    </row>
    <row r="44887" spans="21:21" x14ac:dyDescent="0.2">
      <c r="U44887" s="59"/>
    </row>
    <row r="44888" spans="21:21" x14ac:dyDescent="0.2">
      <c r="U44888" s="59"/>
    </row>
    <row r="44889" spans="21:21" x14ac:dyDescent="0.2">
      <c r="U44889" s="59"/>
    </row>
    <row r="44890" spans="21:21" x14ac:dyDescent="0.2">
      <c r="U44890" s="59"/>
    </row>
    <row r="44891" spans="21:21" x14ac:dyDescent="0.2">
      <c r="U44891" s="59"/>
    </row>
    <row r="44892" spans="21:21" x14ac:dyDescent="0.2">
      <c r="U44892" s="59"/>
    </row>
    <row r="44893" spans="21:21" x14ac:dyDescent="0.2">
      <c r="U44893" s="59"/>
    </row>
    <row r="44894" spans="21:21" x14ac:dyDescent="0.2">
      <c r="U44894" s="59"/>
    </row>
    <row r="44895" spans="21:21" x14ac:dyDescent="0.2">
      <c r="U44895" s="59"/>
    </row>
    <row r="44896" spans="21:21" x14ac:dyDescent="0.2">
      <c r="U44896" s="59"/>
    </row>
    <row r="44897" spans="21:21" x14ac:dyDescent="0.2">
      <c r="U44897" s="59"/>
    </row>
    <row r="44898" spans="21:21" x14ac:dyDescent="0.2">
      <c r="U44898" s="59"/>
    </row>
    <row r="44899" spans="21:21" x14ac:dyDescent="0.2">
      <c r="U44899" s="59"/>
    </row>
    <row r="44900" spans="21:21" x14ac:dyDescent="0.2">
      <c r="U44900" s="59"/>
    </row>
    <row r="44901" spans="21:21" x14ac:dyDescent="0.2">
      <c r="U44901" s="59"/>
    </row>
    <row r="44902" spans="21:21" x14ac:dyDescent="0.2">
      <c r="U44902" s="59"/>
    </row>
    <row r="44903" spans="21:21" x14ac:dyDescent="0.2">
      <c r="U44903" s="59"/>
    </row>
    <row r="44904" spans="21:21" x14ac:dyDescent="0.2">
      <c r="U44904" s="59"/>
    </row>
    <row r="44905" spans="21:21" x14ac:dyDescent="0.2">
      <c r="U44905" s="59"/>
    </row>
    <row r="44906" spans="21:21" x14ac:dyDescent="0.2">
      <c r="U44906" s="59"/>
    </row>
    <row r="44907" spans="21:21" x14ac:dyDescent="0.2">
      <c r="U44907" s="59"/>
    </row>
    <row r="44908" spans="21:21" x14ac:dyDescent="0.2">
      <c r="U44908" s="59"/>
    </row>
    <row r="44909" spans="21:21" x14ac:dyDescent="0.2">
      <c r="U44909" s="59"/>
    </row>
    <row r="44910" spans="21:21" x14ac:dyDescent="0.2">
      <c r="U44910" s="59"/>
    </row>
    <row r="44911" spans="21:21" x14ac:dyDescent="0.2">
      <c r="U44911" s="59"/>
    </row>
    <row r="44912" spans="21:21" x14ac:dyDescent="0.2">
      <c r="U44912" s="59"/>
    </row>
    <row r="44913" spans="21:21" x14ac:dyDescent="0.2">
      <c r="U44913" s="59"/>
    </row>
    <row r="44914" spans="21:21" x14ac:dyDescent="0.2">
      <c r="U44914" s="59"/>
    </row>
    <row r="44915" spans="21:21" x14ac:dyDescent="0.2">
      <c r="U44915" s="59"/>
    </row>
    <row r="44916" spans="21:21" x14ac:dyDescent="0.2">
      <c r="U44916" s="59"/>
    </row>
    <row r="44917" spans="21:21" x14ac:dyDescent="0.2">
      <c r="U44917" s="59"/>
    </row>
    <row r="44918" spans="21:21" x14ac:dyDescent="0.2">
      <c r="U44918" s="59"/>
    </row>
    <row r="44919" spans="21:21" x14ac:dyDescent="0.2">
      <c r="U44919" s="59"/>
    </row>
    <row r="44920" spans="21:21" x14ac:dyDescent="0.2">
      <c r="U44920" s="59"/>
    </row>
    <row r="44921" spans="21:21" x14ac:dyDescent="0.2">
      <c r="U44921" s="59"/>
    </row>
    <row r="44922" spans="21:21" x14ac:dyDescent="0.2">
      <c r="U44922" s="59"/>
    </row>
    <row r="44923" spans="21:21" x14ac:dyDescent="0.2">
      <c r="U44923" s="59"/>
    </row>
    <row r="44924" spans="21:21" x14ac:dyDescent="0.2">
      <c r="U44924" s="59"/>
    </row>
    <row r="44925" spans="21:21" x14ac:dyDescent="0.2">
      <c r="U44925" s="59"/>
    </row>
    <row r="44926" spans="21:21" x14ac:dyDescent="0.2">
      <c r="U44926" s="59"/>
    </row>
    <row r="44927" spans="21:21" x14ac:dyDescent="0.2">
      <c r="U44927" s="59"/>
    </row>
    <row r="44928" spans="21:21" x14ac:dyDescent="0.2">
      <c r="U44928" s="59"/>
    </row>
    <row r="44929" spans="21:21" x14ac:dyDescent="0.2">
      <c r="U44929" s="59"/>
    </row>
    <row r="44930" spans="21:21" x14ac:dyDescent="0.2">
      <c r="U44930" s="59"/>
    </row>
    <row r="44931" spans="21:21" x14ac:dyDescent="0.2">
      <c r="U44931" s="59"/>
    </row>
    <row r="44932" spans="21:21" x14ac:dyDescent="0.2">
      <c r="U44932" s="59"/>
    </row>
    <row r="44933" spans="21:21" x14ac:dyDescent="0.2">
      <c r="U44933" s="59"/>
    </row>
    <row r="44934" spans="21:21" x14ac:dyDescent="0.2">
      <c r="U44934" s="59"/>
    </row>
    <row r="44935" spans="21:21" x14ac:dyDescent="0.2">
      <c r="U44935" s="59"/>
    </row>
    <row r="44936" spans="21:21" x14ac:dyDescent="0.2">
      <c r="U44936" s="59"/>
    </row>
    <row r="44937" spans="21:21" x14ac:dyDescent="0.2">
      <c r="U44937" s="59"/>
    </row>
    <row r="44938" spans="21:21" x14ac:dyDescent="0.2">
      <c r="U44938" s="59"/>
    </row>
    <row r="44939" spans="21:21" x14ac:dyDescent="0.2">
      <c r="U44939" s="59"/>
    </row>
    <row r="44940" spans="21:21" x14ac:dyDescent="0.2">
      <c r="U44940" s="59"/>
    </row>
    <row r="44941" spans="21:21" x14ac:dyDescent="0.2">
      <c r="U44941" s="59"/>
    </row>
    <row r="44942" spans="21:21" x14ac:dyDescent="0.2">
      <c r="U44942" s="59"/>
    </row>
    <row r="44943" spans="21:21" x14ac:dyDescent="0.2">
      <c r="U44943" s="59"/>
    </row>
    <row r="44944" spans="21:21" x14ac:dyDescent="0.2">
      <c r="U44944" s="59"/>
    </row>
    <row r="44945" spans="21:21" x14ac:dyDescent="0.2">
      <c r="U44945" s="59"/>
    </row>
    <row r="44946" spans="21:21" x14ac:dyDescent="0.2">
      <c r="U44946" s="59"/>
    </row>
    <row r="44947" spans="21:21" x14ac:dyDescent="0.2">
      <c r="U44947" s="59"/>
    </row>
    <row r="44948" spans="21:21" x14ac:dyDescent="0.2">
      <c r="U44948" s="59"/>
    </row>
    <row r="44949" spans="21:21" x14ac:dyDescent="0.2">
      <c r="U44949" s="59"/>
    </row>
    <row r="44950" spans="21:21" x14ac:dyDescent="0.2">
      <c r="U44950" s="59"/>
    </row>
    <row r="44951" spans="21:21" x14ac:dyDescent="0.2">
      <c r="U44951" s="59"/>
    </row>
    <row r="44952" spans="21:21" x14ac:dyDescent="0.2">
      <c r="U44952" s="59"/>
    </row>
    <row r="44953" spans="21:21" x14ac:dyDescent="0.2">
      <c r="U44953" s="59"/>
    </row>
    <row r="44954" spans="21:21" x14ac:dyDescent="0.2">
      <c r="U44954" s="59"/>
    </row>
    <row r="44955" spans="21:21" x14ac:dyDescent="0.2">
      <c r="U44955" s="59"/>
    </row>
    <row r="44956" spans="21:21" x14ac:dyDescent="0.2">
      <c r="U44956" s="59"/>
    </row>
    <row r="44957" spans="21:21" x14ac:dyDescent="0.2">
      <c r="U44957" s="59"/>
    </row>
    <row r="44958" spans="21:21" x14ac:dyDescent="0.2">
      <c r="U44958" s="59"/>
    </row>
    <row r="44959" spans="21:21" x14ac:dyDescent="0.2">
      <c r="U44959" s="59"/>
    </row>
    <row r="44960" spans="21:21" x14ac:dyDescent="0.2">
      <c r="U44960" s="59"/>
    </row>
    <row r="44961" spans="21:21" x14ac:dyDescent="0.2">
      <c r="U44961" s="59"/>
    </row>
    <row r="44962" spans="21:21" x14ac:dyDescent="0.2">
      <c r="U44962" s="59"/>
    </row>
    <row r="44963" spans="21:21" x14ac:dyDescent="0.2">
      <c r="U44963" s="59"/>
    </row>
    <row r="44964" spans="21:21" x14ac:dyDescent="0.2">
      <c r="U44964" s="59"/>
    </row>
    <row r="44965" spans="21:21" x14ac:dyDescent="0.2">
      <c r="U44965" s="59"/>
    </row>
    <row r="44966" spans="21:21" x14ac:dyDescent="0.2">
      <c r="U44966" s="59"/>
    </row>
    <row r="44967" spans="21:21" x14ac:dyDescent="0.2">
      <c r="U44967" s="59"/>
    </row>
    <row r="44968" spans="21:21" x14ac:dyDescent="0.2">
      <c r="U44968" s="59"/>
    </row>
    <row r="44969" spans="21:21" x14ac:dyDescent="0.2">
      <c r="U44969" s="59"/>
    </row>
    <row r="44970" spans="21:21" x14ac:dyDescent="0.2">
      <c r="U44970" s="59"/>
    </row>
    <row r="44971" spans="21:21" x14ac:dyDescent="0.2">
      <c r="U44971" s="59"/>
    </row>
    <row r="44972" spans="21:21" x14ac:dyDescent="0.2">
      <c r="U44972" s="59"/>
    </row>
    <row r="44973" spans="21:21" x14ac:dyDescent="0.2">
      <c r="U44973" s="59"/>
    </row>
    <row r="44974" spans="21:21" x14ac:dyDescent="0.2">
      <c r="U44974" s="59"/>
    </row>
    <row r="44975" spans="21:21" x14ac:dyDescent="0.2">
      <c r="U44975" s="59"/>
    </row>
    <row r="44976" spans="21:21" x14ac:dyDescent="0.2">
      <c r="U44976" s="59"/>
    </row>
    <row r="44977" spans="21:21" x14ac:dyDescent="0.2">
      <c r="U44977" s="59"/>
    </row>
    <row r="44978" spans="21:21" x14ac:dyDescent="0.2">
      <c r="U44978" s="59"/>
    </row>
    <row r="44979" spans="21:21" x14ac:dyDescent="0.2">
      <c r="U44979" s="59"/>
    </row>
    <row r="44980" spans="21:21" x14ac:dyDescent="0.2">
      <c r="U44980" s="59"/>
    </row>
    <row r="44981" spans="21:21" x14ac:dyDescent="0.2">
      <c r="U44981" s="59"/>
    </row>
    <row r="44982" spans="21:21" x14ac:dyDescent="0.2">
      <c r="U44982" s="59"/>
    </row>
    <row r="44983" spans="21:21" x14ac:dyDescent="0.2">
      <c r="U44983" s="59"/>
    </row>
    <row r="44984" spans="21:21" x14ac:dyDescent="0.2">
      <c r="U44984" s="59"/>
    </row>
    <row r="44985" spans="21:21" x14ac:dyDescent="0.2">
      <c r="U44985" s="59"/>
    </row>
    <row r="44986" spans="21:21" x14ac:dyDescent="0.2">
      <c r="U44986" s="59"/>
    </row>
    <row r="44987" spans="21:21" x14ac:dyDescent="0.2">
      <c r="U44987" s="59"/>
    </row>
    <row r="44988" spans="21:21" x14ac:dyDescent="0.2">
      <c r="U44988" s="59"/>
    </row>
    <row r="44989" spans="21:21" x14ac:dyDescent="0.2">
      <c r="U44989" s="59"/>
    </row>
    <row r="44990" spans="21:21" x14ac:dyDescent="0.2">
      <c r="U44990" s="59"/>
    </row>
    <row r="44991" spans="21:21" x14ac:dyDescent="0.2">
      <c r="U44991" s="59"/>
    </row>
    <row r="44992" spans="21:21" x14ac:dyDescent="0.2">
      <c r="U44992" s="59"/>
    </row>
    <row r="44993" spans="21:21" x14ac:dyDescent="0.2">
      <c r="U44993" s="59"/>
    </row>
    <row r="44994" spans="21:21" x14ac:dyDescent="0.2">
      <c r="U44994" s="59"/>
    </row>
    <row r="44995" spans="21:21" x14ac:dyDescent="0.2">
      <c r="U44995" s="59"/>
    </row>
    <row r="44996" spans="21:21" x14ac:dyDescent="0.2">
      <c r="U44996" s="59"/>
    </row>
    <row r="44997" spans="21:21" x14ac:dyDescent="0.2">
      <c r="U44997" s="59"/>
    </row>
    <row r="44998" spans="21:21" x14ac:dyDescent="0.2">
      <c r="U44998" s="59"/>
    </row>
    <row r="44999" spans="21:21" x14ac:dyDescent="0.2">
      <c r="U44999" s="59"/>
    </row>
    <row r="45000" spans="21:21" x14ac:dyDescent="0.2">
      <c r="U45000" s="59"/>
    </row>
    <row r="45001" spans="21:21" x14ac:dyDescent="0.2">
      <c r="U45001" s="59"/>
    </row>
    <row r="45002" spans="21:21" x14ac:dyDescent="0.2">
      <c r="U45002" s="59"/>
    </row>
    <row r="45003" spans="21:21" x14ac:dyDescent="0.2">
      <c r="U45003" s="59"/>
    </row>
    <row r="45004" spans="21:21" x14ac:dyDescent="0.2">
      <c r="U45004" s="59"/>
    </row>
    <row r="45005" spans="21:21" x14ac:dyDescent="0.2">
      <c r="U45005" s="59"/>
    </row>
    <row r="45006" spans="21:21" x14ac:dyDescent="0.2">
      <c r="U45006" s="59"/>
    </row>
    <row r="45007" spans="21:21" x14ac:dyDescent="0.2">
      <c r="U45007" s="59"/>
    </row>
    <row r="45008" spans="21:21" x14ac:dyDescent="0.2">
      <c r="U45008" s="59"/>
    </row>
    <row r="45009" spans="21:21" x14ac:dyDescent="0.2">
      <c r="U45009" s="59"/>
    </row>
    <row r="45010" spans="21:21" x14ac:dyDescent="0.2">
      <c r="U45010" s="59"/>
    </row>
    <row r="45011" spans="21:21" x14ac:dyDescent="0.2">
      <c r="U45011" s="59"/>
    </row>
    <row r="45012" spans="21:21" x14ac:dyDescent="0.2">
      <c r="U45012" s="59"/>
    </row>
    <row r="45013" spans="21:21" x14ac:dyDescent="0.2">
      <c r="U45013" s="59"/>
    </row>
    <row r="45014" spans="21:21" x14ac:dyDescent="0.2">
      <c r="U45014" s="59"/>
    </row>
    <row r="45015" spans="21:21" x14ac:dyDescent="0.2">
      <c r="U45015" s="59"/>
    </row>
    <row r="45016" spans="21:21" x14ac:dyDescent="0.2">
      <c r="U45016" s="59"/>
    </row>
    <row r="45017" spans="21:21" x14ac:dyDescent="0.2">
      <c r="U45017" s="59"/>
    </row>
    <row r="45018" spans="21:21" x14ac:dyDescent="0.2">
      <c r="U45018" s="59"/>
    </row>
    <row r="45019" spans="21:21" x14ac:dyDescent="0.2">
      <c r="U45019" s="59"/>
    </row>
    <row r="45020" spans="21:21" x14ac:dyDescent="0.2">
      <c r="U45020" s="59"/>
    </row>
    <row r="45021" spans="21:21" x14ac:dyDescent="0.2">
      <c r="U45021" s="59"/>
    </row>
    <row r="45022" spans="21:21" x14ac:dyDescent="0.2">
      <c r="U45022" s="59"/>
    </row>
    <row r="45023" spans="21:21" x14ac:dyDescent="0.2">
      <c r="U45023" s="59"/>
    </row>
    <row r="45024" spans="21:21" x14ac:dyDescent="0.2">
      <c r="U45024" s="59"/>
    </row>
    <row r="45025" spans="21:21" x14ac:dyDescent="0.2">
      <c r="U45025" s="59"/>
    </row>
    <row r="45026" spans="21:21" x14ac:dyDescent="0.2">
      <c r="U45026" s="59"/>
    </row>
    <row r="45027" spans="21:21" x14ac:dyDescent="0.2">
      <c r="U45027" s="59"/>
    </row>
    <row r="45028" spans="21:21" x14ac:dyDescent="0.2">
      <c r="U45028" s="59"/>
    </row>
    <row r="45029" spans="21:21" x14ac:dyDescent="0.2">
      <c r="U45029" s="59"/>
    </row>
    <row r="45030" spans="21:21" x14ac:dyDescent="0.2">
      <c r="U45030" s="59"/>
    </row>
    <row r="45031" spans="21:21" x14ac:dyDescent="0.2">
      <c r="U45031" s="59"/>
    </row>
    <row r="45032" spans="21:21" x14ac:dyDescent="0.2">
      <c r="U45032" s="59"/>
    </row>
    <row r="45033" spans="21:21" x14ac:dyDescent="0.2">
      <c r="U45033" s="59"/>
    </row>
    <row r="45034" spans="21:21" x14ac:dyDescent="0.2">
      <c r="U45034" s="59"/>
    </row>
    <row r="45035" spans="21:21" x14ac:dyDescent="0.2">
      <c r="U45035" s="59"/>
    </row>
    <row r="45036" spans="21:21" x14ac:dyDescent="0.2">
      <c r="U45036" s="59"/>
    </row>
    <row r="45037" spans="21:21" x14ac:dyDescent="0.2">
      <c r="U45037" s="59"/>
    </row>
    <row r="45038" spans="21:21" x14ac:dyDescent="0.2">
      <c r="U45038" s="59"/>
    </row>
    <row r="45039" spans="21:21" x14ac:dyDescent="0.2">
      <c r="U45039" s="59"/>
    </row>
    <row r="45040" spans="21:21" x14ac:dyDescent="0.2">
      <c r="U45040" s="59"/>
    </row>
    <row r="45041" spans="21:21" x14ac:dyDescent="0.2">
      <c r="U45041" s="59"/>
    </row>
    <row r="45042" spans="21:21" x14ac:dyDescent="0.2">
      <c r="U45042" s="59"/>
    </row>
    <row r="45043" spans="21:21" x14ac:dyDescent="0.2">
      <c r="U45043" s="59"/>
    </row>
    <row r="45044" spans="21:21" x14ac:dyDescent="0.2">
      <c r="U45044" s="59"/>
    </row>
    <row r="45045" spans="21:21" x14ac:dyDescent="0.2">
      <c r="U45045" s="59"/>
    </row>
    <row r="45046" spans="21:21" x14ac:dyDescent="0.2">
      <c r="U45046" s="59"/>
    </row>
    <row r="45047" spans="21:21" x14ac:dyDescent="0.2">
      <c r="U45047" s="59"/>
    </row>
    <row r="45048" spans="21:21" x14ac:dyDescent="0.2">
      <c r="U45048" s="59"/>
    </row>
    <row r="45049" spans="21:21" x14ac:dyDescent="0.2">
      <c r="U45049" s="59"/>
    </row>
    <row r="45050" spans="21:21" x14ac:dyDescent="0.2">
      <c r="U45050" s="59"/>
    </row>
    <row r="45051" spans="21:21" x14ac:dyDescent="0.2">
      <c r="U45051" s="59"/>
    </row>
    <row r="45052" spans="21:21" x14ac:dyDescent="0.2">
      <c r="U45052" s="59"/>
    </row>
    <row r="45053" spans="21:21" x14ac:dyDescent="0.2">
      <c r="U45053" s="59"/>
    </row>
    <row r="45054" spans="21:21" x14ac:dyDescent="0.2">
      <c r="U45054" s="59"/>
    </row>
    <row r="45055" spans="21:21" x14ac:dyDescent="0.2">
      <c r="U45055" s="59"/>
    </row>
    <row r="45056" spans="21:21" x14ac:dyDescent="0.2">
      <c r="U45056" s="59"/>
    </row>
    <row r="45057" spans="21:21" x14ac:dyDescent="0.2">
      <c r="U45057" s="59"/>
    </row>
    <row r="45058" spans="21:21" x14ac:dyDescent="0.2">
      <c r="U45058" s="59"/>
    </row>
    <row r="45059" spans="21:21" x14ac:dyDescent="0.2">
      <c r="U45059" s="59"/>
    </row>
    <row r="45060" spans="21:21" x14ac:dyDescent="0.2">
      <c r="U45060" s="59"/>
    </row>
    <row r="45061" spans="21:21" x14ac:dyDescent="0.2">
      <c r="U45061" s="59"/>
    </row>
    <row r="45062" spans="21:21" x14ac:dyDescent="0.2">
      <c r="U45062" s="59"/>
    </row>
    <row r="45063" spans="21:21" x14ac:dyDescent="0.2">
      <c r="U45063" s="59"/>
    </row>
    <row r="45064" spans="21:21" x14ac:dyDescent="0.2">
      <c r="U45064" s="59"/>
    </row>
    <row r="45065" spans="21:21" x14ac:dyDescent="0.2">
      <c r="U45065" s="59"/>
    </row>
    <row r="45066" spans="21:21" x14ac:dyDescent="0.2">
      <c r="U45066" s="59"/>
    </row>
    <row r="45067" spans="21:21" x14ac:dyDescent="0.2">
      <c r="U45067" s="59"/>
    </row>
    <row r="45068" spans="21:21" x14ac:dyDescent="0.2">
      <c r="U45068" s="59"/>
    </row>
    <row r="45069" spans="21:21" x14ac:dyDescent="0.2">
      <c r="U45069" s="59"/>
    </row>
    <row r="45070" spans="21:21" x14ac:dyDescent="0.2">
      <c r="U45070" s="59"/>
    </row>
    <row r="45071" spans="21:21" x14ac:dyDescent="0.2">
      <c r="U45071" s="59"/>
    </row>
    <row r="45072" spans="21:21" x14ac:dyDescent="0.2">
      <c r="U45072" s="59"/>
    </row>
    <row r="45073" spans="21:21" x14ac:dyDescent="0.2">
      <c r="U45073" s="59"/>
    </row>
    <row r="45074" spans="21:21" x14ac:dyDescent="0.2">
      <c r="U45074" s="59"/>
    </row>
    <row r="45075" spans="21:21" x14ac:dyDescent="0.2">
      <c r="U45075" s="59"/>
    </row>
    <row r="45076" spans="21:21" x14ac:dyDescent="0.2">
      <c r="U45076" s="59"/>
    </row>
    <row r="45077" spans="21:21" x14ac:dyDescent="0.2">
      <c r="U45077" s="59"/>
    </row>
    <row r="45078" spans="21:21" x14ac:dyDescent="0.2">
      <c r="U45078" s="59"/>
    </row>
    <row r="45079" spans="21:21" x14ac:dyDescent="0.2">
      <c r="U45079" s="59"/>
    </row>
    <row r="45080" spans="21:21" x14ac:dyDescent="0.2">
      <c r="U45080" s="59"/>
    </row>
    <row r="45081" spans="21:21" x14ac:dyDescent="0.2">
      <c r="U45081" s="59"/>
    </row>
    <row r="45082" spans="21:21" x14ac:dyDescent="0.2">
      <c r="U45082" s="59"/>
    </row>
    <row r="45083" spans="21:21" x14ac:dyDescent="0.2">
      <c r="U45083" s="59"/>
    </row>
    <row r="45084" spans="21:21" x14ac:dyDescent="0.2">
      <c r="U45084" s="59"/>
    </row>
    <row r="45085" spans="21:21" x14ac:dyDescent="0.2">
      <c r="U45085" s="59"/>
    </row>
    <row r="45086" spans="21:21" x14ac:dyDescent="0.2">
      <c r="U45086" s="59"/>
    </row>
    <row r="45087" spans="21:21" x14ac:dyDescent="0.2">
      <c r="U45087" s="59"/>
    </row>
    <row r="45088" spans="21:21" x14ac:dyDescent="0.2">
      <c r="U45088" s="59"/>
    </row>
    <row r="45089" spans="21:21" x14ac:dyDescent="0.2">
      <c r="U45089" s="59"/>
    </row>
    <row r="45090" spans="21:21" x14ac:dyDescent="0.2">
      <c r="U45090" s="59"/>
    </row>
    <row r="45091" spans="21:21" x14ac:dyDescent="0.2">
      <c r="U45091" s="59"/>
    </row>
    <row r="45092" spans="21:21" x14ac:dyDescent="0.2">
      <c r="U45092" s="59"/>
    </row>
    <row r="45093" spans="21:21" x14ac:dyDescent="0.2">
      <c r="U45093" s="59"/>
    </row>
    <row r="45094" spans="21:21" x14ac:dyDescent="0.2">
      <c r="U45094" s="59"/>
    </row>
    <row r="45095" spans="21:21" x14ac:dyDescent="0.2">
      <c r="U45095" s="59"/>
    </row>
    <row r="45096" spans="21:21" x14ac:dyDescent="0.2">
      <c r="U45096" s="59"/>
    </row>
    <row r="45097" spans="21:21" x14ac:dyDescent="0.2">
      <c r="U45097" s="59"/>
    </row>
    <row r="45098" spans="21:21" x14ac:dyDescent="0.2">
      <c r="U45098" s="59"/>
    </row>
    <row r="45099" spans="21:21" x14ac:dyDescent="0.2">
      <c r="U45099" s="59"/>
    </row>
    <row r="45100" spans="21:21" x14ac:dyDescent="0.2">
      <c r="U45100" s="59"/>
    </row>
    <row r="45101" spans="21:21" x14ac:dyDescent="0.2">
      <c r="U45101" s="59"/>
    </row>
    <row r="45102" spans="21:21" x14ac:dyDescent="0.2">
      <c r="U45102" s="59"/>
    </row>
    <row r="45103" spans="21:21" x14ac:dyDescent="0.2">
      <c r="U45103" s="59"/>
    </row>
    <row r="45104" spans="21:21" x14ac:dyDescent="0.2">
      <c r="U45104" s="59"/>
    </row>
    <row r="45105" spans="21:21" x14ac:dyDescent="0.2">
      <c r="U45105" s="59"/>
    </row>
    <row r="45106" spans="21:21" x14ac:dyDescent="0.2">
      <c r="U45106" s="59"/>
    </row>
    <row r="45107" spans="21:21" x14ac:dyDescent="0.2">
      <c r="U45107" s="59"/>
    </row>
    <row r="45108" spans="21:21" x14ac:dyDescent="0.2">
      <c r="U45108" s="59"/>
    </row>
    <row r="45109" spans="21:21" x14ac:dyDescent="0.2">
      <c r="U45109" s="59"/>
    </row>
    <row r="45110" spans="21:21" x14ac:dyDescent="0.2">
      <c r="U45110" s="59"/>
    </row>
    <row r="45111" spans="21:21" x14ac:dyDescent="0.2">
      <c r="U45111" s="59"/>
    </row>
    <row r="45112" spans="21:21" x14ac:dyDescent="0.2">
      <c r="U45112" s="59"/>
    </row>
    <row r="45113" spans="21:21" x14ac:dyDescent="0.2">
      <c r="U45113" s="59"/>
    </row>
    <row r="45114" spans="21:21" x14ac:dyDescent="0.2">
      <c r="U45114" s="59"/>
    </row>
    <row r="45115" spans="21:21" x14ac:dyDescent="0.2">
      <c r="U45115" s="59"/>
    </row>
    <row r="45116" spans="21:21" x14ac:dyDescent="0.2">
      <c r="U45116" s="59"/>
    </row>
    <row r="45117" spans="21:21" x14ac:dyDescent="0.2">
      <c r="U45117" s="59"/>
    </row>
    <row r="45118" spans="21:21" x14ac:dyDescent="0.2">
      <c r="U45118" s="59"/>
    </row>
    <row r="45119" spans="21:21" x14ac:dyDescent="0.2">
      <c r="U45119" s="59"/>
    </row>
    <row r="45120" spans="21:21" x14ac:dyDescent="0.2">
      <c r="U45120" s="59"/>
    </row>
    <row r="45121" spans="21:21" x14ac:dyDescent="0.2">
      <c r="U45121" s="59"/>
    </row>
    <row r="45122" spans="21:21" x14ac:dyDescent="0.2">
      <c r="U45122" s="59"/>
    </row>
    <row r="45123" spans="21:21" x14ac:dyDescent="0.2">
      <c r="U45123" s="59"/>
    </row>
    <row r="45124" spans="21:21" x14ac:dyDescent="0.2">
      <c r="U45124" s="59"/>
    </row>
    <row r="45125" spans="21:21" x14ac:dyDescent="0.2">
      <c r="U45125" s="59"/>
    </row>
    <row r="45126" spans="21:21" x14ac:dyDescent="0.2">
      <c r="U45126" s="59"/>
    </row>
    <row r="45127" spans="21:21" x14ac:dyDescent="0.2">
      <c r="U45127" s="59"/>
    </row>
    <row r="45128" spans="21:21" x14ac:dyDescent="0.2">
      <c r="U45128" s="59"/>
    </row>
    <row r="45129" spans="21:21" x14ac:dyDescent="0.2">
      <c r="U45129" s="59"/>
    </row>
    <row r="45130" spans="21:21" x14ac:dyDescent="0.2">
      <c r="U45130" s="59"/>
    </row>
    <row r="45131" spans="21:21" x14ac:dyDescent="0.2">
      <c r="U45131" s="59"/>
    </row>
    <row r="45132" spans="21:21" x14ac:dyDescent="0.2">
      <c r="U45132" s="59"/>
    </row>
    <row r="45133" spans="21:21" x14ac:dyDescent="0.2">
      <c r="U45133" s="59"/>
    </row>
    <row r="45134" spans="21:21" x14ac:dyDescent="0.2">
      <c r="U45134" s="59"/>
    </row>
    <row r="45135" spans="21:21" x14ac:dyDescent="0.2">
      <c r="U45135" s="59"/>
    </row>
    <row r="45136" spans="21:21" x14ac:dyDescent="0.2">
      <c r="U45136" s="59"/>
    </row>
    <row r="45137" spans="21:21" x14ac:dyDescent="0.2">
      <c r="U45137" s="59"/>
    </row>
    <row r="45138" spans="21:21" x14ac:dyDescent="0.2">
      <c r="U45138" s="59"/>
    </row>
    <row r="45139" spans="21:21" x14ac:dyDescent="0.2">
      <c r="U45139" s="59"/>
    </row>
    <row r="45140" spans="21:21" x14ac:dyDescent="0.2">
      <c r="U45140" s="59"/>
    </row>
    <row r="45141" spans="21:21" x14ac:dyDescent="0.2">
      <c r="U45141" s="59"/>
    </row>
    <row r="45142" spans="21:21" x14ac:dyDescent="0.2">
      <c r="U45142" s="59"/>
    </row>
    <row r="45143" spans="21:21" x14ac:dyDescent="0.2">
      <c r="U45143" s="59"/>
    </row>
    <row r="45144" spans="21:21" x14ac:dyDescent="0.2">
      <c r="U45144" s="59"/>
    </row>
    <row r="45145" spans="21:21" x14ac:dyDescent="0.2">
      <c r="U45145" s="59"/>
    </row>
    <row r="45146" spans="21:21" x14ac:dyDescent="0.2">
      <c r="U45146" s="59"/>
    </row>
    <row r="45147" spans="21:21" x14ac:dyDescent="0.2">
      <c r="U45147" s="59"/>
    </row>
    <row r="45148" spans="21:21" x14ac:dyDescent="0.2">
      <c r="U45148" s="59"/>
    </row>
    <row r="45149" spans="21:21" x14ac:dyDescent="0.2">
      <c r="U45149" s="59"/>
    </row>
    <row r="45150" spans="21:21" x14ac:dyDescent="0.2">
      <c r="U45150" s="59"/>
    </row>
    <row r="45151" spans="21:21" x14ac:dyDescent="0.2">
      <c r="U45151" s="59"/>
    </row>
    <row r="45152" spans="21:21" x14ac:dyDescent="0.2">
      <c r="U45152" s="59"/>
    </row>
    <row r="45153" spans="21:21" x14ac:dyDescent="0.2">
      <c r="U45153" s="59"/>
    </row>
    <row r="45154" spans="21:21" x14ac:dyDescent="0.2">
      <c r="U45154" s="59"/>
    </row>
    <row r="45155" spans="21:21" x14ac:dyDescent="0.2">
      <c r="U45155" s="59"/>
    </row>
    <row r="45156" spans="21:21" x14ac:dyDescent="0.2">
      <c r="U45156" s="59"/>
    </row>
    <row r="45157" spans="21:21" x14ac:dyDescent="0.2">
      <c r="U45157" s="59"/>
    </row>
    <row r="45158" spans="21:21" x14ac:dyDescent="0.2">
      <c r="U45158" s="59"/>
    </row>
    <row r="45159" spans="21:21" x14ac:dyDescent="0.2">
      <c r="U45159" s="59"/>
    </row>
    <row r="45160" spans="21:21" x14ac:dyDescent="0.2">
      <c r="U45160" s="59"/>
    </row>
    <row r="45161" spans="21:21" x14ac:dyDescent="0.2">
      <c r="U45161" s="59"/>
    </row>
    <row r="45162" spans="21:21" x14ac:dyDescent="0.2">
      <c r="U45162" s="59"/>
    </row>
    <row r="45163" spans="21:21" x14ac:dyDescent="0.2">
      <c r="U45163" s="59"/>
    </row>
    <row r="45164" spans="21:21" x14ac:dyDescent="0.2">
      <c r="U45164" s="59"/>
    </row>
    <row r="45165" spans="21:21" x14ac:dyDescent="0.2">
      <c r="U45165" s="59"/>
    </row>
    <row r="45166" spans="21:21" x14ac:dyDescent="0.2">
      <c r="U45166" s="59"/>
    </row>
    <row r="45167" spans="21:21" x14ac:dyDescent="0.2">
      <c r="U45167" s="59"/>
    </row>
    <row r="45168" spans="21:21" x14ac:dyDescent="0.2">
      <c r="U45168" s="59"/>
    </row>
    <row r="45169" spans="21:21" x14ac:dyDescent="0.2">
      <c r="U45169" s="59"/>
    </row>
    <row r="45170" spans="21:21" x14ac:dyDescent="0.2">
      <c r="U45170" s="59"/>
    </row>
    <row r="45171" spans="21:21" x14ac:dyDescent="0.2">
      <c r="U45171" s="59"/>
    </row>
    <row r="45172" spans="21:21" x14ac:dyDescent="0.2">
      <c r="U45172" s="59"/>
    </row>
    <row r="45173" spans="21:21" x14ac:dyDescent="0.2">
      <c r="U45173" s="59"/>
    </row>
    <row r="45174" spans="21:21" x14ac:dyDescent="0.2">
      <c r="U45174" s="59"/>
    </row>
    <row r="45175" spans="21:21" x14ac:dyDescent="0.2">
      <c r="U45175" s="59"/>
    </row>
    <row r="45176" spans="21:21" x14ac:dyDescent="0.2">
      <c r="U45176" s="59"/>
    </row>
    <row r="45177" spans="21:21" x14ac:dyDescent="0.2">
      <c r="U45177" s="59"/>
    </row>
    <row r="45178" spans="21:21" x14ac:dyDescent="0.2">
      <c r="U45178" s="59"/>
    </row>
    <row r="45179" spans="21:21" x14ac:dyDescent="0.2">
      <c r="U45179" s="59"/>
    </row>
    <row r="45180" spans="21:21" x14ac:dyDescent="0.2">
      <c r="U45180" s="59"/>
    </row>
    <row r="45181" spans="21:21" x14ac:dyDescent="0.2">
      <c r="U45181" s="59"/>
    </row>
    <row r="45182" spans="21:21" x14ac:dyDescent="0.2">
      <c r="U45182" s="59"/>
    </row>
    <row r="45183" spans="21:21" x14ac:dyDescent="0.2">
      <c r="U45183" s="59"/>
    </row>
    <row r="45184" spans="21:21" x14ac:dyDescent="0.2">
      <c r="U45184" s="59"/>
    </row>
    <row r="45185" spans="21:21" x14ac:dyDescent="0.2">
      <c r="U45185" s="59"/>
    </row>
    <row r="45186" spans="21:21" x14ac:dyDescent="0.2">
      <c r="U45186" s="59"/>
    </row>
    <row r="45187" spans="21:21" x14ac:dyDescent="0.2">
      <c r="U45187" s="59"/>
    </row>
    <row r="45188" spans="21:21" x14ac:dyDescent="0.2">
      <c r="U45188" s="59"/>
    </row>
    <row r="45189" spans="21:21" x14ac:dyDescent="0.2">
      <c r="U45189" s="59"/>
    </row>
    <row r="45190" spans="21:21" x14ac:dyDescent="0.2">
      <c r="U45190" s="59"/>
    </row>
    <row r="45191" spans="21:21" x14ac:dyDescent="0.2">
      <c r="U45191" s="59"/>
    </row>
    <row r="45192" spans="21:21" x14ac:dyDescent="0.2">
      <c r="U45192" s="59"/>
    </row>
    <row r="45193" spans="21:21" x14ac:dyDescent="0.2">
      <c r="U45193" s="59"/>
    </row>
    <row r="45194" spans="21:21" x14ac:dyDescent="0.2">
      <c r="U45194" s="59"/>
    </row>
    <row r="45195" spans="21:21" x14ac:dyDescent="0.2">
      <c r="U45195" s="59"/>
    </row>
    <row r="45196" spans="21:21" x14ac:dyDescent="0.2">
      <c r="U45196" s="59"/>
    </row>
    <row r="45197" spans="21:21" x14ac:dyDescent="0.2">
      <c r="U45197" s="59"/>
    </row>
    <row r="45198" spans="21:21" x14ac:dyDescent="0.2">
      <c r="U45198" s="59"/>
    </row>
    <row r="45199" spans="21:21" x14ac:dyDescent="0.2">
      <c r="U45199" s="59"/>
    </row>
    <row r="45200" spans="21:21" x14ac:dyDescent="0.2">
      <c r="U45200" s="59"/>
    </row>
    <row r="45201" spans="21:21" x14ac:dyDescent="0.2">
      <c r="U45201" s="59"/>
    </row>
    <row r="45202" spans="21:21" x14ac:dyDescent="0.2">
      <c r="U45202" s="59"/>
    </row>
    <row r="45203" spans="21:21" x14ac:dyDescent="0.2">
      <c r="U45203" s="59"/>
    </row>
    <row r="45204" spans="21:21" x14ac:dyDescent="0.2">
      <c r="U45204" s="59"/>
    </row>
    <row r="45205" spans="21:21" x14ac:dyDescent="0.2">
      <c r="U45205" s="59"/>
    </row>
    <row r="45206" spans="21:21" x14ac:dyDescent="0.2">
      <c r="U45206" s="59"/>
    </row>
    <row r="45207" spans="21:21" x14ac:dyDescent="0.2">
      <c r="U45207" s="59"/>
    </row>
    <row r="45208" spans="21:21" x14ac:dyDescent="0.2">
      <c r="U45208" s="59"/>
    </row>
    <row r="45209" spans="21:21" x14ac:dyDescent="0.2">
      <c r="U45209" s="59"/>
    </row>
    <row r="45210" spans="21:21" x14ac:dyDescent="0.2">
      <c r="U45210" s="59"/>
    </row>
    <row r="45211" spans="21:21" x14ac:dyDescent="0.2">
      <c r="U45211" s="59"/>
    </row>
    <row r="45212" spans="21:21" x14ac:dyDescent="0.2">
      <c r="U45212" s="59"/>
    </row>
    <row r="45213" spans="21:21" x14ac:dyDescent="0.2">
      <c r="U45213" s="59"/>
    </row>
    <row r="45214" spans="21:21" x14ac:dyDescent="0.2">
      <c r="U45214" s="59"/>
    </row>
    <row r="45215" spans="21:21" x14ac:dyDescent="0.2">
      <c r="U45215" s="59"/>
    </row>
    <row r="45216" spans="21:21" x14ac:dyDescent="0.2">
      <c r="U45216" s="59"/>
    </row>
    <row r="45217" spans="21:21" x14ac:dyDescent="0.2">
      <c r="U45217" s="59"/>
    </row>
    <row r="45218" spans="21:21" x14ac:dyDescent="0.2">
      <c r="U45218" s="59"/>
    </row>
    <row r="45219" spans="21:21" x14ac:dyDescent="0.2">
      <c r="U45219" s="59"/>
    </row>
    <row r="45220" spans="21:21" x14ac:dyDescent="0.2">
      <c r="U45220" s="59"/>
    </row>
    <row r="45221" spans="21:21" x14ac:dyDescent="0.2">
      <c r="U45221" s="59"/>
    </row>
    <row r="45222" spans="21:21" x14ac:dyDescent="0.2">
      <c r="U45222" s="59"/>
    </row>
    <row r="45223" spans="21:21" x14ac:dyDescent="0.2">
      <c r="U45223" s="59"/>
    </row>
    <row r="45224" spans="21:21" x14ac:dyDescent="0.2">
      <c r="U45224" s="59"/>
    </row>
    <row r="45225" spans="21:21" x14ac:dyDescent="0.2">
      <c r="U45225" s="59"/>
    </row>
    <row r="45226" spans="21:21" x14ac:dyDescent="0.2">
      <c r="U45226" s="59"/>
    </row>
    <row r="45227" spans="21:21" x14ac:dyDescent="0.2">
      <c r="U45227" s="59"/>
    </row>
    <row r="45228" spans="21:21" x14ac:dyDescent="0.2">
      <c r="U45228" s="59"/>
    </row>
    <row r="45229" spans="21:21" x14ac:dyDescent="0.2">
      <c r="U45229" s="59"/>
    </row>
    <row r="45230" spans="21:21" x14ac:dyDescent="0.2">
      <c r="U45230" s="59"/>
    </row>
    <row r="45231" spans="21:21" x14ac:dyDescent="0.2">
      <c r="U45231" s="59"/>
    </row>
    <row r="45232" spans="21:21" x14ac:dyDescent="0.2">
      <c r="U45232" s="59"/>
    </row>
    <row r="45233" spans="21:21" x14ac:dyDescent="0.2">
      <c r="U45233" s="59"/>
    </row>
    <row r="45234" spans="21:21" x14ac:dyDescent="0.2">
      <c r="U45234" s="59"/>
    </row>
    <row r="45235" spans="21:21" x14ac:dyDescent="0.2">
      <c r="U45235" s="59"/>
    </row>
    <row r="45236" spans="21:21" x14ac:dyDescent="0.2">
      <c r="U45236" s="59"/>
    </row>
    <row r="45237" spans="21:21" x14ac:dyDescent="0.2">
      <c r="U45237" s="59"/>
    </row>
    <row r="45238" spans="21:21" x14ac:dyDescent="0.2">
      <c r="U45238" s="59"/>
    </row>
    <row r="45239" spans="21:21" x14ac:dyDescent="0.2">
      <c r="U45239" s="59"/>
    </row>
    <row r="45240" spans="21:21" x14ac:dyDescent="0.2">
      <c r="U45240" s="59"/>
    </row>
    <row r="45241" spans="21:21" x14ac:dyDescent="0.2">
      <c r="U45241" s="59"/>
    </row>
    <row r="45242" spans="21:21" x14ac:dyDescent="0.2">
      <c r="U45242" s="59"/>
    </row>
    <row r="45243" spans="21:21" x14ac:dyDescent="0.2">
      <c r="U45243" s="59"/>
    </row>
    <row r="45244" spans="21:21" x14ac:dyDescent="0.2">
      <c r="U45244" s="59"/>
    </row>
    <row r="45245" spans="21:21" x14ac:dyDescent="0.2">
      <c r="U45245" s="59"/>
    </row>
    <row r="45246" spans="21:21" x14ac:dyDescent="0.2">
      <c r="U45246" s="59"/>
    </row>
    <row r="45247" spans="21:21" x14ac:dyDescent="0.2">
      <c r="U45247" s="59"/>
    </row>
    <row r="45248" spans="21:21" x14ac:dyDescent="0.2">
      <c r="U45248" s="59"/>
    </row>
    <row r="45249" spans="21:21" x14ac:dyDescent="0.2">
      <c r="U45249" s="59"/>
    </row>
    <row r="45250" spans="21:21" x14ac:dyDescent="0.2">
      <c r="U45250" s="59"/>
    </row>
    <row r="45251" spans="21:21" x14ac:dyDescent="0.2">
      <c r="U45251" s="59"/>
    </row>
    <row r="45252" spans="21:21" x14ac:dyDescent="0.2">
      <c r="U45252" s="59"/>
    </row>
    <row r="45253" spans="21:21" x14ac:dyDescent="0.2">
      <c r="U45253" s="59"/>
    </row>
    <row r="45254" spans="21:21" x14ac:dyDescent="0.2">
      <c r="U45254" s="59"/>
    </row>
    <row r="45255" spans="21:21" x14ac:dyDescent="0.2">
      <c r="U45255" s="59"/>
    </row>
    <row r="45256" spans="21:21" x14ac:dyDescent="0.2">
      <c r="U45256" s="59"/>
    </row>
    <row r="45257" spans="21:21" x14ac:dyDescent="0.2">
      <c r="U45257" s="59"/>
    </row>
    <row r="45258" spans="21:21" x14ac:dyDescent="0.2">
      <c r="U45258" s="59"/>
    </row>
    <row r="45259" spans="21:21" x14ac:dyDescent="0.2">
      <c r="U45259" s="59"/>
    </row>
    <row r="45260" spans="21:21" x14ac:dyDescent="0.2">
      <c r="U45260" s="59"/>
    </row>
    <row r="45261" spans="21:21" x14ac:dyDescent="0.2">
      <c r="U45261" s="59"/>
    </row>
    <row r="45262" spans="21:21" x14ac:dyDescent="0.2">
      <c r="U45262" s="59"/>
    </row>
    <row r="45263" spans="21:21" x14ac:dyDescent="0.2">
      <c r="U45263" s="59"/>
    </row>
    <row r="45264" spans="21:21" x14ac:dyDescent="0.2">
      <c r="U45264" s="59"/>
    </row>
    <row r="45265" spans="21:21" x14ac:dyDescent="0.2">
      <c r="U45265" s="59"/>
    </row>
    <row r="45266" spans="21:21" x14ac:dyDescent="0.2">
      <c r="U45266" s="59"/>
    </row>
    <row r="45267" spans="21:21" x14ac:dyDescent="0.2">
      <c r="U45267" s="59"/>
    </row>
    <row r="45268" spans="21:21" x14ac:dyDescent="0.2">
      <c r="U45268" s="59"/>
    </row>
    <row r="45269" spans="21:21" x14ac:dyDescent="0.2">
      <c r="U45269" s="59"/>
    </row>
    <row r="45270" spans="21:21" x14ac:dyDescent="0.2">
      <c r="U45270" s="59"/>
    </row>
    <row r="45271" spans="21:21" x14ac:dyDescent="0.2">
      <c r="U45271" s="59"/>
    </row>
    <row r="45272" spans="21:21" x14ac:dyDescent="0.2">
      <c r="U45272" s="59"/>
    </row>
    <row r="45273" spans="21:21" x14ac:dyDescent="0.2">
      <c r="U45273" s="59"/>
    </row>
    <row r="45274" spans="21:21" x14ac:dyDescent="0.2">
      <c r="U45274" s="59"/>
    </row>
    <row r="45275" spans="21:21" x14ac:dyDescent="0.2">
      <c r="U45275" s="59"/>
    </row>
    <row r="45276" spans="21:21" x14ac:dyDescent="0.2">
      <c r="U45276" s="59"/>
    </row>
    <row r="45277" spans="21:21" x14ac:dyDescent="0.2">
      <c r="U45277" s="59"/>
    </row>
    <row r="45278" spans="21:21" x14ac:dyDescent="0.2">
      <c r="U45278" s="59"/>
    </row>
    <row r="45279" spans="21:21" x14ac:dyDescent="0.2">
      <c r="U45279" s="59"/>
    </row>
    <row r="45280" spans="21:21" x14ac:dyDescent="0.2">
      <c r="U45280" s="59"/>
    </row>
    <row r="45281" spans="21:21" x14ac:dyDescent="0.2">
      <c r="U45281" s="59"/>
    </row>
    <row r="45282" spans="21:21" x14ac:dyDescent="0.2">
      <c r="U45282" s="59"/>
    </row>
    <row r="45283" spans="21:21" x14ac:dyDescent="0.2">
      <c r="U45283" s="59"/>
    </row>
    <row r="45284" spans="21:21" x14ac:dyDescent="0.2">
      <c r="U45284" s="59"/>
    </row>
    <row r="45285" spans="21:21" x14ac:dyDescent="0.2">
      <c r="U45285" s="59"/>
    </row>
    <row r="45286" spans="21:21" x14ac:dyDescent="0.2">
      <c r="U45286" s="59"/>
    </row>
    <row r="45287" spans="21:21" x14ac:dyDescent="0.2">
      <c r="U45287" s="59"/>
    </row>
    <row r="45288" spans="21:21" x14ac:dyDescent="0.2">
      <c r="U45288" s="59"/>
    </row>
    <row r="45289" spans="21:21" x14ac:dyDescent="0.2">
      <c r="U45289" s="59"/>
    </row>
    <row r="45290" spans="21:21" x14ac:dyDescent="0.2">
      <c r="U45290" s="59"/>
    </row>
    <row r="45291" spans="21:21" x14ac:dyDescent="0.2">
      <c r="U45291" s="59"/>
    </row>
    <row r="45292" spans="21:21" x14ac:dyDescent="0.2">
      <c r="U45292" s="59"/>
    </row>
    <row r="45293" spans="21:21" x14ac:dyDescent="0.2">
      <c r="U45293" s="59"/>
    </row>
    <row r="45294" spans="21:21" x14ac:dyDescent="0.2">
      <c r="U45294" s="59"/>
    </row>
    <row r="45295" spans="21:21" x14ac:dyDescent="0.2">
      <c r="U45295" s="59"/>
    </row>
    <row r="45296" spans="21:21" x14ac:dyDescent="0.2">
      <c r="U45296" s="59"/>
    </row>
    <row r="45297" spans="21:21" x14ac:dyDescent="0.2">
      <c r="U45297" s="59"/>
    </row>
    <row r="45298" spans="21:21" x14ac:dyDescent="0.2">
      <c r="U45298" s="59"/>
    </row>
    <row r="45299" spans="21:21" x14ac:dyDescent="0.2">
      <c r="U45299" s="59"/>
    </row>
    <row r="45300" spans="21:21" x14ac:dyDescent="0.2">
      <c r="U45300" s="59"/>
    </row>
    <row r="45301" spans="21:21" x14ac:dyDescent="0.2">
      <c r="U45301" s="59"/>
    </row>
    <row r="45302" spans="21:21" x14ac:dyDescent="0.2">
      <c r="U45302" s="59"/>
    </row>
    <row r="45303" spans="21:21" x14ac:dyDescent="0.2">
      <c r="U45303" s="59"/>
    </row>
    <row r="45304" spans="21:21" x14ac:dyDescent="0.2">
      <c r="U45304" s="59"/>
    </row>
    <row r="45305" spans="21:21" x14ac:dyDescent="0.2">
      <c r="U45305" s="59"/>
    </row>
    <row r="45306" spans="21:21" x14ac:dyDescent="0.2">
      <c r="U45306" s="59"/>
    </row>
    <row r="45307" spans="21:21" x14ac:dyDescent="0.2">
      <c r="U45307" s="59"/>
    </row>
    <row r="45308" spans="21:21" x14ac:dyDescent="0.2">
      <c r="U45308" s="59"/>
    </row>
    <row r="45309" spans="21:21" x14ac:dyDescent="0.2">
      <c r="U45309" s="59"/>
    </row>
    <row r="45310" spans="21:21" x14ac:dyDescent="0.2">
      <c r="U45310" s="59"/>
    </row>
    <row r="45311" spans="21:21" x14ac:dyDescent="0.2">
      <c r="U45311" s="59"/>
    </row>
    <row r="45312" spans="21:21" x14ac:dyDescent="0.2">
      <c r="U45312" s="59"/>
    </row>
    <row r="45313" spans="21:21" x14ac:dyDescent="0.2">
      <c r="U45313" s="59"/>
    </row>
    <row r="45314" spans="21:21" x14ac:dyDescent="0.2">
      <c r="U45314" s="59"/>
    </row>
    <row r="45315" spans="21:21" x14ac:dyDescent="0.2">
      <c r="U45315" s="59"/>
    </row>
    <row r="45316" spans="21:21" x14ac:dyDescent="0.2">
      <c r="U45316" s="59"/>
    </row>
    <row r="45317" spans="21:21" x14ac:dyDescent="0.2">
      <c r="U45317" s="59"/>
    </row>
    <row r="45318" spans="21:21" x14ac:dyDescent="0.2">
      <c r="U45318" s="59"/>
    </row>
    <row r="45319" spans="21:21" x14ac:dyDescent="0.2">
      <c r="U45319" s="59"/>
    </row>
    <row r="45320" spans="21:21" x14ac:dyDescent="0.2">
      <c r="U45320" s="59"/>
    </row>
    <row r="45321" spans="21:21" x14ac:dyDescent="0.2">
      <c r="U45321" s="59"/>
    </row>
    <row r="45322" spans="21:21" x14ac:dyDescent="0.2">
      <c r="U45322" s="59"/>
    </row>
    <row r="45323" spans="21:21" x14ac:dyDescent="0.2">
      <c r="U45323" s="59"/>
    </row>
    <row r="45324" spans="21:21" x14ac:dyDescent="0.2">
      <c r="U45324" s="59"/>
    </row>
    <row r="45325" spans="21:21" x14ac:dyDescent="0.2">
      <c r="U45325" s="59"/>
    </row>
    <row r="45326" spans="21:21" x14ac:dyDescent="0.2">
      <c r="U45326" s="59"/>
    </row>
    <row r="45327" spans="21:21" x14ac:dyDescent="0.2">
      <c r="U45327" s="59"/>
    </row>
    <row r="45328" spans="21:21" x14ac:dyDescent="0.2">
      <c r="U45328" s="59"/>
    </row>
    <row r="45329" spans="21:21" x14ac:dyDescent="0.2">
      <c r="U45329" s="59"/>
    </row>
    <row r="45330" spans="21:21" x14ac:dyDescent="0.2">
      <c r="U45330" s="59"/>
    </row>
    <row r="45331" spans="21:21" x14ac:dyDescent="0.2">
      <c r="U45331" s="59"/>
    </row>
    <row r="45332" spans="21:21" x14ac:dyDescent="0.2">
      <c r="U45332" s="59"/>
    </row>
    <row r="45333" spans="21:21" x14ac:dyDescent="0.2">
      <c r="U45333" s="59"/>
    </row>
    <row r="45334" spans="21:21" x14ac:dyDescent="0.2">
      <c r="U45334" s="59"/>
    </row>
    <row r="45335" spans="21:21" x14ac:dyDescent="0.2">
      <c r="U45335" s="59"/>
    </row>
    <row r="45336" spans="21:21" x14ac:dyDescent="0.2">
      <c r="U45336" s="59"/>
    </row>
    <row r="45337" spans="21:21" x14ac:dyDescent="0.2">
      <c r="U45337" s="59"/>
    </row>
    <row r="45338" spans="21:21" x14ac:dyDescent="0.2">
      <c r="U45338" s="59"/>
    </row>
    <row r="45339" spans="21:21" x14ac:dyDescent="0.2">
      <c r="U45339" s="59"/>
    </row>
    <row r="45340" spans="21:21" x14ac:dyDescent="0.2">
      <c r="U45340" s="59"/>
    </row>
    <row r="45341" spans="21:21" x14ac:dyDescent="0.2">
      <c r="U45341" s="59"/>
    </row>
    <row r="45342" spans="21:21" x14ac:dyDescent="0.2">
      <c r="U45342" s="59"/>
    </row>
    <row r="45343" spans="21:21" x14ac:dyDescent="0.2">
      <c r="U45343" s="59"/>
    </row>
    <row r="45344" spans="21:21" x14ac:dyDescent="0.2">
      <c r="U45344" s="59"/>
    </row>
    <row r="45345" spans="21:21" x14ac:dyDescent="0.2">
      <c r="U45345" s="59"/>
    </row>
    <row r="45346" spans="21:21" x14ac:dyDescent="0.2">
      <c r="U45346" s="59"/>
    </row>
    <row r="45347" spans="21:21" x14ac:dyDescent="0.2">
      <c r="U45347" s="59"/>
    </row>
    <row r="45348" spans="21:21" x14ac:dyDescent="0.2">
      <c r="U45348" s="59"/>
    </row>
    <row r="45349" spans="21:21" x14ac:dyDescent="0.2">
      <c r="U45349" s="59"/>
    </row>
    <row r="45350" spans="21:21" x14ac:dyDescent="0.2">
      <c r="U45350" s="59"/>
    </row>
    <row r="45351" spans="21:21" x14ac:dyDescent="0.2">
      <c r="U45351" s="59"/>
    </row>
    <row r="45352" spans="21:21" x14ac:dyDescent="0.2">
      <c r="U45352" s="59"/>
    </row>
    <row r="45353" spans="21:21" x14ac:dyDescent="0.2">
      <c r="U45353" s="59"/>
    </row>
    <row r="45354" spans="21:21" x14ac:dyDescent="0.2">
      <c r="U45354" s="59"/>
    </row>
    <row r="45355" spans="21:21" x14ac:dyDescent="0.2">
      <c r="U45355" s="59"/>
    </row>
    <row r="45356" spans="21:21" x14ac:dyDescent="0.2">
      <c r="U45356" s="59"/>
    </row>
    <row r="45357" spans="21:21" x14ac:dyDescent="0.2">
      <c r="U45357" s="59"/>
    </row>
    <row r="45358" spans="21:21" x14ac:dyDescent="0.2">
      <c r="U45358" s="59"/>
    </row>
    <row r="45359" spans="21:21" x14ac:dyDescent="0.2">
      <c r="U45359" s="59"/>
    </row>
    <row r="45360" spans="21:21" x14ac:dyDescent="0.2">
      <c r="U45360" s="59"/>
    </row>
    <row r="45361" spans="21:21" x14ac:dyDescent="0.2">
      <c r="U45361" s="59"/>
    </row>
    <row r="45362" spans="21:21" x14ac:dyDescent="0.2">
      <c r="U45362" s="59"/>
    </row>
    <row r="45363" spans="21:21" x14ac:dyDescent="0.2">
      <c r="U45363" s="59"/>
    </row>
    <row r="45364" spans="21:21" x14ac:dyDescent="0.2">
      <c r="U45364" s="59"/>
    </row>
    <row r="45365" spans="21:21" x14ac:dyDescent="0.2">
      <c r="U45365" s="59"/>
    </row>
    <row r="45366" spans="21:21" x14ac:dyDescent="0.2">
      <c r="U45366" s="59"/>
    </row>
    <row r="45367" spans="21:21" x14ac:dyDescent="0.2">
      <c r="U45367" s="59"/>
    </row>
    <row r="45368" spans="21:21" x14ac:dyDescent="0.2">
      <c r="U45368" s="59"/>
    </row>
    <row r="45369" spans="21:21" x14ac:dyDescent="0.2">
      <c r="U45369" s="59"/>
    </row>
    <row r="45370" spans="21:21" x14ac:dyDescent="0.2">
      <c r="U45370" s="59"/>
    </row>
    <row r="45371" spans="21:21" x14ac:dyDescent="0.2">
      <c r="U45371" s="59"/>
    </row>
    <row r="45372" spans="21:21" x14ac:dyDescent="0.2">
      <c r="U45372" s="59"/>
    </row>
    <row r="45373" spans="21:21" x14ac:dyDescent="0.2">
      <c r="U45373" s="59"/>
    </row>
    <row r="45374" spans="21:21" x14ac:dyDescent="0.2">
      <c r="U45374" s="59"/>
    </row>
    <row r="45375" spans="21:21" x14ac:dyDescent="0.2">
      <c r="U45375" s="59"/>
    </row>
    <row r="45376" spans="21:21" x14ac:dyDescent="0.2">
      <c r="U45376" s="59"/>
    </row>
    <row r="45377" spans="21:21" x14ac:dyDescent="0.2">
      <c r="U45377" s="59"/>
    </row>
    <row r="45378" spans="21:21" x14ac:dyDescent="0.2">
      <c r="U45378" s="59"/>
    </row>
    <row r="45379" spans="21:21" x14ac:dyDescent="0.2">
      <c r="U45379" s="59"/>
    </row>
    <row r="45380" spans="21:21" x14ac:dyDescent="0.2">
      <c r="U45380" s="59"/>
    </row>
    <row r="45381" spans="21:21" x14ac:dyDescent="0.2">
      <c r="U45381" s="59"/>
    </row>
    <row r="45382" spans="21:21" x14ac:dyDescent="0.2">
      <c r="U45382" s="59"/>
    </row>
    <row r="45383" spans="21:21" x14ac:dyDescent="0.2">
      <c r="U45383" s="59"/>
    </row>
    <row r="45384" spans="21:21" x14ac:dyDescent="0.2">
      <c r="U45384" s="59"/>
    </row>
    <row r="45385" spans="21:21" x14ac:dyDescent="0.2">
      <c r="U45385" s="59"/>
    </row>
    <row r="45386" spans="21:21" x14ac:dyDescent="0.2">
      <c r="U45386" s="59"/>
    </row>
    <row r="45387" spans="21:21" x14ac:dyDescent="0.2">
      <c r="U45387" s="59"/>
    </row>
    <row r="45388" spans="21:21" x14ac:dyDescent="0.2">
      <c r="U45388" s="59"/>
    </row>
    <row r="45389" spans="21:21" x14ac:dyDescent="0.2">
      <c r="U45389" s="59"/>
    </row>
    <row r="45390" spans="21:21" x14ac:dyDescent="0.2">
      <c r="U45390" s="59"/>
    </row>
    <row r="45391" spans="21:21" x14ac:dyDescent="0.2">
      <c r="U45391" s="59"/>
    </row>
    <row r="45392" spans="21:21" x14ac:dyDescent="0.2">
      <c r="U45392" s="59"/>
    </row>
    <row r="45393" spans="21:21" x14ac:dyDescent="0.2">
      <c r="U45393" s="59"/>
    </row>
    <row r="45394" spans="21:21" x14ac:dyDescent="0.2">
      <c r="U45394" s="59"/>
    </row>
    <row r="45395" spans="21:21" x14ac:dyDescent="0.2">
      <c r="U45395" s="59"/>
    </row>
    <row r="45396" spans="21:21" x14ac:dyDescent="0.2">
      <c r="U45396" s="59"/>
    </row>
    <row r="45397" spans="21:21" x14ac:dyDescent="0.2">
      <c r="U45397" s="59"/>
    </row>
    <row r="45398" spans="21:21" x14ac:dyDescent="0.2">
      <c r="U45398" s="59"/>
    </row>
    <row r="45399" spans="21:21" x14ac:dyDescent="0.2">
      <c r="U45399" s="59"/>
    </row>
    <row r="45400" spans="21:21" x14ac:dyDescent="0.2">
      <c r="U45400" s="59"/>
    </row>
    <row r="45401" spans="21:21" x14ac:dyDescent="0.2">
      <c r="U45401" s="59"/>
    </row>
    <row r="45402" spans="21:21" x14ac:dyDescent="0.2">
      <c r="U45402" s="59"/>
    </row>
    <row r="45403" spans="21:21" x14ac:dyDescent="0.2">
      <c r="U45403" s="59"/>
    </row>
    <row r="45404" spans="21:21" x14ac:dyDescent="0.2">
      <c r="U45404" s="59"/>
    </row>
    <row r="45405" spans="21:21" x14ac:dyDescent="0.2">
      <c r="U45405" s="59"/>
    </row>
    <row r="45406" spans="21:21" x14ac:dyDescent="0.2">
      <c r="U45406" s="59"/>
    </row>
    <row r="45407" spans="21:21" x14ac:dyDescent="0.2">
      <c r="U45407" s="59"/>
    </row>
    <row r="45408" spans="21:21" x14ac:dyDescent="0.2">
      <c r="U45408" s="59"/>
    </row>
    <row r="45409" spans="21:21" x14ac:dyDescent="0.2">
      <c r="U45409" s="59"/>
    </row>
    <row r="45410" spans="21:21" x14ac:dyDescent="0.2">
      <c r="U45410" s="59"/>
    </row>
    <row r="45411" spans="21:21" x14ac:dyDescent="0.2">
      <c r="U45411" s="59"/>
    </row>
    <row r="45412" spans="21:21" x14ac:dyDescent="0.2">
      <c r="U45412" s="59"/>
    </row>
    <row r="45413" spans="21:21" x14ac:dyDescent="0.2">
      <c r="U45413" s="59"/>
    </row>
    <row r="45414" spans="21:21" x14ac:dyDescent="0.2">
      <c r="U45414" s="59"/>
    </row>
    <row r="45415" spans="21:21" x14ac:dyDescent="0.2">
      <c r="U45415" s="59"/>
    </row>
    <row r="45416" spans="21:21" x14ac:dyDescent="0.2">
      <c r="U45416" s="59"/>
    </row>
    <row r="45417" spans="21:21" x14ac:dyDescent="0.2">
      <c r="U45417" s="59"/>
    </row>
    <row r="45418" spans="21:21" x14ac:dyDescent="0.2">
      <c r="U45418" s="59"/>
    </row>
    <row r="45419" spans="21:21" x14ac:dyDescent="0.2">
      <c r="U45419" s="59"/>
    </row>
    <row r="45420" spans="21:21" x14ac:dyDescent="0.2">
      <c r="U45420" s="59"/>
    </row>
    <row r="45421" spans="21:21" x14ac:dyDescent="0.2">
      <c r="U45421" s="59"/>
    </row>
    <row r="45422" spans="21:21" x14ac:dyDescent="0.2">
      <c r="U45422" s="59"/>
    </row>
    <row r="45423" spans="21:21" x14ac:dyDescent="0.2">
      <c r="U45423" s="59"/>
    </row>
    <row r="45424" spans="21:21" x14ac:dyDescent="0.2">
      <c r="U45424" s="59"/>
    </row>
    <row r="45425" spans="21:21" x14ac:dyDescent="0.2">
      <c r="U45425" s="59"/>
    </row>
    <row r="45426" spans="21:21" x14ac:dyDescent="0.2">
      <c r="U45426" s="59"/>
    </row>
    <row r="45427" spans="21:21" x14ac:dyDescent="0.2">
      <c r="U45427" s="59"/>
    </row>
    <row r="45428" spans="21:21" x14ac:dyDescent="0.2">
      <c r="U45428" s="59"/>
    </row>
    <row r="45429" spans="21:21" x14ac:dyDescent="0.2">
      <c r="U45429" s="59"/>
    </row>
    <row r="45430" spans="21:21" x14ac:dyDescent="0.2">
      <c r="U45430" s="59"/>
    </row>
    <row r="45431" spans="21:21" x14ac:dyDescent="0.2">
      <c r="U45431" s="59"/>
    </row>
    <row r="45432" spans="21:21" x14ac:dyDescent="0.2">
      <c r="U45432" s="59"/>
    </row>
    <row r="45433" spans="21:21" x14ac:dyDescent="0.2">
      <c r="U45433" s="59"/>
    </row>
    <row r="45434" spans="21:21" x14ac:dyDescent="0.2">
      <c r="U45434" s="59"/>
    </row>
    <row r="45435" spans="21:21" x14ac:dyDescent="0.2">
      <c r="U45435" s="59"/>
    </row>
    <row r="45436" spans="21:21" x14ac:dyDescent="0.2">
      <c r="U45436" s="59"/>
    </row>
    <row r="45437" spans="21:21" x14ac:dyDescent="0.2">
      <c r="U45437" s="59"/>
    </row>
    <row r="45438" spans="21:21" x14ac:dyDescent="0.2">
      <c r="U45438" s="59"/>
    </row>
    <row r="45439" spans="21:21" x14ac:dyDescent="0.2">
      <c r="U45439" s="59"/>
    </row>
    <row r="45440" spans="21:21" x14ac:dyDescent="0.2">
      <c r="U45440" s="59"/>
    </row>
    <row r="45441" spans="21:21" x14ac:dyDescent="0.2">
      <c r="U45441" s="59"/>
    </row>
    <row r="45442" spans="21:21" x14ac:dyDescent="0.2">
      <c r="U45442" s="59"/>
    </row>
    <row r="45443" spans="21:21" x14ac:dyDescent="0.2">
      <c r="U45443" s="59"/>
    </row>
    <row r="45444" spans="21:21" x14ac:dyDescent="0.2">
      <c r="U45444" s="59"/>
    </row>
    <row r="45445" spans="21:21" x14ac:dyDescent="0.2">
      <c r="U45445" s="59"/>
    </row>
    <row r="45446" spans="21:21" x14ac:dyDescent="0.2">
      <c r="U45446" s="59"/>
    </row>
    <row r="45447" spans="21:21" x14ac:dyDescent="0.2">
      <c r="U45447" s="59"/>
    </row>
    <row r="45448" spans="21:21" x14ac:dyDescent="0.2">
      <c r="U45448" s="59"/>
    </row>
    <row r="45449" spans="21:21" x14ac:dyDescent="0.2">
      <c r="U45449" s="59"/>
    </row>
    <row r="45450" spans="21:21" x14ac:dyDescent="0.2">
      <c r="U45450" s="59"/>
    </row>
    <row r="45451" spans="21:21" x14ac:dyDescent="0.2">
      <c r="U45451" s="59"/>
    </row>
    <row r="45452" spans="21:21" x14ac:dyDescent="0.2">
      <c r="U45452" s="59"/>
    </row>
    <row r="45453" spans="21:21" x14ac:dyDescent="0.2">
      <c r="U45453" s="59"/>
    </row>
    <row r="45454" spans="21:21" x14ac:dyDescent="0.2">
      <c r="U45454" s="59"/>
    </row>
    <row r="45455" spans="21:21" x14ac:dyDescent="0.2">
      <c r="U45455" s="59"/>
    </row>
    <row r="45456" spans="21:21" x14ac:dyDescent="0.2">
      <c r="U45456" s="59"/>
    </row>
    <row r="45457" spans="21:21" x14ac:dyDescent="0.2">
      <c r="U45457" s="59"/>
    </row>
    <row r="45458" spans="21:21" x14ac:dyDescent="0.2">
      <c r="U45458" s="59"/>
    </row>
    <row r="45459" spans="21:21" x14ac:dyDescent="0.2">
      <c r="U45459" s="59"/>
    </row>
    <row r="45460" spans="21:21" x14ac:dyDescent="0.2">
      <c r="U45460" s="59"/>
    </row>
    <row r="45461" spans="21:21" x14ac:dyDescent="0.2">
      <c r="U45461" s="59"/>
    </row>
    <row r="45462" spans="21:21" x14ac:dyDescent="0.2">
      <c r="U45462" s="59"/>
    </row>
    <row r="45463" spans="21:21" x14ac:dyDescent="0.2">
      <c r="U45463" s="59"/>
    </row>
    <row r="45464" spans="21:21" x14ac:dyDescent="0.2">
      <c r="U45464" s="59"/>
    </row>
    <row r="45465" spans="21:21" x14ac:dyDescent="0.2">
      <c r="U45465" s="59"/>
    </row>
    <row r="45466" spans="21:21" x14ac:dyDescent="0.2">
      <c r="U45466" s="59"/>
    </row>
    <row r="45467" spans="21:21" x14ac:dyDescent="0.2">
      <c r="U45467" s="59"/>
    </row>
    <row r="45468" spans="21:21" x14ac:dyDescent="0.2">
      <c r="U45468" s="59"/>
    </row>
    <row r="45469" spans="21:21" x14ac:dyDescent="0.2">
      <c r="U45469" s="59"/>
    </row>
    <row r="45470" spans="21:21" x14ac:dyDescent="0.2">
      <c r="U45470" s="59"/>
    </row>
    <row r="45471" spans="21:21" x14ac:dyDescent="0.2">
      <c r="U45471" s="59"/>
    </row>
    <row r="45472" spans="21:21" x14ac:dyDescent="0.2">
      <c r="U45472" s="59"/>
    </row>
    <row r="45473" spans="21:21" x14ac:dyDescent="0.2">
      <c r="U45473" s="59"/>
    </row>
    <row r="45474" spans="21:21" x14ac:dyDescent="0.2">
      <c r="U45474" s="59"/>
    </row>
    <row r="45475" spans="21:21" x14ac:dyDescent="0.2">
      <c r="U45475" s="59"/>
    </row>
    <row r="45476" spans="21:21" x14ac:dyDescent="0.2">
      <c r="U45476" s="59"/>
    </row>
    <row r="45477" spans="21:21" x14ac:dyDescent="0.2">
      <c r="U45477" s="59"/>
    </row>
    <row r="45478" spans="21:21" x14ac:dyDescent="0.2">
      <c r="U45478" s="59"/>
    </row>
    <row r="45479" spans="21:21" x14ac:dyDescent="0.2">
      <c r="U45479" s="59"/>
    </row>
    <row r="45480" spans="21:21" x14ac:dyDescent="0.2">
      <c r="U45480" s="59"/>
    </row>
    <row r="45481" spans="21:21" x14ac:dyDescent="0.2">
      <c r="U45481" s="59"/>
    </row>
    <row r="45482" spans="21:21" x14ac:dyDescent="0.2">
      <c r="U45482" s="59"/>
    </row>
    <row r="45483" spans="21:21" x14ac:dyDescent="0.2">
      <c r="U45483" s="59"/>
    </row>
    <row r="45484" spans="21:21" x14ac:dyDescent="0.2">
      <c r="U45484" s="59"/>
    </row>
    <row r="45485" spans="21:21" x14ac:dyDescent="0.2">
      <c r="U45485" s="59"/>
    </row>
    <row r="45486" spans="21:21" x14ac:dyDescent="0.2">
      <c r="U45486" s="59"/>
    </row>
    <row r="45487" spans="21:21" x14ac:dyDescent="0.2">
      <c r="U45487" s="59"/>
    </row>
    <row r="45488" spans="21:21" x14ac:dyDescent="0.2">
      <c r="U45488" s="59"/>
    </row>
    <row r="45489" spans="21:21" x14ac:dyDescent="0.2">
      <c r="U45489" s="59"/>
    </row>
    <row r="45490" spans="21:21" x14ac:dyDescent="0.2">
      <c r="U45490" s="59"/>
    </row>
    <row r="45491" spans="21:21" x14ac:dyDescent="0.2">
      <c r="U45491" s="59"/>
    </row>
    <row r="45492" spans="21:21" x14ac:dyDescent="0.2">
      <c r="U45492" s="59"/>
    </row>
    <row r="45493" spans="21:21" x14ac:dyDescent="0.2">
      <c r="U45493" s="59"/>
    </row>
    <row r="45494" spans="21:21" x14ac:dyDescent="0.2">
      <c r="U45494" s="59"/>
    </row>
    <row r="45495" spans="21:21" x14ac:dyDescent="0.2">
      <c r="U45495" s="59"/>
    </row>
    <row r="45496" spans="21:21" x14ac:dyDescent="0.2">
      <c r="U45496" s="59"/>
    </row>
    <row r="45497" spans="21:21" x14ac:dyDescent="0.2">
      <c r="U45497" s="59"/>
    </row>
    <row r="45498" spans="21:21" x14ac:dyDescent="0.2">
      <c r="U45498" s="59"/>
    </row>
    <row r="45499" spans="21:21" x14ac:dyDescent="0.2">
      <c r="U45499" s="59"/>
    </row>
    <row r="45500" spans="21:21" x14ac:dyDescent="0.2">
      <c r="U45500" s="59"/>
    </row>
    <row r="45501" spans="21:21" x14ac:dyDescent="0.2">
      <c r="U45501" s="59"/>
    </row>
    <row r="45502" spans="21:21" x14ac:dyDescent="0.2">
      <c r="U45502" s="59"/>
    </row>
    <row r="45503" spans="21:21" x14ac:dyDescent="0.2">
      <c r="U45503" s="59"/>
    </row>
    <row r="45504" spans="21:21" x14ac:dyDescent="0.2">
      <c r="U45504" s="59"/>
    </row>
    <row r="45505" spans="21:21" x14ac:dyDescent="0.2">
      <c r="U45505" s="59"/>
    </row>
    <row r="45506" spans="21:21" x14ac:dyDescent="0.2">
      <c r="U45506" s="59"/>
    </row>
    <row r="45507" spans="21:21" x14ac:dyDescent="0.2">
      <c r="U45507" s="59"/>
    </row>
    <row r="45508" spans="21:21" x14ac:dyDescent="0.2">
      <c r="U45508" s="59"/>
    </row>
    <row r="45509" spans="21:21" x14ac:dyDescent="0.2">
      <c r="U45509" s="59"/>
    </row>
    <row r="45510" spans="21:21" x14ac:dyDescent="0.2">
      <c r="U45510" s="59"/>
    </row>
    <row r="45511" spans="21:21" x14ac:dyDescent="0.2">
      <c r="U45511" s="59"/>
    </row>
    <row r="45512" spans="21:21" x14ac:dyDescent="0.2">
      <c r="U45512" s="59"/>
    </row>
    <row r="45513" spans="21:21" x14ac:dyDescent="0.2">
      <c r="U45513" s="59"/>
    </row>
    <row r="45514" spans="21:21" x14ac:dyDescent="0.2">
      <c r="U45514" s="59"/>
    </row>
    <row r="45515" spans="21:21" x14ac:dyDescent="0.2">
      <c r="U45515" s="59"/>
    </row>
    <row r="45516" spans="21:21" x14ac:dyDescent="0.2">
      <c r="U45516" s="59"/>
    </row>
    <row r="45517" spans="21:21" x14ac:dyDescent="0.2">
      <c r="U45517" s="59"/>
    </row>
    <row r="45518" spans="21:21" x14ac:dyDescent="0.2">
      <c r="U45518" s="59"/>
    </row>
    <row r="45519" spans="21:21" x14ac:dyDescent="0.2">
      <c r="U45519" s="59"/>
    </row>
    <row r="45520" spans="21:21" x14ac:dyDescent="0.2">
      <c r="U45520" s="59"/>
    </row>
    <row r="45521" spans="21:21" x14ac:dyDescent="0.2">
      <c r="U45521" s="59"/>
    </row>
    <row r="45522" spans="21:21" x14ac:dyDescent="0.2">
      <c r="U45522" s="59"/>
    </row>
    <row r="45523" spans="21:21" x14ac:dyDescent="0.2">
      <c r="U45523" s="59"/>
    </row>
    <row r="45524" spans="21:21" x14ac:dyDescent="0.2">
      <c r="U45524" s="59"/>
    </row>
    <row r="45525" spans="21:21" x14ac:dyDescent="0.2">
      <c r="U45525" s="59"/>
    </row>
    <row r="45526" spans="21:21" x14ac:dyDescent="0.2">
      <c r="U45526" s="59"/>
    </row>
    <row r="45527" spans="21:21" x14ac:dyDescent="0.2">
      <c r="U45527" s="59"/>
    </row>
    <row r="45528" spans="21:21" x14ac:dyDescent="0.2">
      <c r="U45528" s="59"/>
    </row>
    <row r="45529" spans="21:21" x14ac:dyDescent="0.2">
      <c r="U45529" s="59"/>
    </row>
    <row r="45530" spans="21:21" x14ac:dyDescent="0.2">
      <c r="U45530" s="59"/>
    </row>
    <row r="45531" spans="21:21" x14ac:dyDescent="0.2">
      <c r="U45531" s="59"/>
    </row>
    <row r="45532" spans="21:21" x14ac:dyDescent="0.2">
      <c r="U45532" s="59"/>
    </row>
    <row r="45533" spans="21:21" x14ac:dyDescent="0.2">
      <c r="U45533" s="59"/>
    </row>
    <row r="45534" spans="21:21" x14ac:dyDescent="0.2">
      <c r="U45534" s="59"/>
    </row>
    <row r="45535" spans="21:21" x14ac:dyDescent="0.2">
      <c r="U45535" s="59"/>
    </row>
    <row r="45536" spans="21:21" x14ac:dyDescent="0.2">
      <c r="U45536" s="59"/>
    </row>
    <row r="45537" spans="21:21" x14ac:dyDescent="0.2">
      <c r="U45537" s="59"/>
    </row>
    <row r="45538" spans="21:21" x14ac:dyDescent="0.2">
      <c r="U45538" s="59"/>
    </row>
    <row r="45539" spans="21:21" x14ac:dyDescent="0.2">
      <c r="U45539" s="59"/>
    </row>
    <row r="45540" spans="21:21" x14ac:dyDescent="0.2">
      <c r="U45540" s="59"/>
    </row>
    <row r="45541" spans="21:21" x14ac:dyDescent="0.2">
      <c r="U45541" s="59"/>
    </row>
    <row r="45542" spans="21:21" x14ac:dyDescent="0.2">
      <c r="U45542" s="59"/>
    </row>
    <row r="45543" spans="21:21" x14ac:dyDescent="0.2">
      <c r="U45543" s="59"/>
    </row>
    <row r="45544" spans="21:21" x14ac:dyDescent="0.2">
      <c r="U45544" s="59"/>
    </row>
    <row r="45545" spans="21:21" x14ac:dyDescent="0.2">
      <c r="U45545" s="59"/>
    </row>
    <row r="45546" spans="21:21" x14ac:dyDescent="0.2">
      <c r="U45546" s="59"/>
    </row>
    <row r="45547" spans="21:21" x14ac:dyDescent="0.2">
      <c r="U45547" s="59"/>
    </row>
    <row r="45548" spans="21:21" x14ac:dyDescent="0.2">
      <c r="U45548" s="59"/>
    </row>
    <row r="45549" spans="21:21" x14ac:dyDescent="0.2">
      <c r="U45549" s="59"/>
    </row>
    <row r="45550" spans="21:21" x14ac:dyDescent="0.2">
      <c r="U45550" s="59"/>
    </row>
    <row r="45551" spans="21:21" x14ac:dyDescent="0.2">
      <c r="U45551" s="59"/>
    </row>
    <row r="45552" spans="21:21" x14ac:dyDescent="0.2">
      <c r="U45552" s="59"/>
    </row>
    <row r="45553" spans="21:21" x14ac:dyDescent="0.2">
      <c r="U45553" s="59"/>
    </row>
    <row r="45554" spans="21:21" x14ac:dyDescent="0.2">
      <c r="U45554" s="59"/>
    </row>
    <row r="45555" spans="21:21" x14ac:dyDescent="0.2">
      <c r="U45555" s="59"/>
    </row>
    <row r="45556" spans="21:21" x14ac:dyDescent="0.2">
      <c r="U45556" s="59"/>
    </row>
    <row r="45557" spans="21:21" x14ac:dyDescent="0.2">
      <c r="U45557" s="59"/>
    </row>
    <row r="45558" spans="21:21" x14ac:dyDescent="0.2">
      <c r="U45558" s="59"/>
    </row>
    <row r="45559" spans="21:21" x14ac:dyDescent="0.2">
      <c r="U45559" s="59"/>
    </row>
    <row r="45560" spans="21:21" x14ac:dyDescent="0.2">
      <c r="U45560" s="59"/>
    </row>
    <row r="45561" spans="21:21" x14ac:dyDescent="0.2">
      <c r="U45561" s="59"/>
    </row>
    <row r="45562" spans="21:21" x14ac:dyDescent="0.2">
      <c r="U45562" s="59"/>
    </row>
    <row r="45563" spans="21:21" x14ac:dyDescent="0.2">
      <c r="U45563" s="59"/>
    </row>
    <row r="45564" spans="21:21" x14ac:dyDescent="0.2">
      <c r="U45564" s="59"/>
    </row>
    <row r="45565" spans="21:21" x14ac:dyDescent="0.2">
      <c r="U45565" s="59"/>
    </row>
    <row r="45566" spans="21:21" x14ac:dyDescent="0.2">
      <c r="U45566" s="59"/>
    </row>
    <row r="45567" spans="21:21" x14ac:dyDescent="0.2">
      <c r="U45567" s="59"/>
    </row>
    <row r="45568" spans="21:21" x14ac:dyDescent="0.2">
      <c r="U45568" s="59"/>
    </row>
    <row r="45569" spans="21:21" x14ac:dyDescent="0.2">
      <c r="U45569" s="59"/>
    </row>
    <row r="45570" spans="21:21" x14ac:dyDescent="0.2">
      <c r="U45570" s="59"/>
    </row>
    <row r="45571" spans="21:21" x14ac:dyDescent="0.2">
      <c r="U45571" s="59"/>
    </row>
    <row r="45572" spans="21:21" x14ac:dyDescent="0.2">
      <c r="U45572" s="59"/>
    </row>
    <row r="45573" spans="21:21" x14ac:dyDescent="0.2">
      <c r="U45573" s="59"/>
    </row>
    <row r="45574" spans="21:21" x14ac:dyDescent="0.2">
      <c r="U45574" s="59"/>
    </row>
    <row r="45575" spans="21:21" x14ac:dyDescent="0.2">
      <c r="U45575" s="59"/>
    </row>
    <row r="45576" spans="21:21" x14ac:dyDescent="0.2">
      <c r="U45576" s="59"/>
    </row>
    <row r="45577" spans="21:21" x14ac:dyDescent="0.2">
      <c r="U45577" s="59"/>
    </row>
    <row r="45578" spans="21:21" x14ac:dyDescent="0.2">
      <c r="U45578" s="59"/>
    </row>
    <row r="45579" spans="21:21" x14ac:dyDescent="0.2">
      <c r="U45579" s="59"/>
    </row>
    <row r="45580" spans="21:21" x14ac:dyDescent="0.2">
      <c r="U45580" s="59"/>
    </row>
    <row r="45581" spans="21:21" x14ac:dyDescent="0.2">
      <c r="U45581" s="59"/>
    </row>
    <row r="45582" spans="21:21" x14ac:dyDescent="0.2">
      <c r="U45582" s="59"/>
    </row>
    <row r="45583" spans="21:21" x14ac:dyDescent="0.2">
      <c r="U45583" s="59"/>
    </row>
    <row r="45584" spans="21:21" x14ac:dyDescent="0.2">
      <c r="U45584" s="59"/>
    </row>
    <row r="45585" spans="21:21" x14ac:dyDescent="0.2">
      <c r="U45585" s="59"/>
    </row>
    <row r="45586" spans="21:21" x14ac:dyDescent="0.2">
      <c r="U45586" s="59"/>
    </row>
    <row r="45587" spans="21:21" x14ac:dyDescent="0.2">
      <c r="U45587" s="59"/>
    </row>
    <row r="45588" spans="21:21" x14ac:dyDescent="0.2">
      <c r="U45588" s="59"/>
    </row>
    <row r="45589" spans="21:21" x14ac:dyDescent="0.2">
      <c r="U45589" s="59"/>
    </row>
    <row r="45590" spans="21:21" x14ac:dyDescent="0.2">
      <c r="U45590" s="59"/>
    </row>
    <row r="45591" spans="21:21" x14ac:dyDescent="0.2">
      <c r="U45591" s="59"/>
    </row>
    <row r="45592" spans="21:21" x14ac:dyDescent="0.2">
      <c r="U45592" s="59"/>
    </row>
    <row r="45593" spans="21:21" x14ac:dyDescent="0.2">
      <c r="U45593" s="59"/>
    </row>
    <row r="45594" spans="21:21" x14ac:dyDescent="0.2">
      <c r="U45594" s="59"/>
    </row>
    <row r="45595" spans="21:21" x14ac:dyDescent="0.2">
      <c r="U45595" s="59"/>
    </row>
    <row r="45596" spans="21:21" x14ac:dyDescent="0.2">
      <c r="U45596" s="59"/>
    </row>
    <row r="45597" spans="21:21" x14ac:dyDescent="0.2">
      <c r="U45597" s="59"/>
    </row>
    <row r="45598" spans="21:21" x14ac:dyDescent="0.2">
      <c r="U45598" s="59"/>
    </row>
    <row r="45599" spans="21:21" x14ac:dyDescent="0.2">
      <c r="U45599" s="59"/>
    </row>
    <row r="45600" spans="21:21" x14ac:dyDescent="0.2">
      <c r="U45600" s="59"/>
    </row>
    <row r="45601" spans="21:21" x14ac:dyDescent="0.2">
      <c r="U45601" s="59"/>
    </row>
    <row r="45602" spans="21:21" x14ac:dyDescent="0.2">
      <c r="U45602" s="59"/>
    </row>
    <row r="45603" spans="21:21" x14ac:dyDescent="0.2">
      <c r="U45603" s="59"/>
    </row>
    <row r="45604" spans="21:21" x14ac:dyDescent="0.2">
      <c r="U45604" s="59"/>
    </row>
    <row r="45605" spans="21:21" x14ac:dyDescent="0.2">
      <c r="U45605" s="59"/>
    </row>
    <row r="45606" spans="21:21" x14ac:dyDescent="0.2">
      <c r="U45606" s="59"/>
    </row>
    <row r="45607" spans="21:21" x14ac:dyDescent="0.2">
      <c r="U45607" s="59"/>
    </row>
    <row r="45608" spans="21:21" x14ac:dyDescent="0.2">
      <c r="U45608" s="59"/>
    </row>
    <row r="45609" spans="21:21" x14ac:dyDescent="0.2">
      <c r="U45609" s="59"/>
    </row>
    <row r="45610" spans="21:21" x14ac:dyDescent="0.2">
      <c r="U45610" s="59"/>
    </row>
    <row r="45611" spans="21:21" x14ac:dyDescent="0.2">
      <c r="U45611" s="59"/>
    </row>
    <row r="45612" spans="21:21" x14ac:dyDescent="0.2">
      <c r="U45612" s="59"/>
    </row>
    <row r="45613" spans="21:21" x14ac:dyDescent="0.2">
      <c r="U45613" s="59"/>
    </row>
    <row r="45614" spans="21:21" x14ac:dyDescent="0.2">
      <c r="U45614" s="59"/>
    </row>
    <row r="45615" spans="21:21" x14ac:dyDescent="0.2">
      <c r="U45615" s="59"/>
    </row>
    <row r="45616" spans="21:21" x14ac:dyDescent="0.2">
      <c r="U45616" s="59"/>
    </row>
    <row r="45617" spans="21:21" x14ac:dyDescent="0.2">
      <c r="U45617" s="59"/>
    </row>
    <row r="45618" spans="21:21" x14ac:dyDescent="0.2">
      <c r="U45618" s="59"/>
    </row>
    <row r="45619" spans="21:21" x14ac:dyDescent="0.2">
      <c r="U45619" s="59"/>
    </row>
    <row r="45620" spans="21:21" x14ac:dyDescent="0.2">
      <c r="U45620" s="59"/>
    </row>
    <row r="45621" spans="21:21" x14ac:dyDescent="0.2">
      <c r="U45621" s="59"/>
    </row>
    <row r="45622" spans="21:21" x14ac:dyDescent="0.2">
      <c r="U45622" s="59"/>
    </row>
    <row r="45623" spans="21:21" x14ac:dyDescent="0.2">
      <c r="U45623" s="59"/>
    </row>
    <row r="45624" spans="21:21" x14ac:dyDescent="0.2">
      <c r="U45624" s="59"/>
    </row>
    <row r="45625" spans="21:21" x14ac:dyDescent="0.2">
      <c r="U45625" s="59"/>
    </row>
    <row r="45626" spans="21:21" x14ac:dyDescent="0.2">
      <c r="U45626" s="59"/>
    </row>
    <row r="45627" spans="21:21" x14ac:dyDescent="0.2">
      <c r="U45627" s="59"/>
    </row>
    <row r="45628" spans="21:21" x14ac:dyDescent="0.2">
      <c r="U45628" s="59"/>
    </row>
    <row r="45629" spans="21:21" x14ac:dyDescent="0.2">
      <c r="U45629" s="59"/>
    </row>
    <row r="45630" spans="21:21" x14ac:dyDescent="0.2">
      <c r="U45630" s="59"/>
    </row>
    <row r="45631" spans="21:21" x14ac:dyDescent="0.2">
      <c r="U45631" s="59"/>
    </row>
    <row r="45632" spans="21:21" x14ac:dyDescent="0.2">
      <c r="U45632" s="59"/>
    </row>
    <row r="45633" spans="21:21" x14ac:dyDescent="0.2">
      <c r="U45633" s="59"/>
    </row>
    <row r="45634" spans="21:21" x14ac:dyDescent="0.2">
      <c r="U45634" s="59"/>
    </row>
    <row r="45635" spans="21:21" x14ac:dyDescent="0.2">
      <c r="U45635" s="59"/>
    </row>
    <row r="45636" spans="21:21" x14ac:dyDescent="0.2">
      <c r="U45636" s="59"/>
    </row>
    <row r="45637" spans="21:21" x14ac:dyDescent="0.2">
      <c r="U45637" s="59"/>
    </row>
    <row r="45638" spans="21:21" x14ac:dyDescent="0.2">
      <c r="U45638" s="59"/>
    </row>
    <row r="45639" spans="21:21" x14ac:dyDescent="0.2">
      <c r="U45639" s="59"/>
    </row>
    <row r="45640" spans="21:21" x14ac:dyDescent="0.2">
      <c r="U45640" s="59"/>
    </row>
    <row r="45641" spans="21:21" x14ac:dyDescent="0.2">
      <c r="U45641" s="59"/>
    </row>
    <row r="45642" spans="21:21" x14ac:dyDescent="0.2">
      <c r="U45642" s="59"/>
    </row>
    <row r="45643" spans="21:21" x14ac:dyDescent="0.2">
      <c r="U45643" s="59"/>
    </row>
    <row r="45644" spans="21:21" x14ac:dyDescent="0.2">
      <c r="U45644" s="59"/>
    </row>
    <row r="45645" spans="21:21" x14ac:dyDescent="0.2">
      <c r="U45645" s="59"/>
    </row>
    <row r="45646" spans="21:21" x14ac:dyDescent="0.2">
      <c r="U45646" s="59"/>
    </row>
    <row r="45647" spans="21:21" x14ac:dyDescent="0.2">
      <c r="U45647" s="59"/>
    </row>
    <row r="45648" spans="21:21" x14ac:dyDescent="0.2">
      <c r="U45648" s="59"/>
    </row>
    <row r="45649" spans="21:21" x14ac:dyDescent="0.2">
      <c r="U45649" s="59"/>
    </row>
    <row r="45650" spans="21:21" x14ac:dyDescent="0.2">
      <c r="U45650" s="59"/>
    </row>
    <row r="45651" spans="21:21" x14ac:dyDescent="0.2">
      <c r="U45651" s="59"/>
    </row>
    <row r="45652" spans="21:21" x14ac:dyDescent="0.2">
      <c r="U45652" s="59"/>
    </row>
    <row r="45653" spans="21:21" x14ac:dyDescent="0.2">
      <c r="U45653" s="59"/>
    </row>
    <row r="45654" spans="21:21" x14ac:dyDescent="0.2">
      <c r="U45654" s="59"/>
    </row>
    <row r="45655" spans="21:21" x14ac:dyDescent="0.2">
      <c r="U45655" s="59"/>
    </row>
    <row r="45656" spans="21:21" x14ac:dyDescent="0.2">
      <c r="U45656" s="59"/>
    </row>
    <row r="45657" spans="21:21" x14ac:dyDescent="0.2">
      <c r="U45657" s="59"/>
    </row>
    <row r="45658" spans="21:21" x14ac:dyDescent="0.2">
      <c r="U45658" s="59"/>
    </row>
    <row r="45659" spans="21:21" x14ac:dyDescent="0.2">
      <c r="U45659" s="59"/>
    </row>
    <row r="45660" spans="21:21" x14ac:dyDescent="0.2">
      <c r="U45660" s="59"/>
    </row>
    <row r="45661" spans="21:21" x14ac:dyDescent="0.2">
      <c r="U45661" s="59"/>
    </row>
    <row r="45662" spans="21:21" x14ac:dyDescent="0.2">
      <c r="U45662" s="59"/>
    </row>
    <row r="45663" spans="21:21" x14ac:dyDescent="0.2">
      <c r="U45663" s="59"/>
    </row>
    <row r="45664" spans="21:21" x14ac:dyDescent="0.2">
      <c r="U45664" s="59"/>
    </row>
    <row r="45665" spans="21:21" x14ac:dyDescent="0.2">
      <c r="U45665" s="59"/>
    </row>
    <row r="45666" spans="21:21" x14ac:dyDescent="0.2">
      <c r="U45666" s="59"/>
    </row>
    <row r="45667" spans="21:21" x14ac:dyDescent="0.2">
      <c r="U45667" s="59"/>
    </row>
    <row r="45668" spans="21:21" x14ac:dyDescent="0.2">
      <c r="U45668" s="59"/>
    </row>
    <row r="45669" spans="21:21" x14ac:dyDescent="0.2">
      <c r="U45669" s="59"/>
    </row>
    <row r="45670" spans="21:21" x14ac:dyDescent="0.2">
      <c r="U45670" s="59"/>
    </row>
    <row r="45671" spans="21:21" x14ac:dyDescent="0.2">
      <c r="U45671" s="59"/>
    </row>
    <row r="45672" spans="21:21" x14ac:dyDescent="0.2">
      <c r="U45672" s="59"/>
    </row>
    <row r="45673" spans="21:21" x14ac:dyDescent="0.2">
      <c r="U45673" s="59"/>
    </row>
    <row r="45674" spans="21:21" x14ac:dyDescent="0.2">
      <c r="U45674" s="59"/>
    </row>
    <row r="45675" spans="21:21" x14ac:dyDescent="0.2">
      <c r="U45675" s="59"/>
    </row>
    <row r="45676" spans="21:21" x14ac:dyDescent="0.2">
      <c r="U45676" s="59"/>
    </row>
    <row r="45677" spans="21:21" x14ac:dyDescent="0.2">
      <c r="U45677" s="59"/>
    </row>
    <row r="45678" spans="21:21" x14ac:dyDescent="0.2">
      <c r="U45678" s="59"/>
    </row>
    <row r="45679" spans="21:21" x14ac:dyDescent="0.2">
      <c r="U45679" s="59"/>
    </row>
    <row r="45680" spans="21:21" x14ac:dyDescent="0.2">
      <c r="U45680" s="59"/>
    </row>
    <row r="45681" spans="21:21" x14ac:dyDescent="0.2">
      <c r="U45681" s="59"/>
    </row>
    <row r="45682" spans="21:21" x14ac:dyDescent="0.2">
      <c r="U45682" s="59"/>
    </row>
    <row r="45683" spans="21:21" x14ac:dyDescent="0.2">
      <c r="U45683" s="59"/>
    </row>
    <row r="45684" spans="21:21" x14ac:dyDescent="0.2">
      <c r="U45684" s="59"/>
    </row>
    <row r="45685" spans="21:21" x14ac:dyDescent="0.2">
      <c r="U45685" s="59"/>
    </row>
    <row r="45686" spans="21:21" x14ac:dyDescent="0.2">
      <c r="U45686" s="59"/>
    </row>
    <row r="45687" spans="21:21" x14ac:dyDescent="0.2">
      <c r="U45687" s="59"/>
    </row>
    <row r="45688" spans="21:21" x14ac:dyDescent="0.2">
      <c r="U45688" s="59"/>
    </row>
    <row r="45689" spans="21:21" x14ac:dyDescent="0.2">
      <c r="U45689" s="59"/>
    </row>
    <row r="45690" spans="21:21" x14ac:dyDescent="0.2">
      <c r="U45690" s="59"/>
    </row>
    <row r="45691" spans="21:21" x14ac:dyDescent="0.2">
      <c r="U45691" s="59"/>
    </row>
    <row r="45692" spans="21:21" x14ac:dyDescent="0.2">
      <c r="U45692" s="59"/>
    </row>
    <row r="45693" spans="21:21" x14ac:dyDescent="0.2">
      <c r="U45693" s="59"/>
    </row>
    <row r="45694" spans="21:21" x14ac:dyDescent="0.2">
      <c r="U45694" s="59"/>
    </row>
    <row r="45695" spans="21:21" x14ac:dyDescent="0.2">
      <c r="U45695" s="59"/>
    </row>
    <row r="45696" spans="21:21" x14ac:dyDescent="0.2">
      <c r="U45696" s="59"/>
    </row>
    <row r="45697" spans="21:21" x14ac:dyDescent="0.2">
      <c r="U45697" s="59"/>
    </row>
    <row r="45698" spans="21:21" x14ac:dyDescent="0.2">
      <c r="U45698" s="59"/>
    </row>
    <row r="45699" spans="21:21" x14ac:dyDescent="0.2">
      <c r="U45699" s="59"/>
    </row>
    <row r="45700" spans="21:21" x14ac:dyDescent="0.2">
      <c r="U45700" s="59"/>
    </row>
    <row r="45701" spans="21:21" x14ac:dyDescent="0.2">
      <c r="U45701" s="59"/>
    </row>
    <row r="45702" spans="21:21" x14ac:dyDescent="0.2">
      <c r="U45702" s="59"/>
    </row>
    <row r="45703" spans="21:21" x14ac:dyDescent="0.2">
      <c r="U45703" s="59"/>
    </row>
    <row r="45704" spans="21:21" x14ac:dyDescent="0.2">
      <c r="U45704" s="59"/>
    </row>
    <row r="45705" spans="21:21" x14ac:dyDescent="0.2">
      <c r="U45705" s="59"/>
    </row>
    <row r="45706" spans="21:21" x14ac:dyDescent="0.2">
      <c r="U45706" s="59"/>
    </row>
    <row r="45707" spans="21:21" x14ac:dyDescent="0.2">
      <c r="U45707" s="59"/>
    </row>
    <row r="45708" spans="21:21" x14ac:dyDescent="0.2">
      <c r="U45708" s="59"/>
    </row>
    <row r="45709" spans="21:21" x14ac:dyDescent="0.2">
      <c r="U45709" s="59"/>
    </row>
    <row r="45710" spans="21:21" x14ac:dyDescent="0.2">
      <c r="U45710" s="59"/>
    </row>
    <row r="45711" spans="21:21" x14ac:dyDescent="0.2">
      <c r="U45711" s="59"/>
    </row>
    <row r="45712" spans="21:21" x14ac:dyDescent="0.2">
      <c r="U45712" s="59"/>
    </row>
    <row r="45713" spans="21:21" x14ac:dyDescent="0.2">
      <c r="U45713" s="59"/>
    </row>
    <row r="45714" spans="21:21" x14ac:dyDescent="0.2">
      <c r="U45714" s="59"/>
    </row>
    <row r="45715" spans="21:21" x14ac:dyDescent="0.2">
      <c r="U45715" s="59"/>
    </row>
    <row r="45716" spans="21:21" x14ac:dyDescent="0.2">
      <c r="U45716" s="59"/>
    </row>
    <row r="45717" spans="21:21" x14ac:dyDescent="0.2">
      <c r="U45717" s="59"/>
    </row>
    <row r="45718" spans="21:21" x14ac:dyDescent="0.2">
      <c r="U45718" s="59"/>
    </row>
    <row r="45719" spans="21:21" x14ac:dyDescent="0.2">
      <c r="U45719" s="59"/>
    </row>
    <row r="45720" spans="21:21" x14ac:dyDescent="0.2">
      <c r="U45720" s="59"/>
    </row>
    <row r="45721" spans="21:21" x14ac:dyDescent="0.2">
      <c r="U45721" s="59"/>
    </row>
    <row r="45722" spans="21:21" x14ac:dyDescent="0.2">
      <c r="U45722" s="59"/>
    </row>
    <row r="45723" spans="21:21" x14ac:dyDescent="0.2">
      <c r="U45723" s="59"/>
    </row>
    <row r="45724" spans="21:21" x14ac:dyDescent="0.2">
      <c r="U45724" s="59"/>
    </row>
    <row r="45725" spans="21:21" x14ac:dyDescent="0.2">
      <c r="U45725" s="59"/>
    </row>
    <row r="45726" spans="21:21" x14ac:dyDescent="0.2">
      <c r="U45726" s="59"/>
    </row>
    <row r="45727" spans="21:21" x14ac:dyDescent="0.2">
      <c r="U45727" s="59"/>
    </row>
    <row r="45728" spans="21:21" x14ac:dyDescent="0.2">
      <c r="U45728" s="59"/>
    </row>
    <row r="45729" spans="21:21" x14ac:dyDescent="0.2">
      <c r="U45729" s="59"/>
    </row>
    <row r="45730" spans="21:21" x14ac:dyDescent="0.2">
      <c r="U45730" s="59"/>
    </row>
    <row r="45731" spans="21:21" x14ac:dyDescent="0.2">
      <c r="U45731" s="59"/>
    </row>
    <row r="45732" spans="21:21" x14ac:dyDescent="0.2">
      <c r="U45732" s="59"/>
    </row>
    <row r="45733" spans="21:21" x14ac:dyDescent="0.2">
      <c r="U45733" s="59"/>
    </row>
    <row r="45734" spans="21:21" x14ac:dyDescent="0.2">
      <c r="U45734" s="59"/>
    </row>
    <row r="45735" spans="21:21" x14ac:dyDescent="0.2">
      <c r="U45735" s="59"/>
    </row>
    <row r="45736" spans="21:21" x14ac:dyDescent="0.2">
      <c r="U45736" s="59"/>
    </row>
    <row r="45737" spans="21:21" x14ac:dyDescent="0.2">
      <c r="U45737" s="59"/>
    </row>
    <row r="45738" spans="21:21" x14ac:dyDescent="0.2">
      <c r="U45738" s="59"/>
    </row>
    <row r="45739" spans="21:21" x14ac:dyDescent="0.2">
      <c r="U45739" s="59"/>
    </row>
    <row r="45740" spans="21:21" x14ac:dyDescent="0.2">
      <c r="U45740" s="59"/>
    </row>
    <row r="45741" spans="21:21" x14ac:dyDescent="0.2">
      <c r="U45741" s="59"/>
    </row>
    <row r="45742" spans="21:21" x14ac:dyDescent="0.2">
      <c r="U45742" s="59"/>
    </row>
    <row r="45743" spans="21:21" x14ac:dyDescent="0.2">
      <c r="U45743" s="59"/>
    </row>
    <row r="45744" spans="21:21" x14ac:dyDescent="0.2">
      <c r="U45744" s="59"/>
    </row>
    <row r="45745" spans="21:21" x14ac:dyDescent="0.2">
      <c r="U45745" s="59"/>
    </row>
    <row r="45746" spans="21:21" x14ac:dyDescent="0.2">
      <c r="U45746" s="59"/>
    </row>
    <row r="45747" spans="21:21" x14ac:dyDescent="0.2">
      <c r="U45747" s="59"/>
    </row>
    <row r="45748" spans="21:21" x14ac:dyDescent="0.2">
      <c r="U45748" s="59"/>
    </row>
    <row r="45749" spans="21:21" x14ac:dyDescent="0.2">
      <c r="U45749" s="59"/>
    </row>
    <row r="45750" spans="21:21" x14ac:dyDescent="0.2">
      <c r="U45750" s="59"/>
    </row>
    <row r="45751" spans="21:21" x14ac:dyDescent="0.2">
      <c r="U45751" s="59"/>
    </row>
    <row r="45752" spans="21:21" x14ac:dyDescent="0.2">
      <c r="U45752" s="59"/>
    </row>
    <row r="45753" spans="21:21" x14ac:dyDescent="0.2">
      <c r="U45753" s="59"/>
    </row>
    <row r="45754" spans="21:21" x14ac:dyDescent="0.2">
      <c r="U45754" s="59"/>
    </row>
    <row r="45755" spans="21:21" x14ac:dyDescent="0.2">
      <c r="U45755" s="59"/>
    </row>
    <row r="45756" spans="21:21" x14ac:dyDescent="0.2">
      <c r="U45756" s="59"/>
    </row>
    <row r="45757" spans="21:21" x14ac:dyDescent="0.2">
      <c r="U45757" s="59"/>
    </row>
    <row r="45758" spans="21:21" x14ac:dyDescent="0.2">
      <c r="U45758" s="59"/>
    </row>
    <row r="45759" spans="21:21" x14ac:dyDescent="0.2">
      <c r="U45759" s="59"/>
    </row>
    <row r="45760" spans="21:21" x14ac:dyDescent="0.2">
      <c r="U45760" s="59"/>
    </row>
    <row r="45761" spans="21:21" x14ac:dyDescent="0.2">
      <c r="U45761" s="59"/>
    </row>
    <row r="45762" spans="21:21" x14ac:dyDescent="0.2">
      <c r="U45762" s="59"/>
    </row>
    <row r="45763" spans="21:21" x14ac:dyDescent="0.2">
      <c r="U45763" s="59"/>
    </row>
    <row r="45764" spans="21:21" x14ac:dyDescent="0.2">
      <c r="U45764" s="59"/>
    </row>
    <row r="45765" spans="21:21" x14ac:dyDescent="0.2">
      <c r="U45765" s="59"/>
    </row>
    <row r="45766" spans="21:21" x14ac:dyDescent="0.2">
      <c r="U45766" s="59"/>
    </row>
    <row r="45767" spans="21:21" x14ac:dyDescent="0.2">
      <c r="U45767" s="59"/>
    </row>
    <row r="45768" spans="21:21" x14ac:dyDescent="0.2">
      <c r="U45768" s="59"/>
    </row>
    <row r="45769" spans="21:21" x14ac:dyDescent="0.2">
      <c r="U45769" s="59"/>
    </row>
    <row r="45770" spans="21:21" x14ac:dyDescent="0.2">
      <c r="U45770" s="59"/>
    </row>
    <row r="45771" spans="21:21" x14ac:dyDescent="0.2">
      <c r="U45771" s="59"/>
    </row>
    <row r="45772" spans="21:21" x14ac:dyDescent="0.2">
      <c r="U45772" s="59"/>
    </row>
    <row r="45773" spans="21:21" x14ac:dyDescent="0.2">
      <c r="U45773" s="59"/>
    </row>
    <row r="45774" spans="21:21" x14ac:dyDescent="0.2">
      <c r="U45774" s="59"/>
    </row>
    <row r="45775" spans="21:21" x14ac:dyDescent="0.2">
      <c r="U45775" s="59"/>
    </row>
    <row r="45776" spans="21:21" x14ac:dyDescent="0.2">
      <c r="U45776" s="59"/>
    </row>
    <row r="45777" spans="21:21" x14ac:dyDescent="0.2">
      <c r="U45777" s="59"/>
    </row>
    <row r="45778" spans="21:21" x14ac:dyDescent="0.2">
      <c r="U45778" s="59"/>
    </row>
    <row r="45779" spans="21:21" x14ac:dyDescent="0.2">
      <c r="U45779" s="59"/>
    </row>
    <row r="45780" spans="21:21" x14ac:dyDescent="0.2">
      <c r="U45780" s="59"/>
    </row>
    <row r="45781" spans="21:21" x14ac:dyDescent="0.2">
      <c r="U45781" s="59"/>
    </row>
    <row r="45782" spans="21:21" x14ac:dyDescent="0.2">
      <c r="U45782" s="59"/>
    </row>
    <row r="45783" spans="21:21" x14ac:dyDescent="0.2">
      <c r="U45783" s="59"/>
    </row>
    <row r="45784" spans="21:21" x14ac:dyDescent="0.2">
      <c r="U45784" s="59"/>
    </row>
    <row r="45785" spans="21:21" x14ac:dyDescent="0.2">
      <c r="U45785" s="59"/>
    </row>
    <row r="45786" spans="21:21" x14ac:dyDescent="0.2">
      <c r="U45786" s="59"/>
    </row>
    <row r="45787" spans="21:21" x14ac:dyDescent="0.2">
      <c r="U45787" s="59"/>
    </row>
    <row r="45788" spans="21:21" x14ac:dyDescent="0.2">
      <c r="U45788" s="59"/>
    </row>
    <row r="45789" spans="21:21" x14ac:dyDescent="0.2">
      <c r="U45789" s="59"/>
    </row>
    <row r="45790" spans="21:21" x14ac:dyDescent="0.2">
      <c r="U45790" s="59"/>
    </row>
    <row r="45791" spans="21:21" x14ac:dyDescent="0.2">
      <c r="U45791" s="59"/>
    </row>
    <row r="45792" spans="21:21" x14ac:dyDescent="0.2">
      <c r="U45792" s="59"/>
    </row>
    <row r="45793" spans="21:21" x14ac:dyDescent="0.2">
      <c r="U45793" s="59"/>
    </row>
    <row r="45794" spans="21:21" x14ac:dyDescent="0.2">
      <c r="U45794" s="59"/>
    </row>
    <row r="45795" spans="21:21" x14ac:dyDescent="0.2">
      <c r="U45795" s="59"/>
    </row>
    <row r="45796" spans="21:21" x14ac:dyDescent="0.2">
      <c r="U45796" s="59"/>
    </row>
    <row r="45797" spans="21:21" x14ac:dyDescent="0.2">
      <c r="U45797" s="59"/>
    </row>
    <row r="45798" spans="21:21" x14ac:dyDescent="0.2">
      <c r="U45798" s="59"/>
    </row>
    <row r="45799" spans="21:21" x14ac:dyDescent="0.2">
      <c r="U45799" s="59"/>
    </row>
    <row r="45800" spans="21:21" x14ac:dyDescent="0.2">
      <c r="U45800" s="59"/>
    </row>
    <row r="45801" spans="21:21" x14ac:dyDescent="0.2">
      <c r="U45801" s="59"/>
    </row>
    <row r="45802" spans="21:21" x14ac:dyDescent="0.2">
      <c r="U45802" s="59"/>
    </row>
    <row r="45803" spans="21:21" x14ac:dyDescent="0.2">
      <c r="U45803" s="59"/>
    </row>
    <row r="45804" spans="21:21" x14ac:dyDescent="0.2">
      <c r="U45804" s="59"/>
    </row>
    <row r="45805" spans="21:21" x14ac:dyDescent="0.2">
      <c r="U45805" s="59"/>
    </row>
    <row r="45806" spans="21:21" x14ac:dyDescent="0.2">
      <c r="U45806" s="59"/>
    </row>
    <row r="45807" spans="21:21" x14ac:dyDescent="0.2">
      <c r="U45807" s="59"/>
    </row>
    <row r="45808" spans="21:21" x14ac:dyDescent="0.2">
      <c r="U45808" s="59"/>
    </row>
    <row r="45809" spans="21:21" x14ac:dyDescent="0.2">
      <c r="U45809" s="59"/>
    </row>
    <row r="45810" spans="21:21" x14ac:dyDescent="0.2">
      <c r="U45810" s="59"/>
    </row>
    <row r="45811" spans="21:21" x14ac:dyDescent="0.2">
      <c r="U45811" s="59"/>
    </row>
    <row r="45812" spans="21:21" x14ac:dyDescent="0.2">
      <c r="U45812" s="59"/>
    </row>
    <row r="45813" spans="21:21" x14ac:dyDescent="0.2">
      <c r="U45813" s="59"/>
    </row>
    <row r="45814" spans="21:21" x14ac:dyDescent="0.2">
      <c r="U45814" s="59"/>
    </row>
    <row r="45815" spans="21:21" x14ac:dyDescent="0.2">
      <c r="U45815" s="59"/>
    </row>
    <row r="45816" spans="21:21" x14ac:dyDescent="0.2">
      <c r="U45816" s="59"/>
    </row>
    <row r="45817" spans="21:21" x14ac:dyDescent="0.2">
      <c r="U45817" s="59"/>
    </row>
    <row r="45818" spans="21:21" x14ac:dyDescent="0.2">
      <c r="U45818" s="59"/>
    </row>
    <row r="45819" spans="21:21" x14ac:dyDescent="0.2">
      <c r="U45819" s="59"/>
    </row>
    <row r="45820" spans="21:21" x14ac:dyDescent="0.2">
      <c r="U45820" s="59"/>
    </row>
    <row r="45821" spans="21:21" x14ac:dyDescent="0.2">
      <c r="U45821" s="59"/>
    </row>
    <row r="45822" spans="21:21" x14ac:dyDescent="0.2">
      <c r="U45822" s="59"/>
    </row>
    <row r="45823" spans="21:21" x14ac:dyDescent="0.2">
      <c r="U45823" s="59"/>
    </row>
    <row r="45824" spans="21:21" x14ac:dyDescent="0.2">
      <c r="U45824" s="59"/>
    </row>
    <row r="45825" spans="21:21" x14ac:dyDescent="0.2">
      <c r="U45825" s="59"/>
    </row>
    <row r="45826" spans="21:21" x14ac:dyDescent="0.2">
      <c r="U45826" s="59"/>
    </row>
    <row r="45827" spans="21:21" x14ac:dyDescent="0.2">
      <c r="U45827" s="59"/>
    </row>
    <row r="45828" spans="21:21" x14ac:dyDescent="0.2">
      <c r="U45828" s="59"/>
    </row>
    <row r="45829" spans="21:21" x14ac:dyDescent="0.2">
      <c r="U45829" s="59"/>
    </row>
    <row r="45830" spans="21:21" x14ac:dyDescent="0.2">
      <c r="U45830" s="59"/>
    </row>
    <row r="45831" spans="21:21" x14ac:dyDescent="0.2">
      <c r="U45831" s="59"/>
    </row>
    <row r="45832" spans="21:21" x14ac:dyDescent="0.2">
      <c r="U45832" s="59"/>
    </row>
    <row r="45833" spans="21:21" x14ac:dyDescent="0.2">
      <c r="U45833" s="59"/>
    </row>
    <row r="45834" spans="21:21" x14ac:dyDescent="0.2">
      <c r="U45834" s="59"/>
    </row>
    <row r="45835" spans="21:21" x14ac:dyDescent="0.2">
      <c r="U45835" s="59"/>
    </row>
    <row r="45836" spans="21:21" x14ac:dyDescent="0.2">
      <c r="U45836" s="59"/>
    </row>
    <row r="45837" spans="21:21" x14ac:dyDescent="0.2">
      <c r="U45837" s="59"/>
    </row>
    <row r="45838" spans="21:21" x14ac:dyDescent="0.2">
      <c r="U45838" s="59"/>
    </row>
    <row r="45839" spans="21:21" x14ac:dyDescent="0.2">
      <c r="U45839" s="59"/>
    </row>
    <row r="45840" spans="21:21" x14ac:dyDescent="0.2">
      <c r="U45840" s="59"/>
    </row>
    <row r="45841" spans="21:21" x14ac:dyDescent="0.2">
      <c r="U45841" s="59"/>
    </row>
    <row r="45842" spans="21:21" x14ac:dyDescent="0.2">
      <c r="U45842" s="59"/>
    </row>
    <row r="45843" spans="21:21" x14ac:dyDescent="0.2">
      <c r="U45843" s="59"/>
    </row>
    <row r="45844" spans="21:21" x14ac:dyDescent="0.2">
      <c r="U45844" s="59"/>
    </row>
    <row r="45845" spans="21:21" x14ac:dyDescent="0.2">
      <c r="U45845" s="59"/>
    </row>
    <row r="45846" spans="21:21" x14ac:dyDescent="0.2">
      <c r="U45846" s="59"/>
    </row>
    <row r="45847" spans="21:21" x14ac:dyDescent="0.2">
      <c r="U45847" s="59"/>
    </row>
    <row r="45848" spans="21:21" x14ac:dyDescent="0.2">
      <c r="U45848" s="59"/>
    </row>
    <row r="45849" spans="21:21" x14ac:dyDescent="0.2">
      <c r="U45849" s="59"/>
    </row>
    <row r="45850" spans="21:21" x14ac:dyDescent="0.2">
      <c r="U45850" s="59"/>
    </row>
    <row r="45851" spans="21:21" x14ac:dyDescent="0.2">
      <c r="U45851" s="59"/>
    </row>
    <row r="45852" spans="21:21" x14ac:dyDescent="0.2">
      <c r="U45852" s="59"/>
    </row>
    <row r="45853" spans="21:21" x14ac:dyDescent="0.2">
      <c r="U45853" s="59"/>
    </row>
    <row r="45854" spans="21:21" x14ac:dyDescent="0.2">
      <c r="U45854" s="59"/>
    </row>
    <row r="45855" spans="21:21" x14ac:dyDescent="0.2">
      <c r="U45855" s="59"/>
    </row>
    <row r="45856" spans="21:21" x14ac:dyDescent="0.2">
      <c r="U45856" s="59"/>
    </row>
    <row r="45857" spans="21:21" x14ac:dyDescent="0.2">
      <c r="U45857" s="59"/>
    </row>
    <row r="45858" spans="21:21" x14ac:dyDescent="0.2">
      <c r="U45858" s="59"/>
    </row>
    <row r="45859" spans="21:21" x14ac:dyDescent="0.2">
      <c r="U45859" s="59"/>
    </row>
    <row r="45860" spans="21:21" x14ac:dyDescent="0.2">
      <c r="U45860" s="59"/>
    </row>
    <row r="45861" spans="21:21" x14ac:dyDescent="0.2">
      <c r="U45861" s="59"/>
    </row>
    <row r="45862" spans="21:21" x14ac:dyDescent="0.2">
      <c r="U45862" s="59"/>
    </row>
    <row r="45863" spans="21:21" x14ac:dyDescent="0.2">
      <c r="U45863" s="59"/>
    </row>
    <row r="45864" spans="21:21" x14ac:dyDescent="0.2">
      <c r="U45864" s="59"/>
    </row>
    <row r="45865" spans="21:21" x14ac:dyDescent="0.2">
      <c r="U45865" s="59"/>
    </row>
    <row r="45866" spans="21:21" x14ac:dyDescent="0.2">
      <c r="U45866" s="59"/>
    </row>
    <row r="45867" spans="21:21" x14ac:dyDescent="0.2">
      <c r="U45867" s="59"/>
    </row>
    <row r="45868" spans="21:21" x14ac:dyDescent="0.2">
      <c r="U45868" s="59"/>
    </row>
    <row r="45869" spans="21:21" x14ac:dyDescent="0.2">
      <c r="U45869" s="59"/>
    </row>
    <row r="45870" spans="21:21" x14ac:dyDescent="0.2">
      <c r="U45870" s="59"/>
    </row>
    <row r="45871" spans="21:21" x14ac:dyDescent="0.2">
      <c r="U45871" s="59"/>
    </row>
    <row r="45872" spans="21:21" x14ac:dyDescent="0.2">
      <c r="U45872" s="59"/>
    </row>
    <row r="45873" spans="21:21" x14ac:dyDescent="0.2">
      <c r="U45873" s="59"/>
    </row>
    <row r="45874" spans="21:21" x14ac:dyDescent="0.2">
      <c r="U45874" s="59"/>
    </row>
    <row r="45875" spans="21:21" x14ac:dyDescent="0.2">
      <c r="U45875" s="59"/>
    </row>
    <row r="45876" spans="21:21" x14ac:dyDescent="0.2">
      <c r="U45876" s="59"/>
    </row>
    <row r="45877" spans="21:21" x14ac:dyDescent="0.2">
      <c r="U45877" s="59"/>
    </row>
    <row r="45878" spans="21:21" x14ac:dyDescent="0.2">
      <c r="U45878" s="59"/>
    </row>
    <row r="45879" spans="21:21" x14ac:dyDescent="0.2">
      <c r="U45879" s="59"/>
    </row>
    <row r="45880" spans="21:21" x14ac:dyDescent="0.2">
      <c r="U45880" s="59"/>
    </row>
    <row r="45881" spans="21:21" x14ac:dyDescent="0.2">
      <c r="U45881" s="59"/>
    </row>
    <row r="45882" spans="21:21" x14ac:dyDescent="0.2">
      <c r="U45882" s="59"/>
    </row>
    <row r="45883" spans="21:21" x14ac:dyDescent="0.2">
      <c r="U45883" s="59"/>
    </row>
    <row r="45884" spans="21:21" x14ac:dyDescent="0.2">
      <c r="U45884" s="59"/>
    </row>
    <row r="45885" spans="21:21" x14ac:dyDescent="0.2">
      <c r="U45885" s="59"/>
    </row>
    <row r="45886" spans="21:21" x14ac:dyDescent="0.2">
      <c r="U45886" s="59"/>
    </row>
    <row r="45887" spans="21:21" x14ac:dyDescent="0.2">
      <c r="U45887" s="59"/>
    </row>
    <row r="45888" spans="21:21" x14ac:dyDescent="0.2">
      <c r="U45888" s="59"/>
    </row>
    <row r="45889" spans="21:21" x14ac:dyDescent="0.2">
      <c r="U45889" s="59"/>
    </row>
    <row r="45890" spans="21:21" x14ac:dyDescent="0.2">
      <c r="U45890" s="59"/>
    </row>
    <row r="45891" spans="21:21" x14ac:dyDescent="0.2">
      <c r="U45891" s="59"/>
    </row>
    <row r="45892" spans="21:21" x14ac:dyDescent="0.2">
      <c r="U45892" s="59"/>
    </row>
    <row r="45893" spans="21:21" x14ac:dyDescent="0.2">
      <c r="U45893" s="59"/>
    </row>
    <row r="45894" spans="21:21" x14ac:dyDescent="0.2">
      <c r="U45894" s="59"/>
    </row>
    <row r="45895" spans="21:21" x14ac:dyDescent="0.2">
      <c r="U45895" s="59"/>
    </row>
    <row r="45896" spans="21:21" x14ac:dyDescent="0.2">
      <c r="U45896" s="59"/>
    </row>
    <row r="45897" spans="21:21" x14ac:dyDescent="0.2">
      <c r="U45897" s="59"/>
    </row>
    <row r="45898" spans="21:21" x14ac:dyDescent="0.2">
      <c r="U45898" s="59"/>
    </row>
    <row r="45899" spans="21:21" x14ac:dyDescent="0.2">
      <c r="U45899" s="59"/>
    </row>
    <row r="45900" spans="21:21" x14ac:dyDescent="0.2">
      <c r="U45900" s="59"/>
    </row>
    <row r="45901" spans="21:21" x14ac:dyDescent="0.2">
      <c r="U45901" s="59"/>
    </row>
    <row r="45902" spans="21:21" x14ac:dyDescent="0.2">
      <c r="U45902" s="59"/>
    </row>
    <row r="45903" spans="21:21" x14ac:dyDescent="0.2">
      <c r="U45903" s="59"/>
    </row>
    <row r="45904" spans="21:21" x14ac:dyDescent="0.2">
      <c r="U45904" s="59"/>
    </row>
    <row r="45905" spans="21:21" x14ac:dyDescent="0.2">
      <c r="U45905" s="59"/>
    </row>
    <row r="45906" spans="21:21" x14ac:dyDescent="0.2">
      <c r="U45906" s="59"/>
    </row>
    <row r="45907" spans="21:21" x14ac:dyDescent="0.2">
      <c r="U45907" s="59"/>
    </row>
    <row r="45908" spans="21:21" x14ac:dyDescent="0.2">
      <c r="U45908" s="59"/>
    </row>
    <row r="45909" spans="21:21" x14ac:dyDescent="0.2">
      <c r="U45909" s="59"/>
    </row>
    <row r="45910" spans="21:21" x14ac:dyDescent="0.2">
      <c r="U45910" s="59"/>
    </row>
    <row r="45911" spans="21:21" x14ac:dyDescent="0.2">
      <c r="U45911" s="59"/>
    </row>
    <row r="45912" spans="21:21" x14ac:dyDescent="0.2">
      <c r="U45912" s="59"/>
    </row>
    <row r="45913" spans="21:21" x14ac:dyDescent="0.2">
      <c r="U45913" s="59"/>
    </row>
    <row r="45914" spans="21:21" x14ac:dyDescent="0.2">
      <c r="U45914" s="59"/>
    </row>
    <row r="45915" spans="21:21" x14ac:dyDescent="0.2">
      <c r="U45915" s="59"/>
    </row>
    <row r="45916" spans="21:21" x14ac:dyDescent="0.2">
      <c r="U45916" s="59"/>
    </row>
    <row r="45917" spans="21:21" x14ac:dyDescent="0.2">
      <c r="U45917" s="59"/>
    </row>
    <row r="45918" spans="21:21" x14ac:dyDescent="0.2">
      <c r="U45918" s="59"/>
    </row>
    <row r="45919" spans="21:21" x14ac:dyDescent="0.2">
      <c r="U45919" s="59"/>
    </row>
    <row r="45920" spans="21:21" x14ac:dyDescent="0.2">
      <c r="U45920" s="59"/>
    </row>
    <row r="45921" spans="21:21" x14ac:dyDescent="0.2">
      <c r="U45921" s="59"/>
    </row>
    <row r="45922" spans="21:21" x14ac:dyDescent="0.2">
      <c r="U45922" s="59"/>
    </row>
    <row r="45923" spans="21:21" x14ac:dyDescent="0.2">
      <c r="U45923" s="59"/>
    </row>
    <row r="45924" spans="21:21" x14ac:dyDescent="0.2">
      <c r="U45924" s="59"/>
    </row>
    <row r="45925" spans="21:21" x14ac:dyDescent="0.2">
      <c r="U45925" s="59"/>
    </row>
    <row r="45926" spans="21:21" x14ac:dyDescent="0.2">
      <c r="U45926" s="59"/>
    </row>
    <row r="45927" spans="21:21" x14ac:dyDescent="0.2">
      <c r="U45927" s="59"/>
    </row>
    <row r="45928" spans="21:21" x14ac:dyDescent="0.2">
      <c r="U45928" s="59"/>
    </row>
    <row r="45929" spans="21:21" x14ac:dyDescent="0.2">
      <c r="U45929" s="59"/>
    </row>
    <row r="45930" spans="21:21" x14ac:dyDescent="0.2">
      <c r="U45930" s="59"/>
    </row>
    <row r="45931" spans="21:21" x14ac:dyDescent="0.2">
      <c r="U45931" s="59"/>
    </row>
    <row r="45932" spans="21:21" x14ac:dyDescent="0.2">
      <c r="U45932" s="59"/>
    </row>
    <row r="45933" spans="21:21" x14ac:dyDescent="0.2">
      <c r="U45933" s="59"/>
    </row>
    <row r="45934" spans="21:21" x14ac:dyDescent="0.2">
      <c r="U45934" s="59"/>
    </row>
    <row r="45935" spans="21:21" x14ac:dyDescent="0.2">
      <c r="U45935" s="59"/>
    </row>
    <row r="45936" spans="21:21" x14ac:dyDescent="0.2">
      <c r="U45936" s="59"/>
    </row>
    <row r="45937" spans="21:21" x14ac:dyDescent="0.2">
      <c r="U45937" s="59"/>
    </row>
    <row r="45938" spans="21:21" x14ac:dyDescent="0.2">
      <c r="U45938" s="59"/>
    </row>
    <row r="45939" spans="21:21" x14ac:dyDescent="0.2">
      <c r="U45939" s="59"/>
    </row>
    <row r="45940" spans="21:21" x14ac:dyDescent="0.2">
      <c r="U45940" s="59"/>
    </row>
    <row r="45941" spans="21:21" x14ac:dyDescent="0.2">
      <c r="U45941" s="59"/>
    </row>
    <row r="45942" spans="21:21" x14ac:dyDescent="0.2">
      <c r="U45942" s="59"/>
    </row>
    <row r="45943" spans="21:21" x14ac:dyDescent="0.2">
      <c r="U45943" s="59"/>
    </row>
    <row r="45944" spans="21:21" x14ac:dyDescent="0.2">
      <c r="U45944" s="59"/>
    </row>
    <row r="45945" spans="21:21" x14ac:dyDescent="0.2">
      <c r="U45945" s="59"/>
    </row>
    <row r="45946" spans="21:21" x14ac:dyDescent="0.2">
      <c r="U45946" s="59"/>
    </row>
    <row r="45947" spans="21:21" x14ac:dyDescent="0.2">
      <c r="U45947" s="59"/>
    </row>
    <row r="45948" spans="21:21" x14ac:dyDescent="0.2">
      <c r="U45948" s="59"/>
    </row>
    <row r="45949" spans="21:21" x14ac:dyDescent="0.2">
      <c r="U45949" s="59"/>
    </row>
    <row r="45950" spans="21:21" x14ac:dyDescent="0.2">
      <c r="U45950" s="59"/>
    </row>
    <row r="45951" spans="21:21" x14ac:dyDescent="0.2">
      <c r="U45951" s="59"/>
    </row>
    <row r="45952" spans="21:21" x14ac:dyDescent="0.2">
      <c r="U45952" s="59"/>
    </row>
    <row r="45953" spans="21:21" x14ac:dyDescent="0.2">
      <c r="U45953" s="59"/>
    </row>
    <row r="45954" spans="21:21" x14ac:dyDescent="0.2">
      <c r="U45954" s="59"/>
    </row>
    <row r="45955" spans="21:21" x14ac:dyDescent="0.2">
      <c r="U45955" s="59"/>
    </row>
    <row r="45956" spans="21:21" x14ac:dyDescent="0.2">
      <c r="U45956" s="59"/>
    </row>
    <row r="45957" spans="21:21" x14ac:dyDescent="0.2">
      <c r="U45957" s="59"/>
    </row>
    <row r="45958" spans="21:21" x14ac:dyDescent="0.2">
      <c r="U45958" s="59"/>
    </row>
    <row r="45959" spans="21:21" x14ac:dyDescent="0.2">
      <c r="U45959" s="59"/>
    </row>
    <row r="45960" spans="21:21" x14ac:dyDescent="0.2">
      <c r="U45960" s="59"/>
    </row>
    <row r="45961" spans="21:21" x14ac:dyDescent="0.2">
      <c r="U45961" s="59"/>
    </row>
    <row r="45962" spans="21:21" x14ac:dyDescent="0.2">
      <c r="U45962" s="59"/>
    </row>
    <row r="45963" spans="21:21" x14ac:dyDescent="0.2">
      <c r="U45963" s="59"/>
    </row>
    <row r="45964" spans="21:21" x14ac:dyDescent="0.2">
      <c r="U45964" s="59"/>
    </row>
    <row r="45965" spans="21:21" x14ac:dyDescent="0.2">
      <c r="U45965" s="59"/>
    </row>
    <row r="45966" spans="21:21" x14ac:dyDescent="0.2">
      <c r="U45966" s="59"/>
    </row>
    <row r="45967" spans="21:21" x14ac:dyDescent="0.2">
      <c r="U45967" s="59"/>
    </row>
    <row r="45968" spans="21:21" x14ac:dyDescent="0.2">
      <c r="U45968" s="59"/>
    </row>
    <row r="45969" spans="21:21" x14ac:dyDescent="0.2">
      <c r="U45969" s="59"/>
    </row>
    <row r="45970" spans="21:21" x14ac:dyDescent="0.2">
      <c r="U45970" s="59"/>
    </row>
    <row r="45971" spans="21:21" x14ac:dyDescent="0.2">
      <c r="U45971" s="59"/>
    </row>
    <row r="45972" spans="21:21" x14ac:dyDescent="0.2">
      <c r="U45972" s="59"/>
    </row>
    <row r="45973" spans="21:21" x14ac:dyDescent="0.2">
      <c r="U45973" s="59"/>
    </row>
    <row r="45974" spans="21:21" x14ac:dyDescent="0.2">
      <c r="U45974" s="59"/>
    </row>
    <row r="45975" spans="21:21" x14ac:dyDescent="0.2">
      <c r="U45975" s="59"/>
    </row>
    <row r="45976" spans="21:21" x14ac:dyDescent="0.2">
      <c r="U45976" s="59"/>
    </row>
    <row r="45977" spans="21:21" x14ac:dyDescent="0.2">
      <c r="U45977" s="59"/>
    </row>
    <row r="45978" spans="21:21" x14ac:dyDescent="0.2">
      <c r="U45978" s="59"/>
    </row>
    <row r="45979" spans="21:21" x14ac:dyDescent="0.2">
      <c r="U45979" s="59"/>
    </row>
    <row r="45980" spans="21:21" x14ac:dyDescent="0.2">
      <c r="U45980" s="59"/>
    </row>
    <row r="45981" spans="21:21" x14ac:dyDescent="0.2">
      <c r="U45981" s="59"/>
    </row>
    <row r="45982" spans="21:21" x14ac:dyDescent="0.2">
      <c r="U45982" s="59"/>
    </row>
    <row r="45983" spans="21:21" x14ac:dyDescent="0.2">
      <c r="U45983" s="59"/>
    </row>
    <row r="45984" spans="21:21" x14ac:dyDescent="0.2">
      <c r="U45984" s="59"/>
    </row>
    <row r="45985" spans="21:21" x14ac:dyDescent="0.2">
      <c r="U45985" s="59"/>
    </row>
    <row r="45986" spans="21:21" x14ac:dyDescent="0.2">
      <c r="U45986" s="59"/>
    </row>
    <row r="45987" spans="21:21" x14ac:dyDescent="0.2">
      <c r="U45987" s="59"/>
    </row>
    <row r="45988" spans="21:21" x14ac:dyDescent="0.2">
      <c r="U45988" s="59"/>
    </row>
    <row r="45989" spans="21:21" x14ac:dyDescent="0.2">
      <c r="U45989" s="59"/>
    </row>
    <row r="45990" spans="21:21" x14ac:dyDescent="0.2">
      <c r="U45990" s="59"/>
    </row>
    <row r="45991" spans="21:21" x14ac:dyDescent="0.2">
      <c r="U45991" s="59"/>
    </row>
    <row r="45992" spans="21:21" x14ac:dyDescent="0.2">
      <c r="U45992" s="59"/>
    </row>
    <row r="45993" spans="21:21" x14ac:dyDescent="0.2">
      <c r="U45993" s="59"/>
    </row>
    <row r="45994" spans="21:21" x14ac:dyDescent="0.2">
      <c r="U45994" s="59"/>
    </row>
    <row r="45995" spans="21:21" x14ac:dyDescent="0.2">
      <c r="U45995" s="59"/>
    </row>
    <row r="45996" spans="21:21" x14ac:dyDescent="0.2">
      <c r="U45996" s="59"/>
    </row>
    <row r="45997" spans="21:21" x14ac:dyDescent="0.2">
      <c r="U45997" s="59"/>
    </row>
    <row r="45998" spans="21:21" x14ac:dyDescent="0.2">
      <c r="U45998" s="59"/>
    </row>
    <row r="45999" spans="21:21" x14ac:dyDescent="0.2">
      <c r="U45999" s="59"/>
    </row>
    <row r="46000" spans="21:21" x14ac:dyDescent="0.2">
      <c r="U46000" s="59"/>
    </row>
    <row r="46001" spans="21:21" x14ac:dyDescent="0.2">
      <c r="U46001" s="59"/>
    </row>
    <row r="46002" spans="21:21" x14ac:dyDescent="0.2">
      <c r="U46002" s="59"/>
    </row>
    <row r="46003" spans="21:21" x14ac:dyDescent="0.2">
      <c r="U46003" s="59"/>
    </row>
    <row r="46004" spans="21:21" x14ac:dyDescent="0.2">
      <c r="U46004" s="59"/>
    </row>
    <row r="46005" spans="21:21" x14ac:dyDescent="0.2">
      <c r="U46005" s="59"/>
    </row>
    <row r="46006" spans="21:21" x14ac:dyDescent="0.2">
      <c r="U46006" s="59"/>
    </row>
    <row r="46007" spans="21:21" x14ac:dyDescent="0.2">
      <c r="U46007" s="59"/>
    </row>
    <row r="46008" spans="21:21" x14ac:dyDescent="0.2">
      <c r="U46008" s="59"/>
    </row>
    <row r="46009" spans="21:21" x14ac:dyDescent="0.2">
      <c r="U46009" s="59"/>
    </row>
    <row r="46010" spans="21:21" x14ac:dyDescent="0.2">
      <c r="U46010" s="59"/>
    </row>
    <row r="46011" spans="21:21" x14ac:dyDescent="0.2">
      <c r="U46011" s="59"/>
    </row>
    <row r="46012" spans="21:21" x14ac:dyDescent="0.2">
      <c r="U46012" s="59"/>
    </row>
    <row r="46013" spans="21:21" x14ac:dyDescent="0.2">
      <c r="U46013" s="59"/>
    </row>
    <row r="46014" spans="21:21" x14ac:dyDescent="0.2">
      <c r="U46014" s="59"/>
    </row>
    <row r="46015" spans="21:21" x14ac:dyDescent="0.2">
      <c r="U46015" s="59"/>
    </row>
    <row r="46016" spans="21:21" x14ac:dyDescent="0.2">
      <c r="U46016" s="59"/>
    </row>
    <row r="46017" spans="21:21" x14ac:dyDescent="0.2">
      <c r="U46017" s="59"/>
    </row>
    <row r="46018" spans="21:21" x14ac:dyDescent="0.2">
      <c r="U46018" s="59"/>
    </row>
    <row r="46019" spans="21:21" x14ac:dyDescent="0.2">
      <c r="U46019" s="59"/>
    </row>
    <row r="46020" spans="21:21" x14ac:dyDescent="0.2">
      <c r="U46020" s="59"/>
    </row>
    <row r="46021" spans="21:21" x14ac:dyDescent="0.2">
      <c r="U46021" s="59"/>
    </row>
    <row r="46022" spans="21:21" x14ac:dyDescent="0.2">
      <c r="U46022" s="59"/>
    </row>
    <row r="46023" spans="21:21" x14ac:dyDescent="0.2">
      <c r="U46023" s="59"/>
    </row>
    <row r="46024" spans="21:21" x14ac:dyDescent="0.2">
      <c r="U46024" s="59"/>
    </row>
    <row r="46025" spans="21:21" x14ac:dyDescent="0.2">
      <c r="U46025" s="59"/>
    </row>
    <row r="46026" spans="21:21" x14ac:dyDescent="0.2">
      <c r="U46026" s="59"/>
    </row>
    <row r="46027" spans="21:21" x14ac:dyDescent="0.2">
      <c r="U46027" s="59"/>
    </row>
    <row r="46028" spans="21:21" x14ac:dyDescent="0.2">
      <c r="U46028" s="59"/>
    </row>
    <row r="46029" spans="21:21" x14ac:dyDescent="0.2">
      <c r="U46029" s="59"/>
    </row>
    <row r="46030" spans="21:21" x14ac:dyDescent="0.2">
      <c r="U46030" s="59"/>
    </row>
    <row r="46031" spans="21:21" x14ac:dyDescent="0.2">
      <c r="U46031" s="59"/>
    </row>
    <row r="46032" spans="21:21" x14ac:dyDescent="0.2">
      <c r="U46032" s="59"/>
    </row>
    <row r="46033" spans="21:21" x14ac:dyDescent="0.2">
      <c r="U46033" s="59"/>
    </row>
    <row r="46034" spans="21:21" x14ac:dyDescent="0.2">
      <c r="U46034" s="59"/>
    </row>
    <row r="46035" spans="21:21" x14ac:dyDescent="0.2">
      <c r="U46035" s="59"/>
    </row>
    <row r="46036" spans="21:21" x14ac:dyDescent="0.2">
      <c r="U46036" s="59"/>
    </row>
    <row r="46037" spans="21:21" x14ac:dyDescent="0.2">
      <c r="U46037" s="59"/>
    </row>
    <row r="46038" spans="21:21" x14ac:dyDescent="0.2">
      <c r="U46038" s="59"/>
    </row>
    <row r="46039" spans="21:21" x14ac:dyDescent="0.2">
      <c r="U46039" s="59"/>
    </row>
    <row r="46040" spans="21:21" x14ac:dyDescent="0.2">
      <c r="U46040" s="59"/>
    </row>
    <row r="46041" spans="21:21" x14ac:dyDescent="0.2">
      <c r="U46041" s="59"/>
    </row>
    <row r="46042" spans="21:21" x14ac:dyDescent="0.2">
      <c r="U46042" s="59"/>
    </row>
    <row r="46043" spans="21:21" x14ac:dyDescent="0.2">
      <c r="U46043" s="59"/>
    </row>
    <row r="46044" spans="21:21" x14ac:dyDescent="0.2">
      <c r="U46044" s="59"/>
    </row>
    <row r="46045" spans="21:21" x14ac:dyDescent="0.2">
      <c r="U46045" s="59"/>
    </row>
    <row r="46046" spans="21:21" x14ac:dyDescent="0.2">
      <c r="U46046" s="59"/>
    </row>
    <row r="46047" spans="21:21" x14ac:dyDescent="0.2">
      <c r="U46047" s="59"/>
    </row>
    <row r="46048" spans="21:21" x14ac:dyDescent="0.2">
      <c r="U46048" s="59"/>
    </row>
    <row r="46049" spans="21:21" x14ac:dyDescent="0.2">
      <c r="U46049" s="59"/>
    </row>
    <row r="46050" spans="21:21" x14ac:dyDescent="0.2">
      <c r="U46050" s="59"/>
    </row>
    <row r="46051" spans="21:21" x14ac:dyDescent="0.2">
      <c r="U46051" s="59"/>
    </row>
    <row r="46052" spans="21:21" x14ac:dyDescent="0.2">
      <c r="U46052" s="59"/>
    </row>
    <row r="46053" spans="21:21" x14ac:dyDescent="0.2">
      <c r="U46053" s="59"/>
    </row>
    <row r="46054" spans="21:21" x14ac:dyDescent="0.2">
      <c r="U46054" s="59"/>
    </row>
    <row r="46055" spans="21:21" x14ac:dyDescent="0.2">
      <c r="U46055" s="59"/>
    </row>
    <row r="46056" spans="21:21" x14ac:dyDescent="0.2">
      <c r="U46056" s="59"/>
    </row>
    <row r="46057" spans="21:21" x14ac:dyDescent="0.2">
      <c r="U46057" s="59"/>
    </row>
    <row r="46058" spans="21:21" x14ac:dyDescent="0.2">
      <c r="U46058" s="59"/>
    </row>
    <row r="46059" spans="21:21" x14ac:dyDescent="0.2">
      <c r="U46059" s="59"/>
    </row>
    <row r="46060" spans="21:21" x14ac:dyDescent="0.2">
      <c r="U46060" s="59"/>
    </row>
    <row r="46061" spans="21:21" x14ac:dyDescent="0.2">
      <c r="U46061" s="59"/>
    </row>
    <row r="46062" spans="21:21" x14ac:dyDescent="0.2">
      <c r="U46062" s="59"/>
    </row>
    <row r="46063" spans="21:21" x14ac:dyDescent="0.2">
      <c r="U46063" s="59"/>
    </row>
    <row r="46064" spans="21:21" x14ac:dyDescent="0.2">
      <c r="U46064" s="59"/>
    </row>
    <row r="46065" spans="21:21" x14ac:dyDescent="0.2">
      <c r="U46065" s="59"/>
    </row>
    <row r="46066" spans="21:21" x14ac:dyDescent="0.2">
      <c r="U46066" s="59"/>
    </row>
    <row r="46067" spans="21:21" x14ac:dyDescent="0.2">
      <c r="U46067" s="59"/>
    </row>
    <row r="46068" spans="21:21" x14ac:dyDescent="0.2">
      <c r="U46068" s="59"/>
    </row>
    <row r="46069" spans="21:21" x14ac:dyDescent="0.2">
      <c r="U46069" s="59"/>
    </row>
    <row r="46070" spans="21:21" x14ac:dyDescent="0.2">
      <c r="U46070" s="59"/>
    </row>
    <row r="46071" spans="21:21" x14ac:dyDescent="0.2">
      <c r="U46071" s="59"/>
    </row>
    <row r="46072" spans="21:21" x14ac:dyDescent="0.2">
      <c r="U46072" s="59"/>
    </row>
    <row r="46073" spans="21:21" x14ac:dyDescent="0.2">
      <c r="U46073" s="59"/>
    </row>
    <row r="46074" spans="21:21" x14ac:dyDescent="0.2">
      <c r="U46074" s="59"/>
    </row>
    <row r="46075" spans="21:21" x14ac:dyDescent="0.2">
      <c r="U46075" s="59"/>
    </row>
    <row r="46076" spans="21:21" x14ac:dyDescent="0.2">
      <c r="U46076" s="59"/>
    </row>
    <row r="46077" spans="21:21" x14ac:dyDescent="0.2">
      <c r="U46077" s="59"/>
    </row>
    <row r="46078" spans="21:21" x14ac:dyDescent="0.2">
      <c r="U46078" s="59"/>
    </row>
    <row r="46079" spans="21:21" x14ac:dyDescent="0.2">
      <c r="U46079" s="59"/>
    </row>
    <row r="46080" spans="21:21" x14ac:dyDescent="0.2">
      <c r="U46080" s="59"/>
    </row>
    <row r="46081" spans="21:21" x14ac:dyDescent="0.2">
      <c r="U46081" s="59"/>
    </row>
    <row r="46082" spans="21:21" x14ac:dyDescent="0.2">
      <c r="U46082" s="59"/>
    </row>
    <row r="46083" spans="21:21" x14ac:dyDescent="0.2">
      <c r="U46083" s="59"/>
    </row>
    <row r="46084" spans="21:21" x14ac:dyDescent="0.2">
      <c r="U46084" s="59"/>
    </row>
    <row r="46085" spans="21:21" x14ac:dyDescent="0.2">
      <c r="U46085" s="59"/>
    </row>
    <row r="46086" spans="21:21" x14ac:dyDescent="0.2">
      <c r="U46086" s="59"/>
    </row>
    <row r="46087" spans="21:21" x14ac:dyDescent="0.2">
      <c r="U46087" s="59"/>
    </row>
    <row r="46088" spans="21:21" x14ac:dyDescent="0.2">
      <c r="U46088" s="59"/>
    </row>
    <row r="46089" spans="21:21" x14ac:dyDescent="0.2">
      <c r="U46089" s="59"/>
    </row>
    <row r="46090" spans="21:21" x14ac:dyDescent="0.2">
      <c r="U46090" s="59"/>
    </row>
    <row r="46091" spans="21:21" x14ac:dyDescent="0.2">
      <c r="U46091" s="59"/>
    </row>
    <row r="46092" spans="21:21" x14ac:dyDescent="0.2">
      <c r="U46092" s="59"/>
    </row>
    <row r="46093" spans="21:21" x14ac:dyDescent="0.2">
      <c r="U46093" s="59"/>
    </row>
    <row r="46094" spans="21:21" x14ac:dyDescent="0.2">
      <c r="U46094" s="59"/>
    </row>
    <row r="46095" spans="21:21" x14ac:dyDescent="0.2">
      <c r="U46095" s="59"/>
    </row>
    <row r="46096" spans="21:21" x14ac:dyDescent="0.2">
      <c r="U46096" s="59"/>
    </row>
    <row r="46097" spans="21:21" x14ac:dyDescent="0.2">
      <c r="U46097" s="59"/>
    </row>
    <row r="46098" spans="21:21" x14ac:dyDescent="0.2">
      <c r="U46098" s="59"/>
    </row>
    <row r="46099" spans="21:21" x14ac:dyDescent="0.2">
      <c r="U46099" s="59"/>
    </row>
    <row r="46100" spans="21:21" x14ac:dyDescent="0.2">
      <c r="U46100" s="59"/>
    </row>
    <row r="46101" spans="21:21" x14ac:dyDescent="0.2">
      <c r="U46101" s="59"/>
    </row>
    <row r="46102" spans="21:21" x14ac:dyDescent="0.2">
      <c r="U46102" s="59"/>
    </row>
    <row r="46103" spans="21:21" x14ac:dyDescent="0.2">
      <c r="U46103" s="59"/>
    </row>
    <row r="46104" spans="21:21" x14ac:dyDescent="0.2">
      <c r="U46104" s="59"/>
    </row>
    <row r="46105" spans="21:21" x14ac:dyDescent="0.2">
      <c r="U46105" s="59"/>
    </row>
    <row r="46106" spans="21:21" x14ac:dyDescent="0.2">
      <c r="U46106" s="59"/>
    </row>
    <row r="46107" spans="21:21" x14ac:dyDescent="0.2">
      <c r="U46107" s="59"/>
    </row>
    <row r="46108" spans="21:21" x14ac:dyDescent="0.2">
      <c r="U46108" s="59"/>
    </row>
    <row r="46109" spans="21:21" x14ac:dyDescent="0.2">
      <c r="U46109" s="59"/>
    </row>
    <row r="46110" spans="21:21" x14ac:dyDescent="0.2">
      <c r="U46110" s="59"/>
    </row>
    <row r="46111" spans="21:21" x14ac:dyDescent="0.2">
      <c r="U46111" s="59"/>
    </row>
    <row r="46112" spans="21:21" x14ac:dyDescent="0.2">
      <c r="U46112" s="59"/>
    </row>
    <row r="46113" spans="21:21" x14ac:dyDescent="0.2">
      <c r="U46113" s="59"/>
    </row>
    <row r="46114" spans="21:21" x14ac:dyDescent="0.2">
      <c r="U46114" s="59"/>
    </row>
    <row r="46115" spans="21:21" x14ac:dyDescent="0.2">
      <c r="U46115" s="59"/>
    </row>
    <row r="46116" spans="21:21" x14ac:dyDescent="0.2">
      <c r="U46116" s="59"/>
    </row>
    <row r="46117" spans="21:21" x14ac:dyDescent="0.2">
      <c r="U46117" s="59"/>
    </row>
    <row r="46118" spans="21:21" x14ac:dyDescent="0.2">
      <c r="U46118" s="59"/>
    </row>
    <row r="46119" spans="21:21" x14ac:dyDescent="0.2">
      <c r="U46119" s="59"/>
    </row>
    <row r="46120" spans="21:21" x14ac:dyDescent="0.2">
      <c r="U46120" s="59"/>
    </row>
    <row r="46121" spans="21:21" x14ac:dyDescent="0.2">
      <c r="U46121" s="59"/>
    </row>
    <row r="46122" spans="21:21" x14ac:dyDescent="0.2">
      <c r="U46122" s="59"/>
    </row>
    <row r="46123" spans="21:21" x14ac:dyDescent="0.2">
      <c r="U46123" s="59"/>
    </row>
    <row r="46124" spans="21:21" x14ac:dyDescent="0.2">
      <c r="U46124" s="59"/>
    </row>
    <row r="46125" spans="21:21" x14ac:dyDescent="0.2">
      <c r="U46125" s="59"/>
    </row>
    <row r="46126" spans="21:21" x14ac:dyDescent="0.2">
      <c r="U46126" s="59"/>
    </row>
    <row r="46127" spans="21:21" x14ac:dyDescent="0.2">
      <c r="U46127" s="59"/>
    </row>
    <row r="46128" spans="21:21" x14ac:dyDescent="0.2">
      <c r="U46128" s="59"/>
    </row>
    <row r="46129" spans="21:21" x14ac:dyDescent="0.2">
      <c r="U46129" s="59"/>
    </row>
    <row r="46130" spans="21:21" x14ac:dyDescent="0.2">
      <c r="U46130" s="59"/>
    </row>
    <row r="46131" spans="21:21" x14ac:dyDescent="0.2">
      <c r="U46131" s="59"/>
    </row>
    <row r="46132" spans="21:21" x14ac:dyDescent="0.2">
      <c r="U46132" s="59"/>
    </row>
    <row r="46133" spans="21:21" x14ac:dyDescent="0.2">
      <c r="U46133" s="59"/>
    </row>
    <row r="46134" spans="21:21" x14ac:dyDescent="0.2">
      <c r="U46134" s="59"/>
    </row>
    <row r="46135" spans="21:21" x14ac:dyDescent="0.2">
      <c r="U46135" s="59"/>
    </row>
    <row r="46136" spans="21:21" x14ac:dyDescent="0.2">
      <c r="U46136" s="59"/>
    </row>
    <row r="46137" spans="21:21" x14ac:dyDescent="0.2">
      <c r="U46137" s="59"/>
    </row>
    <row r="46138" spans="21:21" x14ac:dyDescent="0.2">
      <c r="U46138" s="59"/>
    </row>
    <row r="46139" spans="21:21" x14ac:dyDescent="0.2">
      <c r="U46139" s="59"/>
    </row>
    <row r="46140" spans="21:21" x14ac:dyDescent="0.2">
      <c r="U46140" s="59"/>
    </row>
    <row r="46141" spans="21:21" x14ac:dyDescent="0.2">
      <c r="U46141" s="59"/>
    </row>
    <row r="46142" spans="21:21" x14ac:dyDescent="0.2">
      <c r="U46142" s="59"/>
    </row>
    <row r="46143" spans="21:21" x14ac:dyDescent="0.2">
      <c r="U46143" s="59"/>
    </row>
    <row r="46144" spans="21:21" x14ac:dyDescent="0.2">
      <c r="U46144" s="59"/>
    </row>
    <row r="46145" spans="21:21" x14ac:dyDescent="0.2">
      <c r="U46145" s="59"/>
    </row>
    <row r="46146" spans="21:21" x14ac:dyDescent="0.2">
      <c r="U46146" s="59"/>
    </row>
    <row r="46147" spans="21:21" x14ac:dyDescent="0.2">
      <c r="U46147" s="59"/>
    </row>
    <row r="46148" spans="21:21" x14ac:dyDescent="0.2">
      <c r="U46148" s="59"/>
    </row>
    <row r="46149" spans="21:21" x14ac:dyDescent="0.2">
      <c r="U46149" s="59"/>
    </row>
    <row r="46150" spans="21:21" x14ac:dyDescent="0.2">
      <c r="U46150" s="59"/>
    </row>
    <row r="46151" spans="21:21" x14ac:dyDescent="0.2">
      <c r="U46151" s="59"/>
    </row>
    <row r="46152" spans="21:21" x14ac:dyDescent="0.2">
      <c r="U46152" s="59"/>
    </row>
    <row r="46153" spans="21:21" x14ac:dyDescent="0.2">
      <c r="U46153" s="59"/>
    </row>
    <row r="46154" spans="21:21" x14ac:dyDescent="0.2">
      <c r="U46154" s="59"/>
    </row>
    <row r="46155" spans="21:21" x14ac:dyDescent="0.2">
      <c r="U46155" s="59"/>
    </row>
    <row r="46156" spans="21:21" x14ac:dyDescent="0.2">
      <c r="U46156" s="59"/>
    </row>
    <row r="46157" spans="21:21" x14ac:dyDescent="0.2">
      <c r="U46157" s="59"/>
    </row>
    <row r="46158" spans="21:21" x14ac:dyDescent="0.2">
      <c r="U46158" s="59"/>
    </row>
    <row r="46159" spans="21:21" x14ac:dyDescent="0.2">
      <c r="U46159" s="59"/>
    </row>
    <row r="46160" spans="21:21" x14ac:dyDescent="0.2">
      <c r="U46160" s="59"/>
    </row>
    <row r="46161" spans="21:21" x14ac:dyDescent="0.2">
      <c r="U46161" s="59"/>
    </row>
    <row r="46162" spans="21:21" x14ac:dyDescent="0.2">
      <c r="U46162" s="59"/>
    </row>
    <row r="46163" spans="21:21" x14ac:dyDescent="0.2">
      <c r="U46163" s="59"/>
    </row>
    <row r="46164" spans="21:21" x14ac:dyDescent="0.2">
      <c r="U46164" s="59"/>
    </row>
    <row r="46165" spans="21:21" x14ac:dyDescent="0.2">
      <c r="U46165" s="59"/>
    </row>
    <row r="46166" spans="21:21" x14ac:dyDescent="0.2">
      <c r="U46166" s="59"/>
    </row>
    <row r="46167" spans="21:21" x14ac:dyDescent="0.2">
      <c r="U46167" s="59"/>
    </row>
    <row r="46168" spans="21:21" x14ac:dyDescent="0.2">
      <c r="U46168" s="59"/>
    </row>
    <row r="46169" spans="21:21" x14ac:dyDescent="0.2">
      <c r="U46169" s="59"/>
    </row>
    <row r="46170" spans="21:21" x14ac:dyDescent="0.2">
      <c r="U46170" s="59"/>
    </row>
    <row r="46171" spans="21:21" x14ac:dyDescent="0.2">
      <c r="U46171" s="59"/>
    </row>
    <row r="46172" spans="21:21" x14ac:dyDescent="0.2">
      <c r="U46172" s="59"/>
    </row>
    <row r="46173" spans="21:21" x14ac:dyDescent="0.2">
      <c r="U46173" s="59"/>
    </row>
    <row r="46174" spans="21:21" x14ac:dyDescent="0.2">
      <c r="U46174" s="59"/>
    </row>
    <row r="46175" spans="21:21" x14ac:dyDescent="0.2">
      <c r="U46175" s="59"/>
    </row>
    <row r="46176" spans="21:21" x14ac:dyDescent="0.2">
      <c r="U46176" s="59"/>
    </row>
    <row r="46177" spans="21:21" x14ac:dyDescent="0.2">
      <c r="U46177" s="59"/>
    </row>
    <row r="46178" spans="21:21" x14ac:dyDescent="0.2">
      <c r="U46178" s="59"/>
    </row>
    <row r="46179" spans="21:21" x14ac:dyDescent="0.2">
      <c r="U46179" s="59"/>
    </row>
    <row r="46180" spans="21:21" x14ac:dyDescent="0.2">
      <c r="U46180" s="59"/>
    </row>
    <row r="46181" spans="21:21" x14ac:dyDescent="0.2">
      <c r="U46181" s="59"/>
    </row>
    <row r="46182" spans="21:21" x14ac:dyDescent="0.2">
      <c r="U46182" s="59"/>
    </row>
    <row r="46183" spans="21:21" x14ac:dyDescent="0.2">
      <c r="U46183" s="59"/>
    </row>
    <row r="46184" spans="21:21" x14ac:dyDescent="0.2">
      <c r="U46184" s="59"/>
    </row>
    <row r="46185" spans="21:21" x14ac:dyDescent="0.2">
      <c r="U46185" s="59"/>
    </row>
    <row r="46186" spans="21:21" x14ac:dyDescent="0.2">
      <c r="U46186" s="59"/>
    </row>
    <row r="46187" spans="21:21" x14ac:dyDescent="0.2">
      <c r="U46187" s="59"/>
    </row>
    <row r="46188" spans="21:21" x14ac:dyDescent="0.2">
      <c r="U46188" s="59"/>
    </row>
    <row r="46189" spans="21:21" x14ac:dyDescent="0.2">
      <c r="U46189" s="59"/>
    </row>
    <row r="46190" spans="21:21" x14ac:dyDescent="0.2">
      <c r="U46190" s="59"/>
    </row>
    <row r="46191" spans="21:21" x14ac:dyDescent="0.2">
      <c r="U46191" s="59"/>
    </row>
    <row r="46192" spans="21:21" x14ac:dyDescent="0.2">
      <c r="U46192" s="59"/>
    </row>
    <row r="46193" spans="21:21" x14ac:dyDescent="0.2">
      <c r="U46193" s="59"/>
    </row>
    <row r="46194" spans="21:21" x14ac:dyDescent="0.2">
      <c r="U46194" s="59"/>
    </row>
    <row r="46195" spans="21:21" x14ac:dyDescent="0.2">
      <c r="U46195" s="59"/>
    </row>
    <row r="46196" spans="21:21" x14ac:dyDescent="0.2">
      <c r="U46196" s="59"/>
    </row>
    <row r="46197" spans="21:21" x14ac:dyDescent="0.2">
      <c r="U46197" s="59"/>
    </row>
    <row r="46198" spans="21:21" x14ac:dyDescent="0.2">
      <c r="U46198" s="59"/>
    </row>
    <row r="46199" spans="21:21" x14ac:dyDescent="0.2">
      <c r="U46199" s="59"/>
    </row>
    <row r="46200" spans="21:21" x14ac:dyDescent="0.2">
      <c r="U46200" s="59"/>
    </row>
    <row r="46201" spans="21:21" x14ac:dyDescent="0.2">
      <c r="U46201" s="59"/>
    </row>
    <row r="46202" spans="21:21" x14ac:dyDescent="0.2">
      <c r="U46202" s="59"/>
    </row>
    <row r="46203" spans="21:21" x14ac:dyDescent="0.2">
      <c r="U46203" s="59"/>
    </row>
    <row r="46204" spans="21:21" x14ac:dyDescent="0.2">
      <c r="U46204" s="59"/>
    </row>
    <row r="46205" spans="21:21" x14ac:dyDescent="0.2">
      <c r="U46205" s="59"/>
    </row>
    <row r="46206" spans="21:21" x14ac:dyDescent="0.2">
      <c r="U46206" s="59"/>
    </row>
    <row r="46207" spans="21:21" x14ac:dyDescent="0.2">
      <c r="U46207" s="59"/>
    </row>
    <row r="46208" spans="21:21" x14ac:dyDescent="0.2">
      <c r="U46208" s="59"/>
    </row>
    <row r="46209" spans="21:21" x14ac:dyDescent="0.2">
      <c r="U46209" s="59"/>
    </row>
    <row r="46210" spans="21:21" x14ac:dyDescent="0.2">
      <c r="U46210" s="59"/>
    </row>
    <row r="46211" spans="21:21" x14ac:dyDescent="0.2">
      <c r="U46211" s="59"/>
    </row>
    <row r="46212" spans="21:21" x14ac:dyDescent="0.2">
      <c r="U46212" s="59"/>
    </row>
    <row r="46213" spans="21:21" x14ac:dyDescent="0.2">
      <c r="U46213" s="59"/>
    </row>
    <row r="46214" spans="21:21" x14ac:dyDescent="0.2">
      <c r="U46214" s="59"/>
    </row>
    <row r="46215" spans="21:21" x14ac:dyDescent="0.2">
      <c r="U46215" s="59"/>
    </row>
    <row r="46216" spans="21:21" x14ac:dyDescent="0.2">
      <c r="U46216" s="59"/>
    </row>
    <row r="46217" spans="21:21" x14ac:dyDescent="0.2">
      <c r="U46217" s="59"/>
    </row>
    <row r="46218" spans="21:21" x14ac:dyDescent="0.2">
      <c r="U46218" s="59"/>
    </row>
    <row r="46219" spans="21:21" x14ac:dyDescent="0.2">
      <c r="U46219" s="59"/>
    </row>
    <row r="46220" spans="21:21" x14ac:dyDescent="0.2">
      <c r="U46220" s="59"/>
    </row>
    <row r="46221" spans="21:21" x14ac:dyDescent="0.2">
      <c r="U46221" s="59"/>
    </row>
    <row r="46222" spans="21:21" x14ac:dyDescent="0.2">
      <c r="U46222" s="59"/>
    </row>
    <row r="46223" spans="21:21" x14ac:dyDescent="0.2">
      <c r="U46223" s="59"/>
    </row>
    <row r="46224" spans="21:21" x14ac:dyDescent="0.2">
      <c r="U46224" s="59"/>
    </row>
    <row r="46225" spans="21:21" x14ac:dyDescent="0.2">
      <c r="U46225" s="59"/>
    </row>
    <row r="46226" spans="21:21" x14ac:dyDescent="0.2">
      <c r="U46226" s="59"/>
    </row>
    <row r="46227" spans="21:21" x14ac:dyDescent="0.2">
      <c r="U46227" s="59"/>
    </row>
    <row r="46228" spans="21:21" x14ac:dyDescent="0.2">
      <c r="U46228" s="59"/>
    </row>
    <row r="46229" spans="21:21" x14ac:dyDescent="0.2">
      <c r="U46229" s="59"/>
    </row>
    <row r="46230" spans="21:21" x14ac:dyDescent="0.2">
      <c r="U46230" s="59"/>
    </row>
    <row r="46231" spans="21:21" x14ac:dyDescent="0.2">
      <c r="U46231" s="59"/>
    </row>
    <row r="46232" spans="21:21" x14ac:dyDescent="0.2">
      <c r="U46232" s="59"/>
    </row>
    <row r="46233" spans="21:21" x14ac:dyDescent="0.2">
      <c r="U46233" s="59"/>
    </row>
    <row r="46234" spans="21:21" x14ac:dyDescent="0.2">
      <c r="U46234" s="59"/>
    </row>
    <row r="46235" spans="21:21" x14ac:dyDescent="0.2">
      <c r="U46235" s="59"/>
    </row>
    <row r="46236" spans="21:21" x14ac:dyDescent="0.2">
      <c r="U46236" s="59"/>
    </row>
    <row r="46237" spans="21:21" x14ac:dyDescent="0.2">
      <c r="U46237" s="59"/>
    </row>
    <row r="46238" spans="21:21" x14ac:dyDescent="0.2">
      <c r="U46238" s="59"/>
    </row>
    <row r="46239" spans="21:21" x14ac:dyDescent="0.2">
      <c r="U46239" s="59"/>
    </row>
    <row r="46240" spans="21:21" x14ac:dyDescent="0.2">
      <c r="U46240" s="59"/>
    </row>
    <row r="46241" spans="21:21" x14ac:dyDescent="0.2">
      <c r="U46241" s="59"/>
    </row>
    <row r="46242" spans="21:21" x14ac:dyDescent="0.2">
      <c r="U46242" s="59"/>
    </row>
    <row r="46243" spans="21:21" x14ac:dyDescent="0.2">
      <c r="U46243" s="59"/>
    </row>
    <row r="46244" spans="21:21" x14ac:dyDescent="0.2">
      <c r="U46244" s="59"/>
    </row>
    <row r="46245" spans="21:21" x14ac:dyDescent="0.2">
      <c r="U46245" s="59"/>
    </row>
    <row r="46246" spans="21:21" x14ac:dyDescent="0.2">
      <c r="U46246" s="59"/>
    </row>
    <row r="46247" spans="21:21" x14ac:dyDescent="0.2">
      <c r="U46247" s="59"/>
    </row>
    <row r="46248" spans="21:21" x14ac:dyDescent="0.2">
      <c r="U46248" s="59"/>
    </row>
    <row r="46249" spans="21:21" x14ac:dyDescent="0.2">
      <c r="U46249" s="59"/>
    </row>
    <row r="46250" spans="21:21" x14ac:dyDescent="0.2">
      <c r="U46250" s="59"/>
    </row>
    <row r="46251" spans="21:21" x14ac:dyDescent="0.2">
      <c r="U46251" s="59"/>
    </row>
    <row r="46252" spans="21:21" x14ac:dyDescent="0.2">
      <c r="U46252" s="59"/>
    </row>
    <row r="46253" spans="21:21" x14ac:dyDescent="0.2">
      <c r="U46253" s="59"/>
    </row>
    <row r="46254" spans="21:21" x14ac:dyDescent="0.2">
      <c r="U46254" s="59"/>
    </row>
    <row r="46255" spans="21:21" x14ac:dyDescent="0.2">
      <c r="U46255" s="59"/>
    </row>
    <row r="46256" spans="21:21" x14ac:dyDescent="0.2">
      <c r="U46256" s="59"/>
    </row>
    <row r="46257" spans="21:21" x14ac:dyDescent="0.2">
      <c r="U46257" s="59"/>
    </row>
    <row r="46258" spans="21:21" x14ac:dyDescent="0.2">
      <c r="U46258" s="59"/>
    </row>
    <row r="46259" spans="21:21" x14ac:dyDescent="0.2">
      <c r="U46259" s="59"/>
    </row>
    <row r="46260" spans="21:21" x14ac:dyDescent="0.2">
      <c r="U46260" s="59"/>
    </row>
    <row r="46261" spans="21:21" x14ac:dyDescent="0.2">
      <c r="U46261" s="59"/>
    </row>
    <row r="46262" spans="21:21" x14ac:dyDescent="0.2">
      <c r="U46262" s="59"/>
    </row>
    <row r="46263" spans="21:21" x14ac:dyDescent="0.2">
      <c r="U46263" s="59"/>
    </row>
    <row r="46264" spans="21:21" x14ac:dyDescent="0.2">
      <c r="U46264" s="59"/>
    </row>
    <row r="46265" spans="21:21" x14ac:dyDescent="0.2">
      <c r="U46265" s="59"/>
    </row>
    <row r="46266" spans="21:21" x14ac:dyDescent="0.2">
      <c r="U46266" s="59"/>
    </row>
    <row r="46267" spans="21:21" x14ac:dyDescent="0.2">
      <c r="U46267" s="59"/>
    </row>
    <row r="46268" spans="21:21" x14ac:dyDescent="0.2">
      <c r="U46268" s="59"/>
    </row>
    <row r="46269" spans="21:21" x14ac:dyDescent="0.2">
      <c r="U46269" s="59"/>
    </row>
    <row r="46270" spans="21:21" x14ac:dyDescent="0.2">
      <c r="U46270" s="59"/>
    </row>
    <row r="46271" spans="21:21" x14ac:dyDescent="0.2">
      <c r="U46271" s="59"/>
    </row>
    <row r="46272" spans="21:21" x14ac:dyDescent="0.2">
      <c r="U46272" s="59"/>
    </row>
    <row r="46273" spans="21:21" x14ac:dyDescent="0.2">
      <c r="U46273" s="59"/>
    </row>
    <row r="46274" spans="21:21" x14ac:dyDescent="0.2">
      <c r="U46274" s="59"/>
    </row>
    <row r="46275" spans="21:21" x14ac:dyDescent="0.2">
      <c r="U46275" s="59"/>
    </row>
    <row r="46276" spans="21:21" x14ac:dyDescent="0.2">
      <c r="U46276" s="59"/>
    </row>
    <row r="46277" spans="21:21" x14ac:dyDescent="0.2">
      <c r="U46277" s="59"/>
    </row>
    <row r="46278" spans="21:21" x14ac:dyDescent="0.2">
      <c r="U46278" s="59"/>
    </row>
    <row r="46279" spans="21:21" x14ac:dyDescent="0.2">
      <c r="U46279" s="59"/>
    </row>
    <row r="46280" spans="21:21" x14ac:dyDescent="0.2">
      <c r="U46280" s="59"/>
    </row>
    <row r="46281" spans="21:21" x14ac:dyDescent="0.2">
      <c r="U46281" s="59"/>
    </row>
    <row r="46282" spans="21:21" x14ac:dyDescent="0.2">
      <c r="U46282" s="59"/>
    </row>
    <row r="46283" spans="21:21" x14ac:dyDescent="0.2">
      <c r="U46283" s="59"/>
    </row>
    <row r="46284" spans="21:21" x14ac:dyDescent="0.2">
      <c r="U46284" s="59"/>
    </row>
    <row r="46285" spans="21:21" x14ac:dyDescent="0.2">
      <c r="U46285" s="59"/>
    </row>
    <row r="46286" spans="21:21" x14ac:dyDescent="0.2">
      <c r="U46286" s="59"/>
    </row>
    <row r="46287" spans="21:21" x14ac:dyDescent="0.2">
      <c r="U46287" s="59"/>
    </row>
    <row r="46288" spans="21:21" x14ac:dyDescent="0.2">
      <c r="U46288" s="59"/>
    </row>
    <row r="46289" spans="21:21" x14ac:dyDescent="0.2">
      <c r="U46289" s="59"/>
    </row>
    <row r="46290" spans="21:21" x14ac:dyDescent="0.2">
      <c r="U46290" s="59"/>
    </row>
    <row r="46291" spans="21:21" x14ac:dyDescent="0.2">
      <c r="U46291" s="59"/>
    </row>
    <row r="46292" spans="21:21" x14ac:dyDescent="0.2">
      <c r="U46292" s="59"/>
    </row>
    <row r="46293" spans="21:21" x14ac:dyDescent="0.2">
      <c r="U46293" s="59"/>
    </row>
    <row r="46294" spans="21:21" x14ac:dyDescent="0.2">
      <c r="U46294" s="59"/>
    </row>
    <row r="46295" spans="21:21" x14ac:dyDescent="0.2">
      <c r="U46295" s="59"/>
    </row>
    <row r="46296" spans="21:21" x14ac:dyDescent="0.2">
      <c r="U46296" s="59"/>
    </row>
    <row r="46297" spans="21:21" x14ac:dyDescent="0.2">
      <c r="U46297" s="59"/>
    </row>
    <row r="46298" spans="21:21" x14ac:dyDescent="0.2">
      <c r="U46298" s="59"/>
    </row>
    <row r="46299" spans="21:21" x14ac:dyDescent="0.2">
      <c r="U46299" s="59"/>
    </row>
    <row r="46300" spans="21:21" x14ac:dyDescent="0.2">
      <c r="U46300" s="59"/>
    </row>
    <row r="46301" spans="21:21" x14ac:dyDescent="0.2">
      <c r="U46301" s="59"/>
    </row>
    <row r="46302" spans="21:21" x14ac:dyDescent="0.2">
      <c r="U46302" s="59"/>
    </row>
    <row r="46303" spans="21:21" x14ac:dyDescent="0.2">
      <c r="U46303" s="59"/>
    </row>
    <row r="46304" spans="21:21" x14ac:dyDescent="0.2">
      <c r="U46304" s="59"/>
    </row>
    <row r="46305" spans="21:21" x14ac:dyDescent="0.2">
      <c r="U46305" s="59"/>
    </row>
    <row r="46306" spans="21:21" x14ac:dyDescent="0.2">
      <c r="U46306" s="59"/>
    </row>
    <row r="46307" spans="21:21" x14ac:dyDescent="0.2">
      <c r="U46307" s="59"/>
    </row>
    <row r="46308" spans="21:21" x14ac:dyDescent="0.2">
      <c r="U46308" s="59"/>
    </row>
    <row r="46309" spans="21:21" x14ac:dyDescent="0.2">
      <c r="U46309" s="59"/>
    </row>
    <row r="46310" spans="21:21" x14ac:dyDescent="0.2">
      <c r="U46310" s="59"/>
    </row>
    <row r="46311" spans="21:21" x14ac:dyDescent="0.2">
      <c r="U46311" s="59"/>
    </row>
    <row r="46312" spans="21:21" x14ac:dyDescent="0.2">
      <c r="U46312" s="59"/>
    </row>
    <row r="46313" spans="21:21" x14ac:dyDescent="0.2">
      <c r="U46313" s="59"/>
    </row>
    <row r="46314" spans="21:21" x14ac:dyDescent="0.2">
      <c r="U46314" s="59"/>
    </row>
    <row r="46315" spans="21:21" x14ac:dyDescent="0.2">
      <c r="U46315" s="59"/>
    </row>
    <row r="46316" spans="21:21" x14ac:dyDescent="0.2">
      <c r="U46316" s="59"/>
    </row>
    <row r="46317" spans="21:21" x14ac:dyDescent="0.2">
      <c r="U46317" s="59"/>
    </row>
    <row r="46318" spans="21:21" x14ac:dyDescent="0.2">
      <c r="U46318" s="59"/>
    </row>
    <row r="46319" spans="21:21" x14ac:dyDescent="0.2">
      <c r="U46319" s="59"/>
    </row>
    <row r="46320" spans="21:21" x14ac:dyDescent="0.2">
      <c r="U46320" s="59"/>
    </row>
    <row r="46321" spans="21:21" x14ac:dyDescent="0.2">
      <c r="U46321" s="59"/>
    </row>
    <row r="46322" spans="21:21" x14ac:dyDescent="0.2">
      <c r="U46322" s="59"/>
    </row>
    <row r="46323" spans="21:21" x14ac:dyDescent="0.2">
      <c r="U46323" s="59"/>
    </row>
    <row r="46324" spans="21:21" x14ac:dyDescent="0.2">
      <c r="U46324" s="59"/>
    </row>
    <row r="46325" spans="21:21" x14ac:dyDescent="0.2">
      <c r="U46325" s="59"/>
    </row>
    <row r="46326" spans="21:21" x14ac:dyDescent="0.2">
      <c r="U46326" s="59"/>
    </row>
    <row r="46327" spans="21:21" x14ac:dyDescent="0.2">
      <c r="U46327" s="59"/>
    </row>
    <row r="46328" spans="21:21" x14ac:dyDescent="0.2">
      <c r="U46328" s="59"/>
    </row>
    <row r="46329" spans="21:21" x14ac:dyDescent="0.2">
      <c r="U46329" s="59"/>
    </row>
    <row r="46330" spans="21:21" x14ac:dyDescent="0.2">
      <c r="U46330" s="59"/>
    </row>
    <row r="46331" spans="21:21" x14ac:dyDescent="0.2">
      <c r="U46331" s="59"/>
    </row>
    <row r="46332" spans="21:21" x14ac:dyDescent="0.2">
      <c r="U46332" s="59"/>
    </row>
    <row r="46333" spans="21:21" x14ac:dyDescent="0.2">
      <c r="U46333" s="59"/>
    </row>
    <row r="46334" spans="21:21" x14ac:dyDescent="0.2">
      <c r="U46334" s="59"/>
    </row>
    <row r="46335" spans="21:21" x14ac:dyDescent="0.2">
      <c r="U46335" s="59"/>
    </row>
    <row r="46336" spans="21:21" x14ac:dyDescent="0.2">
      <c r="U46336" s="59"/>
    </row>
    <row r="46337" spans="21:21" x14ac:dyDescent="0.2">
      <c r="U46337" s="59"/>
    </row>
    <row r="46338" spans="21:21" x14ac:dyDescent="0.2">
      <c r="U46338" s="59"/>
    </row>
    <row r="46339" spans="21:21" x14ac:dyDescent="0.2">
      <c r="U46339" s="59"/>
    </row>
    <row r="46340" spans="21:21" x14ac:dyDescent="0.2">
      <c r="U46340" s="59"/>
    </row>
    <row r="46341" spans="21:21" x14ac:dyDescent="0.2">
      <c r="U46341" s="59"/>
    </row>
    <row r="46342" spans="21:21" x14ac:dyDescent="0.2">
      <c r="U46342" s="59"/>
    </row>
    <row r="46343" spans="21:21" x14ac:dyDescent="0.2">
      <c r="U46343" s="59"/>
    </row>
    <row r="46344" spans="21:21" x14ac:dyDescent="0.2">
      <c r="U46344" s="59"/>
    </row>
    <row r="46345" spans="21:21" x14ac:dyDescent="0.2">
      <c r="U46345" s="59"/>
    </row>
    <row r="46346" spans="21:21" x14ac:dyDescent="0.2">
      <c r="U46346" s="59"/>
    </row>
    <row r="46347" spans="21:21" x14ac:dyDescent="0.2">
      <c r="U46347" s="59"/>
    </row>
    <row r="46348" spans="21:21" x14ac:dyDescent="0.2">
      <c r="U46348" s="59"/>
    </row>
    <row r="46349" spans="21:21" x14ac:dyDescent="0.2">
      <c r="U46349" s="59"/>
    </row>
    <row r="46350" spans="21:21" x14ac:dyDescent="0.2">
      <c r="U46350" s="59"/>
    </row>
    <row r="46351" spans="21:21" x14ac:dyDescent="0.2">
      <c r="U46351" s="59"/>
    </row>
    <row r="46352" spans="21:21" x14ac:dyDescent="0.2">
      <c r="U46352" s="59"/>
    </row>
    <row r="46353" spans="21:21" x14ac:dyDescent="0.2">
      <c r="U46353" s="59"/>
    </row>
    <row r="46354" spans="21:21" x14ac:dyDescent="0.2">
      <c r="U46354" s="59"/>
    </row>
    <row r="46355" spans="21:21" x14ac:dyDescent="0.2">
      <c r="U46355" s="59"/>
    </row>
    <row r="46356" spans="21:21" x14ac:dyDescent="0.2">
      <c r="U46356" s="59"/>
    </row>
    <row r="46357" spans="21:21" x14ac:dyDescent="0.2">
      <c r="U46357" s="59"/>
    </row>
    <row r="46358" spans="21:21" x14ac:dyDescent="0.2">
      <c r="U46358" s="59"/>
    </row>
    <row r="46359" spans="21:21" x14ac:dyDescent="0.2">
      <c r="U46359" s="59"/>
    </row>
    <row r="46360" spans="21:21" x14ac:dyDescent="0.2">
      <c r="U46360" s="59"/>
    </row>
    <row r="46361" spans="21:21" x14ac:dyDescent="0.2">
      <c r="U46361" s="59"/>
    </row>
    <row r="46362" spans="21:21" x14ac:dyDescent="0.2">
      <c r="U46362" s="59"/>
    </row>
    <row r="46363" spans="21:21" x14ac:dyDescent="0.2">
      <c r="U46363" s="59"/>
    </row>
    <row r="46364" spans="21:21" x14ac:dyDescent="0.2">
      <c r="U46364" s="59"/>
    </row>
    <row r="46365" spans="21:21" x14ac:dyDescent="0.2">
      <c r="U46365" s="59"/>
    </row>
    <row r="46366" spans="21:21" x14ac:dyDescent="0.2">
      <c r="U46366" s="59"/>
    </row>
    <row r="46367" spans="21:21" x14ac:dyDescent="0.2">
      <c r="U46367" s="59"/>
    </row>
    <row r="46368" spans="21:21" x14ac:dyDescent="0.2">
      <c r="U46368" s="59"/>
    </row>
    <row r="46369" spans="21:21" x14ac:dyDescent="0.2">
      <c r="U46369" s="59"/>
    </row>
    <row r="46370" spans="21:21" x14ac:dyDescent="0.2">
      <c r="U46370" s="59"/>
    </row>
    <row r="46371" spans="21:21" x14ac:dyDescent="0.2">
      <c r="U46371" s="59"/>
    </row>
    <row r="46372" spans="21:21" x14ac:dyDescent="0.2">
      <c r="U46372" s="59"/>
    </row>
    <row r="46373" spans="21:21" x14ac:dyDescent="0.2">
      <c r="U46373" s="59"/>
    </row>
    <row r="46374" spans="21:21" x14ac:dyDescent="0.2">
      <c r="U46374" s="59"/>
    </row>
    <row r="46375" spans="21:21" x14ac:dyDescent="0.2">
      <c r="U46375" s="59"/>
    </row>
    <row r="46376" spans="21:21" x14ac:dyDescent="0.2">
      <c r="U46376" s="59"/>
    </row>
    <row r="46377" spans="21:21" x14ac:dyDescent="0.2">
      <c r="U46377" s="59"/>
    </row>
    <row r="46378" spans="21:21" x14ac:dyDescent="0.2">
      <c r="U46378" s="59"/>
    </row>
    <row r="46379" spans="21:21" x14ac:dyDescent="0.2">
      <c r="U46379" s="59"/>
    </row>
    <row r="46380" spans="21:21" x14ac:dyDescent="0.2">
      <c r="U46380" s="59"/>
    </row>
    <row r="46381" spans="21:21" x14ac:dyDescent="0.2">
      <c r="U46381" s="59"/>
    </row>
    <row r="46382" spans="21:21" x14ac:dyDescent="0.2">
      <c r="U46382" s="59"/>
    </row>
    <row r="46383" spans="21:21" x14ac:dyDescent="0.2">
      <c r="U46383" s="59"/>
    </row>
    <row r="46384" spans="21:21" x14ac:dyDescent="0.2">
      <c r="U46384" s="59"/>
    </row>
    <row r="46385" spans="21:21" x14ac:dyDescent="0.2">
      <c r="U46385" s="59"/>
    </row>
    <row r="46386" spans="21:21" x14ac:dyDescent="0.2">
      <c r="U46386" s="59"/>
    </row>
    <row r="46387" spans="21:21" x14ac:dyDescent="0.2">
      <c r="U46387" s="59"/>
    </row>
    <row r="46388" spans="21:21" x14ac:dyDescent="0.2">
      <c r="U46388" s="59"/>
    </row>
    <row r="46389" spans="21:21" x14ac:dyDescent="0.2">
      <c r="U46389" s="59"/>
    </row>
    <row r="46390" spans="21:21" x14ac:dyDescent="0.2">
      <c r="U46390" s="59"/>
    </row>
    <row r="46391" spans="21:21" x14ac:dyDescent="0.2">
      <c r="U46391" s="59"/>
    </row>
    <row r="46392" spans="21:21" x14ac:dyDescent="0.2">
      <c r="U46392" s="59"/>
    </row>
    <row r="46393" spans="21:21" x14ac:dyDescent="0.2">
      <c r="U46393" s="59"/>
    </row>
    <row r="46394" spans="21:21" x14ac:dyDescent="0.2">
      <c r="U46394" s="59"/>
    </row>
    <row r="46395" spans="21:21" x14ac:dyDescent="0.2">
      <c r="U46395" s="59"/>
    </row>
    <row r="46396" spans="21:21" x14ac:dyDescent="0.2">
      <c r="U46396" s="59"/>
    </row>
    <row r="46397" spans="21:21" x14ac:dyDescent="0.2">
      <c r="U46397" s="59"/>
    </row>
    <row r="46398" spans="21:21" x14ac:dyDescent="0.2">
      <c r="U46398" s="59"/>
    </row>
    <row r="46399" spans="21:21" x14ac:dyDescent="0.2">
      <c r="U46399" s="59"/>
    </row>
    <row r="46400" spans="21:21" x14ac:dyDescent="0.2">
      <c r="U46400" s="59"/>
    </row>
    <row r="46401" spans="21:21" x14ac:dyDescent="0.2">
      <c r="U46401" s="59"/>
    </row>
    <row r="46402" spans="21:21" x14ac:dyDescent="0.2">
      <c r="U46402" s="59"/>
    </row>
    <row r="46403" spans="21:21" x14ac:dyDescent="0.2">
      <c r="U46403" s="59"/>
    </row>
    <row r="46404" spans="21:21" x14ac:dyDescent="0.2">
      <c r="U46404" s="59"/>
    </row>
    <row r="46405" spans="21:21" x14ac:dyDescent="0.2">
      <c r="U46405" s="59"/>
    </row>
    <row r="46406" spans="21:21" x14ac:dyDescent="0.2">
      <c r="U46406" s="59"/>
    </row>
    <row r="46407" spans="21:21" x14ac:dyDescent="0.2">
      <c r="U46407" s="59"/>
    </row>
    <row r="46408" spans="21:21" x14ac:dyDescent="0.2">
      <c r="U46408" s="59"/>
    </row>
    <row r="46409" spans="21:21" x14ac:dyDescent="0.2">
      <c r="U46409" s="59"/>
    </row>
    <row r="46410" spans="21:21" x14ac:dyDescent="0.2">
      <c r="U46410" s="59"/>
    </row>
    <row r="46411" spans="21:21" x14ac:dyDescent="0.2">
      <c r="U46411" s="59"/>
    </row>
    <row r="46412" spans="21:21" x14ac:dyDescent="0.2">
      <c r="U46412" s="59"/>
    </row>
    <row r="46413" spans="21:21" x14ac:dyDescent="0.2">
      <c r="U46413" s="59"/>
    </row>
    <row r="46414" spans="21:21" x14ac:dyDescent="0.2">
      <c r="U46414" s="59"/>
    </row>
    <row r="46415" spans="21:21" x14ac:dyDescent="0.2">
      <c r="U46415" s="59"/>
    </row>
    <row r="46416" spans="21:21" x14ac:dyDescent="0.2">
      <c r="U46416" s="59"/>
    </row>
    <row r="46417" spans="21:21" x14ac:dyDescent="0.2">
      <c r="U46417" s="59"/>
    </row>
    <row r="46418" spans="21:21" x14ac:dyDescent="0.2">
      <c r="U46418" s="59"/>
    </row>
    <row r="46419" spans="21:21" x14ac:dyDescent="0.2">
      <c r="U46419" s="59"/>
    </row>
    <row r="46420" spans="21:21" x14ac:dyDescent="0.2">
      <c r="U46420" s="59"/>
    </row>
    <row r="46421" spans="21:21" x14ac:dyDescent="0.2">
      <c r="U46421" s="59"/>
    </row>
    <row r="46422" spans="21:21" x14ac:dyDescent="0.2">
      <c r="U46422" s="59"/>
    </row>
    <row r="46423" spans="21:21" x14ac:dyDescent="0.2">
      <c r="U46423" s="59"/>
    </row>
    <row r="46424" spans="21:21" x14ac:dyDescent="0.2">
      <c r="U46424" s="59"/>
    </row>
    <row r="46425" spans="21:21" x14ac:dyDescent="0.2">
      <c r="U46425" s="59"/>
    </row>
    <row r="46426" spans="21:21" x14ac:dyDescent="0.2">
      <c r="U46426" s="59"/>
    </row>
    <row r="46427" spans="21:21" x14ac:dyDescent="0.2">
      <c r="U46427" s="59"/>
    </row>
    <row r="46428" spans="21:21" x14ac:dyDescent="0.2">
      <c r="U46428" s="59"/>
    </row>
    <row r="46429" spans="21:21" x14ac:dyDescent="0.2">
      <c r="U46429" s="59"/>
    </row>
    <row r="46430" spans="21:21" x14ac:dyDescent="0.2">
      <c r="U46430" s="59"/>
    </row>
    <row r="46431" spans="21:21" x14ac:dyDescent="0.2">
      <c r="U46431" s="59"/>
    </row>
    <row r="46432" spans="21:21" x14ac:dyDescent="0.2">
      <c r="U46432" s="59"/>
    </row>
    <row r="46433" spans="21:21" x14ac:dyDescent="0.2">
      <c r="U46433" s="59"/>
    </row>
    <row r="46434" spans="21:21" x14ac:dyDescent="0.2">
      <c r="U46434" s="59"/>
    </row>
    <row r="46435" spans="21:21" x14ac:dyDescent="0.2">
      <c r="U46435" s="59"/>
    </row>
    <row r="46436" spans="21:21" x14ac:dyDescent="0.2">
      <c r="U46436" s="59"/>
    </row>
    <row r="46437" spans="21:21" x14ac:dyDescent="0.2">
      <c r="U46437" s="59"/>
    </row>
    <row r="46438" spans="21:21" x14ac:dyDescent="0.2">
      <c r="U46438" s="59"/>
    </row>
    <row r="46439" spans="21:21" x14ac:dyDescent="0.2">
      <c r="U46439" s="59"/>
    </row>
    <row r="46440" spans="21:21" x14ac:dyDescent="0.2">
      <c r="U46440" s="59"/>
    </row>
    <row r="46441" spans="21:21" x14ac:dyDescent="0.2">
      <c r="U46441" s="59"/>
    </row>
    <row r="46442" spans="21:21" x14ac:dyDescent="0.2">
      <c r="U46442" s="59"/>
    </row>
    <row r="46443" spans="21:21" x14ac:dyDescent="0.2">
      <c r="U46443" s="59"/>
    </row>
    <row r="46444" spans="21:21" x14ac:dyDescent="0.2">
      <c r="U46444" s="59"/>
    </row>
    <row r="46445" spans="21:21" x14ac:dyDescent="0.2">
      <c r="U46445" s="59"/>
    </row>
    <row r="46446" spans="21:21" x14ac:dyDescent="0.2">
      <c r="U46446" s="59"/>
    </row>
    <row r="46447" spans="21:21" x14ac:dyDescent="0.2">
      <c r="U46447" s="59"/>
    </row>
    <row r="46448" spans="21:21" x14ac:dyDescent="0.2">
      <c r="U46448" s="59"/>
    </row>
    <row r="46449" spans="21:21" x14ac:dyDescent="0.2">
      <c r="U46449" s="59"/>
    </row>
    <row r="46450" spans="21:21" x14ac:dyDescent="0.2">
      <c r="U46450" s="59"/>
    </row>
    <row r="46451" spans="21:21" x14ac:dyDescent="0.2">
      <c r="U46451" s="59"/>
    </row>
    <row r="46452" spans="21:21" x14ac:dyDescent="0.2">
      <c r="U46452" s="59"/>
    </row>
    <row r="46453" spans="21:21" x14ac:dyDescent="0.2">
      <c r="U46453" s="59"/>
    </row>
    <row r="46454" spans="21:21" x14ac:dyDescent="0.2">
      <c r="U46454" s="59"/>
    </row>
    <row r="46455" spans="21:21" x14ac:dyDescent="0.2">
      <c r="U46455" s="59"/>
    </row>
    <row r="46456" spans="21:21" x14ac:dyDescent="0.2">
      <c r="U46456" s="59"/>
    </row>
    <row r="46457" spans="21:21" x14ac:dyDescent="0.2">
      <c r="U46457" s="59"/>
    </row>
    <row r="46458" spans="21:21" x14ac:dyDescent="0.2">
      <c r="U46458" s="59"/>
    </row>
    <row r="46459" spans="21:21" x14ac:dyDescent="0.2">
      <c r="U46459" s="59"/>
    </row>
    <row r="46460" spans="21:21" x14ac:dyDescent="0.2">
      <c r="U46460" s="59"/>
    </row>
    <row r="46461" spans="21:21" x14ac:dyDescent="0.2">
      <c r="U46461" s="59"/>
    </row>
    <row r="46462" spans="21:21" x14ac:dyDescent="0.2">
      <c r="U46462" s="59"/>
    </row>
    <row r="46463" spans="21:21" x14ac:dyDescent="0.2">
      <c r="U46463" s="59"/>
    </row>
    <row r="46464" spans="21:21" x14ac:dyDescent="0.2">
      <c r="U46464" s="59"/>
    </row>
    <row r="46465" spans="21:21" x14ac:dyDescent="0.2">
      <c r="U46465" s="59"/>
    </row>
    <row r="46466" spans="21:21" x14ac:dyDescent="0.2">
      <c r="U46466" s="59"/>
    </row>
    <row r="46467" spans="21:21" x14ac:dyDescent="0.2">
      <c r="U46467" s="59"/>
    </row>
    <row r="46468" spans="21:21" x14ac:dyDescent="0.2">
      <c r="U46468" s="59"/>
    </row>
    <row r="46469" spans="21:21" x14ac:dyDescent="0.2">
      <c r="U46469" s="59"/>
    </row>
    <row r="46470" spans="21:21" x14ac:dyDescent="0.2">
      <c r="U46470" s="59"/>
    </row>
    <row r="46471" spans="21:21" x14ac:dyDescent="0.2">
      <c r="U46471" s="59"/>
    </row>
    <row r="46472" spans="21:21" x14ac:dyDescent="0.2">
      <c r="U46472" s="59"/>
    </row>
    <row r="46473" spans="21:21" x14ac:dyDescent="0.2">
      <c r="U46473" s="59"/>
    </row>
    <row r="46474" spans="21:21" x14ac:dyDescent="0.2">
      <c r="U46474" s="59"/>
    </row>
    <row r="46475" spans="21:21" x14ac:dyDescent="0.2">
      <c r="U46475" s="59"/>
    </row>
    <row r="46476" spans="21:21" x14ac:dyDescent="0.2">
      <c r="U46476" s="59"/>
    </row>
    <row r="46477" spans="21:21" x14ac:dyDescent="0.2">
      <c r="U46477" s="59"/>
    </row>
    <row r="46478" spans="21:21" x14ac:dyDescent="0.2">
      <c r="U46478" s="59"/>
    </row>
    <row r="46479" spans="21:21" x14ac:dyDescent="0.2">
      <c r="U46479" s="59"/>
    </row>
    <row r="46480" spans="21:21" x14ac:dyDescent="0.2">
      <c r="U46480" s="59"/>
    </row>
    <row r="46481" spans="21:21" x14ac:dyDescent="0.2">
      <c r="U46481" s="59"/>
    </row>
    <row r="46482" spans="21:21" x14ac:dyDescent="0.2">
      <c r="U46482" s="59"/>
    </row>
    <row r="46483" spans="21:21" x14ac:dyDescent="0.2">
      <c r="U46483" s="59"/>
    </row>
    <row r="46484" spans="21:21" x14ac:dyDescent="0.2">
      <c r="U46484" s="59"/>
    </row>
    <row r="46485" spans="21:21" x14ac:dyDescent="0.2">
      <c r="U46485" s="59"/>
    </row>
    <row r="46486" spans="21:21" x14ac:dyDescent="0.2">
      <c r="U46486" s="59"/>
    </row>
    <row r="46487" spans="21:21" x14ac:dyDescent="0.2">
      <c r="U46487" s="59"/>
    </row>
    <row r="46488" spans="21:21" x14ac:dyDescent="0.2">
      <c r="U46488" s="59"/>
    </row>
    <row r="46489" spans="21:21" x14ac:dyDescent="0.2">
      <c r="U46489" s="59"/>
    </row>
    <row r="46490" spans="21:21" x14ac:dyDescent="0.2">
      <c r="U46490" s="59"/>
    </row>
    <row r="46491" spans="21:21" x14ac:dyDescent="0.2">
      <c r="U46491" s="59"/>
    </row>
    <row r="46492" spans="21:21" x14ac:dyDescent="0.2">
      <c r="U46492" s="59"/>
    </row>
    <row r="46493" spans="21:21" x14ac:dyDescent="0.2">
      <c r="U46493" s="59"/>
    </row>
    <row r="46494" spans="21:21" x14ac:dyDescent="0.2">
      <c r="U46494" s="59"/>
    </row>
    <row r="46495" spans="21:21" x14ac:dyDescent="0.2">
      <c r="U46495" s="59"/>
    </row>
    <row r="46496" spans="21:21" x14ac:dyDescent="0.2">
      <c r="U46496" s="59"/>
    </row>
    <row r="46497" spans="21:21" x14ac:dyDescent="0.2">
      <c r="U46497" s="59"/>
    </row>
    <row r="46498" spans="21:21" x14ac:dyDescent="0.2">
      <c r="U46498" s="59"/>
    </row>
    <row r="46499" spans="21:21" x14ac:dyDescent="0.2">
      <c r="U46499" s="59"/>
    </row>
    <row r="46500" spans="21:21" x14ac:dyDescent="0.2">
      <c r="U46500" s="59"/>
    </row>
    <row r="46501" spans="21:21" x14ac:dyDescent="0.2">
      <c r="U46501" s="59"/>
    </row>
    <row r="46502" spans="21:21" x14ac:dyDescent="0.2">
      <c r="U46502" s="59"/>
    </row>
    <row r="46503" spans="21:21" x14ac:dyDescent="0.2">
      <c r="U46503" s="59"/>
    </row>
    <row r="46504" spans="21:21" x14ac:dyDescent="0.2">
      <c r="U46504" s="59"/>
    </row>
    <row r="46505" spans="21:21" x14ac:dyDescent="0.2">
      <c r="U46505" s="59"/>
    </row>
    <row r="46506" spans="21:21" x14ac:dyDescent="0.2">
      <c r="U46506" s="59"/>
    </row>
    <row r="46507" spans="21:21" x14ac:dyDescent="0.2">
      <c r="U46507" s="59"/>
    </row>
    <row r="46508" spans="21:21" x14ac:dyDescent="0.2">
      <c r="U46508" s="59"/>
    </row>
    <row r="46509" spans="21:21" x14ac:dyDescent="0.2">
      <c r="U46509" s="59"/>
    </row>
    <row r="46510" spans="21:21" x14ac:dyDescent="0.2">
      <c r="U46510" s="59"/>
    </row>
    <row r="46511" spans="21:21" x14ac:dyDescent="0.2">
      <c r="U46511" s="59"/>
    </row>
    <row r="46512" spans="21:21" x14ac:dyDescent="0.2">
      <c r="U46512" s="59"/>
    </row>
    <row r="46513" spans="21:21" x14ac:dyDescent="0.2">
      <c r="U46513" s="59"/>
    </row>
    <row r="46514" spans="21:21" x14ac:dyDescent="0.2">
      <c r="U46514" s="59"/>
    </row>
    <row r="46515" spans="21:21" x14ac:dyDescent="0.2">
      <c r="U46515" s="59"/>
    </row>
    <row r="46516" spans="21:21" x14ac:dyDescent="0.2">
      <c r="U46516" s="59"/>
    </row>
    <row r="46517" spans="21:21" x14ac:dyDescent="0.2">
      <c r="U46517" s="59"/>
    </row>
    <row r="46518" spans="21:21" x14ac:dyDescent="0.2">
      <c r="U46518" s="59"/>
    </row>
    <row r="46519" spans="21:21" x14ac:dyDescent="0.2">
      <c r="U46519" s="59"/>
    </row>
    <row r="46520" spans="21:21" x14ac:dyDescent="0.2">
      <c r="U46520" s="59"/>
    </row>
    <row r="46521" spans="21:21" x14ac:dyDescent="0.2">
      <c r="U46521" s="59"/>
    </row>
    <row r="46522" spans="21:21" x14ac:dyDescent="0.2">
      <c r="U46522" s="59"/>
    </row>
    <row r="46523" spans="21:21" x14ac:dyDescent="0.2">
      <c r="U46523" s="59"/>
    </row>
    <row r="46524" spans="21:21" x14ac:dyDescent="0.2">
      <c r="U46524" s="59"/>
    </row>
    <row r="46525" spans="21:21" x14ac:dyDescent="0.2">
      <c r="U46525" s="59"/>
    </row>
    <row r="46526" spans="21:21" x14ac:dyDescent="0.2">
      <c r="U46526" s="59"/>
    </row>
    <row r="46527" spans="21:21" x14ac:dyDescent="0.2">
      <c r="U46527" s="59"/>
    </row>
    <row r="46528" spans="21:21" x14ac:dyDescent="0.2">
      <c r="U46528" s="59"/>
    </row>
    <row r="46529" spans="21:21" x14ac:dyDescent="0.2">
      <c r="U46529" s="59"/>
    </row>
    <row r="46530" spans="21:21" x14ac:dyDescent="0.2">
      <c r="U46530" s="59"/>
    </row>
    <row r="46531" spans="21:21" x14ac:dyDescent="0.2">
      <c r="U46531" s="59"/>
    </row>
    <row r="46532" spans="21:21" x14ac:dyDescent="0.2">
      <c r="U46532" s="59"/>
    </row>
    <row r="46533" spans="21:21" x14ac:dyDescent="0.2">
      <c r="U46533" s="59"/>
    </row>
    <row r="46534" spans="21:21" x14ac:dyDescent="0.2">
      <c r="U46534" s="59"/>
    </row>
    <row r="46535" spans="21:21" x14ac:dyDescent="0.2">
      <c r="U46535" s="59"/>
    </row>
    <row r="46536" spans="21:21" x14ac:dyDescent="0.2">
      <c r="U46536" s="59"/>
    </row>
    <row r="46537" spans="21:21" x14ac:dyDescent="0.2">
      <c r="U46537" s="59"/>
    </row>
    <row r="46538" spans="21:21" x14ac:dyDescent="0.2">
      <c r="U46538" s="59"/>
    </row>
    <row r="46539" spans="21:21" x14ac:dyDescent="0.2">
      <c r="U46539" s="59"/>
    </row>
    <row r="46540" spans="21:21" x14ac:dyDescent="0.2">
      <c r="U46540" s="59"/>
    </row>
    <row r="46541" spans="21:21" x14ac:dyDescent="0.2">
      <c r="U46541" s="59"/>
    </row>
    <row r="46542" spans="21:21" x14ac:dyDescent="0.2">
      <c r="U46542" s="59"/>
    </row>
    <row r="46543" spans="21:21" x14ac:dyDescent="0.2">
      <c r="U46543" s="59"/>
    </row>
    <row r="46544" spans="21:21" x14ac:dyDescent="0.2">
      <c r="U46544" s="59"/>
    </row>
    <row r="46545" spans="21:21" x14ac:dyDescent="0.2">
      <c r="U46545" s="59"/>
    </row>
    <row r="46546" spans="21:21" x14ac:dyDescent="0.2">
      <c r="U46546" s="59"/>
    </row>
    <row r="46547" spans="21:21" x14ac:dyDescent="0.2">
      <c r="U46547" s="59"/>
    </row>
    <row r="46548" spans="21:21" x14ac:dyDescent="0.2">
      <c r="U46548" s="59"/>
    </row>
    <row r="46549" spans="21:21" x14ac:dyDescent="0.2">
      <c r="U46549" s="59"/>
    </row>
    <row r="46550" spans="21:21" x14ac:dyDescent="0.2">
      <c r="U46550" s="59"/>
    </row>
    <row r="46551" spans="21:21" x14ac:dyDescent="0.2">
      <c r="U46551" s="59"/>
    </row>
    <row r="46552" spans="21:21" x14ac:dyDescent="0.2">
      <c r="U46552" s="59"/>
    </row>
    <row r="46553" spans="21:21" x14ac:dyDescent="0.2">
      <c r="U46553" s="59"/>
    </row>
    <row r="46554" spans="21:21" x14ac:dyDescent="0.2">
      <c r="U46554" s="59"/>
    </row>
    <row r="46555" spans="21:21" x14ac:dyDescent="0.2">
      <c r="U46555" s="59"/>
    </row>
    <row r="46556" spans="21:21" x14ac:dyDescent="0.2">
      <c r="U46556" s="59"/>
    </row>
    <row r="46557" spans="21:21" x14ac:dyDescent="0.2">
      <c r="U46557" s="59"/>
    </row>
    <row r="46558" spans="21:21" x14ac:dyDescent="0.2">
      <c r="U46558" s="59"/>
    </row>
    <row r="46559" spans="21:21" x14ac:dyDescent="0.2">
      <c r="U46559" s="59"/>
    </row>
    <row r="46560" spans="21:21" x14ac:dyDescent="0.2">
      <c r="U46560" s="59"/>
    </row>
    <row r="46561" spans="21:21" x14ac:dyDescent="0.2">
      <c r="U46561" s="59"/>
    </row>
    <row r="46562" spans="21:21" x14ac:dyDescent="0.2">
      <c r="U46562" s="59"/>
    </row>
    <row r="46563" spans="21:21" x14ac:dyDescent="0.2">
      <c r="U46563" s="59"/>
    </row>
    <row r="46564" spans="21:21" x14ac:dyDescent="0.2">
      <c r="U46564" s="59"/>
    </row>
    <row r="46565" spans="21:21" x14ac:dyDescent="0.2">
      <c r="U46565" s="59"/>
    </row>
    <row r="46566" spans="21:21" x14ac:dyDescent="0.2">
      <c r="U46566" s="59"/>
    </row>
    <row r="46567" spans="21:21" x14ac:dyDescent="0.2">
      <c r="U46567" s="59"/>
    </row>
    <row r="46568" spans="21:21" x14ac:dyDescent="0.2">
      <c r="U46568" s="59"/>
    </row>
    <row r="46569" spans="21:21" x14ac:dyDescent="0.2">
      <c r="U46569" s="59"/>
    </row>
    <row r="46570" spans="21:21" x14ac:dyDescent="0.2">
      <c r="U46570" s="59"/>
    </row>
    <row r="46571" spans="21:21" x14ac:dyDescent="0.2">
      <c r="U46571" s="59"/>
    </row>
    <row r="46572" spans="21:21" x14ac:dyDescent="0.2">
      <c r="U46572" s="59"/>
    </row>
    <row r="46573" spans="21:21" x14ac:dyDescent="0.2">
      <c r="U46573" s="59"/>
    </row>
    <row r="46574" spans="21:21" x14ac:dyDescent="0.2">
      <c r="U46574" s="59"/>
    </row>
    <row r="46575" spans="21:21" x14ac:dyDescent="0.2">
      <c r="U46575" s="59"/>
    </row>
    <row r="46576" spans="21:21" x14ac:dyDescent="0.2">
      <c r="U46576" s="59"/>
    </row>
    <row r="46577" spans="21:21" x14ac:dyDescent="0.2">
      <c r="U46577" s="59"/>
    </row>
    <row r="46578" spans="21:21" x14ac:dyDescent="0.2">
      <c r="U46578" s="59"/>
    </row>
    <row r="46579" spans="21:21" x14ac:dyDescent="0.2">
      <c r="U46579" s="59"/>
    </row>
    <row r="46580" spans="21:21" x14ac:dyDescent="0.2">
      <c r="U46580" s="59"/>
    </row>
    <row r="46581" spans="21:21" x14ac:dyDescent="0.2">
      <c r="U46581" s="59"/>
    </row>
    <row r="46582" spans="21:21" x14ac:dyDescent="0.2">
      <c r="U46582" s="59"/>
    </row>
    <row r="46583" spans="21:21" x14ac:dyDescent="0.2">
      <c r="U46583" s="59"/>
    </row>
    <row r="46584" spans="21:21" x14ac:dyDescent="0.2">
      <c r="U46584" s="59"/>
    </row>
    <row r="46585" spans="21:21" x14ac:dyDescent="0.2">
      <c r="U46585" s="59"/>
    </row>
    <row r="46586" spans="21:21" x14ac:dyDescent="0.2">
      <c r="U46586" s="59"/>
    </row>
    <row r="46587" spans="21:21" x14ac:dyDescent="0.2">
      <c r="U46587" s="59"/>
    </row>
    <row r="46588" spans="21:21" x14ac:dyDescent="0.2">
      <c r="U46588" s="59"/>
    </row>
    <row r="46589" spans="21:21" x14ac:dyDescent="0.2">
      <c r="U46589" s="59"/>
    </row>
    <row r="46590" spans="21:21" x14ac:dyDescent="0.2">
      <c r="U46590" s="59"/>
    </row>
    <row r="46591" spans="21:21" x14ac:dyDescent="0.2">
      <c r="U46591" s="59"/>
    </row>
    <row r="46592" spans="21:21" x14ac:dyDescent="0.2">
      <c r="U46592" s="59"/>
    </row>
    <row r="46593" spans="21:21" x14ac:dyDescent="0.2">
      <c r="U46593" s="59"/>
    </row>
    <row r="46594" spans="21:21" x14ac:dyDescent="0.2">
      <c r="U46594" s="59"/>
    </row>
    <row r="46595" spans="21:21" x14ac:dyDescent="0.2">
      <c r="U46595" s="59"/>
    </row>
    <row r="46596" spans="21:21" x14ac:dyDescent="0.2">
      <c r="U46596" s="59"/>
    </row>
    <row r="46597" spans="21:21" x14ac:dyDescent="0.2">
      <c r="U46597" s="59"/>
    </row>
    <row r="46598" spans="21:21" x14ac:dyDescent="0.2">
      <c r="U46598" s="59"/>
    </row>
    <row r="46599" spans="21:21" x14ac:dyDescent="0.2">
      <c r="U46599" s="59"/>
    </row>
    <row r="46600" spans="21:21" x14ac:dyDescent="0.2">
      <c r="U46600" s="59"/>
    </row>
    <row r="46601" spans="21:21" x14ac:dyDescent="0.2">
      <c r="U46601" s="59"/>
    </row>
    <row r="46602" spans="21:21" x14ac:dyDescent="0.2">
      <c r="U46602" s="59"/>
    </row>
    <row r="46603" spans="21:21" x14ac:dyDescent="0.2">
      <c r="U46603" s="59"/>
    </row>
    <row r="46604" spans="21:21" x14ac:dyDescent="0.2">
      <c r="U46604" s="59"/>
    </row>
    <row r="46605" spans="21:21" x14ac:dyDescent="0.2">
      <c r="U46605" s="59"/>
    </row>
    <row r="46606" spans="21:21" x14ac:dyDescent="0.2">
      <c r="U46606" s="59"/>
    </row>
    <row r="46607" spans="21:21" x14ac:dyDescent="0.2">
      <c r="U46607" s="59"/>
    </row>
    <row r="46608" spans="21:21" x14ac:dyDescent="0.2">
      <c r="U46608" s="59"/>
    </row>
    <row r="46609" spans="21:21" x14ac:dyDescent="0.2">
      <c r="U46609" s="59"/>
    </row>
    <row r="46610" spans="21:21" x14ac:dyDescent="0.2">
      <c r="U46610" s="59"/>
    </row>
    <row r="46611" spans="21:21" x14ac:dyDescent="0.2">
      <c r="U46611" s="59"/>
    </row>
    <row r="46612" spans="21:21" x14ac:dyDescent="0.2">
      <c r="U46612" s="59"/>
    </row>
    <row r="46613" spans="21:21" x14ac:dyDescent="0.2">
      <c r="U46613" s="59"/>
    </row>
    <row r="46614" spans="21:21" x14ac:dyDescent="0.2">
      <c r="U46614" s="59"/>
    </row>
    <row r="46615" spans="21:21" x14ac:dyDescent="0.2">
      <c r="U46615" s="59"/>
    </row>
    <row r="46616" spans="21:21" x14ac:dyDescent="0.2">
      <c r="U46616" s="59"/>
    </row>
    <row r="46617" spans="21:21" x14ac:dyDescent="0.2">
      <c r="U46617" s="59"/>
    </row>
    <row r="46618" spans="21:21" x14ac:dyDescent="0.2">
      <c r="U46618" s="59"/>
    </row>
    <row r="46619" spans="21:21" x14ac:dyDescent="0.2">
      <c r="U46619" s="59"/>
    </row>
    <row r="46620" spans="21:21" x14ac:dyDescent="0.2">
      <c r="U46620" s="59"/>
    </row>
    <row r="46621" spans="21:21" x14ac:dyDescent="0.2">
      <c r="U46621" s="59"/>
    </row>
    <row r="46622" spans="21:21" x14ac:dyDescent="0.2">
      <c r="U46622" s="59"/>
    </row>
    <row r="46623" spans="21:21" x14ac:dyDescent="0.2">
      <c r="U46623" s="59"/>
    </row>
    <row r="46624" spans="21:21" x14ac:dyDescent="0.2">
      <c r="U46624" s="59"/>
    </row>
    <row r="46625" spans="21:21" x14ac:dyDescent="0.2">
      <c r="U46625" s="59"/>
    </row>
    <row r="46626" spans="21:21" x14ac:dyDescent="0.2">
      <c r="U46626" s="59"/>
    </row>
    <row r="46627" spans="21:21" x14ac:dyDescent="0.2">
      <c r="U46627" s="59"/>
    </row>
    <row r="46628" spans="21:21" x14ac:dyDescent="0.2">
      <c r="U46628" s="59"/>
    </row>
    <row r="46629" spans="21:21" x14ac:dyDescent="0.2">
      <c r="U46629" s="59"/>
    </row>
    <row r="46630" spans="21:21" x14ac:dyDescent="0.2">
      <c r="U46630" s="59"/>
    </row>
    <row r="46631" spans="21:21" x14ac:dyDescent="0.2">
      <c r="U46631" s="59"/>
    </row>
    <row r="46632" spans="21:21" x14ac:dyDescent="0.2">
      <c r="U46632" s="59"/>
    </row>
    <row r="46633" spans="21:21" x14ac:dyDescent="0.2">
      <c r="U46633" s="59"/>
    </row>
    <row r="46634" spans="21:21" x14ac:dyDescent="0.2">
      <c r="U46634" s="59"/>
    </row>
    <row r="46635" spans="21:21" x14ac:dyDescent="0.2">
      <c r="U46635" s="59"/>
    </row>
    <row r="46636" spans="21:21" x14ac:dyDescent="0.2">
      <c r="U46636" s="59"/>
    </row>
    <row r="46637" spans="21:21" x14ac:dyDescent="0.2">
      <c r="U46637" s="59"/>
    </row>
    <row r="46638" spans="21:21" x14ac:dyDescent="0.2">
      <c r="U46638" s="59"/>
    </row>
    <row r="46639" spans="21:21" x14ac:dyDescent="0.2">
      <c r="U46639" s="59"/>
    </row>
    <row r="46640" spans="21:21" x14ac:dyDescent="0.2">
      <c r="U46640" s="59"/>
    </row>
    <row r="46641" spans="21:21" x14ac:dyDescent="0.2">
      <c r="U46641" s="59"/>
    </row>
    <row r="46642" spans="21:21" x14ac:dyDescent="0.2">
      <c r="U46642" s="59"/>
    </row>
    <row r="46643" spans="21:21" x14ac:dyDescent="0.2">
      <c r="U46643" s="59"/>
    </row>
    <row r="46644" spans="21:21" x14ac:dyDescent="0.2">
      <c r="U46644" s="59"/>
    </row>
    <row r="46645" spans="21:21" x14ac:dyDescent="0.2">
      <c r="U46645" s="59"/>
    </row>
    <row r="46646" spans="21:21" x14ac:dyDescent="0.2">
      <c r="U46646" s="59"/>
    </row>
    <row r="46647" spans="21:21" x14ac:dyDescent="0.2">
      <c r="U46647" s="59"/>
    </row>
    <row r="46648" spans="21:21" x14ac:dyDescent="0.2">
      <c r="U46648" s="59"/>
    </row>
    <row r="46649" spans="21:21" x14ac:dyDescent="0.2">
      <c r="U46649" s="59"/>
    </row>
    <row r="46650" spans="21:21" x14ac:dyDescent="0.2">
      <c r="U46650" s="59"/>
    </row>
    <row r="46651" spans="21:21" x14ac:dyDescent="0.2">
      <c r="U46651" s="59"/>
    </row>
    <row r="46652" spans="21:21" x14ac:dyDescent="0.2">
      <c r="U46652" s="59"/>
    </row>
    <row r="46653" spans="21:21" x14ac:dyDescent="0.2">
      <c r="U46653" s="59"/>
    </row>
    <row r="46654" spans="21:21" x14ac:dyDescent="0.2">
      <c r="U46654" s="59"/>
    </row>
    <row r="46655" spans="21:21" x14ac:dyDescent="0.2">
      <c r="U46655" s="59"/>
    </row>
    <row r="46656" spans="21:21" x14ac:dyDescent="0.2">
      <c r="U46656" s="59"/>
    </row>
    <row r="46657" spans="21:21" x14ac:dyDescent="0.2">
      <c r="U46657" s="59"/>
    </row>
    <row r="46658" spans="21:21" x14ac:dyDescent="0.2">
      <c r="U46658" s="59"/>
    </row>
    <row r="46659" spans="21:21" x14ac:dyDescent="0.2">
      <c r="U46659" s="59"/>
    </row>
    <row r="46660" spans="21:21" x14ac:dyDescent="0.2">
      <c r="U46660" s="59"/>
    </row>
    <row r="46661" spans="21:21" x14ac:dyDescent="0.2">
      <c r="U46661" s="59"/>
    </row>
    <row r="46662" spans="21:21" x14ac:dyDescent="0.2">
      <c r="U46662" s="59"/>
    </row>
    <row r="46663" spans="21:21" x14ac:dyDescent="0.2">
      <c r="U46663" s="59"/>
    </row>
    <row r="46664" spans="21:21" x14ac:dyDescent="0.2">
      <c r="U46664" s="59"/>
    </row>
    <row r="46665" spans="21:21" x14ac:dyDescent="0.2">
      <c r="U46665" s="59"/>
    </row>
    <row r="46666" spans="21:21" x14ac:dyDescent="0.2">
      <c r="U46666" s="59"/>
    </row>
    <row r="46667" spans="21:21" x14ac:dyDescent="0.2">
      <c r="U46667" s="59"/>
    </row>
    <row r="46668" spans="21:21" x14ac:dyDescent="0.2">
      <c r="U46668" s="59"/>
    </row>
    <row r="46669" spans="21:21" x14ac:dyDescent="0.2">
      <c r="U46669" s="59"/>
    </row>
    <row r="46670" spans="21:21" x14ac:dyDescent="0.2">
      <c r="U46670" s="59"/>
    </row>
    <row r="46671" spans="21:21" x14ac:dyDescent="0.2">
      <c r="U46671" s="59"/>
    </row>
    <row r="46672" spans="21:21" x14ac:dyDescent="0.2">
      <c r="U46672" s="59"/>
    </row>
    <row r="46673" spans="21:21" x14ac:dyDescent="0.2">
      <c r="U46673" s="59"/>
    </row>
    <row r="46674" spans="21:21" x14ac:dyDescent="0.2">
      <c r="U46674" s="59"/>
    </row>
    <row r="46675" spans="21:21" x14ac:dyDescent="0.2">
      <c r="U46675" s="59"/>
    </row>
    <row r="46676" spans="21:21" x14ac:dyDescent="0.2">
      <c r="U46676" s="59"/>
    </row>
    <row r="46677" spans="21:21" x14ac:dyDescent="0.2">
      <c r="U46677" s="59"/>
    </row>
    <row r="46678" spans="21:21" x14ac:dyDescent="0.2">
      <c r="U46678" s="59"/>
    </row>
    <row r="46679" spans="21:21" x14ac:dyDescent="0.2">
      <c r="U46679" s="59"/>
    </row>
    <row r="46680" spans="21:21" x14ac:dyDescent="0.2">
      <c r="U46680" s="59"/>
    </row>
    <row r="46681" spans="21:21" x14ac:dyDescent="0.2">
      <c r="U46681" s="59"/>
    </row>
    <row r="46682" spans="21:21" x14ac:dyDescent="0.2">
      <c r="U46682" s="59"/>
    </row>
    <row r="46683" spans="21:21" x14ac:dyDescent="0.2">
      <c r="U46683" s="59"/>
    </row>
    <row r="46684" spans="21:21" x14ac:dyDescent="0.2">
      <c r="U46684" s="59"/>
    </row>
    <row r="46685" spans="21:21" x14ac:dyDescent="0.2">
      <c r="U46685" s="59"/>
    </row>
    <row r="46686" spans="21:21" x14ac:dyDescent="0.2">
      <c r="U46686" s="59"/>
    </row>
    <row r="46687" spans="21:21" x14ac:dyDescent="0.2">
      <c r="U46687" s="59"/>
    </row>
    <row r="46688" spans="21:21" x14ac:dyDescent="0.2">
      <c r="U46688" s="59"/>
    </row>
    <row r="46689" spans="21:21" x14ac:dyDescent="0.2">
      <c r="U46689" s="59"/>
    </row>
    <row r="46690" spans="21:21" x14ac:dyDescent="0.2">
      <c r="U46690" s="59"/>
    </row>
    <row r="46691" spans="21:21" x14ac:dyDescent="0.2">
      <c r="U46691" s="59"/>
    </row>
    <row r="46692" spans="21:21" x14ac:dyDescent="0.2">
      <c r="U46692" s="59"/>
    </row>
    <row r="46693" spans="21:21" x14ac:dyDescent="0.2">
      <c r="U46693" s="59"/>
    </row>
    <row r="46694" spans="21:21" x14ac:dyDescent="0.2">
      <c r="U46694" s="59"/>
    </row>
    <row r="46695" spans="21:21" x14ac:dyDescent="0.2">
      <c r="U46695" s="59"/>
    </row>
    <row r="46696" spans="21:21" x14ac:dyDescent="0.2">
      <c r="U46696" s="59"/>
    </row>
    <row r="46697" spans="21:21" x14ac:dyDescent="0.2">
      <c r="U46697" s="59"/>
    </row>
    <row r="46698" spans="21:21" x14ac:dyDescent="0.2">
      <c r="U46698" s="59"/>
    </row>
    <row r="46699" spans="21:21" x14ac:dyDescent="0.2">
      <c r="U46699" s="59"/>
    </row>
    <row r="46700" spans="21:21" x14ac:dyDescent="0.2">
      <c r="U46700" s="59"/>
    </row>
    <row r="46701" spans="21:21" x14ac:dyDescent="0.2">
      <c r="U46701" s="59"/>
    </row>
    <row r="46702" spans="21:21" x14ac:dyDescent="0.2">
      <c r="U46702" s="59"/>
    </row>
    <row r="46703" spans="21:21" x14ac:dyDescent="0.2">
      <c r="U46703" s="59"/>
    </row>
    <row r="46704" spans="21:21" x14ac:dyDescent="0.2">
      <c r="U46704" s="59"/>
    </row>
    <row r="46705" spans="21:21" x14ac:dyDescent="0.2">
      <c r="U46705" s="59"/>
    </row>
    <row r="46706" spans="21:21" x14ac:dyDescent="0.2">
      <c r="U46706" s="59"/>
    </row>
    <row r="46707" spans="21:21" x14ac:dyDescent="0.2">
      <c r="U46707" s="59"/>
    </row>
    <row r="46708" spans="21:21" x14ac:dyDescent="0.2">
      <c r="U46708" s="59"/>
    </row>
    <row r="46709" spans="21:21" x14ac:dyDescent="0.2">
      <c r="U46709" s="59"/>
    </row>
    <row r="46710" spans="21:21" x14ac:dyDescent="0.2">
      <c r="U46710" s="59"/>
    </row>
    <row r="46711" spans="21:21" x14ac:dyDescent="0.2">
      <c r="U46711" s="59"/>
    </row>
    <row r="46712" spans="21:21" x14ac:dyDescent="0.2">
      <c r="U46712" s="59"/>
    </row>
    <row r="46713" spans="21:21" x14ac:dyDescent="0.2">
      <c r="U46713" s="59"/>
    </row>
    <row r="46714" spans="21:21" x14ac:dyDescent="0.2">
      <c r="U46714" s="59"/>
    </row>
    <row r="46715" spans="21:21" x14ac:dyDescent="0.2">
      <c r="U46715" s="59"/>
    </row>
    <row r="46716" spans="21:21" x14ac:dyDescent="0.2">
      <c r="U46716" s="59"/>
    </row>
    <row r="46717" spans="21:21" x14ac:dyDescent="0.2">
      <c r="U46717" s="59"/>
    </row>
    <row r="46718" spans="21:21" x14ac:dyDescent="0.2">
      <c r="U46718" s="59"/>
    </row>
    <row r="46719" spans="21:21" x14ac:dyDescent="0.2">
      <c r="U46719" s="59"/>
    </row>
    <row r="46720" spans="21:21" x14ac:dyDescent="0.2">
      <c r="U46720" s="59"/>
    </row>
    <row r="46721" spans="21:21" x14ac:dyDescent="0.2">
      <c r="U46721" s="59"/>
    </row>
    <row r="46722" spans="21:21" x14ac:dyDescent="0.2">
      <c r="U46722" s="59"/>
    </row>
    <row r="46723" spans="21:21" x14ac:dyDescent="0.2">
      <c r="U46723" s="59"/>
    </row>
    <row r="46724" spans="21:21" x14ac:dyDescent="0.2">
      <c r="U46724" s="59"/>
    </row>
    <row r="46725" spans="21:21" x14ac:dyDescent="0.2">
      <c r="U46725" s="59"/>
    </row>
    <row r="46726" spans="21:21" x14ac:dyDescent="0.2">
      <c r="U46726" s="59"/>
    </row>
    <row r="46727" spans="21:21" x14ac:dyDescent="0.2">
      <c r="U46727" s="59"/>
    </row>
    <row r="46728" spans="21:21" x14ac:dyDescent="0.2">
      <c r="U46728" s="59"/>
    </row>
    <row r="46729" spans="21:21" x14ac:dyDescent="0.2">
      <c r="U46729" s="59"/>
    </row>
    <row r="46730" spans="21:21" x14ac:dyDescent="0.2">
      <c r="U46730" s="59"/>
    </row>
    <row r="46731" spans="21:21" x14ac:dyDescent="0.2">
      <c r="U46731" s="59"/>
    </row>
    <row r="46732" spans="21:21" x14ac:dyDescent="0.2">
      <c r="U46732" s="59"/>
    </row>
    <row r="46733" spans="21:21" x14ac:dyDescent="0.2">
      <c r="U46733" s="59"/>
    </row>
    <row r="46734" spans="21:21" x14ac:dyDescent="0.2">
      <c r="U46734" s="59"/>
    </row>
    <row r="46735" spans="21:21" x14ac:dyDescent="0.2">
      <c r="U46735" s="59"/>
    </row>
    <row r="46736" spans="21:21" x14ac:dyDescent="0.2">
      <c r="U46736" s="59"/>
    </row>
    <row r="46737" spans="21:21" x14ac:dyDescent="0.2">
      <c r="U46737" s="59"/>
    </row>
    <row r="46738" spans="21:21" x14ac:dyDescent="0.2">
      <c r="U46738" s="59"/>
    </row>
    <row r="46739" spans="21:21" x14ac:dyDescent="0.2">
      <c r="U46739" s="59"/>
    </row>
    <row r="46740" spans="21:21" x14ac:dyDescent="0.2">
      <c r="U46740" s="59"/>
    </row>
    <row r="46741" spans="21:21" x14ac:dyDescent="0.2">
      <c r="U46741" s="59"/>
    </row>
    <row r="46742" spans="21:21" x14ac:dyDescent="0.2">
      <c r="U46742" s="59"/>
    </row>
    <row r="46743" spans="21:21" x14ac:dyDescent="0.2">
      <c r="U46743" s="59"/>
    </row>
    <row r="46744" spans="21:21" x14ac:dyDescent="0.2">
      <c r="U46744" s="59"/>
    </row>
    <row r="46745" spans="21:21" x14ac:dyDescent="0.2">
      <c r="U46745" s="59"/>
    </row>
    <row r="46746" spans="21:21" x14ac:dyDescent="0.2">
      <c r="U46746" s="59"/>
    </row>
    <row r="46747" spans="21:21" x14ac:dyDescent="0.2">
      <c r="U46747" s="59"/>
    </row>
    <row r="46748" spans="21:21" x14ac:dyDescent="0.2">
      <c r="U46748" s="59"/>
    </row>
    <row r="46749" spans="21:21" x14ac:dyDescent="0.2">
      <c r="U46749" s="59"/>
    </row>
    <row r="46750" spans="21:21" x14ac:dyDescent="0.2">
      <c r="U46750" s="59"/>
    </row>
    <row r="46751" spans="21:21" x14ac:dyDescent="0.2">
      <c r="U46751" s="59"/>
    </row>
    <row r="46752" spans="21:21" x14ac:dyDescent="0.2">
      <c r="U46752" s="59"/>
    </row>
    <row r="46753" spans="21:21" x14ac:dyDescent="0.2">
      <c r="U46753" s="59"/>
    </row>
    <row r="46754" spans="21:21" x14ac:dyDescent="0.2">
      <c r="U46754" s="59"/>
    </row>
    <row r="46755" spans="21:21" x14ac:dyDescent="0.2">
      <c r="U46755" s="59"/>
    </row>
    <row r="46756" spans="21:21" x14ac:dyDescent="0.2">
      <c r="U46756" s="59"/>
    </row>
    <row r="46757" spans="21:21" x14ac:dyDescent="0.2">
      <c r="U46757" s="59"/>
    </row>
    <row r="46758" spans="21:21" x14ac:dyDescent="0.2">
      <c r="U46758" s="59"/>
    </row>
    <row r="46759" spans="21:21" x14ac:dyDescent="0.2">
      <c r="U46759" s="59"/>
    </row>
    <row r="46760" spans="21:21" x14ac:dyDescent="0.2">
      <c r="U46760" s="59"/>
    </row>
    <row r="46761" spans="21:21" x14ac:dyDescent="0.2">
      <c r="U46761" s="59"/>
    </row>
    <row r="46762" spans="21:21" x14ac:dyDescent="0.2">
      <c r="U46762" s="59"/>
    </row>
    <row r="46763" spans="21:21" x14ac:dyDescent="0.2">
      <c r="U46763" s="59"/>
    </row>
    <row r="46764" spans="21:21" x14ac:dyDescent="0.2">
      <c r="U46764" s="59"/>
    </row>
    <row r="46765" spans="21:21" x14ac:dyDescent="0.2">
      <c r="U46765" s="59"/>
    </row>
    <row r="46766" spans="21:21" x14ac:dyDescent="0.2">
      <c r="U46766" s="59"/>
    </row>
    <row r="46767" spans="21:21" x14ac:dyDescent="0.2">
      <c r="U46767" s="59"/>
    </row>
    <row r="46768" spans="21:21" x14ac:dyDescent="0.2">
      <c r="U46768" s="59"/>
    </row>
    <row r="46769" spans="21:21" x14ac:dyDescent="0.2">
      <c r="U46769" s="59"/>
    </row>
    <row r="46770" spans="21:21" x14ac:dyDescent="0.2">
      <c r="U46770" s="59"/>
    </row>
    <row r="46771" spans="21:21" x14ac:dyDescent="0.2">
      <c r="U46771" s="59"/>
    </row>
    <row r="46772" spans="21:21" x14ac:dyDescent="0.2">
      <c r="U46772" s="59"/>
    </row>
    <row r="46773" spans="21:21" x14ac:dyDescent="0.2">
      <c r="U46773" s="59"/>
    </row>
    <row r="46774" spans="21:21" x14ac:dyDescent="0.2">
      <c r="U46774" s="59"/>
    </row>
    <row r="46775" spans="21:21" x14ac:dyDescent="0.2">
      <c r="U46775" s="59"/>
    </row>
    <row r="46776" spans="21:21" x14ac:dyDescent="0.2">
      <c r="U46776" s="59"/>
    </row>
    <row r="46777" spans="21:21" x14ac:dyDescent="0.2">
      <c r="U46777" s="59"/>
    </row>
    <row r="46778" spans="21:21" x14ac:dyDescent="0.2">
      <c r="U46778" s="59"/>
    </row>
    <row r="46779" spans="21:21" x14ac:dyDescent="0.2">
      <c r="U46779" s="59"/>
    </row>
    <row r="46780" spans="21:21" x14ac:dyDescent="0.2">
      <c r="U46780" s="59"/>
    </row>
    <row r="46781" spans="21:21" x14ac:dyDescent="0.2">
      <c r="U46781" s="59"/>
    </row>
    <row r="46782" spans="21:21" x14ac:dyDescent="0.2">
      <c r="U46782" s="59"/>
    </row>
    <row r="46783" spans="21:21" x14ac:dyDescent="0.2">
      <c r="U46783" s="59"/>
    </row>
    <row r="46784" spans="21:21" x14ac:dyDescent="0.2">
      <c r="U46784" s="59"/>
    </row>
    <row r="46785" spans="21:21" x14ac:dyDescent="0.2">
      <c r="U46785" s="59"/>
    </row>
    <row r="46786" spans="21:21" x14ac:dyDescent="0.2">
      <c r="U46786" s="59"/>
    </row>
    <row r="46787" spans="21:21" x14ac:dyDescent="0.2">
      <c r="U46787" s="59"/>
    </row>
    <row r="46788" spans="21:21" x14ac:dyDescent="0.2">
      <c r="U46788" s="59"/>
    </row>
    <row r="46789" spans="21:21" x14ac:dyDescent="0.2">
      <c r="U46789" s="59"/>
    </row>
    <row r="46790" spans="21:21" x14ac:dyDescent="0.2">
      <c r="U46790" s="59"/>
    </row>
    <row r="46791" spans="21:21" x14ac:dyDescent="0.2">
      <c r="U46791" s="59"/>
    </row>
    <row r="46792" spans="21:21" x14ac:dyDescent="0.2">
      <c r="U46792" s="59"/>
    </row>
    <row r="46793" spans="21:21" x14ac:dyDescent="0.2">
      <c r="U46793" s="59"/>
    </row>
    <row r="46794" spans="21:21" x14ac:dyDescent="0.2">
      <c r="U46794" s="59"/>
    </row>
    <row r="46795" spans="21:21" x14ac:dyDescent="0.2">
      <c r="U46795" s="59"/>
    </row>
    <row r="46796" spans="21:21" x14ac:dyDescent="0.2">
      <c r="U46796" s="59"/>
    </row>
    <row r="46797" spans="21:21" x14ac:dyDescent="0.2">
      <c r="U46797" s="59"/>
    </row>
    <row r="46798" spans="21:21" x14ac:dyDescent="0.2">
      <c r="U46798" s="59"/>
    </row>
    <row r="46799" spans="21:21" x14ac:dyDescent="0.2">
      <c r="U46799" s="59"/>
    </row>
    <row r="46800" spans="21:21" x14ac:dyDescent="0.2">
      <c r="U46800" s="59"/>
    </row>
    <row r="46801" spans="21:21" x14ac:dyDescent="0.2">
      <c r="U46801" s="59"/>
    </row>
    <row r="46802" spans="21:21" x14ac:dyDescent="0.2">
      <c r="U46802" s="59"/>
    </row>
    <row r="46803" spans="21:21" x14ac:dyDescent="0.2">
      <c r="U46803" s="59"/>
    </row>
    <row r="46804" spans="21:21" x14ac:dyDescent="0.2">
      <c r="U46804" s="59"/>
    </row>
    <row r="46805" spans="21:21" x14ac:dyDescent="0.2">
      <c r="U46805" s="59"/>
    </row>
    <row r="46806" spans="21:21" x14ac:dyDescent="0.2">
      <c r="U46806" s="59"/>
    </row>
    <row r="46807" spans="21:21" x14ac:dyDescent="0.2">
      <c r="U46807" s="59"/>
    </row>
    <row r="46808" spans="21:21" x14ac:dyDescent="0.2">
      <c r="U46808" s="59"/>
    </row>
    <row r="46809" spans="21:21" x14ac:dyDescent="0.2">
      <c r="U46809" s="59"/>
    </row>
    <row r="46810" spans="21:21" x14ac:dyDescent="0.2">
      <c r="U46810" s="59"/>
    </row>
    <row r="46811" spans="21:21" x14ac:dyDescent="0.2">
      <c r="U46811" s="59"/>
    </row>
    <row r="46812" spans="21:21" x14ac:dyDescent="0.2">
      <c r="U46812" s="59"/>
    </row>
    <row r="46813" spans="21:21" x14ac:dyDescent="0.2">
      <c r="U46813" s="59"/>
    </row>
    <row r="46814" spans="21:21" x14ac:dyDescent="0.2">
      <c r="U46814" s="59"/>
    </row>
    <row r="46815" spans="21:21" x14ac:dyDescent="0.2">
      <c r="U46815" s="59"/>
    </row>
    <row r="46816" spans="21:21" x14ac:dyDescent="0.2">
      <c r="U46816" s="59"/>
    </row>
    <row r="46817" spans="21:21" x14ac:dyDescent="0.2">
      <c r="U46817" s="59"/>
    </row>
    <row r="46818" spans="21:21" x14ac:dyDescent="0.2">
      <c r="U46818" s="59"/>
    </row>
    <row r="46819" spans="21:21" x14ac:dyDescent="0.2">
      <c r="U46819" s="59"/>
    </row>
    <row r="46820" spans="21:21" x14ac:dyDescent="0.2">
      <c r="U46820" s="59"/>
    </row>
    <row r="46821" spans="21:21" x14ac:dyDescent="0.2">
      <c r="U46821" s="59"/>
    </row>
    <row r="46822" spans="21:21" x14ac:dyDescent="0.2">
      <c r="U46822" s="59"/>
    </row>
    <row r="46823" spans="21:21" x14ac:dyDescent="0.2">
      <c r="U46823" s="59"/>
    </row>
    <row r="46824" spans="21:21" x14ac:dyDescent="0.2">
      <c r="U46824" s="59"/>
    </row>
    <row r="46825" spans="21:21" x14ac:dyDescent="0.2">
      <c r="U46825" s="59"/>
    </row>
    <row r="46826" spans="21:21" x14ac:dyDescent="0.2">
      <c r="U46826" s="59"/>
    </row>
    <row r="46827" spans="21:21" x14ac:dyDescent="0.2">
      <c r="U46827" s="59"/>
    </row>
    <row r="46828" spans="21:21" x14ac:dyDescent="0.2">
      <c r="U46828" s="59"/>
    </row>
    <row r="46829" spans="21:21" x14ac:dyDescent="0.2">
      <c r="U46829" s="59"/>
    </row>
    <row r="46830" spans="21:21" x14ac:dyDescent="0.2">
      <c r="U46830" s="59"/>
    </row>
    <row r="46831" spans="21:21" x14ac:dyDescent="0.2">
      <c r="U46831" s="59"/>
    </row>
    <row r="46832" spans="21:21" x14ac:dyDescent="0.2">
      <c r="U46832" s="59"/>
    </row>
    <row r="46833" spans="21:21" x14ac:dyDescent="0.2">
      <c r="U46833" s="59"/>
    </row>
    <row r="46834" spans="21:21" x14ac:dyDescent="0.2">
      <c r="U46834" s="59"/>
    </row>
    <row r="46835" spans="21:21" x14ac:dyDescent="0.2">
      <c r="U46835" s="59"/>
    </row>
    <row r="46836" spans="21:21" x14ac:dyDescent="0.2">
      <c r="U46836" s="59"/>
    </row>
    <row r="46837" spans="21:21" x14ac:dyDescent="0.2">
      <c r="U46837" s="59"/>
    </row>
    <row r="46838" spans="21:21" x14ac:dyDescent="0.2">
      <c r="U46838" s="59"/>
    </row>
    <row r="46839" spans="21:21" x14ac:dyDescent="0.2">
      <c r="U46839" s="59"/>
    </row>
    <row r="46840" spans="21:21" x14ac:dyDescent="0.2">
      <c r="U46840" s="59"/>
    </row>
    <row r="46841" spans="21:21" x14ac:dyDescent="0.2">
      <c r="U46841" s="59"/>
    </row>
    <row r="46842" spans="21:21" x14ac:dyDescent="0.2">
      <c r="U46842" s="59"/>
    </row>
    <row r="46843" spans="21:21" x14ac:dyDescent="0.2">
      <c r="U46843" s="59"/>
    </row>
    <row r="46844" spans="21:21" x14ac:dyDescent="0.2">
      <c r="U46844" s="59"/>
    </row>
    <row r="46845" spans="21:21" x14ac:dyDescent="0.2">
      <c r="U46845" s="59"/>
    </row>
    <row r="46846" spans="21:21" x14ac:dyDescent="0.2">
      <c r="U46846" s="59"/>
    </row>
    <row r="46847" spans="21:21" x14ac:dyDescent="0.2">
      <c r="U46847" s="59"/>
    </row>
    <row r="46848" spans="21:21" x14ac:dyDescent="0.2">
      <c r="U46848" s="59"/>
    </row>
    <row r="46849" spans="21:21" x14ac:dyDescent="0.2">
      <c r="U46849" s="59"/>
    </row>
    <row r="46850" spans="21:21" x14ac:dyDescent="0.2">
      <c r="U46850" s="59"/>
    </row>
    <row r="46851" spans="21:21" x14ac:dyDescent="0.2">
      <c r="U46851" s="59"/>
    </row>
    <row r="46852" spans="21:21" x14ac:dyDescent="0.2">
      <c r="U46852" s="59"/>
    </row>
    <row r="46853" spans="21:21" x14ac:dyDescent="0.2">
      <c r="U46853" s="59"/>
    </row>
    <row r="46854" spans="21:21" x14ac:dyDescent="0.2">
      <c r="U46854" s="59"/>
    </row>
    <row r="46855" spans="21:21" x14ac:dyDescent="0.2">
      <c r="U46855" s="59"/>
    </row>
    <row r="46856" spans="21:21" x14ac:dyDescent="0.2">
      <c r="U46856" s="59"/>
    </row>
    <row r="46857" spans="21:21" x14ac:dyDescent="0.2">
      <c r="U46857" s="59"/>
    </row>
    <row r="46858" spans="21:21" x14ac:dyDescent="0.2">
      <c r="U46858" s="59"/>
    </row>
    <row r="46859" spans="21:21" x14ac:dyDescent="0.2">
      <c r="U46859" s="59"/>
    </row>
    <row r="46860" spans="21:21" x14ac:dyDescent="0.2">
      <c r="U46860" s="59"/>
    </row>
    <row r="46861" spans="21:21" x14ac:dyDescent="0.2">
      <c r="U46861" s="59"/>
    </row>
    <row r="46862" spans="21:21" x14ac:dyDescent="0.2">
      <c r="U46862" s="59"/>
    </row>
    <row r="46863" spans="21:21" x14ac:dyDescent="0.2">
      <c r="U46863" s="59"/>
    </row>
    <row r="46864" spans="21:21" x14ac:dyDescent="0.2">
      <c r="U46864" s="59"/>
    </row>
    <row r="46865" spans="21:21" x14ac:dyDescent="0.2">
      <c r="U46865" s="59"/>
    </row>
    <row r="46866" spans="21:21" x14ac:dyDescent="0.2">
      <c r="U46866" s="59"/>
    </row>
    <row r="46867" spans="21:21" x14ac:dyDescent="0.2">
      <c r="U46867" s="59"/>
    </row>
    <row r="46868" spans="21:21" x14ac:dyDescent="0.2">
      <c r="U46868" s="59"/>
    </row>
    <row r="46869" spans="21:21" x14ac:dyDescent="0.2">
      <c r="U46869" s="59"/>
    </row>
    <row r="46870" spans="21:21" x14ac:dyDescent="0.2">
      <c r="U46870" s="59"/>
    </row>
    <row r="46871" spans="21:21" x14ac:dyDescent="0.2">
      <c r="U46871" s="59"/>
    </row>
    <row r="46872" spans="21:21" x14ac:dyDescent="0.2">
      <c r="U46872" s="59"/>
    </row>
    <row r="46873" spans="21:21" x14ac:dyDescent="0.2">
      <c r="U46873" s="59"/>
    </row>
    <row r="46874" spans="21:21" x14ac:dyDescent="0.2">
      <c r="U46874" s="59"/>
    </row>
    <row r="46875" spans="21:21" x14ac:dyDescent="0.2">
      <c r="U46875" s="59"/>
    </row>
    <row r="46876" spans="21:21" x14ac:dyDescent="0.2">
      <c r="U46876" s="59"/>
    </row>
    <row r="46877" spans="21:21" x14ac:dyDescent="0.2">
      <c r="U46877" s="59"/>
    </row>
    <row r="46878" spans="21:21" x14ac:dyDescent="0.2">
      <c r="U46878" s="59"/>
    </row>
    <row r="46879" spans="21:21" x14ac:dyDescent="0.2">
      <c r="U46879" s="59"/>
    </row>
    <row r="46880" spans="21:21" x14ac:dyDescent="0.2">
      <c r="U46880" s="59"/>
    </row>
    <row r="46881" spans="21:21" x14ac:dyDescent="0.2">
      <c r="U46881" s="59"/>
    </row>
    <row r="46882" spans="21:21" x14ac:dyDescent="0.2">
      <c r="U46882" s="59"/>
    </row>
    <row r="46883" spans="21:21" x14ac:dyDescent="0.2">
      <c r="U46883" s="59"/>
    </row>
    <row r="46884" spans="21:21" x14ac:dyDescent="0.2">
      <c r="U46884" s="59"/>
    </row>
    <row r="46885" spans="21:21" x14ac:dyDescent="0.2">
      <c r="U46885" s="59"/>
    </row>
    <row r="46886" spans="21:21" x14ac:dyDescent="0.2">
      <c r="U46886" s="59"/>
    </row>
    <row r="46887" spans="21:21" x14ac:dyDescent="0.2">
      <c r="U46887" s="59"/>
    </row>
    <row r="46888" spans="21:21" x14ac:dyDescent="0.2">
      <c r="U46888" s="59"/>
    </row>
    <row r="46889" spans="21:21" x14ac:dyDescent="0.2">
      <c r="U46889" s="59"/>
    </row>
    <row r="46890" spans="21:21" x14ac:dyDescent="0.2">
      <c r="U46890" s="59"/>
    </row>
    <row r="46891" spans="21:21" x14ac:dyDescent="0.2">
      <c r="U46891" s="59"/>
    </row>
    <row r="46892" spans="21:21" x14ac:dyDescent="0.2">
      <c r="U46892" s="59"/>
    </row>
    <row r="46893" spans="21:21" x14ac:dyDescent="0.2">
      <c r="U46893" s="59"/>
    </row>
    <row r="46894" spans="21:21" x14ac:dyDescent="0.2">
      <c r="U46894" s="59"/>
    </row>
    <row r="46895" spans="21:21" x14ac:dyDescent="0.2">
      <c r="U46895" s="59"/>
    </row>
    <row r="46896" spans="21:21" x14ac:dyDescent="0.2">
      <c r="U46896" s="59"/>
    </row>
    <row r="46897" spans="21:21" x14ac:dyDescent="0.2">
      <c r="U46897" s="59"/>
    </row>
    <row r="46898" spans="21:21" x14ac:dyDescent="0.2">
      <c r="U46898" s="59"/>
    </row>
    <row r="46899" spans="21:21" x14ac:dyDescent="0.2">
      <c r="U46899" s="59"/>
    </row>
    <row r="46900" spans="21:21" x14ac:dyDescent="0.2">
      <c r="U46900" s="59"/>
    </row>
    <row r="46901" spans="21:21" x14ac:dyDescent="0.2">
      <c r="U46901" s="59"/>
    </row>
    <row r="46902" spans="21:21" x14ac:dyDescent="0.2">
      <c r="U46902" s="59"/>
    </row>
    <row r="46903" spans="21:21" x14ac:dyDescent="0.2">
      <c r="U46903" s="59"/>
    </row>
    <row r="46904" spans="21:21" x14ac:dyDescent="0.2">
      <c r="U46904" s="59"/>
    </row>
    <row r="46905" spans="21:21" x14ac:dyDescent="0.2">
      <c r="U46905" s="59"/>
    </row>
    <row r="46906" spans="21:21" x14ac:dyDescent="0.2">
      <c r="U46906" s="59"/>
    </row>
    <row r="46907" spans="21:21" x14ac:dyDescent="0.2">
      <c r="U46907" s="59"/>
    </row>
    <row r="46908" spans="21:21" x14ac:dyDescent="0.2">
      <c r="U46908" s="59"/>
    </row>
    <row r="46909" spans="21:21" x14ac:dyDescent="0.2">
      <c r="U46909" s="59"/>
    </row>
    <row r="46910" spans="21:21" x14ac:dyDescent="0.2">
      <c r="U46910" s="59"/>
    </row>
    <row r="46911" spans="21:21" x14ac:dyDescent="0.2">
      <c r="U46911" s="59"/>
    </row>
    <row r="46912" spans="21:21" x14ac:dyDescent="0.2">
      <c r="U46912" s="59"/>
    </row>
    <row r="46913" spans="21:21" x14ac:dyDescent="0.2">
      <c r="U46913" s="59"/>
    </row>
    <row r="46914" spans="21:21" x14ac:dyDescent="0.2">
      <c r="U46914" s="59"/>
    </row>
    <row r="46915" spans="21:21" x14ac:dyDescent="0.2">
      <c r="U46915" s="59"/>
    </row>
    <row r="46916" spans="21:21" x14ac:dyDescent="0.2">
      <c r="U46916" s="59"/>
    </row>
    <row r="46917" spans="21:21" x14ac:dyDescent="0.2">
      <c r="U46917" s="59"/>
    </row>
    <row r="46918" spans="21:21" x14ac:dyDescent="0.2">
      <c r="U46918" s="59"/>
    </row>
    <row r="46919" spans="21:21" x14ac:dyDescent="0.2">
      <c r="U46919" s="59"/>
    </row>
    <row r="46920" spans="21:21" x14ac:dyDescent="0.2">
      <c r="U46920" s="59"/>
    </row>
    <row r="46921" spans="21:21" x14ac:dyDescent="0.2">
      <c r="U46921" s="59"/>
    </row>
    <row r="46922" spans="21:21" x14ac:dyDescent="0.2">
      <c r="U46922" s="59"/>
    </row>
    <row r="46923" spans="21:21" x14ac:dyDescent="0.2">
      <c r="U46923" s="59"/>
    </row>
    <row r="46924" spans="21:21" x14ac:dyDescent="0.2">
      <c r="U46924" s="59"/>
    </row>
    <row r="46925" spans="21:21" x14ac:dyDescent="0.2">
      <c r="U46925" s="59"/>
    </row>
    <row r="46926" spans="21:21" x14ac:dyDescent="0.2">
      <c r="U46926" s="59"/>
    </row>
    <row r="46927" spans="21:21" x14ac:dyDescent="0.2">
      <c r="U46927" s="59"/>
    </row>
    <row r="46928" spans="21:21" x14ac:dyDescent="0.2">
      <c r="U46928" s="59"/>
    </row>
    <row r="46929" spans="21:21" x14ac:dyDescent="0.2">
      <c r="U46929" s="59"/>
    </row>
    <row r="46930" spans="21:21" x14ac:dyDescent="0.2">
      <c r="U46930" s="59"/>
    </row>
    <row r="46931" spans="21:21" x14ac:dyDescent="0.2">
      <c r="U46931" s="59"/>
    </row>
    <row r="46932" spans="21:21" x14ac:dyDescent="0.2">
      <c r="U46932" s="59"/>
    </row>
    <row r="46933" spans="21:21" x14ac:dyDescent="0.2">
      <c r="U46933" s="59"/>
    </row>
    <row r="46934" spans="21:21" x14ac:dyDescent="0.2">
      <c r="U46934" s="59"/>
    </row>
    <row r="46935" spans="21:21" x14ac:dyDescent="0.2">
      <c r="U46935" s="59"/>
    </row>
    <row r="46936" spans="21:21" x14ac:dyDescent="0.2">
      <c r="U46936" s="59"/>
    </row>
    <row r="46937" spans="21:21" x14ac:dyDescent="0.2">
      <c r="U46937" s="59"/>
    </row>
    <row r="46938" spans="21:21" x14ac:dyDescent="0.2">
      <c r="U46938" s="59"/>
    </row>
    <row r="46939" spans="21:21" x14ac:dyDescent="0.2">
      <c r="U46939" s="59"/>
    </row>
    <row r="46940" spans="21:21" x14ac:dyDescent="0.2">
      <c r="U46940" s="59"/>
    </row>
    <row r="46941" spans="21:21" x14ac:dyDescent="0.2">
      <c r="U46941" s="59"/>
    </row>
    <row r="46942" spans="21:21" x14ac:dyDescent="0.2">
      <c r="U46942" s="59"/>
    </row>
    <row r="46943" spans="21:21" x14ac:dyDescent="0.2">
      <c r="U46943" s="59"/>
    </row>
    <row r="46944" spans="21:21" x14ac:dyDescent="0.2">
      <c r="U46944" s="59"/>
    </row>
    <row r="46945" spans="21:21" x14ac:dyDescent="0.2">
      <c r="U46945" s="59"/>
    </row>
    <row r="46946" spans="21:21" x14ac:dyDescent="0.2">
      <c r="U46946" s="59"/>
    </row>
    <row r="46947" spans="21:21" x14ac:dyDescent="0.2">
      <c r="U46947" s="59"/>
    </row>
    <row r="46948" spans="21:21" x14ac:dyDescent="0.2">
      <c r="U46948" s="59"/>
    </row>
    <row r="46949" spans="21:21" x14ac:dyDescent="0.2">
      <c r="U46949" s="59"/>
    </row>
    <row r="46950" spans="21:21" x14ac:dyDescent="0.2">
      <c r="U46950" s="59"/>
    </row>
    <row r="46951" spans="21:21" x14ac:dyDescent="0.2">
      <c r="U46951" s="59"/>
    </row>
    <row r="46952" spans="21:21" x14ac:dyDescent="0.2">
      <c r="U46952" s="59"/>
    </row>
    <row r="46953" spans="21:21" x14ac:dyDescent="0.2">
      <c r="U46953" s="59"/>
    </row>
    <row r="46954" spans="21:21" x14ac:dyDescent="0.2">
      <c r="U46954" s="59"/>
    </row>
    <row r="46955" spans="21:21" x14ac:dyDescent="0.2">
      <c r="U46955" s="59"/>
    </row>
    <row r="46956" spans="21:21" x14ac:dyDescent="0.2">
      <c r="U46956" s="59"/>
    </row>
    <row r="46957" spans="21:21" x14ac:dyDescent="0.2">
      <c r="U46957" s="59"/>
    </row>
    <row r="46958" spans="21:21" x14ac:dyDescent="0.2">
      <c r="U46958" s="59"/>
    </row>
    <row r="46959" spans="21:21" x14ac:dyDescent="0.2">
      <c r="U46959" s="59"/>
    </row>
    <row r="46960" spans="21:21" x14ac:dyDescent="0.2">
      <c r="U46960" s="59"/>
    </row>
    <row r="46961" spans="21:21" x14ac:dyDescent="0.2">
      <c r="U46961" s="59"/>
    </row>
    <row r="46962" spans="21:21" x14ac:dyDescent="0.2">
      <c r="U46962" s="59"/>
    </row>
    <row r="46963" spans="21:21" x14ac:dyDescent="0.2">
      <c r="U46963" s="59"/>
    </row>
    <row r="46964" spans="21:21" x14ac:dyDescent="0.2">
      <c r="U46964" s="59"/>
    </row>
    <row r="46965" spans="21:21" x14ac:dyDescent="0.2">
      <c r="U46965" s="59"/>
    </row>
    <row r="46966" spans="21:21" x14ac:dyDescent="0.2">
      <c r="U46966" s="59"/>
    </row>
    <row r="46967" spans="21:21" x14ac:dyDescent="0.2">
      <c r="U46967" s="59"/>
    </row>
    <row r="46968" spans="21:21" x14ac:dyDescent="0.2">
      <c r="U46968" s="59"/>
    </row>
    <row r="46969" spans="21:21" x14ac:dyDescent="0.2">
      <c r="U46969" s="59"/>
    </row>
    <row r="46970" spans="21:21" x14ac:dyDescent="0.2">
      <c r="U46970" s="59"/>
    </row>
    <row r="46971" spans="21:21" x14ac:dyDescent="0.2">
      <c r="U46971" s="59"/>
    </row>
    <row r="46972" spans="21:21" x14ac:dyDescent="0.2">
      <c r="U46972" s="59"/>
    </row>
    <row r="46973" spans="21:21" x14ac:dyDescent="0.2">
      <c r="U46973" s="59"/>
    </row>
    <row r="46974" spans="21:21" x14ac:dyDescent="0.2">
      <c r="U46974" s="59"/>
    </row>
    <row r="46975" spans="21:21" x14ac:dyDescent="0.2">
      <c r="U46975" s="59"/>
    </row>
    <row r="46976" spans="21:21" x14ac:dyDescent="0.2">
      <c r="U46976" s="59"/>
    </row>
    <row r="46977" spans="21:21" x14ac:dyDescent="0.2">
      <c r="U46977" s="59"/>
    </row>
    <row r="46978" spans="21:21" x14ac:dyDescent="0.2">
      <c r="U46978" s="59"/>
    </row>
    <row r="46979" spans="21:21" x14ac:dyDescent="0.2">
      <c r="U46979" s="59"/>
    </row>
    <row r="46980" spans="21:21" x14ac:dyDescent="0.2">
      <c r="U46980" s="59"/>
    </row>
    <row r="46981" spans="21:21" x14ac:dyDescent="0.2">
      <c r="U46981" s="59"/>
    </row>
    <row r="46982" spans="21:21" x14ac:dyDescent="0.2">
      <c r="U46982" s="59"/>
    </row>
    <row r="46983" spans="21:21" x14ac:dyDescent="0.2">
      <c r="U46983" s="59"/>
    </row>
    <row r="46984" spans="21:21" x14ac:dyDescent="0.2">
      <c r="U46984" s="59"/>
    </row>
    <row r="46985" spans="21:21" x14ac:dyDescent="0.2">
      <c r="U46985" s="59"/>
    </row>
    <row r="46986" spans="21:21" x14ac:dyDescent="0.2">
      <c r="U46986" s="59"/>
    </row>
    <row r="46987" spans="21:21" x14ac:dyDescent="0.2">
      <c r="U46987" s="59"/>
    </row>
    <row r="46988" spans="21:21" x14ac:dyDescent="0.2">
      <c r="U46988" s="59"/>
    </row>
    <row r="46989" spans="21:21" x14ac:dyDescent="0.2">
      <c r="U46989" s="59"/>
    </row>
    <row r="46990" spans="21:21" x14ac:dyDescent="0.2">
      <c r="U46990" s="59"/>
    </row>
    <row r="46991" spans="21:21" x14ac:dyDescent="0.2">
      <c r="U46991" s="59"/>
    </row>
    <row r="46992" spans="21:21" x14ac:dyDescent="0.2">
      <c r="U46992" s="59"/>
    </row>
    <row r="46993" spans="21:21" x14ac:dyDescent="0.2">
      <c r="U46993" s="59"/>
    </row>
    <row r="46994" spans="21:21" x14ac:dyDescent="0.2">
      <c r="U46994" s="59"/>
    </row>
    <row r="46995" spans="21:21" x14ac:dyDescent="0.2">
      <c r="U46995" s="59"/>
    </row>
    <row r="46996" spans="21:21" x14ac:dyDescent="0.2">
      <c r="U46996" s="59"/>
    </row>
    <row r="46997" spans="21:21" x14ac:dyDescent="0.2">
      <c r="U46997" s="59"/>
    </row>
    <row r="46998" spans="21:21" x14ac:dyDescent="0.2">
      <c r="U46998" s="59"/>
    </row>
    <row r="46999" spans="21:21" x14ac:dyDescent="0.2">
      <c r="U46999" s="59"/>
    </row>
    <row r="47000" spans="21:21" x14ac:dyDescent="0.2">
      <c r="U47000" s="59"/>
    </row>
    <row r="47001" spans="21:21" x14ac:dyDescent="0.2">
      <c r="U47001" s="59"/>
    </row>
    <row r="47002" spans="21:21" x14ac:dyDescent="0.2">
      <c r="U47002" s="59"/>
    </row>
    <row r="47003" spans="21:21" x14ac:dyDescent="0.2">
      <c r="U47003" s="59"/>
    </row>
    <row r="47004" spans="21:21" x14ac:dyDescent="0.2">
      <c r="U47004" s="59"/>
    </row>
    <row r="47005" spans="21:21" x14ac:dyDescent="0.2">
      <c r="U47005" s="59"/>
    </row>
    <row r="47006" spans="21:21" x14ac:dyDescent="0.2">
      <c r="U47006" s="59"/>
    </row>
    <row r="47007" spans="21:21" x14ac:dyDescent="0.2">
      <c r="U47007" s="59"/>
    </row>
    <row r="47008" spans="21:21" x14ac:dyDescent="0.2">
      <c r="U47008" s="59"/>
    </row>
    <row r="47009" spans="21:21" x14ac:dyDescent="0.2">
      <c r="U47009" s="59"/>
    </row>
    <row r="47010" spans="21:21" x14ac:dyDescent="0.2">
      <c r="U47010" s="59"/>
    </row>
    <row r="47011" spans="21:21" x14ac:dyDescent="0.2">
      <c r="U47011" s="59"/>
    </row>
    <row r="47012" spans="21:21" x14ac:dyDescent="0.2">
      <c r="U47012" s="59"/>
    </row>
    <row r="47013" spans="21:21" x14ac:dyDescent="0.2">
      <c r="U47013" s="59"/>
    </row>
    <row r="47014" spans="21:21" x14ac:dyDescent="0.2">
      <c r="U47014" s="59"/>
    </row>
    <row r="47015" spans="21:21" x14ac:dyDescent="0.2">
      <c r="U47015" s="59"/>
    </row>
    <row r="47016" spans="21:21" x14ac:dyDescent="0.2">
      <c r="U47016" s="59"/>
    </row>
    <row r="47017" spans="21:21" x14ac:dyDescent="0.2">
      <c r="U47017" s="59"/>
    </row>
    <row r="47018" spans="21:21" x14ac:dyDescent="0.2">
      <c r="U47018" s="59"/>
    </row>
    <row r="47019" spans="21:21" x14ac:dyDescent="0.2">
      <c r="U47019" s="59"/>
    </row>
    <row r="47020" spans="21:21" x14ac:dyDescent="0.2">
      <c r="U47020" s="59"/>
    </row>
    <row r="47021" spans="21:21" x14ac:dyDescent="0.2">
      <c r="U47021" s="59"/>
    </row>
    <row r="47022" spans="21:21" x14ac:dyDescent="0.2">
      <c r="U47022" s="59"/>
    </row>
    <row r="47023" spans="21:21" x14ac:dyDescent="0.2">
      <c r="U47023" s="59"/>
    </row>
    <row r="47024" spans="21:21" x14ac:dyDescent="0.2">
      <c r="U47024" s="59"/>
    </row>
    <row r="47025" spans="21:21" x14ac:dyDescent="0.2">
      <c r="U47025" s="59"/>
    </row>
    <row r="47026" spans="21:21" x14ac:dyDescent="0.2">
      <c r="U47026" s="59"/>
    </row>
    <row r="47027" spans="21:21" x14ac:dyDescent="0.2">
      <c r="U47027" s="59"/>
    </row>
    <row r="47028" spans="21:21" x14ac:dyDescent="0.2">
      <c r="U47028" s="59"/>
    </row>
    <row r="47029" spans="21:21" x14ac:dyDescent="0.2">
      <c r="U47029" s="59"/>
    </row>
    <row r="47030" spans="21:21" x14ac:dyDescent="0.2">
      <c r="U47030" s="59"/>
    </row>
    <row r="47031" spans="21:21" x14ac:dyDescent="0.2">
      <c r="U47031" s="59"/>
    </row>
    <row r="47032" spans="21:21" x14ac:dyDescent="0.2">
      <c r="U47032" s="59"/>
    </row>
    <row r="47033" spans="21:21" x14ac:dyDescent="0.2">
      <c r="U47033" s="59"/>
    </row>
    <row r="47034" spans="21:21" x14ac:dyDescent="0.2">
      <c r="U47034" s="59"/>
    </row>
    <row r="47035" spans="21:21" x14ac:dyDescent="0.2">
      <c r="U47035" s="59"/>
    </row>
    <row r="47036" spans="21:21" x14ac:dyDescent="0.2">
      <c r="U47036" s="59"/>
    </row>
    <row r="47037" spans="21:21" x14ac:dyDescent="0.2">
      <c r="U47037" s="59"/>
    </row>
    <row r="47038" spans="21:21" x14ac:dyDescent="0.2">
      <c r="U47038" s="59"/>
    </row>
    <row r="47039" spans="21:21" x14ac:dyDescent="0.2">
      <c r="U47039" s="59"/>
    </row>
    <row r="47040" spans="21:21" x14ac:dyDescent="0.2">
      <c r="U47040" s="59"/>
    </row>
    <row r="47041" spans="21:21" x14ac:dyDescent="0.2">
      <c r="U47041" s="59"/>
    </row>
    <row r="47042" spans="21:21" x14ac:dyDescent="0.2">
      <c r="U47042" s="59"/>
    </row>
    <row r="47043" spans="21:21" x14ac:dyDescent="0.2">
      <c r="U47043" s="59"/>
    </row>
    <row r="47044" spans="21:21" x14ac:dyDescent="0.2">
      <c r="U47044" s="59"/>
    </row>
    <row r="47045" spans="21:21" x14ac:dyDescent="0.2">
      <c r="U47045" s="59"/>
    </row>
    <row r="47046" spans="21:21" x14ac:dyDescent="0.2">
      <c r="U47046" s="59"/>
    </row>
    <row r="47047" spans="21:21" x14ac:dyDescent="0.2">
      <c r="U47047" s="59"/>
    </row>
    <row r="47048" spans="21:21" x14ac:dyDescent="0.2">
      <c r="U47048" s="59"/>
    </row>
    <row r="47049" spans="21:21" x14ac:dyDescent="0.2">
      <c r="U47049" s="59"/>
    </row>
    <row r="47050" spans="21:21" x14ac:dyDescent="0.2">
      <c r="U47050" s="59"/>
    </row>
    <row r="47051" spans="21:21" x14ac:dyDescent="0.2">
      <c r="U47051" s="59"/>
    </row>
    <row r="47052" spans="21:21" x14ac:dyDescent="0.2">
      <c r="U47052" s="59"/>
    </row>
    <row r="47053" spans="21:21" x14ac:dyDescent="0.2">
      <c r="U47053" s="59"/>
    </row>
    <row r="47054" spans="21:21" x14ac:dyDescent="0.2">
      <c r="U47054" s="59"/>
    </row>
    <row r="47055" spans="21:21" x14ac:dyDescent="0.2">
      <c r="U47055" s="59"/>
    </row>
    <row r="47056" spans="21:21" x14ac:dyDescent="0.2">
      <c r="U47056" s="59"/>
    </row>
    <row r="47057" spans="21:21" x14ac:dyDescent="0.2">
      <c r="U47057" s="59"/>
    </row>
    <row r="47058" spans="21:21" x14ac:dyDescent="0.2">
      <c r="U47058" s="59"/>
    </row>
    <row r="47059" spans="21:21" x14ac:dyDescent="0.2">
      <c r="U47059" s="59"/>
    </row>
    <row r="47060" spans="21:21" x14ac:dyDescent="0.2">
      <c r="U47060" s="59"/>
    </row>
    <row r="47061" spans="21:21" x14ac:dyDescent="0.2">
      <c r="U47061" s="59"/>
    </row>
    <row r="47062" spans="21:21" x14ac:dyDescent="0.2">
      <c r="U47062" s="59"/>
    </row>
    <row r="47063" spans="21:21" x14ac:dyDescent="0.2">
      <c r="U47063" s="59"/>
    </row>
    <row r="47064" spans="21:21" x14ac:dyDescent="0.2">
      <c r="U47064" s="59"/>
    </row>
    <row r="47065" spans="21:21" x14ac:dyDescent="0.2">
      <c r="U47065" s="59"/>
    </row>
    <row r="47066" spans="21:21" x14ac:dyDescent="0.2">
      <c r="U47066" s="59"/>
    </row>
    <row r="47067" spans="21:21" x14ac:dyDescent="0.2">
      <c r="U47067" s="59"/>
    </row>
    <row r="47068" spans="21:21" x14ac:dyDescent="0.2">
      <c r="U47068" s="59"/>
    </row>
    <row r="47069" spans="21:21" x14ac:dyDescent="0.2">
      <c r="U47069" s="59"/>
    </row>
    <row r="47070" spans="21:21" x14ac:dyDescent="0.2">
      <c r="U47070" s="59"/>
    </row>
    <row r="47071" spans="21:21" x14ac:dyDescent="0.2">
      <c r="U47071" s="59"/>
    </row>
    <row r="47072" spans="21:21" x14ac:dyDescent="0.2">
      <c r="U47072" s="59"/>
    </row>
    <row r="47073" spans="21:21" x14ac:dyDescent="0.2">
      <c r="U47073" s="59"/>
    </row>
    <row r="47074" spans="21:21" x14ac:dyDescent="0.2">
      <c r="U47074" s="59"/>
    </row>
    <row r="47075" spans="21:21" x14ac:dyDescent="0.2">
      <c r="U47075" s="59"/>
    </row>
    <row r="47076" spans="21:21" x14ac:dyDescent="0.2">
      <c r="U47076" s="59"/>
    </row>
    <row r="47077" spans="21:21" x14ac:dyDescent="0.2">
      <c r="U47077" s="59"/>
    </row>
    <row r="47078" spans="21:21" x14ac:dyDescent="0.2">
      <c r="U47078" s="59"/>
    </row>
    <row r="47079" spans="21:21" x14ac:dyDescent="0.2">
      <c r="U47079" s="59"/>
    </row>
    <row r="47080" spans="21:21" x14ac:dyDescent="0.2">
      <c r="U47080" s="59"/>
    </row>
    <row r="47081" spans="21:21" x14ac:dyDescent="0.2">
      <c r="U47081" s="59"/>
    </row>
    <row r="47082" spans="21:21" x14ac:dyDescent="0.2">
      <c r="U47082" s="59"/>
    </row>
    <row r="47083" spans="21:21" x14ac:dyDescent="0.2">
      <c r="U47083" s="59"/>
    </row>
    <row r="47084" spans="21:21" x14ac:dyDescent="0.2">
      <c r="U47084" s="59"/>
    </row>
    <row r="47085" spans="21:21" x14ac:dyDescent="0.2">
      <c r="U47085" s="59"/>
    </row>
    <row r="47086" spans="21:21" x14ac:dyDescent="0.2">
      <c r="U47086" s="59"/>
    </row>
    <row r="47087" spans="21:21" x14ac:dyDescent="0.2">
      <c r="U47087" s="59"/>
    </row>
    <row r="47088" spans="21:21" x14ac:dyDescent="0.2">
      <c r="U47088" s="59"/>
    </row>
    <row r="47089" spans="21:21" x14ac:dyDescent="0.2">
      <c r="U47089" s="59"/>
    </row>
    <row r="47090" spans="21:21" x14ac:dyDescent="0.2">
      <c r="U47090" s="59"/>
    </row>
    <row r="47091" spans="21:21" x14ac:dyDescent="0.2">
      <c r="U47091" s="59"/>
    </row>
    <row r="47092" spans="21:21" x14ac:dyDescent="0.2">
      <c r="U47092" s="59"/>
    </row>
    <row r="47093" spans="21:21" x14ac:dyDescent="0.2">
      <c r="U47093" s="59"/>
    </row>
    <row r="47094" spans="21:21" x14ac:dyDescent="0.2">
      <c r="U47094" s="59"/>
    </row>
    <row r="47095" spans="21:21" x14ac:dyDescent="0.2">
      <c r="U47095" s="59"/>
    </row>
    <row r="47096" spans="21:21" x14ac:dyDescent="0.2">
      <c r="U47096" s="59"/>
    </row>
    <row r="47097" spans="21:21" x14ac:dyDescent="0.2">
      <c r="U47097" s="59"/>
    </row>
    <row r="47098" spans="21:21" x14ac:dyDescent="0.2">
      <c r="U47098" s="59"/>
    </row>
    <row r="47099" spans="21:21" x14ac:dyDescent="0.2">
      <c r="U47099" s="59"/>
    </row>
    <row r="47100" spans="21:21" x14ac:dyDescent="0.2">
      <c r="U47100" s="59"/>
    </row>
    <row r="47101" spans="21:21" x14ac:dyDescent="0.2">
      <c r="U47101" s="59"/>
    </row>
    <row r="47102" spans="21:21" x14ac:dyDescent="0.2">
      <c r="U47102" s="59"/>
    </row>
    <row r="47103" spans="21:21" x14ac:dyDescent="0.2">
      <c r="U47103" s="59"/>
    </row>
    <row r="47104" spans="21:21" x14ac:dyDescent="0.2">
      <c r="U47104" s="59"/>
    </row>
    <row r="47105" spans="21:21" x14ac:dyDescent="0.2">
      <c r="U47105" s="59"/>
    </row>
    <row r="47106" spans="21:21" x14ac:dyDescent="0.2">
      <c r="U47106" s="59"/>
    </row>
    <row r="47107" spans="21:21" x14ac:dyDescent="0.2">
      <c r="U47107" s="59"/>
    </row>
    <row r="47108" spans="21:21" x14ac:dyDescent="0.2">
      <c r="U47108" s="59"/>
    </row>
    <row r="47109" spans="21:21" x14ac:dyDescent="0.2">
      <c r="U47109" s="59"/>
    </row>
    <row r="47110" spans="21:21" x14ac:dyDescent="0.2">
      <c r="U47110" s="59"/>
    </row>
    <row r="47111" spans="21:21" x14ac:dyDescent="0.2">
      <c r="U47111" s="59"/>
    </row>
    <row r="47112" spans="21:21" x14ac:dyDescent="0.2">
      <c r="U47112" s="59"/>
    </row>
    <row r="47113" spans="21:21" x14ac:dyDescent="0.2">
      <c r="U47113" s="59"/>
    </row>
    <row r="47114" spans="21:21" x14ac:dyDescent="0.2">
      <c r="U47114" s="59"/>
    </row>
    <row r="47115" spans="21:21" x14ac:dyDescent="0.2">
      <c r="U47115" s="59"/>
    </row>
    <row r="47116" spans="21:21" x14ac:dyDescent="0.2">
      <c r="U47116" s="59"/>
    </row>
    <row r="47117" spans="21:21" x14ac:dyDescent="0.2">
      <c r="U47117" s="59"/>
    </row>
    <row r="47118" spans="21:21" x14ac:dyDescent="0.2">
      <c r="U47118" s="59"/>
    </row>
    <row r="47119" spans="21:21" x14ac:dyDescent="0.2">
      <c r="U47119" s="59"/>
    </row>
    <row r="47120" spans="21:21" x14ac:dyDescent="0.2">
      <c r="U47120" s="59"/>
    </row>
    <row r="47121" spans="21:21" x14ac:dyDescent="0.2">
      <c r="U47121" s="59"/>
    </row>
    <row r="47122" spans="21:21" x14ac:dyDescent="0.2">
      <c r="U47122" s="59"/>
    </row>
    <row r="47123" spans="21:21" x14ac:dyDescent="0.2">
      <c r="U47123" s="59"/>
    </row>
    <row r="47124" spans="21:21" x14ac:dyDescent="0.2">
      <c r="U47124" s="59"/>
    </row>
    <row r="47125" spans="21:21" x14ac:dyDescent="0.2">
      <c r="U47125" s="59"/>
    </row>
    <row r="47126" spans="21:21" x14ac:dyDescent="0.2">
      <c r="U47126" s="59"/>
    </row>
    <row r="47127" spans="21:21" x14ac:dyDescent="0.2">
      <c r="U47127" s="59"/>
    </row>
    <row r="47128" spans="21:21" x14ac:dyDescent="0.2">
      <c r="U47128" s="59"/>
    </row>
    <row r="47129" spans="21:21" x14ac:dyDescent="0.2">
      <c r="U47129" s="59"/>
    </row>
    <row r="47130" spans="21:21" x14ac:dyDescent="0.2">
      <c r="U47130" s="59"/>
    </row>
    <row r="47131" spans="21:21" x14ac:dyDescent="0.2">
      <c r="U47131" s="59"/>
    </row>
    <row r="47132" spans="21:21" x14ac:dyDescent="0.2">
      <c r="U47132" s="59"/>
    </row>
    <row r="47133" spans="21:21" x14ac:dyDescent="0.2">
      <c r="U47133" s="59"/>
    </row>
    <row r="47134" spans="21:21" x14ac:dyDescent="0.2">
      <c r="U47134" s="59"/>
    </row>
    <row r="47135" spans="21:21" x14ac:dyDescent="0.2">
      <c r="U47135" s="59"/>
    </row>
    <row r="47136" spans="21:21" x14ac:dyDescent="0.2">
      <c r="U47136" s="59"/>
    </row>
    <row r="47137" spans="21:21" x14ac:dyDescent="0.2">
      <c r="U47137" s="59"/>
    </row>
    <row r="47138" spans="21:21" x14ac:dyDescent="0.2">
      <c r="U47138" s="59"/>
    </row>
    <row r="47139" spans="21:21" x14ac:dyDescent="0.2">
      <c r="U47139" s="59"/>
    </row>
    <row r="47140" spans="21:21" x14ac:dyDescent="0.2">
      <c r="U47140" s="59"/>
    </row>
    <row r="47141" spans="21:21" x14ac:dyDescent="0.2">
      <c r="U47141" s="59"/>
    </row>
    <row r="47142" spans="21:21" x14ac:dyDescent="0.2">
      <c r="U47142" s="59"/>
    </row>
    <row r="47143" spans="21:21" x14ac:dyDescent="0.2">
      <c r="U47143" s="59"/>
    </row>
    <row r="47144" spans="21:21" x14ac:dyDescent="0.2">
      <c r="U47144" s="59"/>
    </row>
    <row r="47145" spans="21:21" x14ac:dyDescent="0.2">
      <c r="U47145" s="59"/>
    </row>
    <row r="47146" spans="21:21" x14ac:dyDescent="0.2">
      <c r="U47146" s="59"/>
    </row>
    <row r="47147" spans="21:21" x14ac:dyDescent="0.2">
      <c r="U47147" s="59"/>
    </row>
    <row r="47148" spans="21:21" x14ac:dyDescent="0.2">
      <c r="U47148" s="59"/>
    </row>
    <row r="47149" spans="21:21" x14ac:dyDescent="0.2">
      <c r="U47149" s="59"/>
    </row>
    <row r="47150" spans="21:21" x14ac:dyDescent="0.2">
      <c r="U47150" s="59"/>
    </row>
    <row r="47151" spans="21:21" x14ac:dyDescent="0.2">
      <c r="U47151" s="59"/>
    </row>
    <row r="47152" spans="21:21" x14ac:dyDescent="0.2">
      <c r="U47152" s="59"/>
    </row>
    <row r="47153" spans="21:21" x14ac:dyDescent="0.2">
      <c r="U47153" s="59"/>
    </row>
    <row r="47154" spans="21:21" x14ac:dyDescent="0.2">
      <c r="U47154" s="59"/>
    </row>
    <row r="47155" spans="21:21" x14ac:dyDescent="0.2">
      <c r="U47155" s="59"/>
    </row>
    <row r="47156" spans="21:21" x14ac:dyDescent="0.2">
      <c r="U47156" s="59"/>
    </row>
    <row r="47157" spans="21:21" x14ac:dyDescent="0.2">
      <c r="U47157" s="59"/>
    </row>
    <row r="47158" spans="21:21" x14ac:dyDescent="0.2">
      <c r="U47158" s="59"/>
    </row>
    <row r="47159" spans="21:21" x14ac:dyDescent="0.2">
      <c r="U47159" s="59"/>
    </row>
    <row r="47160" spans="21:21" x14ac:dyDescent="0.2">
      <c r="U47160" s="59"/>
    </row>
    <row r="47161" spans="21:21" x14ac:dyDescent="0.2">
      <c r="U47161" s="59"/>
    </row>
    <row r="47162" spans="21:21" x14ac:dyDescent="0.2">
      <c r="U47162" s="59"/>
    </row>
    <row r="47163" spans="21:21" x14ac:dyDescent="0.2">
      <c r="U47163" s="59"/>
    </row>
    <row r="47164" spans="21:21" x14ac:dyDescent="0.2">
      <c r="U47164" s="59"/>
    </row>
    <row r="47165" spans="21:21" x14ac:dyDescent="0.2">
      <c r="U47165" s="59"/>
    </row>
    <row r="47166" spans="21:21" x14ac:dyDescent="0.2">
      <c r="U47166" s="59"/>
    </row>
    <row r="47167" spans="21:21" x14ac:dyDescent="0.2">
      <c r="U47167" s="59"/>
    </row>
    <row r="47168" spans="21:21" x14ac:dyDescent="0.2">
      <c r="U47168" s="59"/>
    </row>
    <row r="47169" spans="21:21" x14ac:dyDescent="0.2">
      <c r="U47169" s="59"/>
    </row>
    <row r="47170" spans="21:21" x14ac:dyDescent="0.2">
      <c r="U47170" s="59"/>
    </row>
    <row r="47171" spans="21:21" x14ac:dyDescent="0.2">
      <c r="U47171" s="59"/>
    </row>
    <row r="47172" spans="21:21" x14ac:dyDescent="0.2">
      <c r="U47172" s="59"/>
    </row>
    <row r="47173" spans="21:21" x14ac:dyDescent="0.2">
      <c r="U47173" s="59"/>
    </row>
    <row r="47174" spans="21:21" x14ac:dyDescent="0.2">
      <c r="U47174" s="59"/>
    </row>
    <row r="47175" spans="21:21" x14ac:dyDescent="0.2">
      <c r="U47175" s="59"/>
    </row>
    <row r="47176" spans="21:21" x14ac:dyDescent="0.2">
      <c r="U47176" s="59"/>
    </row>
    <row r="47177" spans="21:21" x14ac:dyDescent="0.2">
      <c r="U47177" s="59"/>
    </row>
    <row r="47178" spans="21:21" x14ac:dyDescent="0.2">
      <c r="U47178" s="59"/>
    </row>
    <row r="47179" spans="21:21" x14ac:dyDescent="0.2">
      <c r="U47179" s="59"/>
    </row>
    <row r="47180" spans="21:21" x14ac:dyDescent="0.2">
      <c r="U47180" s="59"/>
    </row>
    <row r="47181" spans="21:21" x14ac:dyDescent="0.2">
      <c r="U47181" s="59"/>
    </row>
    <row r="47182" spans="21:21" x14ac:dyDescent="0.2">
      <c r="U47182" s="59"/>
    </row>
    <row r="47183" spans="21:21" x14ac:dyDescent="0.2">
      <c r="U47183" s="59"/>
    </row>
    <row r="47184" spans="21:21" x14ac:dyDescent="0.2">
      <c r="U47184" s="59"/>
    </row>
    <row r="47185" spans="21:21" x14ac:dyDescent="0.2">
      <c r="U47185" s="59"/>
    </row>
    <row r="47186" spans="21:21" x14ac:dyDescent="0.2">
      <c r="U47186" s="59"/>
    </row>
    <row r="47187" spans="21:21" x14ac:dyDescent="0.2">
      <c r="U47187" s="59"/>
    </row>
    <row r="47188" spans="21:21" x14ac:dyDescent="0.2">
      <c r="U47188" s="59"/>
    </row>
    <row r="47189" spans="21:21" x14ac:dyDescent="0.2">
      <c r="U47189" s="59"/>
    </row>
    <row r="47190" spans="21:21" x14ac:dyDescent="0.2">
      <c r="U47190" s="59"/>
    </row>
    <row r="47191" spans="21:21" x14ac:dyDescent="0.2">
      <c r="U47191" s="59"/>
    </row>
    <row r="47192" spans="21:21" x14ac:dyDescent="0.2">
      <c r="U47192" s="59"/>
    </row>
    <row r="47193" spans="21:21" x14ac:dyDescent="0.2">
      <c r="U47193" s="59"/>
    </row>
    <row r="47194" spans="21:21" x14ac:dyDescent="0.2">
      <c r="U47194" s="59"/>
    </row>
    <row r="47195" spans="21:21" x14ac:dyDescent="0.2">
      <c r="U47195" s="59"/>
    </row>
    <row r="47196" spans="21:21" x14ac:dyDescent="0.2">
      <c r="U47196" s="59"/>
    </row>
    <row r="47197" spans="21:21" x14ac:dyDescent="0.2">
      <c r="U47197" s="59"/>
    </row>
    <row r="47198" spans="21:21" x14ac:dyDescent="0.2">
      <c r="U47198" s="59"/>
    </row>
    <row r="47199" spans="21:21" x14ac:dyDescent="0.2">
      <c r="U47199" s="59"/>
    </row>
    <row r="47200" spans="21:21" x14ac:dyDescent="0.2">
      <c r="U47200" s="59"/>
    </row>
    <row r="47201" spans="21:21" x14ac:dyDescent="0.2">
      <c r="U47201" s="59"/>
    </row>
    <row r="47202" spans="21:21" x14ac:dyDescent="0.2">
      <c r="U47202" s="59"/>
    </row>
    <row r="47203" spans="21:21" x14ac:dyDescent="0.2">
      <c r="U47203" s="59"/>
    </row>
    <row r="47204" spans="21:21" x14ac:dyDescent="0.2">
      <c r="U47204" s="59"/>
    </row>
    <row r="47205" spans="21:21" x14ac:dyDescent="0.2">
      <c r="U47205" s="59"/>
    </row>
    <row r="47206" spans="21:21" x14ac:dyDescent="0.2">
      <c r="U47206" s="59"/>
    </row>
    <row r="47207" spans="21:21" x14ac:dyDescent="0.2">
      <c r="U47207" s="59"/>
    </row>
    <row r="47208" spans="21:21" x14ac:dyDescent="0.2">
      <c r="U47208" s="59"/>
    </row>
    <row r="47209" spans="21:21" x14ac:dyDescent="0.2">
      <c r="U47209" s="59"/>
    </row>
    <row r="47210" spans="21:21" x14ac:dyDescent="0.2">
      <c r="U47210" s="59"/>
    </row>
    <row r="47211" spans="21:21" x14ac:dyDescent="0.2">
      <c r="U47211" s="59"/>
    </row>
    <row r="47212" spans="21:21" x14ac:dyDescent="0.2">
      <c r="U47212" s="59"/>
    </row>
    <row r="47213" spans="21:21" x14ac:dyDescent="0.2">
      <c r="U47213" s="59"/>
    </row>
    <row r="47214" spans="21:21" x14ac:dyDescent="0.2">
      <c r="U47214" s="59"/>
    </row>
    <row r="47215" spans="21:21" x14ac:dyDescent="0.2">
      <c r="U47215" s="59"/>
    </row>
    <row r="47216" spans="21:21" x14ac:dyDescent="0.2">
      <c r="U47216" s="59"/>
    </row>
    <row r="47217" spans="21:21" x14ac:dyDescent="0.2">
      <c r="U47217" s="59"/>
    </row>
    <row r="47218" spans="21:21" x14ac:dyDescent="0.2">
      <c r="U47218" s="59"/>
    </row>
    <row r="47219" spans="21:21" x14ac:dyDescent="0.2">
      <c r="U47219" s="59"/>
    </row>
    <row r="47220" spans="21:21" x14ac:dyDescent="0.2">
      <c r="U47220" s="59"/>
    </row>
    <row r="47221" spans="21:21" x14ac:dyDescent="0.2">
      <c r="U47221" s="59"/>
    </row>
    <row r="47222" spans="21:21" x14ac:dyDescent="0.2">
      <c r="U47222" s="59"/>
    </row>
    <row r="47223" spans="21:21" x14ac:dyDescent="0.2">
      <c r="U47223" s="59"/>
    </row>
    <row r="47224" spans="21:21" x14ac:dyDescent="0.2">
      <c r="U47224" s="59"/>
    </row>
    <row r="47225" spans="21:21" x14ac:dyDescent="0.2">
      <c r="U47225" s="59"/>
    </row>
    <row r="47226" spans="21:21" x14ac:dyDescent="0.2">
      <c r="U47226" s="59"/>
    </row>
    <row r="47227" spans="21:21" x14ac:dyDescent="0.2">
      <c r="U47227" s="59"/>
    </row>
    <row r="47228" spans="21:21" x14ac:dyDescent="0.2">
      <c r="U47228" s="59"/>
    </row>
    <row r="47229" spans="21:21" x14ac:dyDescent="0.2">
      <c r="U47229" s="59"/>
    </row>
    <row r="47230" spans="21:21" x14ac:dyDescent="0.2">
      <c r="U47230" s="59"/>
    </row>
    <row r="47231" spans="21:21" x14ac:dyDescent="0.2">
      <c r="U47231" s="59"/>
    </row>
    <row r="47232" spans="21:21" x14ac:dyDescent="0.2">
      <c r="U47232" s="59"/>
    </row>
    <row r="47233" spans="21:21" x14ac:dyDescent="0.2">
      <c r="U47233" s="59"/>
    </row>
    <row r="47234" spans="21:21" x14ac:dyDescent="0.2">
      <c r="U47234" s="59"/>
    </row>
    <row r="47235" spans="21:21" x14ac:dyDescent="0.2">
      <c r="U47235" s="59"/>
    </row>
    <row r="47236" spans="21:21" x14ac:dyDescent="0.2">
      <c r="U47236" s="59"/>
    </row>
    <row r="47237" spans="21:21" x14ac:dyDescent="0.2">
      <c r="U47237" s="59"/>
    </row>
    <row r="47238" spans="21:21" x14ac:dyDescent="0.2">
      <c r="U47238" s="59"/>
    </row>
    <row r="47239" spans="21:21" x14ac:dyDescent="0.2">
      <c r="U47239" s="59"/>
    </row>
    <row r="47240" spans="21:21" x14ac:dyDescent="0.2">
      <c r="U47240" s="59"/>
    </row>
    <row r="47241" spans="21:21" x14ac:dyDescent="0.2">
      <c r="U47241" s="59"/>
    </row>
    <row r="47242" spans="21:21" x14ac:dyDescent="0.2">
      <c r="U47242" s="59"/>
    </row>
    <row r="47243" spans="21:21" x14ac:dyDescent="0.2">
      <c r="U47243" s="59"/>
    </row>
    <row r="47244" spans="21:21" x14ac:dyDescent="0.2">
      <c r="U47244" s="59"/>
    </row>
    <row r="47245" spans="21:21" x14ac:dyDescent="0.2">
      <c r="U47245" s="59"/>
    </row>
    <row r="47246" spans="21:21" x14ac:dyDescent="0.2">
      <c r="U47246" s="59"/>
    </row>
    <row r="47247" spans="21:21" x14ac:dyDescent="0.2">
      <c r="U47247" s="59"/>
    </row>
    <row r="47248" spans="21:21" x14ac:dyDescent="0.2">
      <c r="U47248" s="59"/>
    </row>
    <row r="47249" spans="21:21" x14ac:dyDescent="0.2">
      <c r="U47249" s="59"/>
    </row>
    <row r="47250" spans="21:21" x14ac:dyDescent="0.2">
      <c r="U47250" s="59"/>
    </row>
    <row r="47251" spans="21:21" x14ac:dyDescent="0.2">
      <c r="U47251" s="59"/>
    </row>
    <row r="47252" spans="21:21" x14ac:dyDescent="0.2">
      <c r="U47252" s="59"/>
    </row>
    <row r="47253" spans="21:21" x14ac:dyDescent="0.2">
      <c r="U47253" s="59"/>
    </row>
    <row r="47254" spans="21:21" x14ac:dyDescent="0.2">
      <c r="U47254" s="59"/>
    </row>
    <row r="47255" spans="21:21" x14ac:dyDescent="0.2">
      <c r="U47255" s="59"/>
    </row>
    <row r="47256" spans="21:21" x14ac:dyDescent="0.2">
      <c r="U47256" s="59"/>
    </row>
    <row r="47257" spans="21:21" x14ac:dyDescent="0.2">
      <c r="U47257" s="59"/>
    </row>
    <row r="47258" spans="21:21" x14ac:dyDescent="0.2">
      <c r="U47258" s="59"/>
    </row>
    <row r="47259" spans="21:21" x14ac:dyDescent="0.2">
      <c r="U47259" s="59"/>
    </row>
    <row r="47260" spans="21:21" x14ac:dyDescent="0.2">
      <c r="U47260" s="59"/>
    </row>
    <row r="47261" spans="21:21" x14ac:dyDescent="0.2">
      <c r="U47261" s="59"/>
    </row>
    <row r="47262" spans="21:21" x14ac:dyDescent="0.2">
      <c r="U47262" s="59"/>
    </row>
    <row r="47263" spans="21:21" x14ac:dyDescent="0.2">
      <c r="U47263" s="59"/>
    </row>
    <row r="47264" spans="21:21" x14ac:dyDescent="0.2">
      <c r="U47264" s="59"/>
    </row>
    <row r="47265" spans="21:21" x14ac:dyDescent="0.2">
      <c r="U47265" s="59"/>
    </row>
    <row r="47266" spans="21:21" x14ac:dyDescent="0.2">
      <c r="U47266" s="59"/>
    </row>
    <row r="47267" spans="21:21" x14ac:dyDescent="0.2">
      <c r="U47267" s="59"/>
    </row>
    <row r="47268" spans="21:21" x14ac:dyDescent="0.2">
      <c r="U47268" s="59"/>
    </row>
    <row r="47269" spans="21:21" x14ac:dyDescent="0.2">
      <c r="U47269" s="59"/>
    </row>
    <row r="47270" spans="21:21" x14ac:dyDescent="0.2">
      <c r="U47270" s="59"/>
    </row>
    <row r="47271" spans="21:21" x14ac:dyDescent="0.2">
      <c r="U47271" s="59"/>
    </row>
    <row r="47272" spans="21:21" x14ac:dyDescent="0.2">
      <c r="U47272" s="59"/>
    </row>
    <row r="47273" spans="21:21" x14ac:dyDescent="0.2">
      <c r="U47273" s="59"/>
    </row>
    <row r="47274" spans="21:21" x14ac:dyDescent="0.2">
      <c r="U47274" s="59"/>
    </row>
    <row r="47275" spans="21:21" x14ac:dyDescent="0.2">
      <c r="U47275" s="59"/>
    </row>
    <row r="47276" spans="21:21" x14ac:dyDescent="0.2">
      <c r="U47276" s="59"/>
    </row>
    <row r="47277" spans="21:21" x14ac:dyDescent="0.2">
      <c r="U47277" s="59"/>
    </row>
    <row r="47278" spans="21:21" x14ac:dyDescent="0.2">
      <c r="U47278" s="59"/>
    </row>
    <row r="47279" spans="21:21" x14ac:dyDescent="0.2">
      <c r="U47279" s="59"/>
    </row>
    <row r="47280" spans="21:21" x14ac:dyDescent="0.2">
      <c r="U47280" s="59"/>
    </row>
    <row r="47281" spans="21:21" x14ac:dyDescent="0.2">
      <c r="U47281" s="59"/>
    </row>
    <row r="47282" spans="21:21" x14ac:dyDescent="0.2">
      <c r="U47282" s="59"/>
    </row>
    <row r="47283" spans="21:21" x14ac:dyDescent="0.2">
      <c r="U47283" s="59"/>
    </row>
    <row r="47284" spans="21:21" x14ac:dyDescent="0.2">
      <c r="U47284" s="59"/>
    </row>
    <row r="47285" spans="21:21" x14ac:dyDescent="0.2">
      <c r="U47285" s="59"/>
    </row>
    <row r="47286" spans="21:21" x14ac:dyDescent="0.2">
      <c r="U47286" s="59"/>
    </row>
    <row r="47287" spans="21:21" x14ac:dyDescent="0.2">
      <c r="U47287" s="59"/>
    </row>
    <row r="47288" spans="21:21" x14ac:dyDescent="0.2">
      <c r="U47288" s="59"/>
    </row>
    <row r="47289" spans="21:21" x14ac:dyDescent="0.2">
      <c r="U47289" s="59"/>
    </row>
    <row r="47290" spans="21:21" x14ac:dyDescent="0.2">
      <c r="U47290" s="59"/>
    </row>
    <row r="47291" spans="21:21" x14ac:dyDescent="0.2">
      <c r="U47291" s="59"/>
    </row>
    <row r="47292" spans="21:21" x14ac:dyDescent="0.2">
      <c r="U47292" s="59"/>
    </row>
    <row r="47293" spans="21:21" x14ac:dyDescent="0.2">
      <c r="U47293" s="59"/>
    </row>
    <row r="47294" spans="21:21" x14ac:dyDescent="0.2">
      <c r="U47294" s="59"/>
    </row>
    <row r="47295" spans="21:21" x14ac:dyDescent="0.2">
      <c r="U47295" s="59"/>
    </row>
    <row r="47296" spans="21:21" x14ac:dyDescent="0.2">
      <c r="U47296" s="59"/>
    </row>
    <row r="47297" spans="21:21" x14ac:dyDescent="0.2">
      <c r="U47297" s="59"/>
    </row>
    <row r="47298" spans="21:21" x14ac:dyDescent="0.2">
      <c r="U47298" s="59"/>
    </row>
    <row r="47299" spans="21:21" x14ac:dyDescent="0.2">
      <c r="U47299" s="59"/>
    </row>
    <row r="47300" spans="21:21" x14ac:dyDescent="0.2">
      <c r="U47300" s="59"/>
    </row>
    <row r="47301" spans="21:21" x14ac:dyDescent="0.2">
      <c r="U47301" s="59"/>
    </row>
    <row r="47302" spans="21:21" x14ac:dyDescent="0.2">
      <c r="U47302" s="59"/>
    </row>
    <row r="47303" spans="21:21" x14ac:dyDescent="0.2">
      <c r="U47303" s="59"/>
    </row>
    <row r="47304" spans="21:21" x14ac:dyDescent="0.2">
      <c r="U47304" s="59"/>
    </row>
    <row r="47305" spans="21:21" x14ac:dyDescent="0.2">
      <c r="U47305" s="59"/>
    </row>
    <row r="47306" spans="21:21" x14ac:dyDescent="0.2">
      <c r="U47306" s="59"/>
    </row>
    <row r="47307" spans="21:21" x14ac:dyDescent="0.2">
      <c r="U47307" s="59"/>
    </row>
    <row r="47308" spans="21:21" x14ac:dyDescent="0.2">
      <c r="U47308" s="59"/>
    </row>
    <row r="47309" spans="21:21" x14ac:dyDescent="0.2">
      <c r="U47309" s="59"/>
    </row>
    <row r="47310" spans="21:21" x14ac:dyDescent="0.2">
      <c r="U47310" s="59"/>
    </row>
    <row r="47311" spans="21:21" x14ac:dyDescent="0.2">
      <c r="U47311" s="59"/>
    </row>
    <row r="47312" spans="21:21" x14ac:dyDescent="0.2">
      <c r="U47312" s="59"/>
    </row>
    <row r="47313" spans="21:21" x14ac:dyDescent="0.2">
      <c r="U47313" s="59"/>
    </row>
    <row r="47314" spans="21:21" x14ac:dyDescent="0.2">
      <c r="U47314" s="59"/>
    </row>
    <row r="47315" spans="21:21" x14ac:dyDescent="0.2">
      <c r="U47315" s="59"/>
    </row>
    <row r="47316" spans="21:21" x14ac:dyDescent="0.2">
      <c r="U47316" s="59"/>
    </row>
    <row r="47317" spans="21:21" x14ac:dyDescent="0.2">
      <c r="U47317" s="59"/>
    </row>
    <row r="47318" spans="21:21" x14ac:dyDescent="0.2">
      <c r="U47318" s="59"/>
    </row>
    <row r="47319" spans="21:21" x14ac:dyDescent="0.2">
      <c r="U47319" s="59"/>
    </row>
    <row r="47320" spans="21:21" x14ac:dyDescent="0.2">
      <c r="U47320" s="59"/>
    </row>
    <row r="47321" spans="21:21" x14ac:dyDescent="0.2">
      <c r="U47321" s="59"/>
    </row>
    <row r="47322" spans="21:21" x14ac:dyDescent="0.2">
      <c r="U47322" s="59"/>
    </row>
    <row r="47323" spans="21:21" x14ac:dyDescent="0.2">
      <c r="U47323" s="59"/>
    </row>
    <row r="47324" spans="21:21" x14ac:dyDescent="0.2">
      <c r="U47324" s="59"/>
    </row>
    <row r="47325" spans="21:21" x14ac:dyDescent="0.2">
      <c r="U47325" s="59"/>
    </row>
    <row r="47326" spans="21:21" x14ac:dyDescent="0.2">
      <c r="U47326" s="59"/>
    </row>
    <row r="47327" spans="21:21" x14ac:dyDescent="0.2">
      <c r="U47327" s="59"/>
    </row>
    <row r="47328" spans="21:21" x14ac:dyDescent="0.2">
      <c r="U47328" s="59"/>
    </row>
    <row r="47329" spans="21:21" x14ac:dyDescent="0.2">
      <c r="U47329" s="59"/>
    </row>
    <row r="47330" spans="21:21" x14ac:dyDescent="0.2">
      <c r="U47330" s="59"/>
    </row>
    <row r="47331" spans="21:21" x14ac:dyDescent="0.2">
      <c r="U47331" s="59"/>
    </row>
    <row r="47332" spans="21:21" x14ac:dyDescent="0.2">
      <c r="U47332" s="59"/>
    </row>
    <row r="47333" spans="21:21" x14ac:dyDescent="0.2">
      <c r="U47333" s="59"/>
    </row>
    <row r="47334" spans="21:21" x14ac:dyDescent="0.2">
      <c r="U47334" s="59"/>
    </row>
    <row r="47335" spans="21:21" x14ac:dyDescent="0.2">
      <c r="U47335" s="59"/>
    </row>
    <row r="47336" spans="21:21" x14ac:dyDescent="0.2">
      <c r="U47336" s="59"/>
    </row>
    <row r="47337" spans="21:21" x14ac:dyDescent="0.2">
      <c r="U47337" s="59"/>
    </row>
    <row r="47338" spans="21:21" x14ac:dyDescent="0.2">
      <c r="U47338" s="59"/>
    </row>
    <row r="47339" spans="21:21" x14ac:dyDescent="0.2">
      <c r="U47339" s="59"/>
    </row>
    <row r="47340" spans="21:21" x14ac:dyDescent="0.2">
      <c r="U47340" s="59"/>
    </row>
    <row r="47341" spans="21:21" x14ac:dyDescent="0.2">
      <c r="U47341" s="59"/>
    </row>
    <row r="47342" spans="21:21" x14ac:dyDescent="0.2">
      <c r="U47342" s="59"/>
    </row>
    <row r="47343" spans="21:21" x14ac:dyDescent="0.2">
      <c r="U47343" s="59"/>
    </row>
    <row r="47344" spans="21:21" x14ac:dyDescent="0.2">
      <c r="U47344" s="59"/>
    </row>
    <row r="47345" spans="21:21" x14ac:dyDescent="0.2">
      <c r="U47345" s="59"/>
    </row>
    <row r="47346" spans="21:21" x14ac:dyDescent="0.2">
      <c r="U47346" s="59"/>
    </row>
    <row r="47347" spans="21:21" x14ac:dyDescent="0.2">
      <c r="U47347" s="59"/>
    </row>
    <row r="47348" spans="21:21" x14ac:dyDescent="0.2">
      <c r="U47348" s="59"/>
    </row>
    <row r="47349" spans="21:21" x14ac:dyDescent="0.2">
      <c r="U47349" s="59"/>
    </row>
    <row r="47350" spans="21:21" x14ac:dyDescent="0.2">
      <c r="U47350" s="59"/>
    </row>
    <row r="47351" spans="21:21" x14ac:dyDescent="0.2">
      <c r="U47351" s="59"/>
    </row>
    <row r="47352" spans="21:21" x14ac:dyDescent="0.2">
      <c r="U47352" s="59"/>
    </row>
    <row r="47353" spans="21:21" x14ac:dyDescent="0.2">
      <c r="U47353" s="59"/>
    </row>
    <row r="47354" spans="21:21" x14ac:dyDescent="0.2">
      <c r="U47354" s="59"/>
    </row>
    <row r="47355" spans="21:21" x14ac:dyDescent="0.2">
      <c r="U47355" s="59"/>
    </row>
    <row r="47356" spans="21:21" x14ac:dyDescent="0.2">
      <c r="U47356" s="59"/>
    </row>
    <row r="47357" spans="21:21" x14ac:dyDescent="0.2">
      <c r="U47357" s="59"/>
    </row>
    <row r="47358" spans="21:21" x14ac:dyDescent="0.2">
      <c r="U47358" s="59"/>
    </row>
    <row r="47359" spans="21:21" x14ac:dyDescent="0.2">
      <c r="U47359" s="59"/>
    </row>
    <row r="47360" spans="21:21" x14ac:dyDescent="0.2">
      <c r="U47360" s="59"/>
    </row>
    <row r="47361" spans="21:21" x14ac:dyDescent="0.2">
      <c r="U47361" s="59"/>
    </row>
    <row r="47362" spans="21:21" x14ac:dyDescent="0.2">
      <c r="U47362" s="59"/>
    </row>
    <row r="47363" spans="21:21" x14ac:dyDescent="0.2">
      <c r="U47363" s="59"/>
    </row>
    <row r="47364" spans="21:21" x14ac:dyDescent="0.2">
      <c r="U47364" s="59"/>
    </row>
    <row r="47365" spans="21:21" x14ac:dyDescent="0.2">
      <c r="U47365" s="59"/>
    </row>
    <row r="47366" spans="21:21" x14ac:dyDescent="0.2">
      <c r="U47366" s="59"/>
    </row>
    <row r="47367" spans="21:21" x14ac:dyDescent="0.2">
      <c r="U47367" s="59"/>
    </row>
    <row r="47368" spans="21:21" x14ac:dyDescent="0.2">
      <c r="U47368" s="59"/>
    </row>
    <row r="47369" spans="21:21" x14ac:dyDescent="0.2">
      <c r="U47369" s="59"/>
    </row>
    <row r="47370" spans="21:21" x14ac:dyDescent="0.2">
      <c r="U47370" s="59"/>
    </row>
    <row r="47371" spans="21:21" x14ac:dyDescent="0.2">
      <c r="U47371" s="59"/>
    </row>
    <row r="47372" spans="21:21" x14ac:dyDescent="0.2">
      <c r="U47372" s="59"/>
    </row>
    <row r="47373" spans="21:21" x14ac:dyDescent="0.2">
      <c r="U47373" s="59"/>
    </row>
    <row r="47374" spans="21:21" x14ac:dyDescent="0.2">
      <c r="U47374" s="59"/>
    </row>
    <row r="47375" spans="21:21" x14ac:dyDescent="0.2">
      <c r="U47375" s="59"/>
    </row>
    <row r="47376" spans="21:21" x14ac:dyDescent="0.2">
      <c r="U47376" s="59"/>
    </row>
    <row r="47377" spans="21:21" x14ac:dyDescent="0.2">
      <c r="U47377" s="59"/>
    </row>
    <row r="47378" spans="21:21" x14ac:dyDescent="0.2">
      <c r="U47378" s="59"/>
    </row>
    <row r="47379" spans="21:21" x14ac:dyDescent="0.2">
      <c r="U47379" s="59"/>
    </row>
    <row r="47380" spans="21:21" x14ac:dyDescent="0.2">
      <c r="U47380" s="59"/>
    </row>
    <row r="47381" spans="21:21" x14ac:dyDescent="0.2">
      <c r="U47381" s="59"/>
    </row>
    <row r="47382" spans="21:21" x14ac:dyDescent="0.2">
      <c r="U47382" s="59"/>
    </row>
    <row r="47383" spans="21:21" x14ac:dyDescent="0.2">
      <c r="U47383" s="59"/>
    </row>
    <row r="47384" spans="21:21" x14ac:dyDescent="0.2">
      <c r="U47384" s="59"/>
    </row>
    <row r="47385" spans="21:21" x14ac:dyDescent="0.2">
      <c r="U47385" s="59"/>
    </row>
    <row r="47386" spans="21:21" x14ac:dyDescent="0.2">
      <c r="U47386" s="59"/>
    </row>
    <row r="47387" spans="21:21" x14ac:dyDescent="0.2">
      <c r="U47387" s="59"/>
    </row>
    <row r="47388" spans="21:21" x14ac:dyDescent="0.2">
      <c r="U47388" s="59"/>
    </row>
    <row r="47389" spans="21:21" x14ac:dyDescent="0.2">
      <c r="U47389" s="59"/>
    </row>
    <row r="47390" spans="21:21" x14ac:dyDescent="0.2">
      <c r="U47390" s="59"/>
    </row>
    <row r="47391" spans="21:21" x14ac:dyDescent="0.2">
      <c r="U47391" s="59"/>
    </row>
    <row r="47392" spans="21:21" x14ac:dyDescent="0.2">
      <c r="U47392" s="59"/>
    </row>
    <row r="47393" spans="21:21" x14ac:dyDescent="0.2">
      <c r="U47393" s="59"/>
    </row>
    <row r="47394" spans="21:21" x14ac:dyDescent="0.2">
      <c r="U47394" s="59"/>
    </row>
    <row r="47395" spans="21:21" x14ac:dyDescent="0.2">
      <c r="U47395" s="59"/>
    </row>
    <row r="47396" spans="21:21" x14ac:dyDescent="0.2">
      <c r="U47396" s="59"/>
    </row>
    <row r="47397" spans="21:21" x14ac:dyDescent="0.2">
      <c r="U47397" s="59"/>
    </row>
    <row r="47398" spans="21:21" x14ac:dyDescent="0.2">
      <c r="U47398" s="59"/>
    </row>
    <row r="47399" spans="21:21" x14ac:dyDescent="0.2">
      <c r="U47399" s="59"/>
    </row>
    <row r="47400" spans="21:21" x14ac:dyDescent="0.2">
      <c r="U47400" s="59"/>
    </row>
    <row r="47401" spans="21:21" x14ac:dyDescent="0.2">
      <c r="U47401" s="59"/>
    </row>
    <row r="47402" spans="21:21" x14ac:dyDescent="0.2">
      <c r="U47402" s="59"/>
    </row>
    <row r="47403" spans="21:21" x14ac:dyDescent="0.2">
      <c r="U47403" s="59"/>
    </row>
    <row r="47404" spans="21:21" x14ac:dyDescent="0.2">
      <c r="U47404" s="59"/>
    </row>
    <row r="47405" spans="21:21" x14ac:dyDescent="0.2">
      <c r="U47405" s="59"/>
    </row>
    <row r="47406" spans="21:21" x14ac:dyDescent="0.2">
      <c r="U47406" s="59"/>
    </row>
    <row r="47407" spans="21:21" x14ac:dyDescent="0.2">
      <c r="U47407" s="59"/>
    </row>
    <row r="47408" spans="21:21" x14ac:dyDescent="0.2">
      <c r="U47408" s="59"/>
    </row>
    <row r="47409" spans="21:21" x14ac:dyDescent="0.2">
      <c r="U47409" s="59"/>
    </row>
    <row r="47410" spans="21:21" x14ac:dyDescent="0.2">
      <c r="U47410" s="59"/>
    </row>
    <row r="47411" spans="21:21" x14ac:dyDescent="0.2">
      <c r="U47411" s="59"/>
    </row>
    <row r="47412" spans="21:21" x14ac:dyDescent="0.2">
      <c r="U47412" s="59"/>
    </row>
    <row r="47413" spans="21:21" x14ac:dyDescent="0.2">
      <c r="U47413" s="59"/>
    </row>
    <row r="47414" spans="21:21" x14ac:dyDescent="0.2">
      <c r="U47414" s="59"/>
    </row>
    <row r="47415" spans="21:21" x14ac:dyDescent="0.2">
      <c r="U47415" s="59"/>
    </row>
    <row r="47416" spans="21:21" x14ac:dyDescent="0.2">
      <c r="U47416" s="59"/>
    </row>
    <row r="47417" spans="21:21" x14ac:dyDescent="0.2">
      <c r="U47417" s="59"/>
    </row>
    <row r="47418" spans="21:21" x14ac:dyDescent="0.2">
      <c r="U47418" s="59"/>
    </row>
    <row r="47419" spans="21:21" x14ac:dyDescent="0.2">
      <c r="U47419" s="59"/>
    </row>
    <row r="47420" spans="21:21" x14ac:dyDescent="0.2">
      <c r="U47420" s="59"/>
    </row>
    <row r="47421" spans="21:21" x14ac:dyDescent="0.2">
      <c r="U47421" s="59"/>
    </row>
    <row r="47422" spans="21:21" x14ac:dyDescent="0.2">
      <c r="U47422" s="59"/>
    </row>
    <row r="47423" spans="21:21" x14ac:dyDescent="0.2">
      <c r="U47423" s="59"/>
    </row>
    <row r="47424" spans="21:21" x14ac:dyDescent="0.2">
      <c r="U47424" s="59"/>
    </row>
    <row r="47425" spans="21:21" x14ac:dyDescent="0.2">
      <c r="U47425" s="59"/>
    </row>
    <row r="47426" spans="21:21" x14ac:dyDescent="0.2">
      <c r="U47426" s="59"/>
    </row>
    <row r="47427" spans="21:21" x14ac:dyDescent="0.2">
      <c r="U47427" s="59"/>
    </row>
    <row r="47428" spans="21:21" x14ac:dyDescent="0.2">
      <c r="U47428" s="59"/>
    </row>
    <row r="47429" spans="21:21" x14ac:dyDescent="0.2">
      <c r="U47429" s="59"/>
    </row>
    <row r="47430" spans="21:21" x14ac:dyDescent="0.2">
      <c r="U47430" s="59"/>
    </row>
    <row r="47431" spans="21:21" x14ac:dyDescent="0.2">
      <c r="U47431" s="59"/>
    </row>
    <row r="47432" spans="21:21" x14ac:dyDescent="0.2">
      <c r="U47432" s="59"/>
    </row>
    <row r="47433" spans="21:21" x14ac:dyDescent="0.2">
      <c r="U47433" s="59"/>
    </row>
    <row r="47434" spans="21:21" x14ac:dyDescent="0.2">
      <c r="U47434" s="59"/>
    </row>
    <row r="47435" spans="21:21" x14ac:dyDescent="0.2">
      <c r="U47435" s="59"/>
    </row>
    <row r="47436" spans="21:21" x14ac:dyDescent="0.2">
      <c r="U47436" s="59"/>
    </row>
    <row r="47437" spans="21:21" x14ac:dyDescent="0.2">
      <c r="U47437" s="59"/>
    </row>
    <row r="47438" spans="21:21" x14ac:dyDescent="0.2">
      <c r="U47438" s="59"/>
    </row>
    <row r="47439" spans="21:21" x14ac:dyDescent="0.2">
      <c r="U47439" s="59"/>
    </row>
    <row r="47440" spans="21:21" x14ac:dyDescent="0.2">
      <c r="U47440" s="59"/>
    </row>
    <row r="47441" spans="21:21" x14ac:dyDescent="0.2">
      <c r="U47441" s="59"/>
    </row>
    <row r="47442" spans="21:21" x14ac:dyDescent="0.2">
      <c r="U47442" s="59"/>
    </row>
    <row r="47443" spans="21:21" x14ac:dyDescent="0.2">
      <c r="U47443" s="59"/>
    </row>
    <row r="47444" spans="21:21" x14ac:dyDescent="0.2">
      <c r="U47444" s="59"/>
    </row>
    <row r="47445" spans="21:21" x14ac:dyDescent="0.2">
      <c r="U47445" s="59"/>
    </row>
    <row r="47446" spans="21:21" x14ac:dyDescent="0.2">
      <c r="U47446" s="59"/>
    </row>
    <row r="47447" spans="21:21" x14ac:dyDescent="0.2">
      <c r="U47447" s="59"/>
    </row>
    <row r="47448" spans="21:21" x14ac:dyDescent="0.2">
      <c r="U47448" s="59"/>
    </row>
    <row r="47449" spans="21:21" x14ac:dyDescent="0.2">
      <c r="U47449" s="59"/>
    </row>
    <row r="47450" spans="21:21" x14ac:dyDescent="0.2">
      <c r="U47450" s="59"/>
    </row>
    <row r="47451" spans="21:21" x14ac:dyDescent="0.2">
      <c r="U47451" s="59"/>
    </row>
    <row r="47452" spans="21:21" x14ac:dyDescent="0.2">
      <c r="U47452" s="59"/>
    </row>
    <row r="47453" spans="21:21" x14ac:dyDescent="0.2">
      <c r="U47453" s="59"/>
    </row>
    <row r="47454" spans="21:21" x14ac:dyDescent="0.2">
      <c r="U47454" s="59"/>
    </row>
    <row r="47455" spans="21:21" x14ac:dyDescent="0.2">
      <c r="U47455" s="59"/>
    </row>
    <row r="47456" spans="21:21" x14ac:dyDescent="0.2">
      <c r="U47456" s="59"/>
    </row>
    <row r="47457" spans="21:21" x14ac:dyDescent="0.2">
      <c r="U47457" s="59"/>
    </row>
    <row r="47458" spans="21:21" x14ac:dyDescent="0.2">
      <c r="U47458" s="59"/>
    </row>
    <row r="47459" spans="21:21" x14ac:dyDescent="0.2">
      <c r="U47459" s="59"/>
    </row>
    <row r="47460" spans="21:21" x14ac:dyDescent="0.2">
      <c r="U47460" s="59"/>
    </row>
    <row r="47461" spans="21:21" x14ac:dyDescent="0.2">
      <c r="U47461" s="59"/>
    </row>
    <row r="47462" spans="21:21" x14ac:dyDescent="0.2">
      <c r="U47462" s="59"/>
    </row>
    <row r="47463" spans="21:21" x14ac:dyDescent="0.2">
      <c r="U47463" s="59"/>
    </row>
    <row r="47464" spans="21:21" x14ac:dyDescent="0.2">
      <c r="U47464" s="59"/>
    </row>
    <row r="47465" spans="21:21" x14ac:dyDescent="0.2">
      <c r="U47465" s="59"/>
    </row>
    <row r="47466" spans="21:21" x14ac:dyDescent="0.2">
      <c r="U47466" s="59"/>
    </row>
    <row r="47467" spans="21:21" x14ac:dyDescent="0.2">
      <c r="U47467" s="59"/>
    </row>
    <row r="47468" spans="21:21" x14ac:dyDescent="0.2">
      <c r="U47468" s="59"/>
    </row>
    <row r="47469" spans="21:21" x14ac:dyDescent="0.2">
      <c r="U47469" s="59"/>
    </row>
    <row r="47470" spans="21:21" x14ac:dyDescent="0.2">
      <c r="U47470" s="59"/>
    </row>
    <row r="47471" spans="21:21" x14ac:dyDescent="0.2">
      <c r="U47471" s="59"/>
    </row>
    <row r="47472" spans="21:21" x14ac:dyDescent="0.2">
      <c r="U47472" s="59"/>
    </row>
    <row r="47473" spans="21:21" x14ac:dyDescent="0.2">
      <c r="U47473" s="59"/>
    </row>
    <row r="47474" spans="21:21" x14ac:dyDescent="0.2">
      <c r="U47474" s="59"/>
    </row>
    <row r="47475" spans="21:21" x14ac:dyDescent="0.2">
      <c r="U47475" s="59"/>
    </row>
    <row r="47476" spans="21:21" x14ac:dyDescent="0.2">
      <c r="U47476" s="59"/>
    </row>
    <row r="47477" spans="21:21" x14ac:dyDescent="0.2">
      <c r="U47477" s="59"/>
    </row>
    <row r="47478" spans="21:21" x14ac:dyDescent="0.2">
      <c r="U47478" s="59"/>
    </row>
    <row r="47479" spans="21:21" x14ac:dyDescent="0.2">
      <c r="U47479" s="59"/>
    </row>
    <row r="47480" spans="21:21" x14ac:dyDescent="0.2">
      <c r="U47480" s="59"/>
    </row>
    <row r="47481" spans="21:21" x14ac:dyDescent="0.2">
      <c r="U47481" s="59"/>
    </row>
    <row r="47482" spans="21:21" x14ac:dyDescent="0.2">
      <c r="U47482" s="59"/>
    </row>
    <row r="47483" spans="21:21" x14ac:dyDescent="0.2">
      <c r="U47483" s="59"/>
    </row>
    <row r="47484" spans="21:21" x14ac:dyDescent="0.2">
      <c r="U47484" s="59"/>
    </row>
    <row r="47485" spans="21:21" x14ac:dyDescent="0.2">
      <c r="U47485" s="59"/>
    </row>
    <row r="47486" spans="21:21" x14ac:dyDescent="0.2">
      <c r="U47486" s="59"/>
    </row>
    <row r="47487" spans="21:21" x14ac:dyDescent="0.2">
      <c r="U47487" s="59"/>
    </row>
    <row r="47488" spans="21:21" x14ac:dyDescent="0.2">
      <c r="U47488" s="59"/>
    </row>
    <row r="47489" spans="21:21" x14ac:dyDescent="0.2">
      <c r="U47489" s="59"/>
    </row>
    <row r="47490" spans="21:21" x14ac:dyDescent="0.2">
      <c r="U47490" s="59"/>
    </row>
    <row r="47491" spans="21:21" x14ac:dyDescent="0.2">
      <c r="U47491" s="59"/>
    </row>
    <row r="47492" spans="21:21" x14ac:dyDescent="0.2">
      <c r="U47492" s="59"/>
    </row>
    <row r="47493" spans="21:21" x14ac:dyDescent="0.2">
      <c r="U47493" s="59"/>
    </row>
    <row r="47494" spans="21:21" x14ac:dyDescent="0.2">
      <c r="U47494" s="59"/>
    </row>
    <row r="47495" spans="21:21" x14ac:dyDescent="0.2">
      <c r="U47495" s="59"/>
    </row>
    <row r="47496" spans="21:21" x14ac:dyDescent="0.2">
      <c r="U47496" s="59"/>
    </row>
    <row r="47497" spans="21:21" x14ac:dyDescent="0.2">
      <c r="U47497" s="59"/>
    </row>
    <row r="47498" spans="21:21" x14ac:dyDescent="0.2">
      <c r="U47498" s="59"/>
    </row>
    <row r="47499" spans="21:21" x14ac:dyDescent="0.2">
      <c r="U47499" s="59"/>
    </row>
    <row r="47500" spans="21:21" x14ac:dyDescent="0.2">
      <c r="U47500" s="59"/>
    </row>
    <row r="47501" spans="21:21" x14ac:dyDescent="0.2">
      <c r="U47501" s="59"/>
    </row>
    <row r="47502" spans="21:21" x14ac:dyDescent="0.2">
      <c r="U47502" s="59"/>
    </row>
    <row r="47503" spans="21:21" x14ac:dyDescent="0.2">
      <c r="U47503" s="59"/>
    </row>
    <row r="47504" spans="21:21" x14ac:dyDescent="0.2">
      <c r="U47504" s="59"/>
    </row>
    <row r="47505" spans="21:21" x14ac:dyDescent="0.2">
      <c r="U47505" s="59"/>
    </row>
    <row r="47506" spans="21:21" x14ac:dyDescent="0.2">
      <c r="U47506" s="59"/>
    </row>
    <row r="47507" spans="21:21" x14ac:dyDescent="0.2">
      <c r="U47507" s="59"/>
    </row>
    <row r="47508" spans="21:21" x14ac:dyDescent="0.2">
      <c r="U47508" s="59"/>
    </row>
    <row r="47509" spans="21:21" x14ac:dyDescent="0.2">
      <c r="U47509" s="59"/>
    </row>
    <row r="47510" spans="21:21" x14ac:dyDescent="0.2">
      <c r="U47510" s="59"/>
    </row>
    <row r="47511" spans="21:21" x14ac:dyDescent="0.2">
      <c r="U47511" s="59"/>
    </row>
    <row r="47512" spans="21:21" x14ac:dyDescent="0.2">
      <c r="U47512" s="59"/>
    </row>
    <row r="47513" spans="21:21" x14ac:dyDescent="0.2">
      <c r="U47513" s="59"/>
    </row>
    <row r="47514" spans="21:21" x14ac:dyDescent="0.2">
      <c r="U47514" s="59"/>
    </row>
    <row r="47515" spans="21:21" x14ac:dyDescent="0.2">
      <c r="U47515" s="59"/>
    </row>
    <row r="47516" spans="21:21" x14ac:dyDescent="0.2">
      <c r="U47516" s="59"/>
    </row>
    <row r="47517" spans="21:21" x14ac:dyDescent="0.2">
      <c r="U47517" s="59"/>
    </row>
    <row r="47518" spans="21:21" x14ac:dyDescent="0.2">
      <c r="U47518" s="59"/>
    </row>
    <row r="47519" spans="21:21" x14ac:dyDescent="0.2">
      <c r="U47519" s="59"/>
    </row>
    <row r="47520" spans="21:21" x14ac:dyDescent="0.2">
      <c r="U47520" s="59"/>
    </row>
    <row r="47521" spans="21:21" x14ac:dyDescent="0.2">
      <c r="U47521" s="59"/>
    </row>
    <row r="47522" spans="21:21" x14ac:dyDescent="0.2">
      <c r="U47522" s="59"/>
    </row>
    <row r="47523" spans="21:21" x14ac:dyDescent="0.2">
      <c r="U47523" s="59"/>
    </row>
    <row r="47524" spans="21:21" x14ac:dyDescent="0.2">
      <c r="U47524" s="59"/>
    </row>
    <row r="47525" spans="21:21" x14ac:dyDescent="0.2">
      <c r="U47525" s="59"/>
    </row>
    <row r="47526" spans="21:21" x14ac:dyDescent="0.2">
      <c r="U47526" s="59"/>
    </row>
    <row r="47527" spans="21:21" x14ac:dyDescent="0.2">
      <c r="U47527" s="59"/>
    </row>
    <row r="47528" spans="21:21" x14ac:dyDescent="0.2">
      <c r="U47528" s="59"/>
    </row>
    <row r="47529" spans="21:21" x14ac:dyDescent="0.2">
      <c r="U47529" s="59"/>
    </row>
    <row r="47530" spans="21:21" x14ac:dyDescent="0.2">
      <c r="U47530" s="59"/>
    </row>
    <row r="47531" spans="21:21" x14ac:dyDescent="0.2">
      <c r="U47531" s="59"/>
    </row>
    <row r="47532" spans="21:21" x14ac:dyDescent="0.2">
      <c r="U47532" s="59"/>
    </row>
    <row r="47533" spans="21:21" x14ac:dyDescent="0.2">
      <c r="U47533" s="59"/>
    </row>
    <row r="47534" spans="21:21" x14ac:dyDescent="0.2">
      <c r="U47534" s="59"/>
    </row>
    <row r="47535" spans="21:21" x14ac:dyDescent="0.2">
      <c r="U47535" s="59"/>
    </row>
    <row r="47536" spans="21:21" x14ac:dyDescent="0.2">
      <c r="U47536" s="59"/>
    </row>
    <row r="47537" spans="21:21" x14ac:dyDescent="0.2">
      <c r="U47537" s="59"/>
    </row>
    <row r="47538" spans="21:21" x14ac:dyDescent="0.2">
      <c r="U47538" s="59"/>
    </row>
    <row r="47539" spans="21:21" x14ac:dyDescent="0.2">
      <c r="U47539" s="59"/>
    </row>
    <row r="47540" spans="21:21" x14ac:dyDescent="0.2">
      <c r="U47540" s="59"/>
    </row>
    <row r="47541" spans="21:21" x14ac:dyDescent="0.2">
      <c r="U47541" s="59"/>
    </row>
    <row r="47542" spans="21:21" x14ac:dyDescent="0.2">
      <c r="U47542" s="59"/>
    </row>
    <row r="47543" spans="21:21" x14ac:dyDescent="0.2">
      <c r="U47543" s="59"/>
    </row>
    <row r="47544" spans="21:21" x14ac:dyDescent="0.2">
      <c r="U47544" s="59"/>
    </row>
    <row r="47545" spans="21:21" x14ac:dyDescent="0.2">
      <c r="U47545" s="59"/>
    </row>
    <row r="47546" spans="21:21" x14ac:dyDescent="0.2">
      <c r="U47546" s="59"/>
    </row>
    <row r="47547" spans="21:21" x14ac:dyDescent="0.2">
      <c r="U47547" s="59"/>
    </row>
    <row r="47548" spans="21:21" x14ac:dyDescent="0.2">
      <c r="U47548" s="59"/>
    </row>
    <row r="47549" spans="21:21" x14ac:dyDescent="0.2">
      <c r="U47549" s="59"/>
    </row>
    <row r="47550" spans="21:21" x14ac:dyDescent="0.2">
      <c r="U47550" s="59"/>
    </row>
    <row r="47551" spans="21:21" x14ac:dyDescent="0.2">
      <c r="U47551" s="59"/>
    </row>
    <row r="47552" spans="21:21" x14ac:dyDescent="0.2">
      <c r="U47552" s="59"/>
    </row>
    <row r="47553" spans="21:21" x14ac:dyDescent="0.2">
      <c r="U47553" s="59"/>
    </row>
    <row r="47554" spans="21:21" x14ac:dyDescent="0.2">
      <c r="U47554" s="59"/>
    </row>
    <row r="47555" spans="21:21" x14ac:dyDescent="0.2">
      <c r="U47555" s="59"/>
    </row>
    <row r="47556" spans="21:21" x14ac:dyDescent="0.2">
      <c r="U47556" s="59"/>
    </row>
    <row r="47557" spans="21:21" x14ac:dyDescent="0.2">
      <c r="U47557" s="59"/>
    </row>
    <row r="47558" spans="21:21" x14ac:dyDescent="0.2">
      <c r="U47558" s="59"/>
    </row>
    <row r="47559" spans="21:21" x14ac:dyDescent="0.2">
      <c r="U47559" s="59"/>
    </row>
    <row r="47560" spans="21:21" x14ac:dyDescent="0.2">
      <c r="U47560" s="59"/>
    </row>
    <row r="47561" spans="21:21" x14ac:dyDescent="0.2">
      <c r="U47561" s="59"/>
    </row>
    <row r="47562" spans="21:21" x14ac:dyDescent="0.2">
      <c r="U47562" s="59"/>
    </row>
    <row r="47563" spans="21:21" x14ac:dyDescent="0.2">
      <c r="U47563" s="59"/>
    </row>
    <row r="47564" spans="21:21" x14ac:dyDescent="0.2">
      <c r="U47564" s="59"/>
    </row>
    <row r="47565" spans="21:21" x14ac:dyDescent="0.2">
      <c r="U47565" s="59"/>
    </row>
    <row r="47566" spans="21:21" x14ac:dyDescent="0.2">
      <c r="U47566" s="59"/>
    </row>
    <row r="47567" spans="21:21" x14ac:dyDescent="0.2">
      <c r="U47567" s="59"/>
    </row>
    <row r="47568" spans="21:21" x14ac:dyDescent="0.2">
      <c r="U47568" s="59"/>
    </row>
    <row r="47569" spans="21:21" x14ac:dyDescent="0.2">
      <c r="U47569" s="59"/>
    </row>
    <row r="47570" spans="21:21" x14ac:dyDescent="0.2">
      <c r="U47570" s="59"/>
    </row>
    <row r="47571" spans="21:21" x14ac:dyDescent="0.2">
      <c r="U47571" s="59"/>
    </row>
    <row r="47572" spans="21:21" x14ac:dyDescent="0.2">
      <c r="U47572" s="59"/>
    </row>
    <row r="47573" spans="21:21" x14ac:dyDescent="0.2">
      <c r="U47573" s="59"/>
    </row>
    <row r="47574" spans="21:21" x14ac:dyDescent="0.2">
      <c r="U47574" s="59"/>
    </row>
    <row r="47575" spans="21:21" x14ac:dyDescent="0.2">
      <c r="U47575" s="59"/>
    </row>
    <row r="47576" spans="21:21" x14ac:dyDescent="0.2">
      <c r="U47576" s="59"/>
    </row>
    <row r="47577" spans="21:21" x14ac:dyDescent="0.2">
      <c r="U47577" s="59"/>
    </row>
    <row r="47578" spans="21:21" x14ac:dyDescent="0.2">
      <c r="U47578" s="59"/>
    </row>
    <row r="47579" spans="21:21" x14ac:dyDescent="0.2">
      <c r="U47579" s="59"/>
    </row>
    <row r="47580" spans="21:21" x14ac:dyDescent="0.2">
      <c r="U47580" s="59"/>
    </row>
    <row r="47581" spans="21:21" x14ac:dyDescent="0.2">
      <c r="U47581" s="59"/>
    </row>
    <row r="47582" spans="21:21" x14ac:dyDescent="0.2">
      <c r="U47582" s="59"/>
    </row>
    <row r="47583" spans="21:21" x14ac:dyDescent="0.2">
      <c r="U47583" s="59"/>
    </row>
    <row r="47584" spans="21:21" x14ac:dyDescent="0.2">
      <c r="U47584" s="59"/>
    </row>
    <row r="47585" spans="21:21" x14ac:dyDescent="0.2">
      <c r="U47585" s="59"/>
    </row>
    <row r="47586" spans="21:21" x14ac:dyDescent="0.2">
      <c r="U47586" s="59"/>
    </row>
    <row r="47587" spans="21:21" x14ac:dyDescent="0.2">
      <c r="U47587" s="59"/>
    </row>
    <row r="47588" spans="21:21" x14ac:dyDescent="0.2">
      <c r="U47588" s="59"/>
    </row>
    <row r="47589" spans="21:21" x14ac:dyDescent="0.2">
      <c r="U47589" s="59"/>
    </row>
    <row r="47590" spans="21:21" x14ac:dyDescent="0.2">
      <c r="U47590" s="59"/>
    </row>
    <row r="47591" spans="21:21" x14ac:dyDescent="0.2">
      <c r="U47591" s="59"/>
    </row>
    <row r="47592" spans="21:21" x14ac:dyDescent="0.2">
      <c r="U47592" s="59"/>
    </row>
    <row r="47593" spans="21:21" x14ac:dyDescent="0.2">
      <c r="U47593" s="59"/>
    </row>
    <row r="47594" spans="21:21" x14ac:dyDescent="0.2">
      <c r="U47594" s="59"/>
    </row>
    <row r="47595" spans="21:21" x14ac:dyDescent="0.2">
      <c r="U47595" s="59"/>
    </row>
    <row r="47596" spans="21:21" x14ac:dyDescent="0.2">
      <c r="U47596" s="59"/>
    </row>
    <row r="47597" spans="21:21" x14ac:dyDescent="0.2">
      <c r="U47597" s="59"/>
    </row>
    <row r="47598" spans="21:21" x14ac:dyDescent="0.2">
      <c r="U47598" s="59"/>
    </row>
    <row r="47599" spans="21:21" x14ac:dyDescent="0.2">
      <c r="U47599" s="59"/>
    </row>
    <row r="47600" spans="21:21" x14ac:dyDescent="0.2">
      <c r="U47600" s="59"/>
    </row>
    <row r="47601" spans="21:21" x14ac:dyDescent="0.2">
      <c r="U47601" s="59"/>
    </row>
    <row r="47602" spans="21:21" x14ac:dyDescent="0.2">
      <c r="U47602" s="59"/>
    </row>
    <row r="47603" spans="21:21" x14ac:dyDescent="0.2">
      <c r="U47603" s="59"/>
    </row>
    <row r="47604" spans="21:21" x14ac:dyDescent="0.2">
      <c r="U47604" s="59"/>
    </row>
    <row r="47605" spans="21:21" x14ac:dyDescent="0.2">
      <c r="U47605" s="59"/>
    </row>
    <row r="47606" spans="21:21" x14ac:dyDescent="0.2">
      <c r="U47606" s="59"/>
    </row>
    <row r="47607" spans="21:21" x14ac:dyDescent="0.2">
      <c r="U47607" s="59"/>
    </row>
    <row r="47608" spans="21:21" x14ac:dyDescent="0.2">
      <c r="U47608" s="59"/>
    </row>
    <row r="47609" spans="21:21" x14ac:dyDescent="0.2">
      <c r="U47609" s="59"/>
    </row>
    <row r="47610" spans="21:21" x14ac:dyDescent="0.2">
      <c r="U47610" s="59"/>
    </row>
    <row r="47611" spans="21:21" x14ac:dyDescent="0.2">
      <c r="U47611" s="59"/>
    </row>
    <row r="47612" spans="21:21" x14ac:dyDescent="0.2">
      <c r="U47612" s="59"/>
    </row>
    <row r="47613" spans="21:21" x14ac:dyDescent="0.2">
      <c r="U47613" s="59"/>
    </row>
    <row r="47614" spans="21:21" x14ac:dyDescent="0.2">
      <c r="U47614" s="59"/>
    </row>
    <row r="47615" spans="21:21" x14ac:dyDescent="0.2">
      <c r="U47615" s="59"/>
    </row>
    <row r="47616" spans="21:21" x14ac:dyDescent="0.2">
      <c r="U47616" s="59"/>
    </row>
    <row r="47617" spans="21:21" x14ac:dyDescent="0.2">
      <c r="U47617" s="59"/>
    </row>
    <row r="47618" spans="21:21" x14ac:dyDescent="0.2">
      <c r="U47618" s="59"/>
    </row>
    <row r="47619" spans="21:21" x14ac:dyDescent="0.2">
      <c r="U47619" s="59"/>
    </row>
    <row r="47620" spans="21:21" x14ac:dyDescent="0.2">
      <c r="U47620" s="59"/>
    </row>
    <row r="47621" spans="21:21" x14ac:dyDescent="0.2">
      <c r="U47621" s="59"/>
    </row>
    <row r="47622" spans="21:21" x14ac:dyDescent="0.2">
      <c r="U47622" s="59"/>
    </row>
    <row r="47623" spans="21:21" x14ac:dyDescent="0.2">
      <c r="U47623" s="59"/>
    </row>
    <row r="47624" spans="21:21" x14ac:dyDescent="0.2">
      <c r="U47624" s="59"/>
    </row>
    <row r="47625" spans="21:21" x14ac:dyDescent="0.2">
      <c r="U47625" s="59"/>
    </row>
    <row r="47626" spans="21:21" x14ac:dyDescent="0.2">
      <c r="U47626" s="59"/>
    </row>
    <row r="47627" spans="21:21" x14ac:dyDescent="0.2">
      <c r="U47627" s="59"/>
    </row>
    <row r="47628" spans="21:21" x14ac:dyDescent="0.2">
      <c r="U47628" s="59"/>
    </row>
    <row r="47629" spans="21:21" x14ac:dyDescent="0.2">
      <c r="U47629" s="59"/>
    </row>
    <row r="47630" spans="21:21" x14ac:dyDescent="0.2">
      <c r="U47630" s="59"/>
    </row>
    <row r="47631" spans="21:21" x14ac:dyDescent="0.2">
      <c r="U47631" s="59"/>
    </row>
    <row r="47632" spans="21:21" x14ac:dyDescent="0.2">
      <c r="U47632" s="59"/>
    </row>
    <row r="47633" spans="21:21" x14ac:dyDescent="0.2">
      <c r="U47633" s="59"/>
    </row>
    <row r="47634" spans="21:21" x14ac:dyDescent="0.2">
      <c r="U47634" s="59"/>
    </row>
    <row r="47635" spans="21:21" x14ac:dyDescent="0.2">
      <c r="U47635" s="59"/>
    </row>
    <row r="47636" spans="21:21" x14ac:dyDescent="0.2">
      <c r="U47636" s="59"/>
    </row>
    <row r="47637" spans="21:21" x14ac:dyDescent="0.2">
      <c r="U47637" s="59"/>
    </row>
    <row r="47638" spans="21:21" x14ac:dyDescent="0.2">
      <c r="U47638" s="59"/>
    </row>
    <row r="47639" spans="21:21" x14ac:dyDescent="0.2">
      <c r="U47639" s="59"/>
    </row>
    <row r="47640" spans="21:21" x14ac:dyDescent="0.2">
      <c r="U47640" s="59"/>
    </row>
    <row r="47641" spans="21:21" x14ac:dyDescent="0.2">
      <c r="U47641" s="59"/>
    </row>
    <row r="47642" spans="21:21" x14ac:dyDescent="0.2">
      <c r="U47642" s="59"/>
    </row>
    <row r="47643" spans="21:21" x14ac:dyDescent="0.2">
      <c r="U47643" s="59"/>
    </row>
    <row r="47644" spans="21:21" x14ac:dyDescent="0.2">
      <c r="U47644" s="59"/>
    </row>
    <row r="47645" spans="21:21" x14ac:dyDescent="0.2">
      <c r="U47645" s="59"/>
    </row>
    <row r="47646" spans="21:21" x14ac:dyDescent="0.2">
      <c r="U47646" s="59"/>
    </row>
    <row r="47647" spans="21:21" x14ac:dyDescent="0.2">
      <c r="U47647" s="59"/>
    </row>
    <row r="47648" spans="21:21" x14ac:dyDescent="0.2">
      <c r="U47648" s="59"/>
    </row>
    <row r="47649" spans="21:21" x14ac:dyDescent="0.2">
      <c r="U47649" s="59"/>
    </row>
    <row r="47650" spans="21:21" x14ac:dyDescent="0.2">
      <c r="U47650" s="59"/>
    </row>
    <row r="47651" spans="21:21" x14ac:dyDescent="0.2">
      <c r="U47651" s="59"/>
    </row>
    <row r="47652" spans="21:21" x14ac:dyDescent="0.2">
      <c r="U47652" s="59"/>
    </row>
    <row r="47653" spans="21:21" x14ac:dyDescent="0.2">
      <c r="U47653" s="59"/>
    </row>
    <row r="47654" spans="21:21" x14ac:dyDescent="0.2">
      <c r="U47654" s="59"/>
    </row>
    <row r="47655" spans="21:21" x14ac:dyDescent="0.2">
      <c r="U47655" s="59"/>
    </row>
    <row r="47656" spans="21:21" x14ac:dyDescent="0.2">
      <c r="U47656" s="59"/>
    </row>
    <row r="47657" spans="21:21" x14ac:dyDescent="0.2">
      <c r="U47657" s="59"/>
    </row>
    <row r="47658" spans="21:21" x14ac:dyDescent="0.2">
      <c r="U47658" s="59"/>
    </row>
    <row r="47659" spans="21:21" x14ac:dyDescent="0.2">
      <c r="U47659" s="59"/>
    </row>
    <row r="47660" spans="21:21" x14ac:dyDescent="0.2">
      <c r="U47660" s="59"/>
    </row>
    <row r="47661" spans="21:21" x14ac:dyDescent="0.2">
      <c r="U47661" s="59"/>
    </row>
    <row r="47662" spans="21:21" x14ac:dyDescent="0.2">
      <c r="U47662" s="59"/>
    </row>
    <row r="47663" spans="21:21" x14ac:dyDescent="0.2">
      <c r="U47663" s="59"/>
    </row>
    <row r="47664" spans="21:21" x14ac:dyDescent="0.2">
      <c r="U47664" s="59"/>
    </row>
    <row r="47665" spans="21:21" x14ac:dyDescent="0.2">
      <c r="U47665" s="59"/>
    </row>
    <row r="47666" spans="21:21" x14ac:dyDescent="0.2">
      <c r="U47666" s="59"/>
    </row>
    <row r="47667" spans="21:21" x14ac:dyDescent="0.2">
      <c r="U47667" s="59"/>
    </row>
    <row r="47668" spans="21:21" x14ac:dyDescent="0.2">
      <c r="U47668" s="59"/>
    </row>
    <row r="47669" spans="21:21" x14ac:dyDescent="0.2">
      <c r="U47669" s="59"/>
    </row>
    <row r="47670" spans="21:21" x14ac:dyDescent="0.2">
      <c r="U47670" s="59"/>
    </row>
    <row r="47671" spans="21:21" x14ac:dyDescent="0.2">
      <c r="U47671" s="59"/>
    </row>
    <row r="47672" spans="21:21" x14ac:dyDescent="0.2">
      <c r="U47672" s="59"/>
    </row>
    <row r="47673" spans="21:21" x14ac:dyDescent="0.2">
      <c r="U47673" s="59"/>
    </row>
    <row r="47674" spans="21:21" x14ac:dyDescent="0.2">
      <c r="U47674" s="59"/>
    </row>
    <row r="47675" spans="21:21" x14ac:dyDescent="0.2">
      <c r="U47675" s="59"/>
    </row>
    <row r="47676" spans="21:21" x14ac:dyDescent="0.2">
      <c r="U47676" s="59"/>
    </row>
    <row r="47677" spans="21:21" x14ac:dyDescent="0.2">
      <c r="U47677" s="59"/>
    </row>
    <row r="47678" spans="21:21" x14ac:dyDescent="0.2">
      <c r="U47678" s="59"/>
    </row>
    <row r="47679" spans="21:21" x14ac:dyDescent="0.2">
      <c r="U47679" s="59"/>
    </row>
    <row r="47680" spans="21:21" x14ac:dyDescent="0.2">
      <c r="U47680" s="59"/>
    </row>
    <row r="47681" spans="21:21" x14ac:dyDescent="0.2">
      <c r="U47681" s="59"/>
    </row>
    <row r="47682" spans="21:21" x14ac:dyDescent="0.2">
      <c r="U47682" s="59"/>
    </row>
    <row r="47683" spans="21:21" x14ac:dyDescent="0.2">
      <c r="U47683" s="59"/>
    </row>
    <row r="47684" spans="21:21" x14ac:dyDescent="0.2">
      <c r="U47684" s="59"/>
    </row>
    <row r="47685" spans="21:21" x14ac:dyDescent="0.2">
      <c r="U47685" s="59"/>
    </row>
    <row r="47686" spans="21:21" x14ac:dyDescent="0.2">
      <c r="U47686" s="59"/>
    </row>
    <row r="47687" spans="21:21" x14ac:dyDescent="0.2">
      <c r="U47687" s="59"/>
    </row>
    <row r="47688" spans="21:21" x14ac:dyDescent="0.2">
      <c r="U47688" s="59"/>
    </row>
    <row r="47689" spans="21:21" x14ac:dyDescent="0.2">
      <c r="U47689" s="59"/>
    </row>
    <row r="47690" spans="21:21" x14ac:dyDescent="0.2">
      <c r="U47690" s="59"/>
    </row>
    <row r="47691" spans="21:21" x14ac:dyDescent="0.2">
      <c r="U47691" s="59"/>
    </row>
    <row r="47692" spans="21:21" x14ac:dyDescent="0.2">
      <c r="U47692" s="59"/>
    </row>
    <row r="47693" spans="21:21" x14ac:dyDescent="0.2">
      <c r="U47693" s="59"/>
    </row>
    <row r="47694" spans="21:21" x14ac:dyDescent="0.2">
      <c r="U47694" s="59"/>
    </row>
    <row r="47695" spans="21:21" x14ac:dyDescent="0.2">
      <c r="U47695" s="59"/>
    </row>
    <row r="47696" spans="21:21" x14ac:dyDescent="0.2">
      <c r="U47696" s="59"/>
    </row>
    <row r="47697" spans="21:21" x14ac:dyDescent="0.2">
      <c r="U47697" s="59"/>
    </row>
    <row r="47698" spans="21:21" x14ac:dyDescent="0.2">
      <c r="U47698" s="59"/>
    </row>
    <row r="47699" spans="21:21" x14ac:dyDescent="0.2">
      <c r="U47699" s="59"/>
    </row>
    <row r="47700" spans="21:21" x14ac:dyDescent="0.2">
      <c r="U47700" s="59"/>
    </row>
    <row r="47701" spans="21:21" x14ac:dyDescent="0.2">
      <c r="U47701" s="59"/>
    </row>
    <row r="47702" spans="21:21" x14ac:dyDescent="0.2">
      <c r="U47702" s="59"/>
    </row>
    <row r="47703" spans="21:21" x14ac:dyDescent="0.2">
      <c r="U47703" s="59"/>
    </row>
    <row r="47704" spans="21:21" x14ac:dyDescent="0.2">
      <c r="U47704" s="59"/>
    </row>
    <row r="47705" spans="21:21" x14ac:dyDescent="0.2">
      <c r="U47705" s="59"/>
    </row>
    <row r="47706" spans="21:21" x14ac:dyDescent="0.2">
      <c r="U47706" s="59"/>
    </row>
    <row r="47707" spans="21:21" x14ac:dyDescent="0.2">
      <c r="U47707" s="59"/>
    </row>
    <row r="47708" spans="21:21" x14ac:dyDescent="0.2">
      <c r="U47708" s="59"/>
    </row>
    <row r="47709" spans="21:21" x14ac:dyDescent="0.2">
      <c r="U47709" s="59"/>
    </row>
    <row r="47710" spans="21:21" x14ac:dyDescent="0.2">
      <c r="U47710" s="59"/>
    </row>
    <row r="47711" spans="21:21" x14ac:dyDescent="0.2">
      <c r="U47711" s="59"/>
    </row>
    <row r="47712" spans="21:21" x14ac:dyDescent="0.2">
      <c r="U47712" s="59"/>
    </row>
    <row r="47713" spans="21:21" x14ac:dyDescent="0.2">
      <c r="U47713" s="59"/>
    </row>
    <row r="47714" spans="21:21" x14ac:dyDescent="0.2">
      <c r="U47714" s="59"/>
    </row>
    <row r="47715" spans="21:21" x14ac:dyDescent="0.2">
      <c r="U47715" s="59"/>
    </row>
    <row r="47716" spans="21:21" x14ac:dyDescent="0.2">
      <c r="U47716" s="59"/>
    </row>
    <row r="47717" spans="21:21" x14ac:dyDescent="0.2">
      <c r="U47717" s="59"/>
    </row>
    <row r="47718" spans="21:21" x14ac:dyDescent="0.2">
      <c r="U47718" s="59"/>
    </row>
    <row r="47719" spans="21:21" x14ac:dyDescent="0.2">
      <c r="U47719" s="59"/>
    </row>
    <row r="47720" spans="21:21" x14ac:dyDescent="0.2">
      <c r="U47720" s="59"/>
    </row>
    <row r="47721" spans="21:21" x14ac:dyDescent="0.2">
      <c r="U47721" s="59"/>
    </row>
    <row r="47722" spans="21:21" x14ac:dyDescent="0.2">
      <c r="U47722" s="59"/>
    </row>
    <row r="47723" spans="21:21" x14ac:dyDescent="0.2">
      <c r="U47723" s="59"/>
    </row>
    <row r="47724" spans="21:21" x14ac:dyDescent="0.2">
      <c r="U47724" s="59"/>
    </row>
    <row r="47725" spans="21:21" x14ac:dyDescent="0.2">
      <c r="U47725" s="59"/>
    </row>
    <row r="47726" spans="21:21" x14ac:dyDescent="0.2">
      <c r="U47726" s="59"/>
    </row>
    <row r="47727" spans="21:21" x14ac:dyDescent="0.2">
      <c r="U47727" s="59"/>
    </row>
    <row r="47728" spans="21:21" x14ac:dyDescent="0.2">
      <c r="U47728" s="59"/>
    </row>
    <row r="47729" spans="21:21" x14ac:dyDescent="0.2">
      <c r="U47729" s="59"/>
    </row>
    <row r="47730" spans="21:21" x14ac:dyDescent="0.2">
      <c r="U47730" s="59"/>
    </row>
    <row r="47731" spans="21:21" x14ac:dyDescent="0.2">
      <c r="U47731" s="59"/>
    </row>
    <row r="47732" spans="21:21" x14ac:dyDescent="0.2">
      <c r="U47732" s="59"/>
    </row>
    <row r="47733" spans="21:21" x14ac:dyDescent="0.2">
      <c r="U47733" s="59"/>
    </row>
    <row r="47734" spans="21:21" x14ac:dyDescent="0.2">
      <c r="U47734" s="59"/>
    </row>
    <row r="47735" spans="21:21" x14ac:dyDescent="0.2">
      <c r="U47735" s="59"/>
    </row>
    <row r="47736" spans="21:21" x14ac:dyDescent="0.2">
      <c r="U47736" s="59"/>
    </row>
    <row r="47737" spans="21:21" x14ac:dyDescent="0.2">
      <c r="U47737" s="59"/>
    </row>
    <row r="47738" spans="21:21" x14ac:dyDescent="0.2">
      <c r="U47738" s="59"/>
    </row>
    <row r="47739" spans="21:21" x14ac:dyDescent="0.2">
      <c r="U47739" s="59"/>
    </row>
    <row r="47740" spans="21:21" x14ac:dyDescent="0.2">
      <c r="U47740" s="59"/>
    </row>
    <row r="47741" spans="21:21" x14ac:dyDescent="0.2">
      <c r="U47741" s="59"/>
    </row>
    <row r="47742" spans="21:21" x14ac:dyDescent="0.2">
      <c r="U47742" s="59"/>
    </row>
    <row r="47743" spans="21:21" x14ac:dyDescent="0.2">
      <c r="U47743" s="59"/>
    </row>
    <row r="47744" spans="21:21" x14ac:dyDescent="0.2">
      <c r="U47744" s="59"/>
    </row>
    <row r="47745" spans="21:21" x14ac:dyDescent="0.2">
      <c r="U47745" s="59"/>
    </row>
    <row r="47746" spans="21:21" x14ac:dyDescent="0.2">
      <c r="U47746" s="59"/>
    </row>
    <row r="47747" spans="21:21" x14ac:dyDescent="0.2">
      <c r="U47747" s="59"/>
    </row>
    <row r="47748" spans="21:21" x14ac:dyDescent="0.2">
      <c r="U47748" s="59"/>
    </row>
    <row r="47749" spans="21:21" x14ac:dyDescent="0.2">
      <c r="U47749" s="59"/>
    </row>
    <row r="47750" spans="21:21" x14ac:dyDescent="0.2">
      <c r="U47750" s="59"/>
    </row>
    <row r="47751" spans="21:21" x14ac:dyDescent="0.2">
      <c r="U47751" s="59"/>
    </row>
    <row r="47752" spans="21:21" x14ac:dyDescent="0.2">
      <c r="U47752" s="59"/>
    </row>
    <row r="47753" spans="21:21" x14ac:dyDescent="0.2">
      <c r="U47753" s="59"/>
    </row>
    <row r="47754" spans="21:21" x14ac:dyDescent="0.2">
      <c r="U47754" s="59"/>
    </row>
    <row r="47755" spans="21:21" x14ac:dyDescent="0.2">
      <c r="U47755" s="59"/>
    </row>
    <row r="47756" spans="21:21" x14ac:dyDescent="0.2">
      <c r="U47756" s="59"/>
    </row>
    <row r="47757" spans="21:21" x14ac:dyDescent="0.2">
      <c r="U47757" s="59"/>
    </row>
    <row r="47758" spans="21:21" x14ac:dyDescent="0.2">
      <c r="U47758" s="59"/>
    </row>
    <row r="47759" spans="21:21" x14ac:dyDescent="0.2">
      <c r="U47759" s="59"/>
    </row>
    <row r="47760" spans="21:21" x14ac:dyDescent="0.2">
      <c r="U47760" s="59"/>
    </row>
    <row r="47761" spans="21:21" x14ac:dyDescent="0.2">
      <c r="U47761" s="59"/>
    </row>
    <row r="47762" spans="21:21" x14ac:dyDescent="0.2">
      <c r="U47762" s="59"/>
    </row>
    <row r="47763" spans="21:21" x14ac:dyDescent="0.2">
      <c r="U47763" s="59"/>
    </row>
    <row r="47764" spans="21:21" x14ac:dyDescent="0.2">
      <c r="U47764" s="59"/>
    </row>
    <row r="47765" spans="21:21" x14ac:dyDescent="0.2">
      <c r="U47765" s="59"/>
    </row>
    <row r="47766" spans="21:21" x14ac:dyDescent="0.2">
      <c r="U47766" s="59"/>
    </row>
    <row r="47767" spans="21:21" x14ac:dyDescent="0.2">
      <c r="U47767" s="59"/>
    </row>
    <row r="47768" spans="21:21" x14ac:dyDescent="0.2">
      <c r="U47768" s="59"/>
    </row>
    <row r="47769" spans="21:21" x14ac:dyDescent="0.2">
      <c r="U47769" s="59"/>
    </row>
    <row r="47770" spans="21:21" x14ac:dyDescent="0.2">
      <c r="U47770" s="59"/>
    </row>
    <row r="47771" spans="21:21" x14ac:dyDescent="0.2">
      <c r="U47771" s="59"/>
    </row>
    <row r="47772" spans="21:21" x14ac:dyDescent="0.2">
      <c r="U47772" s="59"/>
    </row>
    <row r="47773" spans="21:21" x14ac:dyDescent="0.2">
      <c r="U47773" s="59"/>
    </row>
    <row r="47774" spans="21:21" x14ac:dyDescent="0.2">
      <c r="U47774" s="59"/>
    </row>
    <row r="47775" spans="21:21" x14ac:dyDescent="0.2">
      <c r="U47775" s="59"/>
    </row>
    <row r="47776" spans="21:21" x14ac:dyDescent="0.2">
      <c r="U47776" s="59"/>
    </row>
    <row r="47777" spans="21:21" x14ac:dyDescent="0.2">
      <c r="U47777" s="59"/>
    </row>
    <row r="47778" spans="21:21" x14ac:dyDescent="0.2">
      <c r="U47778" s="59"/>
    </row>
    <row r="47779" spans="21:21" x14ac:dyDescent="0.2">
      <c r="U47779" s="59"/>
    </row>
    <row r="47780" spans="21:21" x14ac:dyDescent="0.2">
      <c r="U47780" s="59"/>
    </row>
    <row r="47781" spans="21:21" x14ac:dyDescent="0.2">
      <c r="U47781" s="59"/>
    </row>
    <row r="47782" spans="21:21" x14ac:dyDescent="0.2">
      <c r="U47782" s="59"/>
    </row>
    <row r="47783" spans="21:21" x14ac:dyDescent="0.2">
      <c r="U47783" s="59"/>
    </row>
    <row r="47784" spans="21:21" x14ac:dyDescent="0.2">
      <c r="U47784" s="59"/>
    </row>
    <row r="47785" spans="21:21" x14ac:dyDescent="0.2">
      <c r="U47785" s="59"/>
    </row>
    <row r="47786" spans="21:21" x14ac:dyDescent="0.2">
      <c r="U47786" s="59"/>
    </row>
    <row r="47787" spans="21:21" x14ac:dyDescent="0.2">
      <c r="U47787" s="59"/>
    </row>
    <row r="47788" spans="21:21" x14ac:dyDescent="0.2">
      <c r="U47788" s="59"/>
    </row>
    <row r="47789" spans="21:21" x14ac:dyDescent="0.2">
      <c r="U47789" s="59"/>
    </row>
    <row r="47790" spans="21:21" x14ac:dyDescent="0.2">
      <c r="U47790" s="59"/>
    </row>
    <row r="47791" spans="21:21" x14ac:dyDescent="0.2">
      <c r="U47791" s="59"/>
    </row>
    <row r="47792" spans="21:21" x14ac:dyDescent="0.2">
      <c r="U47792" s="59"/>
    </row>
    <row r="47793" spans="21:21" x14ac:dyDescent="0.2">
      <c r="U47793" s="59"/>
    </row>
    <row r="47794" spans="21:21" x14ac:dyDescent="0.2">
      <c r="U47794" s="59"/>
    </row>
    <row r="47795" spans="21:21" x14ac:dyDescent="0.2">
      <c r="U47795" s="59"/>
    </row>
    <row r="47796" spans="21:21" x14ac:dyDescent="0.2">
      <c r="U47796" s="59"/>
    </row>
    <row r="47797" spans="21:21" x14ac:dyDescent="0.2">
      <c r="U47797" s="59"/>
    </row>
    <row r="47798" spans="21:21" x14ac:dyDescent="0.2">
      <c r="U47798" s="59"/>
    </row>
    <row r="47799" spans="21:21" x14ac:dyDescent="0.2">
      <c r="U47799" s="59"/>
    </row>
    <row r="47800" spans="21:21" x14ac:dyDescent="0.2">
      <c r="U47800" s="59"/>
    </row>
    <row r="47801" spans="21:21" x14ac:dyDescent="0.2">
      <c r="U47801" s="59"/>
    </row>
    <row r="47802" spans="21:21" x14ac:dyDescent="0.2">
      <c r="U47802" s="59"/>
    </row>
    <row r="47803" spans="21:21" x14ac:dyDescent="0.2">
      <c r="U47803" s="59"/>
    </row>
    <row r="47804" spans="21:21" x14ac:dyDescent="0.2">
      <c r="U47804" s="59"/>
    </row>
    <row r="47805" spans="21:21" x14ac:dyDescent="0.2">
      <c r="U47805" s="59"/>
    </row>
    <row r="47806" spans="21:21" x14ac:dyDescent="0.2">
      <c r="U47806" s="59"/>
    </row>
    <row r="47807" spans="21:21" x14ac:dyDescent="0.2">
      <c r="U47807" s="59"/>
    </row>
    <row r="47808" spans="21:21" x14ac:dyDescent="0.2">
      <c r="U47808" s="59"/>
    </row>
    <row r="47809" spans="21:21" x14ac:dyDescent="0.2">
      <c r="U47809" s="59"/>
    </row>
    <row r="47810" spans="21:21" x14ac:dyDescent="0.2">
      <c r="U47810" s="59"/>
    </row>
    <row r="47811" spans="21:21" x14ac:dyDescent="0.2">
      <c r="U47811" s="59"/>
    </row>
    <row r="47812" spans="21:21" x14ac:dyDescent="0.2">
      <c r="U47812" s="59"/>
    </row>
    <row r="47813" spans="21:21" x14ac:dyDescent="0.2">
      <c r="U47813" s="59"/>
    </row>
    <row r="47814" spans="21:21" x14ac:dyDescent="0.2">
      <c r="U47814" s="59"/>
    </row>
    <row r="47815" spans="21:21" x14ac:dyDescent="0.2">
      <c r="U47815" s="59"/>
    </row>
    <row r="47816" spans="21:21" x14ac:dyDescent="0.2">
      <c r="U47816" s="59"/>
    </row>
    <row r="47817" spans="21:21" x14ac:dyDescent="0.2">
      <c r="U47817" s="59"/>
    </row>
    <row r="47818" spans="21:21" x14ac:dyDescent="0.2">
      <c r="U47818" s="59"/>
    </row>
    <row r="47819" spans="21:21" x14ac:dyDescent="0.2">
      <c r="U47819" s="59"/>
    </row>
    <row r="47820" spans="21:21" x14ac:dyDescent="0.2">
      <c r="U47820" s="59"/>
    </row>
    <row r="47821" spans="21:21" x14ac:dyDescent="0.2">
      <c r="U47821" s="59"/>
    </row>
    <row r="47822" spans="21:21" x14ac:dyDescent="0.2">
      <c r="U47822" s="59"/>
    </row>
    <row r="47823" spans="21:21" x14ac:dyDescent="0.2">
      <c r="U47823" s="59"/>
    </row>
    <row r="47824" spans="21:21" x14ac:dyDescent="0.2">
      <c r="U47824" s="59"/>
    </row>
    <row r="47825" spans="21:21" x14ac:dyDescent="0.2">
      <c r="U47825" s="59"/>
    </row>
    <row r="47826" spans="21:21" x14ac:dyDescent="0.2">
      <c r="U47826" s="59"/>
    </row>
    <row r="47827" spans="21:21" x14ac:dyDescent="0.2">
      <c r="U47827" s="59"/>
    </row>
    <row r="47828" spans="21:21" x14ac:dyDescent="0.2">
      <c r="U47828" s="59"/>
    </row>
    <row r="47829" spans="21:21" x14ac:dyDescent="0.2">
      <c r="U47829" s="59"/>
    </row>
    <row r="47830" spans="21:21" x14ac:dyDescent="0.2">
      <c r="U47830" s="59"/>
    </row>
    <row r="47831" spans="21:21" x14ac:dyDescent="0.2">
      <c r="U47831" s="59"/>
    </row>
    <row r="47832" spans="21:21" x14ac:dyDescent="0.2">
      <c r="U47832" s="59"/>
    </row>
    <row r="47833" spans="21:21" x14ac:dyDescent="0.2">
      <c r="U47833" s="59"/>
    </row>
    <row r="47834" spans="21:21" x14ac:dyDescent="0.2">
      <c r="U47834" s="59"/>
    </row>
    <row r="47835" spans="21:21" x14ac:dyDescent="0.2">
      <c r="U47835" s="59"/>
    </row>
    <row r="47836" spans="21:21" x14ac:dyDescent="0.2">
      <c r="U47836" s="59"/>
    </row>
    <row r="47837" spans="21:21" x14ac:dyDescent="0.2">
      <c r="U47837" s="59"/>
    </row>
    <row r="47838" spans="21:21" x14ac:dyDescent="0.2">
      <c r="U47838" s="59"/>
    </row>
    <row r="47839" spans="21:21" x14ac:dyDescent="0.2">
      <c r="U47839" s="59"/>
    </row>
    <row r="47840" spans="21:21" x14ac:dyDescent="0.2">
      <c r="U47840" s="59"/>
    </row>
    <row r="47841" spans="21:21" x14ac:dyDescent="0.2">
      <c r="U47841" s="59"/>
    </row>
    <row r="47842" spans="21:21" x14ac:dyDescent="0.2">
      <c r="U47842" s="59"/>
    </row>
    <row r="47843" spans="21:21" x14ac:dyDescent="0.2">
      <c r="U47843" s="59"/>
    </row>
    <row r="47844" spans="21:21" x14ac:dyDescent="0.2">
      <c r="U47844" s="59"/>
    </row>
    <row r="47845" spans="21:21" x14ac:dyDescent="0.2">
      <c r="U47845" s="59"/>
    </row>
    <row r="47846" spans="21:21" x14ac:dyDescent="0.2">
      <c r="U47846" s="59"/>
    </row>
    <row r="47847" spans="21:21" x14ac:dyDescent="0.2">
      <c r="U47847" s="59"/>
    </row>
    <row r="47848" spans="21:21" x14ac:dyDescent="0.2">
      <c r="U47848" s="59"/>
    </row>
    <row r="47849" spans="21:21" x14ac:dyDescent="0.2">
      <c r="U47849" s="59"/>
    </row>
    <row r="47850" spans="21:21" x14ac:dyDescent="0.2">
      <c r="U47850" s="59"/>
    </row>
    <row r="47851" spans="21:21" x14ac:dyDescent="0.2">
      <c r="U47851" s="59"/>
    </row>
    <row r="47852" spans="21:21" x14ac:dyDescent="0.2">
      <c r="U47852" s="59"/>
    </row>
    <row r="47853" spans="21:21" x14ac:dyDescent="0.2">
      <c r="U47853" s="59"/>
    </row>
    <row r="47854" spans="21:21" x14ac:dyDescent="0.2">
      <c r="U47854" s="59"/>
    </row>
    <row r="47855" spans="21:21" x14ac:dyDescent="0.2">
      <c r="U47855" s="59"/>
    </row>
    <row r="47856" spans="21:21" x14ac:dyDescent="0.2">
      <c r="U47856" s="59"/>
    </row>
    <row r="47857" spans="21:21" x14ac:dyDescent="0.2">
      <c r="U47857" s="59"/>
    </row>
    <row r="47858" spans="21:21" x14ac:dyDescent="0.2">
      <c r="U47858" s="59"/>
    </row>
    <row r="47859" spans="21:21" x14ac:dyDescent="0.2">
      <c r="U47859" s="59"/>
    </row>
    <row r="47860" spans="21:21" x14ac:dyDescent="0.2">
      <c r="U47860" s="59"/>
    </row>
    <row r="47861" spans="21:21" x14ac:dyDescent="0.2">
      <c r="U47861" s="59"/>
    </row>
    <row r="47862" spans="21:21" x14ac:dyDescent="0.2">
      <c r="U47862" s="59"/>
    </row>
    <row r="47863" spans="21:21" x14ac:dyDescent="0.2">
      <c r="U47863" s="59"/>
    </row>
    <row r="47864" spans="21:21" x14ac:dyDescent="0.2">
      <c r="U47864" s="59"/>
    </row>
    <row r="47865" spans="21:21" x14ac:dyDescent="0.2">
      <c r="U47865" s="59"/>
    </row>
    <row r="47866" spans="21:21" x14ac:dyDescent="0.2">
      <c r="U47866" s="59"/>
    </row>
    <row r="47867" spans="21:21" x14ac:dyDescent="0.2">
      <c r="U47867" s="59"/>
    </row>
    <row r="47868" spans="21:21" x14ac:dyDescent="0.2">
      <c r="U47868" s="59"/>
    </row>
    <row r="47869" spans="21:21" x14ac:dyDescent="0.2">
      <c r="U47869" s="59"/>
    </row>
    <row r="47870" spans="21:21" x14ac:dyDescent="0.2">
      <c r="U47870" s="59"/>
    </row>
    <row r="47871" spans="21:21" x14ac:dyDescent="0.2">
      <c r="U47871" s="59"/>
    </row>
    <row r="47872" spans="21:21" x14ac:dyDescent="0.2">
      <c r="U47872" s="59"/>
    </row>
    <row r="47873" spans="21:21" x14ac:dyDescent="0.2">
      <c r="U47873" s="59"/>
    </row>
    <row r="47874" spans="21:21" x14ac:dyDescent="0.2">
      <c r="U47874" s="59"/>
    </row>
    <row r="47875" spans="21:21" x14ac:dyDescent="0.2">
      <c r="U47875" s="59"/>
    </row>
    <row r="47876" spans="21:21" x14ac:dyDescent="0.2">
      <c r="U47876" s="59"/>
    </row>
    <row r="47877" spans="21:21" x14ac:dyDescent="0.2">
      <c r="U47877" s="59"/>
    </row>
    <row r="47878" spans="21:21" x14ac:dyDescent="0.2">
      <c r="U47878" s="59"/>
    </row>
    <row r="47879" spans="21:21" x14ac:dyDescent="0.2">
      <c r="U47879" s="59"/>
    </row>
    <row r="47880" spans="21:21" x14ac:dyDescent="0.2">
      <c r="U47880" s="59"/>
    </row>
    <row r="47881" spans="21:21" x14ac:dyDescent="0.2">
      <c r="U47881" s="59"/>
    </row>
    <row r="47882" spans="21:21" x14ac:dyDescent="0.2">
      <c r="U47882" s="59"/>
    </row>
    <row r="47883" spans="21:21" x14ac:dyDescent="0.2">
      <c r="U47883" s="59"/>
    </row>
    <row r="47884" spans="21:21" x14ac:dyDescent="0.2">
      <c r="U47884" s="59"/>
    </row>
    <row r="47885" spans="21:21" x14ac:dyDescent="0.2">
      <c r="U47885" s="59"/>
    </row>
    <row r="47886" spans="21:21" x14ac:dyDescent="0.2">
      <c r="U47886" s="59"/>
    </row>
    <row r="47887" spans="21:21" x14ac:dyDescent="0.2">
      <c r="U47887" s="59"/>
    </row>
    <row r="47888" spans="21:21" x14ac:dyDescent="0.2">
      <c r="U47888" s="59"/>
    </row>
    <row r="47889" spans="21:21" x14ac:dyDescent="0.2">
      <c r="U47889" s="59"/>
    </row>
    <row r="47890" spans="21:21" x14ac:dyDescent="0.2">
      <c r="U47890" s="59"/>
    </row>
    <row r="47891" spans="21:21" x14ac:dyDescent="0.2">
      <c r="U47891" s="59"/>
    </row>
    <row r="47892" spans="21:21" x14ac:dyDescent="0.2">
      <c r="U47892" s="59"/>
    </row>
    <row r="47893" spans="21:21" x14ac:dyDescent="0.2">
      <c r="U47893" s="59"/>
    </row>
    <row r="47894" spans="21:21" x14ac:dyDescent="0.2">
      <c r="U47894" s="59"/>
    </row>
    <row r="47895" spans="21:21" x14ac:dyDescent="0.2">
      <c r="U47895" s="59"/>
    </row>
    <row r="47896" spans="21:21" x14ac:dyDescent="0.2">
      <c r="U47896" s="59"/>
    </row>
    <row r="47897" spans="21:21" x14ac:dyDescent="0.2">
      <c r="U47897" s="59"/>
    </row>
    <row r="47898" spans="21:21" x14ac:dyDescent="0.2">
      <c r="U47898" s="59"/>
    </row>
    <row r="47899" spans="21:21" x14ac:dyDescent="0.2">
      <c r="U47899" s="59"/>
    </row>
    <row r="47900" spans="21:21" x14ac:dyDescent="0.2">
      <c r="U47900" s="59"/>
    </row>
    <row r="47901" spans="21:21" x14ac:dyDescent="0.2">
      <c r="U47901" s="59"/>
    </row>
    <row r="47902" spans="21:21" x14ac:dyDescent="0.2">
      <c r="U47902" s="59"/>
    </row>
    <row r="47903" spans="21:21" x14ac:dyDescent="0.2">
      <c r="U47903" s="59"/>
    </row>
    <row r="47904" spans="21:21" x14ac:dyDescent="0.2">
      <c r="U47904" s="59"/>
    </row>
    <row r="47905" spans="21:21" x14ac:dyDescent="0.2">
      <c r="U47905" s="59"/>
    </row>
    <row r="47906" spans="21:21" x14ac:dyDescent="0.2">
      <c r="U47906" s="59"/>
    </row>
    <row r="47907" spans="21:21" x14ac:dyDescent="0.2">
      <c r="U47907" s="59"/>
    </row>
    <row r="47908" spans="21:21" x14ac:dyDescent="0.2">
      <c r="U47908" s="59"/>
    </row>
    <row r="47909" spans="21:21" x14ac:dyDescent="0.2">
      <c r="U47909" s="59"/>
    </row>
    <row r="47910" spans="21:21" x14ac:dyDescent="0.2">
      <c r="U47910" s="59"/>
    </row>
    <row r="47911" spans="21:21" x14ac:dyDescent="0.2">
      <c r="U47911" s="59"/>
    </row>
    <row r="47912" spans="21:21" x14ac:dyDescent="0.2">
      <c r="U47912" s="59"/>
    </row>
    <row r="47913" spans="21:21" x14ac:dyDescent="0.2">
      <c r="U47913" s="59"/>
    </row>
    <row r="47914" spans="21:21" x14ac:dyDescent="0.2">
      <c r="U47914" s="59"/>
    </row>
    <row r="47915" spans="21:21" x14ac:dyDescent="0.2">
      <c r="U47915" s="59"/>
    </row>
    <row r="47916" spans="21:21" x14ac:dyDescent="0.2">
      <c r="U47916" s="59"/>
    </row>
    <row r="47917" spans="21:21" x14ac:dyDescent="0.2">
      <c r="U47917" s="59"/>
    </row>
    <row r="47918" spans="21:21" x14ac:dyDescent="0.2">
      <c r="U47918" s="59"/>
    </row>
    <row r="47919" spans="21:21" x14ac:dyDescent="0.2">
      <c r="U47919" s="59"/>
    </row>
    <row r="47920" spans="21:21" x14ac:dyDescent="0.2">
      <c r="U47920" s="59"/>
    </row>
    <row r="47921" spans="21:21" x14ac:dyDescent="0.2">
      <c r="U47921" s="59"/>
    </row>
    <row r="47922" spans="21:21" x14ac:dyDescent="0.2">
      <c r="U47922" s="59"/>
    </row>
    <row r="47923" spans="21:21" x14ac:dyDescent="0.2">
      <c r="U47923" s="59"/>
    </row>
    <row r="47924" spans="21:21" x14ac:dyDescent="0.2">
      <c r="U47924" s="59"/>
    </row>
    <row r="47925" spans="21:21" x14ac:dyDescent="0.2">
      <c r="U47925" s="59"/>
    </row>
    <row r="47926" spans="21:21" x14ac:dyDescent="0.2">
      <c r="U47926" s="59"/>
    </row>
    <row r="47927" spans="21:21" x14ac:dyDescent="0.2">
      <c r="U47927" s="59"/>
    </row>
    <row r="47928" spans="21:21" x14ac:dyDescent="0.2">
      <c r="U47928" s="59"/>
    </row>
    <row r="47929" spans="21:21" x14ac:dyDescent="0.2">
      <c r="U47929" s="59"/>
    </row>
    <row r="47930" spans="21:21" x14ac:dyDescent="0.2">
      <c r="U47930" s="59"/>
    </row>
    <row r="47931" spans="21:21" x14ac:dyDescent="0.2">
      <c r="U47931" s="59"/>
    </row>
    <row r="47932" spans="21:21" x14ac:dyDescent="0.2">
      <c r="U47932" s="59"/>
    </row>
    <row r="47933" spans="21:21" x14ac:dyDescent="0.2">
      <c r="U47933" s="59"/>
    </row>
    <row r="47934" spans="21:21" x14ac:dyDescent="0.2">
      <c r="U47934" s="59"/>
    </row>
    <row r="47935" spans="21:21" x14ac:dyDescent="0.2">
      <c r="U47935" s="59"/>
    </row>
    <row r="47936" spans="21:21" x14ac:dyDescent="0.2">
      <c r="U47936" s="59"/>
    </row>
    <row r="47937" spans="21:21" x14ac:dyDescent="0.2">
      <c r="U47937" s="59"/>
    </row>
    <row r="47938" spans="21:21" x14ac:dyDescent="0.2">
      <c r="U47938" s="59"/>
    </row>
    <row r="47939" spans="21:21" x14ac:dyDescent="0.2">
      <c r="U47939" s="59"/>
    </row>
    <row r="47940" spans="21:21" x14ac:dyDescent="0.2">
      <c r="U47940" s="59"/>
    </row>
    <row r="47941" spans="21:21" x14ac:dyDescent="0.2">
      <c r="U47941" s="59"/>
    </row>
    <row r="47942" spans="21:21" x14ac:dyDescent="0.2">
      <c r="U47942" s="59"/>
    </row>
    <row r="47943" spans="21:21" x14ac:dyDescent="0.2">
      <c r="U47943" s="59"/>
    </row>
    <row r="47944" spans="21:21" x14ac:dyDescent="0.2">
      <c r="U47944" s="59"/>
    </row>
    <row r="47945" spans="21:21" x14ac:dyDescent="0.2">
      <c r="U47945" s="59"/>
    </row>
    <row r="47946" spans="21:21" x14ac:dyDescent="0.2">
      <c r="U47946" s="59"/>
    </row>
    <row r="47947" spans="21:21" x14ac:dyDescent="0.2">
      <c r="U47947" s="59"/>
    </row>
    <row r="47948" spans="21:21" x14ac:dyDescent="0.2">
      <c r="U47948" s="59"/>
    </row>
    <row r="47949" spans="21:21" x14ac:dyDescent="0.2">
      <c r="U47949" s="59"/>
    </row>
    <row r="47950" spans="21:21" x14ac:dyDescent="0.2">
      <c r="U47950" s="59"/>
    </row>
    <row r="47951" spans="21:21" x14ac:dyDescent="0.2">
      <c r="U47951" s="59"/>
    </row>
    <row r="47952" spans="21:21" x14ac:dyDescent="0.2">
      <c r="U47952" s="59"/>
    </row>
    <row r="47953" spans="21:21" x14ac:dyDescent="0.2">
      <c r="U47953" s="59"/>
    </row>
    <row r="47954" spans="21:21" x14ac:dyDescent="0.2">
      <c r="U47954" s="59"/>
    </row>
    <row r="47955" spans="21:21" x14ac:dyDescent="0.2">
      <c r="U47955" s="59"/>
    </row>
    <row r="47956" spans="21:21" x14ac:dyDescent="0.2">
      <c r="U47956" s="59"/>
    </row>
    <row r="47957" spans="21:21" x14ac:dyDescent="0.2">
      <c r="U47957" s="59"/>
    </row>
    <row r="47958" spans="21:21" x14ac:dyDescent="0.2">
      <c r="U47958" s="59"/>
    </row>
    <row r="47959" spans="21:21" x14ac:dyDescent="0.2">
      <c r="U47959" s="59"/>
    </row>
    <row r="47960" spans="21:21" x14ac:dyDescent="0.2">
      <c r="U47960" s="59"/>
    </row>
    <row r="47961" spans="21:21" x14ac:dyDescent="0.2">
      <c r="U47961" s="59"/>
    </row>
    <row r="47962" spans="21:21" x14ac:dyDescent="0.2">
      <c r="U47962" s="59"/>
    </row>
    <row r="47963" spans="21:21" x14ac:dyDescent="0.2">
      <c r="U47963" s="59"/>
    </row>
    <row r="47964" spans="21:21" x14ac:dyDescent="0.2">
      <c r="U47964" s="59"/>
    </row>
    <row r="47965" spans="21:21" x14ac:dyDescent="0.2">
      <c r="U47965" s="59"/>
    </row>
    <row r="47966" spans="21:21" x14ac:dyDescent="0.2">
      <c r="U47966" s="59"/>
    </row>
    <row r="47967" spans="21:21" x14ac:dyDescent="0.2">
      <c r="U47967" s="59"/>
    </row>
    <row r="47968" spans="21:21" x14ac:dyDescent="0.2">
      <c r="U47968" s="59"/>
    </row>
    <row r="47969" spans="21:21" x14ac:dyDescent="0.2">
      <c r="U47969" s="59"/>
    </row>
    <row r="47970" spans="21:21" x14ac:dyDescent="0.2">
      <c r="U47970" s="59"/>
    </row>
    <row r="47971" spans="21:21" x14ac:dyDescent="0.2">
      <c r="U47971" s="59"/>
    </row>
    <row r="47972" spans="21:21" x14ac:dyDescent="0.2">
      <c r="U47972" s="59"/>
    </row>
    <row r="47973" spans="21:21" x14ac:dyDescent="0.2">
      <c r="U47973" s="59"/>
    </row>
    <row r="47974" spans="21:21" x14ac:dyDescent="0.2">
      <c r="U47974" s="59"/>
    </row>
    <row r="47975" spans="21:21" x14ac:dyDescent="0.2">
      <c r="U47975" s="59"/>
    </row>
    <row r="47976" spans="21:21" x14ac:dyDescent="0.2">
      <c r="U47976" s="59"/>
    </row>
    <row r="47977" spans="21:21" x14ac:dyDescent="0.2">
      <c r="U47977" s="59"/>
    </row>
    <row r="47978" spans="21:21" x14ac:dyDescent="0.2">
      <c r="U47978" s="59"/>
    </row>
    <row r="47979" spans="21:21" x14ac:dyDescent="0.2">
      <c r="U47979" s="59"/>
    </row>
    <row r="47980" spans="21:21" x14ac:dyDescent="0.2">
      <c r="U47980" s="59"/>
    </row>
    <row r="47981" spans="21:21" x14ac:dyDescent="0.2">
      <c r="U47981" s="59"/>
    </row>
    <row r="47982" spans="21:21" x14ac:dyDescent="0.2">
      <c r="U47982" s="59"/>
    </row>
    <row r="47983" spans="21:21" x14ac:dyDescent="0.2">
      <c r="U47983" s="59"/>
    </row>
    <row r="47984" spans="21:21" x14ac:dyDescent="0.2">
      <c r="U47984" s="59"/>
    </row>
    <row r="47985" spans="21:21" x14ac:dyDescent="0.2">
      <c r="U47985" s="59"/>
    </row>
    <row r="47986" spans="21:21" x14ac:dyDescent="0.2">
      <c r="U47986" s="59"/>
    </row>
    <row r="47987" spans="21:21" x14ac:dyDescent="0.2">
      <c r="U47987" s="59"/>
    </row>
    <row r="47988" spans="21:21" x14ac:dyDescent="0.2">
      <c r="U47988" s="59"/>
    </row>
    <row r="47989" spans="21:21" x14ac:dyDescent="0.2">
      <c r="U47989" s="59"/>
    </row>
    <row r="47990" spans="21:21" x14ac:dyDescent="0.2">
      <c r="U47990" s="59"/>
    </row>
    <row r="47991" spans="21:21" x14ac:dyDescent="0.2">
      <c r="U47991" s="59"/>
    </row>
    <row r="47992" spans="21:21" x14ac:dyDescent="0.2">
      <c r="U47992" s="59"/>
    </row>
    <row r="47993" spans="21:21" x14ac:dyDescent="0.2">
      <c r="U47993" s="59"/>
    </row>
    <row r="47994" spans="21:21" x14ac:dyDescent="0.2">
      <c r="U47994" s="59"/>
    </row>
    <row r="47995" spans="21:21" x14ac:dyDescent="0.2">
      <c r="U47995" s="59"/>
    </row>
    <row r="47996" spans="21:21" x14ac:dyDescent="0.2">
      <c r="U47996" s="59"/>
    </row>
    <row r="47997" spans="21:21" x14ac:dyDescent="0.2">
      <c r="U47997" s="59"/>
    </row>
    <row r="47998" spans="21:21" x14ac:dyDescent="0.2">
      <c r="U47998" s="59"/>
    </row>
    <row r="47999" spans="21:21" x14ac:dyDescent="0.2">
      <c r="U47999" s="59"/>
    </row>
    <row r="48000" spans="21:21" x14ac:dyDescent="0.2">
      <c r="U48000" s="59"/>
    </row>
    <row r="48001" spans="21:21" x14ac:dyDescent="0.2">
      <c r="U48001" s="59"/>
    </row>
    <row r="48002" spans="21:21" x14ac:dyDescent="0.2">
      <c r="U48002" s="59"/>
    </row>
    <row r="48003" spans="21:21" x14ac:dyDescent="0.2">
      <c r="U48003" s="59"/>
    </row>
    <row r="48004" spans="21:21" x14ac:dyDescent="0.2">
      <c r="U48004" s="59"/>
    </row>
    <row r="48005" spans="21:21" x14ac:dyDescent="0.2">
      <c r="U48005" s="59"/>
    </row>
    <row r="48006" spans="21:21" x14ac:dyDescent="0.2">
      <c r="U48006" s="59"/>
    </row>
    <row r="48007" spans="21:21" x14ac:dyDescent="0.2">
      <c r="U48007" s="59"/>
    </row>
    <row r="48008" spans="21:21" x14ac:dyDescent="0.2">
      <c r="U48008" s="59"/>
    </row>
    <row r="48009" spans="21:21" x14ac:dyDescent="0.2">
      <c r="U48009" s="59"/>
    </row>
    <row r="48010" spans="21:21" x14ac:dyDescent="0.2">
      <c r="U48010" s="59"/>
    </row>
    <row r="48011" spans="21:21" x14ac:dyDescent="0.2">
      <c r="U48011" s="59"/>
    </row>
    <row r="48012" spans="21:21" x14ac:dyDescent="0.2">
      <c r="U48012" s="59"/>
    </row>
    <row r="48013" spans="21:21" x14ac:dyDescent="0.2">
      <c r="U48013" s="59"/>
    </row>
    <row r="48014" spans="21:21" x14ac:dyDescent="0.2">
      <c r="U48014" s="59"/>
    </row>
    <row r="48015" spans="21:21" x14ac:dyDescent="0.2">
      <c r="U48015" s="59"/>
    </row>
    <row r="48016" spans="21:21" x14ac:dyDescent="0.2">
      <c r="U48016" s="59"/>
    </row>
    <row r="48017" spans="21:21" x14ac:dyDescent="0.2">
      <c r="U48017" s="59"/>
    </row>
    <row r="48018" spans="21:21" x14ac:dyDescent="0.2">
      <c r="U48018" s="59"/>
    </row>
    <row r="48019" spans="21:21" x14ac:dyDescent="0.2">
      <c r="U48019" s="59"/>
    </row>
    <row r="48020" spans="21:21" x14ac:dyDescent="0.2">
      <c r="U48020" s="59"/>
    </row>
    <row r="48021" spans="21:21" x14ac:dyDescent="0.2">
      <c r="U48021" s="59"/>
    </row>
    <row r="48022" spans="21:21" x14ac:dyDescent="0.2">
      <c r="U48022" s="59"/>
    </row>
    <row r="48023" spans="21:21" x14ac:dyDescent="0.2">
      <c r="U48023" s="59"/>
    </row>
    <row r="48024" spans="21:21" x14ac:dyDescent="0.2">
      <c r="U48024" s="59"/>
    </row>
    <row r="48025" spans="21:21" x14ac:dyDescent="0.2">
      <c r="U48025" s="59"/>
    </row>
    <row r="48026" spans="21:21" x14ac:dyDescent="0.2">
      <c r="U48026" s="59"/>
    </row>
    <row r="48027" spans="21:21" x14ac:dyDescent="0.2">
      <c r="U48027" s="59"/>
    </row>
    <row r="48028" spans="21:21" x14ac:dyDescent="0.2">
      <c r="U48028" s="59"/>
    </row>
    <row r="48029" spans="21:21" x14ac:dyDescent="0.2">
      <c r="U48029" s="59"/>
    </row>
    <row r="48030" spans="21:21" x14ac:dyDescent="0.2">
      <c r="U48030" s="59"/>
    </row>
    <row r="48031" spans="21:21" x14ac:dyDescent="0.2">
      <c r="U48031" s="59"/>
    </row>
    <row r="48032" spans="21:21" x14ac:dyDescent="0.2">
      <c r="U48032" s="59"/>
    </row>
    <row r="48033" spans="21:21" x14ac:dyDescent="0.2">
      <c r="U48033" s="59"/>
    </row>
    <row r="48034" spans="21:21" x14ac:dyDescent="0.2">
      <c r="U48034" s="59"/>
    </row>
    <row r="48035" spans="21:21" x14ac:dyDescent="0.2">
      <c r="U48035" s="59"/>
    </row>
    <row r="48036" spans="21:21" x14ac:dyDescent="0.2">
      <c r="U48036" s="59"/>
    </row>
    <row r="48037" spans="21:21" x14ac:dyDescent="0.2">
      <c r="U48037" s="59"/>
    </row>
    <row r="48038" spans="21:21" x14ac:dyDescent="0.2">
      <c r="U48038" s="59"/>
    </row>
    <row r="48039" spans="21:21" x14ac:dyDescent="0.2">
      <c r="U48039" s="59"/>
    </row>
    <row r="48040" spans="21:21" x14ac:dyDescent="0.2">
      <c r="U48040" s="59"/>
    </row>
    <row r="48041" spans="21:21" x14ac:dyDescent="0.2">
      <c r="U48041" s="59"/>
    </row>
    <row r="48042" spans="21:21" x14ac:dyDescent="0.2">
      <c r="U48042" s="59"/>
    </row>
    <row r="48043" spans="21:21" x14ac:dyDescent="0.2">
      <c r="U48043" s="59"/>
    </row>
    <row r="48044" spans="21:21" x14ac:dyDescent="0.2">
      <c r="U48044" s="59"/>
    </row>
    <row r="48045" spans="21:21" x14ac:dyDescent="0.2">
      <c r="U48045" s="59"/>
    </row>
    <row r="48046" spans="21:21" x14ac:dyDescent="0.2">
      <c r="U48046" s="59"/>
    </row>
    <row r="48047" spans="21:21" x14ac:dyDescent="0.2">
      <c r="U48047" s="59"/>
    </row>
    <row r="48048" spans="21:21" x14ac:dyDescent="0.2">
      <c r="U48048" s="59"/>
    </row>
    <row r="48049" spans="21:21" x14ac:dyDescent="0.2">
      <c r="U48049" s="59"/>
    </row>
    <row r="48050" spans="21:21" x14ac:dyDescent="0.2">
      <c r="U48050" s="59"/>
    </row>
    <row r="48051" spans="21:21" x14ac:dyDescent="0.2">
      <c r="U48051" s="59"/>
    </row>
    <row r="48052" spans="21:21" x14ac:dyDescent="0.2">
      <c r="U48052" s="59"/>
    </row>
    <row r="48053" spans="21:21" x14ac:dyDescent="0.2">
      <c r="U48053" s="59"/>
    </row>
    <row r="48054" spans="21:21" x14ac:dyDescent="0.2">
      <c r="U48054" s="59"/>
    </row>
    <row r="48055" spans="21:21" x14ac:dyDescent="0.2">
      <c r="U48055" s="59"/>
    </row>
    <row r="48056" spans="21:21" x14ac:dyDescent="0.2">
      <c r="U48056" s="59"/>
    </row>
    <row r="48057" spans="21:21" x14ac:dyDescent="0.2">
      <c r="U48057" s="59"/>
    </row>
    <row r="48058" spans="21:21" x14ac:dyDescent="0.2">
      <c r="U48058" s="59"/>
    </row>
    <row r="48059" spans="21:21" x14ac:dyDescent="0.2">
      <c r="U48059" s="59"/>
    </row>
    <row r="48060" spans="21:21" x14ac:dyDescent="0.2">
      <c r="U48060" s="59"/>
    </row>
    <row r="48061" spans="21:21" x14ac:dyDescent="0.2">
      <c r="U48061" s="59"/>
    </row>
    <row r="48062" spans="21:21" x14ac:dyDescent="0.2">
      <c r="U48062" s="59"/>
    </row>
    <row r="48063" spans="21:21" x14ac:dyDescent="0.2">
      <c r="U48063" s="59"/>
    </row>
    <row r="48064" spans="21:21" x14ac:dyDescent="0.2">
      <c r="U48064" s="59"/>
    </row>
    <row r="48065" spans="21:21" x14ac:dyDescent="0.2">
      <c r="U48065" s="59"/>
    </row>
    <row r="48066" spans="21:21" x14ac:dyDescent="0.2">
      <c r="U48066" s="59"/>
    </row>
    <row r="48067" spans="21:21" x14ac:dyDescent="0.2">
      <c r="U48067" s="59"/>
    </row>
    <row r="48068" spans="21:21" x14ac:dyDescent="0.2">
      <c r="U48068" s="59"/>
    </row>
    <row r="48069" spans="21:21" x14ac:dyDescent="0.2">
      <c r="U48069" s="59"/>
    </row>
    <row r="48070" spans="21:21" x14ac:dyDescent="0.2">
      <c r="U48070" s="59"/>
    </row>
    <row r="48071" spans="21:21" x14ac:dyDescent="0.2">
      <c r="U48071" s="59"/>
    </row>
    <row r="48072" spans="21:21" x14ac:dyDescent="0.2">
      <c r="U48072" s="59"/>
    </row>
    <row r="48073" spans="21:21" x14ac:dyDescent="0.2">
      <c r="U48073" s="59"/>
    </row>
    <row r="48074" spans="21:21" x14ac:dyDescent="0.2">
      <c r="U48074" s="59"/>
    </row>
    <row r="48075" spans="21:21" x14ac:dyDescent="0.2">
      <c r="U48075" s="59"/>
    </row>
    <row r="48076" spans="21:21" x14ac:dyDescent="0.2">
      <c r="U48076" s="59"/>
    </row>
    <row r="48077" spans="21:21" x14ac:dyDescent="0.2">
      <c r="U48077" s="59"/>
    </row>
    <row r="48078" spans="21:21" x14ac:dyDescent="0.2">
      <c r="U48078" s="59"/>
    </row>
    <row r="48079" spans="21:21" x14ac:dyDescent="0.2">
      <c r="U48079" s="59"/>
    </row>
    <row r="48080" spans="21:21" x14ac:dyDescent="0.2">
      <c r="U48080" s="59"/>
    </row>
    <row r="48081" spans="21:21" x14ac:dyDescent="0.2">
      <c r="U48081" s="59"/>
    </row>
    <row r="48082" spans="21:21" x14ac:dyDescent="0.2">
      <c r="U48082" s="59"/>
    </row>
    <row r="48083" spans="21:21" x14ac:dyDescent="0.2">
      <c r="U48083" s="59"/>
    </row>
    <row r="48084" spans="21:21" x14ac:dyDescent="0.2">
      <c r="U48084" s="59"/>
    </row>
    <row r="48085" spans="21:21" x14ac:dyDescent="0.2">
      <c r="U48085" s="59"/>
    </row>
    <row r="48086" spans="21:21" x14ac:dyDescent="0.2">
      <c r="U48086" s="59"/>
    </row>
    <row r="48087" spans="21:21" x14ac:dyDescent="0.2">
      <c r="U48087" s="59"/>
    </row>
    <row r="48088" spans="21:21" x14ac:dyDescent="0.2">
      <c r="U48088" s="59"/>
    </row>
    <row r="48089" spans="21:21" x14ac:dyDescent="0.2">
      <c r="U48089" s="59"/>
    </row>
    <row r="48090" spans="21:21" x14ac:dyDescent="0.2">
      <c r="U48090" s="59"/>
    </row>
    <row r="48091" spans="21:21" x14ac:dyDescent="0.2">
      <c r="U48091" s="59"/>
    </row>
    <row r="48092" spans="21:21" x14ac:dyDescent="0.2">
      <c r="U48092" s="59"/>
    </row>
    <row r="48093" spans="21:21" x14ac:dyDescent="0.2">
      <c r="U48093" s="59"/>
    </row>
    <row r="48094" spans="21:21" x14ac:dyDescent="0.2">
      <c r="U48094" s="59"/>
    </row>
    <row r="48095" spans="21:21" x14ac:dyDescent="0.2">
      <c r="U48095" s="59"/>
    </row>
    <row r="48096" spans="21:21" x14ac:dyDescent="0.2">
      <c r="U48096" s="59"/>
    </row>
    <row r="48097" spans="21:21" x14ac:dyDescent="0.2">
      <c r="U48097" s="59"/>
    </row>
    <row r="48098" spans="21:21" x14ac:dyDescent="0.2">
      <c r="U48098" s="59"/>
    </row>
    <row r="48099" spans="21:21" x14ac:dyDescent="0.2">
      <c r="U48099" s="59"/>
    </row>
    <row r="48100" spans="21:21" x14ac:dyDescent="0.2">
      <c r="U48100" s="59"/>
    </row>
    <row r="48101" spans="21:21" x14ac:dyDescent="0.2">
      <c r="U48101" s="59"/>
    </row>
    <row r="48102" spans="21:21" x14ac:dyDescent="0.2">
      <c r="U48102" s="59"/>
    </row>
    <row r="48103" spans="21:21" x14ac:dyDescent="0.2">
      <c r="U48103" s="59"/>
    </row>
    <row r="48104" spans="21:21" x14ac:dyDescent="0.2">
      <c r="U48104" s="59"/>
    </row>
    <row r="48105" spans="21:21" x14ac:dyDescent="0.2">
      <c r="U48105" s="59"/>
    </row>
    <row r="48106" spans="21:21" x14ac:dyDescent="0.2">
      <c r="U48106" s="59"/>
    </row>
    <row r="48107" spans="21:21" x14ac:dyDescent="0.2">
      <c r="U48107" s="59"/>
    </row>
    <row r="48108" spans="21:21" x14ac:dyDescent="0.2">
      <c r="U48108" s="59"/>
    </row>
    <row r="48109" spans="21:21" x14ac:dyDescent="0.2">
      <c r="U48109" s="59"/>
    </row>
    <row r="48110" spans="21:21" x14ac:dyDescent="0.2">
      <c r="U48110" s="59"/>
    </row>
    <row r="48111" spans="21:21" x14ac:dyDescent="0.2">
      <c r="U48111" s="59"/>
    </row>
    <row r="48112" spans="21:21" x14ac:dyDescent="0.2">
      <c r="U48112" s="59"/>
    </row>
    <row r="48113" spans="21:21" x14ac:dyDescent="0.2">
      <c r="U48113" s="59"/>
    </row>
    <row r="48114" spans="21:21" x14ac:dyDescent="0.2">
      <c r="U48114" s="59"/>
    </row>
    <row r="48115" spans="21:21" x14ac:dyDescent="0.2">
      <c r="U48115" s="59"/>
    </row>
    <row r="48116" spans="21:21" x14ac:dyDescent="0.2">
      <c r="U48116" s="59"/>
    </row>
    <row r="48117" spans="21:21" x14ac:dyDescent="0.2">
      <c r="U48117" s="59"/>
    </row>
    <row r="48118" spans="21:21" x14ac:dyDescent="0.2">
      <c r="U48118" s="59"/>
    </row>
    <row r="48119" spans="21:21" x14ac:dyDescent="0.2">
      <c r="U48119" s="59"/>
    </row>
    <row r="48120" spans="21:21" x14ac:dyDescent="0.2">
      <c r="U48120" s="59"/>
    </row>
    <row r="48121" spans="21:21" x14ac:dyDescent="0.2">
      <c r="U48121" s="59"/>
    </row>
    <row r="48122" spans="21:21" x14ac:dyDescent="0.2">
      <c r="U48122" s="59"/>
    </row>
    <row r="48123" spans="21:21" x14ac:dyDescent="0.2">
      <c r="U48123" s="59"/>
    </row>
    <row r="48124" spans="21:21" x14ac:dyDescent="0.2">
      <c r="U48124" s="59"/>
    </row>
    <row r="48125" spans="21:21" x14ac:dyDescent="0.2">
      <c r="U48125" s="59"/>
    </row>
    <row r="48126" spans="21:21" x14ac:dyDescent="0.2">
      <c r="U48126" s="59"/>
    </row>
    <row r="48127" spans="21:21" x14ac:dyDescent="0.2">
      <c r="U48127" s="59"/>
    </row>
    <row r="48128" spans="21:21" x14ac:dyDescent="0.2">
      <c r="U48128" s="59"/>
    </row>
    <row r="48129" spans="21:21" x14ac:dyDescent="0.2">
      <c r="U48129" s="59"/>
    </row>
    <row r="48130" spans="21:21" x14ac:dyDescent="0.2">
      <c r="U48130" s="59"/>
    </row>
    <row r="48131" spans="21:21" x14ac:dyDescent="0.2">
      <c r="U48131" s="59"/>
    </row>
    <row r="48132" spans="21:21" x14ac:dyDescent="0.2">
      <c r="U48132" s="59"/>
    </row>
    <row r="48133" spans="21:21" x14ac:dyDescent="0.2">
      <c r="U48133" s="59"/>
    </row>
    <row r="48134" spans="21:21" x14ac:dyDescent="0.2">
      <c r="U48134" s="59"/>
    </row>
    <row r="48135" spans="21:21" x14ac:dyDescent="0.2">
      <c r="U48135" s="59"/>
    </row>
    <row r="48136" spans="21:21" x14ac:dyDescent="0.2">
      <c r="U48136" s="59"/>
    </row>
    <row r="48137" spans="21:21" x14ac:dyDescent="0.2">
      <c r="U48137" s="59"/>
    </row>
    <row r="48138" spans="21:21" x14ac:dyDescent="0.2">
      <c r="U48138" s="59"/>
    </row>
    <row r="48139" spans="21:21" x14ac:dyDescent="0.2">
      <c r="U48139" s="59"/>
    </row>
    <row r="48140" spans="21:21" x14ac:dyDescent="0.2">
      <c r="U48140" s="59"/>
    </row>
    <row r="48141" spans="21:21" x14ac:dyDescent="0.2">
      <c r="U48141" s="59"/>
    </row>
    <row r="48142" spans="21:21" x14ac:dyDescent="0.2">
      <c r="U48142" s="59"/>
    </row>
    <row r="48143" spans="21:21" x14ac:dyDescent="0.2">
      <c r="U48143" s="59"/>
    </row>
    <row r="48144" spans="21:21" x14ac:dyDescent="0.2">
      <c r="U48144" s="59"/>
    </row>
    <row r="48145" spans="21:21" x14ac:dyDescent="0.2">
      <c r="U48145" s="59"/>
    </row>
    <row r="48146" spans="21:21" x14ac:dyDescent="0.2">
      <c r="U48146" s="59"/>
    </row>
    <row r="48147" spans="21:21" x14ac:dyDescent="0.2">
      <c r="U48147" s="59"/>
    </row>
    <row r="48148" spans="21:21" x14ac:dyDescent="0.2">
      <c r="U48148" s="59"/>
    </row>
    <row r="48149" spans="21:21" x14ac:dyDescent="0.2">
      <c r="U48149" s="59"/>
    </row>
    <row r="48150" spans="21:21" x14ac:dyDescent="0.2">
      <c r="U48150" s="59"/>
    </row>
    <row r="48151" spans="21:21" x14ac:dyDescent="0.2">
      <c r="U48151" s="59"/>
    </row>
    <row r="48152" spans="21:21" x14ac:dyDescent="0.2">
      <c r="U48152" s="59"/>
    </row>
    <row r="48153" spans="21:21" x14ac:dyDescent="0.2">
      <c r="U48153" s="59"/>
    </row>
    <row r="48154" spans="21:21" x14ac:dyDescent="0.2">
      <c r="U48154" s="59"/>
    </row>
    <row r="48155" spans="21:21" x14ac:dyDescent="0.2">
      <c r="U48155" s="59"/>
    </row>
    <row r="48156" spans="21:21" x14ac:dyDescent="0.2">
      <c r="U48156" s="59"/>
    </row>
    <row r="48157" spans="21:21" x14ac:dyDescent="0.2">
      <c r="U48157" s="59"/>
    </row>
    <row r="48158" spans="21:21" x14ac:dyDescent="0.2">
      <c r="U48158" s="59"/>
    </row>
    <row r="48159" spans="21:21" x14ac:dyDescent="0.2">
      <c r="U48159" s="59"/>
    </row>
    <row r="48160" spans="21:21" x14ac:dyDescent="0.2">
      <c r="U48160" s="59"/>
    </row>
    <row r="48161" spans="21:21" x14ac:dyDescent="0.2">
      <c r="U48161" s="59"/>
    </row>
    <row r="48162" spans="21:21" x14ac:dyDescent="0.2">
      <c r="U48162" s="59"/>
    </row>
    <row r="48163" spans="21:21" x14ac:dyDescent="0.2">
      <c r="U48163" s="59"/>
    </row>
    <row r="48164" spans="21:21" x14ac:dyDescent="0.2">
      <c r="U48164" s="59"/>
    </row>
    <row r="48165" spans="21:21" x14ac:dyDescent="0.2">
      <c r="U48165" s="59"/>
    </row>
    <row r="48166" spans="21:21" x14ac:dyDescent="0.2">
      <c r="U48166" s="59"/>
    </row>
    <row r="48167" spans="21:21" x14ac:dyDescent="0.2">
      <c r="U48167" s="59"/>
    </row>
    <row r="48168" spans="21:21" x14ac:dyDescent="0.2">
      <c r="U48168" s="59"/>
    </row>
    <row r="48169" spans="21:21" x14ac:dyDescent="0.2">
      <c r="U48169" s="59"/>
    </row>
    <row r="48170" spans="21:21" x14ac:dyDescent="0.2">
      <c r="U48170" s="59"/>
    </row>
    <row r="48171" spans="21:21" x14ac:dyDescent="0.2">
      <c r="U48171" s="59"/>
    </row>
    <row r="48172" spans="21:21" x14ac:dyDescent="0.2">
      <c r="U48172" s="59"/>
    </row>
    <row r="48173" spans="21:21" x14ac:dyDescent="0.2">
      <c r="U48173" s="59"/>
    </row>
    <row r="48174" spans="21:21" x14ac:dyDescent="0.2">
      <c r="U48174" s="59"/>
    </row>
    <row r="48175" spans="21:21" x14ac:dyDescent="0.2">
      <c r="U48175" s="59"/>
    </row>
    <row r="48176" spans="21:21" x14ac:dyDescent="0.2">
      <c r="U48176" s="59"/>
    </row>
    <row r="48177" spans="21:21" x14ac:dyDescent="0.2">
      <c r="U48177" s="59"/>
    </row>
    <row r="48178" spans="21:21" x14ac:dyDescent="0.2">
      <c r="U48178" s="59"/>
    </row>
    <row r="48179" spans="21:21" x14ac:dyDescent="0.2">
      <c r="U48179" s="59"/>
    </row>
    <row r="48180" spans="21:21" x14ac:dyDescent="0.2">
      <c r="U48180" s="59"/>
    </row>
    <row r="48181" spans="21:21" x14ac:dyDescent="0.2">
      <c r="U48181" s="59"/>
    </row>
    <row r="48182" spans="21:21" x14ac:dyDescent="0.2">
      <c r="U48182" s="59"/>
    </row>
    <row r="48183" spans="21:21" x14ac:dyDescent="0.2">
      <c r="U48183" s="59"/>
    </row>
    <row r="48184" spans="21:21" x14ac:dyDescent="0.2">
      <c r="U48184" s="59"/>
    </row>
    <row r="48185" spans="21:21" x14ac:dyDescent="0.2">
      <c r="U48185" s="59"/>
    </row>
    <row r="48186" spans="21:21" x14ac:dyDescent="0.2">
      <c r="U48186" s="59"/>
    </row>
    <row r="48187" spans="21:21" x14ac:dyDescent="0.2">
      <c r="U48187" s="59"/>
    </row>
    <row r="48188" spans="21:21" x14ac:dyDescent="0.2">
      <c r="U48188" s="59"/>
    </row>
    <row r="48189" spans="21:21" x14ac:dyDescent="0.2">
      <c r="U48189" s="59"/>
    </row>
    <row r="48190" spans="21:21" x14ac:dyDescent="0.2">
      <c r="U48190" s="59"/>
    </row>
    <row r="48191" spans="21:21" x14ac:dyDescent="0.2">
      <c r="U48191" s="59"/>
    </row>
    <row r="48192" spans="21:21" x14ac:dyDescent="0.2">
      <c r="U48192" s="59"/>
    </row>
    <row r="48193" spans="21:21" x14ac:dyDescent="0.2">
      <c r="U48193" s="59"/>
    </row>
    <row r="48194" spans="21:21" x14ac:dyDescent="0.2">
      <c r="U48194" s="59"/>
    </row>
    <row r="48195" spans="21:21" x14ac:dyDescent="0.2">
      <c r="U48195" s="59"/>
    </row>
    <row r="48196" spans="21:21" x14ac:dyDescent="0.2">
      <c r="U48196" s="59"/>
    </row>
    <row r="48197" spans="21:21" x14ac:dyDescent="0.2">
      <c r="U48197" s="59"/>
    </row>
    <row r="48198" spans="21:21" x14ac:dyDescent="0.2">
      <c r="U48198" s="59"/>
    </row>
    <row r="48199" spans="21:21" x14ac:dyDescent="0.2">
      <c r="U48199" s="59"/>
    </row>
    <row r="48200" spans="21:21" x14ac:dyDescent="0.2">
      <c r="U48200" s="59"/>
    </row>
    <row r="48201" spans="21:21" x14ac:dyDescent="0.2">
      <c r="U48201" s="59"/>
    </row>
    <row r="48202" spans="21:21" x14ac:dyDescent="0.2">
      <c r="U48202" s="59"/>
    </row>
    <row r="48203" spans="21:21" x14ac:dyDescent="0.2">
      <c r="U48203" s="59"/>
    </row>
    <row r="48204" spans="21:21" x14ac:dyDescent="0.2">
      <c r="U48204" s="59"/>
    </row>
    <row r="48205" spans="21:21" x14ac:dyDescent="0.2">
      <c r="U48205" s="59"/>
    </row>
    <row r="48206" spans="21:21" x14ac:dyDescent="0.2">
      <c r="U48206" s="59"/>
    </row>
    <row r="48207" spans="21:21" x14ac:dyDescent="0.2">
      <c r="U48207" s="59"/>
    </row>
    <row r="48208" spans="21:21" x14ac:dyDescent="0.2">
      <c r="U48208" s="59"/>
    </row>
    <row r="48209" spans="21:21" x14ac:dyDescent="0.2">
      <c r="U48209" s="59"/>
    </row>
    <row r="48210" spans="21:21" x14ac:dyDescent="0.2">
      <c r="U48210" s="59"/>
    </row>
    <row r="48211" spans="21:21" x14ac:dyDescent="0.2">
      <c r="U48211" s="59"/>
    </row>
    <row r="48212" spans="21:21" x14ac:dyDescent="0.2">
      <c r="U48212" s="59"/>
    </row>
    <row r="48213" spans="21:21" x14ac:dyDescent="0.2">
      <c r="U48213" s="59"/>
    </row>
    <row r="48214" spans="21:21" x14ac:dyDescent="0.2">
      <c r="U48214" s="59"/>
    </row>
    <row r="48215" spans="21:21" x14ac:dyDescent="0.2">
      <c r="U48215" s="59"/>
    </row>
    <row r="48216" spans="21:21" x14ac:dyDescent="0.2">
      <c r="U48216" s="59"/>
    </row>
    <row r="48217" spans="21:21" x14ac:dyDescent="0.2">
      <c r="U48217" s="59"/>
    </row>
    <row r="48218" spans="21:21" x14ac:dyDescent="0.2">
      <c r="U48218" s="59"/>
    </row>
    <row r="48219" spans="21:21" x14ac:dyDescent="0.2">
      <c r="U48219" s="59"/>
    </row>
    <row r="48220" spans="21:21" x14ac:dyDescent="0.2">
      <c r="U48220" s="59"/>
    </row>
    <row r="48221" spans="21:21" x14ac:dyDescent="0.2">
      <c r="U48221" s="59"/>
    </row>
    <row r="48222" spans="21:21" x14ac:dyDescent="0.2">
      <c r="U48222" s="59"/>
    </row>
    <row r="48223" spans="21:21" x14ac:dyDescent="0.2">
      <c r="U48223" s="59"/>
    </row>
    <row r="48224" spans="21:21" x14ac:dyDescent="0.2">
      <c r="U48224" s="59"/>
    </row>
    <row r="48225" spans="21:21" x14ac:dyDescent="0.2">
      <c r="U48225" s="59"/>
    </row>
    <row r="48226" spans="21:21" x14ac:dyDescent="0.2">
      <c r="U48226" s="59"/>
    </row>
    <row r="48227" spans="21:21" x14ac:dyDescent="0.2">
      <c r="U48227" s="59"/>
    </row>
    <row r="48228" spans="21:21" x14ac:dyDescent="0.2">
      <c r="U48228" s="59"/>
    </row>
    <row r="48229" spans="21:21" x14ac:dyDescent="0.2">
      <c r="U48229" s="59"/>
    </row>
    <row r="48230" spans="21:21" x14ac:dyDescent="0.2">
      <c r="U48230" s="59"/>
    </row>
    <row r="48231" spans="21:21" x14ac:dyDescent="0.2">
      <c r="U48231" s="59"/>
    </row>
    <row r="48232" spans="21:21" x14ac:dyDescent="0.2">
      <c r="U48232" s="59"/>
    </row>
    <row r="48233" spans="21:21" x14ac:dyDescent="0.2">
      <c r="U48233" s="59"/>
    </row>
    <row r="48234" spans="21:21" x14ac:dyDescent="0.2">
      <c r="U48234" s="59"/>
    </row>
    <row r="48235" spans="21:21" x14ac:dyDescent="0.2">
      <c r="U48235" s="59"/>
    </row>
    <row r="48236" spans="21:21" x14ac:dyDescent="0.2">
      <c r="U48236" s="59"/>
    </row>
    <row r="48237" spans="21:21" x14ac:dyDescent="0.2">
      <c r="U48237" s="59"/>
    </row>
    <row r="48238" spans="21:21" x14ac:dyDescent="0.2">
      <c r="U48238" s="59"/>
    </row>
    <row r="48239" spans="21:21" x14ac:dyDescent="0.2">
      <c r="U48239" s="59"/>
    </row>
    <row r="48240" spans="21:21" x14ac:dyDescent="0.2">
      <c r="U48240" s="59"/>
    </row>
    <row r="48241" spans="21:21" x14ac:dyDescent="0.2">
      <c r="U48241" s="59"/>
    </row>
    <row r="48242" spans="21:21" x14ac:dyDescent="0.2">
      <c r="U48242" s="59"/>
    </row>
    <row r="48243" spans="21:21" x14ac:dyDescent="0.2">
      <c r="U48243" s="59"/>
    </row>
    <row r="48244" spans="21:21" x14ac:dyDescent="0.2">
      <c r="U48244" s="59"/>
    </row>
    <row r="48245" spans="21:21" x14ac:dyDescent="0.2">
      <c r="U48245" s="59"/>
    </row>
    <row r="48246" spans="21:21" x14ac:dyDescent="0.2">
      <c r="U48246" s="59"/>
    </row>
    <row r="48247" spans="21:21" x14ac:dyDescent="0.2">
      <c r="U48247" s="59"/>
    </row>
    <row r="48248" spans="21:21" x14ac:dyDescent="0.2">
      <c r="U48248" s="59"/>
    </row>
    <row r="48249" spans="21:21" x14ac:dyDescent="0.2">
      <c r="U48249" s="59"/>
    </row>
    <row r="48250" spans="21:21" x14ac:dyDescent="0.2">
      <c r="U48250" s="59"/>
    </row>
    <row r="48251" spans="21:21" x14ac:dyDescent="0.2">
      <c r="U48251" s="59"/>
    </row>
    <row r="48252" spans="21:21" x14ac:dyDescent="0.2">
      <c r="U48252" s="59"/>
    </row>
    <row r="48253" spans="21:21" x14ac:dyDescent="0.2">
      <c r="U48253" s="59"/>
    </row>
    <row r="48254" spans="21:21" x14ac:dyDescent="0.2">
      <c r="U48254" s="59"/>
    </row>
    <row r="48255" spans="21:21" x14ac:dyDescent="0.2">
      <c r="U48255" s="59"/>
    </row>
    <row r="48256" spans="21:21" x14ac:dyDescent="0.2">
      <c r="U48256" s="59"/>
    </row>
    <row r="48257" spans="21:21" x14ac:dyDescent="0.2">
      <c r="U48257" s="59"/>
    </row>
    <row r="48258" spans="21:21" x14ac:dyDescent="0.2">
      <c r="U48258" s="59"/>
    </row>
    <row r="48259" spans="21:21" x14ac:dyDescent="0.2">
      <c r="U48259" s="59"/>
    </row>
    <row r="48260" spans="21:21" x14ac:dyDescent="0.2">
      <c r="U48260" s="59"/>
    </row>
    <row r="48261" spans="21:21" x14ac:dyDescent="0.2">
      <c r="U48261" s="59"/>
    </row>
    <row r="48262" spans="21:21" x14ac:dyDescent="0.2">
      <c r="U48262" s="59"/>
    </row>
    <row r="48263" spans="21:21" x14ac:dyDescent="0.2">
      <c r="U48263" s="59"/>
    </row>
    <row r="48264" spans="21:21" x14ac:dyDescent="0.2">
      <c r="U48264" s="59"/>
    </row>
    <row r="48265" spans="21:21" x14ac:dyDescent="0.2">
      <c r="U48265" s="59"/>
    </row>
    <row r="48266" spans="21:21" x14ac:dyDescent="0.2">
      <c r="U48266" s="59"/>
    </row>
    <row r="48267" spans="21:21" x14ac:dyDescent="0.2">
      <c r="U48267" s="59"/>
    </row>
    <row r="48268" spans="21:21" x14ac:dyDescent="0.2">
      <c r="U48268" s="59"/>
    </row>
    <row r="48269" spans="21:21" x14ac:dyDescent="0.2">
      <c r="U48269" s="59"/>
    </row>
    <row r="48270" spans="21:21" x14ac:dyDescent="0.2">
      <c r="U48270" s="59"/>
    </row>
    <row r="48271" spans="21:21" x14ac:dyDescent="0.2">
      <c r="U48271" s="59"/>
    </row>
    <row r="48272" spans="21:21" x14ac:dyDescent="0.2">
      <c r="U48272" s="59"/>
    </row>
    <row r="48273" spans="21:21" x14ac:dyDescent="0.2">
      <c r="U48273" s="59"/>
    </row>
    <row r="48274" spans="21:21" x14ac:dyDescent="0.2">
      <c r="U48274" s="59"/>
    </row>
    <row r="48275" spans="21:21" x14ac:dyDescent="0.2">
      <c r="U48275" s="59"/>
    </row>
    <row r="48276" spans="21:21" x14ac:dyDescent="0.2">
      <c r="U48276" s="59"/>
    </row>
    <row r="48277" spans="21:21" x14ac:dyDescent="0.2">
      <c r="U48277" s="59"/>
    </row>
    <row r="48278" spans="21:21" x14ac:dyDescent="0.2">
      <c r="U48278" s="59"/>
    </row>
    <row r="48279" spans="21:21" x14ac:dyDescent="0.2">
      <c r="U48279" s="59"/>
    </row>
    <row r="48280" spans="21:21" x14ac:dyDescent="0.2">
      <c r="U48280" s="59"/>
    </row>
    <row r="48281" spans="21:21" x14ac:dyDescent="0.2">
      <c r="U48281" s="59"/>
    </row>
    <row r="48282" spans="21:21" x14ac:dyDescent="0.2">
      <c r="U48282" s="59"/>
    </row>
    <row r="48283" spans="21:21" x14ac:dyDescent="0.2">
      <c r="U48283" s="59"/>
    </row>
    <row r="48284" spans="21:21" x14ac:dyDescent="0.2">
      <c r="U48284" s="59"/>
    </row>
    <row r="48285" spans="21:21" x14ac:dyDescent="0.2">
      <c r="U48285" s="59"/>
    </row>
    <row r="48286" spans="21:21" x14ac:dyDescent="0.2">
      <c r="U48286" s="59"/>
    </row>
    <row r="48287" spans="21:21" x14ac:dyDescent="0.2">
      <c r="U48287" s="59"/>
    </row>
    <row r="48288" spans="21:21" x14ac:dyDescent="0.2">
      <c r="U48288" s="59"/>
    </row>
    <row r="48289" spans="21:21" x14ac:dyDescent="0.2">
      <c r="U48289" s="59"/>
    </row>
    <row r="48290" spans="21:21" x14ac:dyDescent="0.2">
      <c r="U48290" s="59"/>
    </row>
    <row r="48291" spans="21:21" x14ac:dyDescent="0.2">
      <c r="U48291" s="59"/>
    </row>
    <row r="48292" spans="21:21" x14ac:dyDescent="0.2">
      <c r="U48292" s="59"/>
    </row>
    <row r="48293" spans="21:21" x14ac:dyDescent="0.2">
      <c r="U48293" s="59"/>
    </row>
    <row r="48294" spans="21:21" x14ac:dyDescent="0.2">
      <c r="U48294" s="59"/>
    </row>
    <row r="48295" spans="21:21" x14ac:dyDescent="0.2">
      <c r="U48295" s="59"/>
    </row>
    <row r="48296" spans="21:21" x14ac:dyDescent="0.2">
      <c r="U48296" s="59"/>
    </row>
    <row r="48297" spans="21:21" x14ac:dyDescent="0.2">
      <c r="U48297" s="59"/>
    </row>
    <row r="48298" spans="21:21" x14ac:dyDescent="0.2">
      <c r="U48298" s="59"/>
    </row>
    <row r="48299" spans="21:21" x14ac:dyDescent="0.2">
      <c r="U48299" s="59"/>
    </row>
    <row r="48300" spans="21:21" x14ac:dyDescent="0.2">
      <c r="U48300" s="59"/>
    </row>
    <row r="48301" spans="21:21" x14ac:dyDescent="0.2">
      <c r="U48301" s="59"/>
    </row>
    <row r="48302" spans="21:21" x14ac:dyDescent="0.2">
      <c r="U48302" s="59"/>
    </row>
    <row r="48303" spans="21:21" x14ac:dyDescent="0.2">
      <c r="U48303" s="59"/>
    </row>
    <row r="48304" spans="21:21" x14ac:dyDescent="0.2">
      <c r="U48304" s="59"/>
    </row>
    <row r="48305" spans="21:21" x14ac:dyDescent="0.2">
      <c r="U48305" s="59"/>
    </row>
    <row r="48306" spans="21:21" x14ac:dyDescent="0.2">
      <c r="U48306" s="59"/>
    </row>
    <row r="48307" spans="21:21" x14ac:dyDescent="0.2">
      <c r="U48307" s="59"/>
    </row>
    <row r="48308" spans="21:21" x14ac:dyDescent="0.2">
      <c r="U48308" s="59"/>
    </row>
    <row r="48309" spans="21:21" x14ac:dyDescent="0.2">
      <c r="U48309" s="59"/>
    </row>
    <row r="48310" spans="21:21" x14ac:dyDescent="0.2">
      <c r="U48310" s="59"/>
    </row>
    <row r="48311" spans="21:21" x14ac:dyDescent="0.2">
      <c r="U48311" s="59"/>
    </row>
    <row r="48312" spans="21:21" x14ac:dyDescent="0.2">
      <c r="U48312" s="59"/>
    </row>
    <row r="48313" spans="21:21" x14ac:dyDescent="0.2">
      <c r="U48313" s="59"/>
    </row>
    <row r="48314" spans="21:21" x14ac:dyDescent="0.2">
      <c r="U48314" s="59"/>
    </row>
    <row r="48315" spans="21:21" x14ac:dyDescent="0.2">
      <c r="U48315" s="59"/>
    </row>
    <row r="48316" spans="21:21" x14ac:dyDescent="0.2">
      <c r="U48316" s="59"/>
    </row>
    <row r="48317" spans="21:21" x14ac:dyDescent="0.2">
      <c r="U48317" s="59"/>
    </row>
    <row r="48318" spans="21:21" x14ac:dyDescent="0.2">
      <c r="U48318" s="59"/>
    </row>
    <row r="48319" spans="21:21" x14ac:dyDescent="0.2">
      <c r="U48319" s="59"/>
    </row>
    <row r="48320" spans="21:21" x14ac:dyDescent="0.2">
      <c r="U48320" s="59"/>
    </row>
    <row r="48321" spans="21:21" x14ac:dyDescent="0.2">
      <c r="U48321" s="59"/>
    </row>
    <row r="48322" spans="21:21" x14ac:dyDescent="0.2">
      <c r="U48322" s="59"/>
    </row>
    <row r="48323" spans="21:21" x14ac:dyDescent="0.2">
      <c r="U48323" s="59"/>
    </row>
    <row r="48324" spans="21:21" x14ac:dyDescent="0.2">
      <c r="U48324" s="59"/>
    </row>
    <row r="48325" spans="21:21" x14ac:dyDescent="0.2">
      <c r="U48325" s="59"/>
    </row>
    <row r="48326" spans="21:21" x14ac:dyDescent="0.2">
      <c r="U48326" s="59"/>
    </row>
    <row r="48327" spans="21:21" x14ac:dyDescent="0.2">
      <c r="U48327" s="59"/>
    </row>
    <row r="48328" spans="21:21" x14ac:dyDescent="0.2">
      <c r="U48328" s="59"/>
    </row>
    <row r="48329" spans="21:21" x14ac:dyDescent="0.2">
      <c r="U48329" s="59"/>
    </row>
    <row r="48330" spans="21:21" x14ac:dyDescent="0.2">
      <c r="U48330" s="59"/>
    </row>
    <row r="48331" spans="21:21" x14ac:dyDescent="0.2">
      <c r="U48331" s="59"/>
    </row>
    <row r="48332" spans="21:21" x14ac:dyDescent="0.2">
      <c r="U48332" s="59"/>
    </row>
    <row r="48333" spans="21:21" x14ac:dyDescent="0.2">
      <c r="U48333" s="59"/>
    </row>
    <row r="48334" spans="21:21" x14ac:dyDescent="0.2">
      <c r="U48334" s="59"/>
    </row>
    <row r="48335" spans="21:21" x14ac:dyDescent="0.2">
      <c r="U48335" s="59"/>
    </row>
    <row r="48336" spans="21:21" x14ac:dyDescent="0.2">
      <c r="U48336" s="59"/>
    </row>
    <row r="48337" spans="21:21" x14ac:dyDescent="0.2">
      <c r="U48337" s="59"/>
    </row>
    <row r="48338" spans="21:21" x14ac:dyDescent="0.2">
      <c r="U48338" s="59"/>
    </row>
    <row r="48339" spans="21:21" x14ac:dyDescent="0.2">
      <c r="U48339" s="59"/>
    </row>
    <row r="48340" spans="21:21" x14ac:dyDescent="0.2">
      <c r="U48340" s="59"/>
    </row>
    <row r="48341" spans="21:21" x14ac:dyDescent="0.2">
      <c r="U48341" s="59"/>
    </row>
    <row r="48342" spans="21:21" x14ac:dyDescent="0.2">
      <c r="U48342" s="59"/>
    </row>
    <row r="48343" spans="21:21" x14ac:dyDescent="0.2">
      <c r="U48343" s="59"/>
    </row>
    <row r="48344" spans="21:21" x14ac:dyDescent="0.2">
      <c r="U48344" s="59"/>
    </row>
    <row r="48345" spans="21:21" x14ac:dyDescent="0.2">
      <c r="U48345" s="59"/>
    </row>
    <row r="48346" spans="21:21" x14ac:dyDescent="0.2">
      <c r="U48346" s="59"/>
    </row>
    <row r="48347" spans="21:21" x14ac:dyDescent="0.2">
      <c r="U48347" s="59"/>
    </row>
    <row r="48348" spans="21:21" x14ac:dyDescent="0.2">
      <c r="U48348" s="59"/>
    </row>
    <row r="48349" spans="21:21" x14ac:dyDescent="0.2">
      <c r="U48349" s="59"/>
    </row>
    <row r="48350" spans="21:21" x14ac:dyDescent="0.2">
      <c r="U48350" s="59"/>
    </row>
    <row r="48351" spans="21:21" x14ac:dyDescent="0.2">
      <c r="U48351" s="59"/>
    </row>
    <row r="48352" spans="21:21" x14ac:dyDescent="0.2">
      <c r="U48352" s="59"/>
    </row>
    <row r="48353" spans="21:21" x14ac:dyDescent="0.2">
      <c r="U48353" s="59"/>
    </row>
    <row r="48354" spans="21:21" x14ac:dyDescent="0.2">
      <c r="U48354" s="59"/>
    </row>
    <row r="48355" spans="21:21" x14ac:dyDescent="0.2">
      <c r="U48355" s="59"/>
    </row>
    <row r="48356" spans="21:21" x14ac:dyDescent="0.2">
      <c r="U48356" s="59"/>
    </row>
    <row r="48357" spans="21:21" x14ac:dyDescent="0.2">
      <c r="U48357" s="59"/>
    </row>
    <row r="48358" spans="21:21" x14ac:dyDescent="0.2">
      <c r="U48358" s="59"/>
    </row>
    <row r="48359" spans="21:21" x14ac:dyDescent="0.2">
      <c r="U48359" s="59"/>
    </row>
    <row r="48360" spans="21:21" x14ac:dyDescent="0.2">
      <c r="U48360" s="59"/>
    </row>
    <row r="48361" spans="21:21" x14ac:dyDescent="0.2">
      <c r="U48361" s="59"/>
    </row>
    <row r="48362" spans="21:21" x14ac:dyDescent="0.2">
      <c r="U48362" s="59"/>
    </row>
    <row r="48363" spans="21:21" x14ac:dyDescent="0.2">
      <c r="U48363" s="59"/>
    </row>
    <row r="48364" spans="21:21" x14ac:dyDescent="0.2">
      <c r="U48364" s="59"/>
    </row>
    <row r="48365" spans="21:21" x14ac:dyDescent="0.2">
      <c r="U48365" s="59"/>
    </row>
    <row r="48366" spans="21:21" x14ac:dyDescent="0.2">
      <c r="U48366" s="59"/>
    </row>
    <row r="48367" spans="21:21" x14ac:dyDescent="0.2">
      <c r="U48367" s="59"/>
    </row>
    <row r="48368" spans="21:21" x14ac:dyDescent="0.2">
      <c r="U48368" s="59"/>
    </row>
    <row r="48369" spans="21:21" x14ac:dyDescent="0.2">
      <c r="U48369" s="59"/>
    </row>
    <row r="48370" spans="21:21" x14ac:dyDescent="0.2">
      <c r="U48370" s="59"/>
    </row>
    <row r="48371" spans="21:21" x14ac:dyDescent="0.2">
      <c r="U48371" s="59"/>
    </row>
    <row r="48372" spans="21:21" x14ac:dyDescent="0.2">
      <c r="U48372" s="59"/>
    </row>
    <row r="48373" spans="21:21" x14ac:dyDescent="0.2">
      <c r="U48373" s="59"/>
    </row>
    <row r="48374" spans="21:21" x14ac:dyDescent="0.2">
      <c r="U48374" s="59"/>
    </row>
    <row r="48375" spans="21:21" x14ac:dyDescent="0.2">
      <c r="U48375" s="59"/>
    </row>
    <row r="48376" spans="21:21" x14ac:dyDescent="0.2">
      <c r="U48376" s="59"/>
    </row>
    <row r="48377" spans="21:21" x14ac:dyDescent="0.2">
      <c r="U48377" s="59"/>
    </row>
    <row r="48378" spans="21:21" x14ac:dyDescent="0.2">
      <c r="U48378" s="59"/>
    </row>
    <row r="48379" spans="21:21" x14ac:dyDescent="0.2">
      <c r="U48379" s="59"/>
    </row>
    <row r="48380" spans="21:21" x14ac:dyDescent="0.2">
      <c r="U48380" s="59"/>
    </row>
    <row r="48381" spans="21:21" x14ac:dyDescent="0.2">
      <c r="U48381" s="59"/>
    </row>
    <row r="48382" spans="21:21" x14ac:dyDescent="0.2">
      <c r="U48382" s="59"/>
    </row>
    <row r="48383" spans="21:21" x14ac:dyDescent="0.2">
      <c r="U48383" s="59"/>
    </row>
    <row r="48384" spans="21:21" x14ac:dyDescent="0.2">
      <c r="U48384" s="59"/>
    </row>
    <row r="48385" spans="21:21" x14ac:dyDescent="0.2">
      <c r="U48385" s="59"/>
    </row>
    <row r="48386" spans="21:21" x14ac:dyDescent="0.2">
      <c r="U48386" s="59"/>
    </row>
    <row r="48387" spans="21:21" x14ac:dyDescent="0.2">
      <c r="U48387" s="59"/>
    </row>
    <row r="48388" spans="21:21" x14ac:dyDescent="0.2">
      <c r="U48388" s="59"/>
    </row>
    <row r="48389" spans="21:21" x14ac:dyDescent="0.2">
      <c r="U48389" s="59"/>
    </row>
    <row r="48390" spans="21:21" x14ac:dyDescent="0.2">
      <c r="U48390" s="59"/>
    </row>
    <row r="48391" spans="21:21" x14ac:dyDescent="0.2">
      <c r="U48391" s="59"/>
    </row>
    <row r="48392" spans="21:21" x14ac:dyDescent="0.2">
      <c r="U48392" s="59"/>
    </row>
    <row r="48393" spans="21:21" x14ac:dyDescent="0.2">
      <c r="U48393" s="59"/>
    </row>
    <row r="48394" spans="21:21" x14ac:dyDescent="0.2">
      <c r="U48394" s="59"/>
    </row>
    <row r="48395" spans="21:21" x14ac:dyDescent="0.2">
      <c r="U48395" s="59"/>
    </row>
    <row r="48396" spans="21:21" x14ac:dyDescent="0.2">
      <c r="U48396" s="59"/>
    </row>
    <row r="48397" spans="21:21" x14ac:dyDescent="0.2">
      <c r="U48397" s="59"/>
    </row>
    <row r="48398" spans="21:21" x14ac:dyDescent="0.2">
      <c r="U48398" s="59"/>
    </row>
    <row r="48399" spans="21:21" x14ac:dyDescent="0.2">
      <c r="U48399" s="59"/>
    </row>
    <row r="48400" spans="21:21" x14ac:dyDescent="0.2">
      <c r="U48400" s="59"/>
    </row>
    <row r="48401" spans="21:21" x14ac:dyDescent="0.2">
      <c r="U48401" s="59"/>
    </row>
    <row r="48402" spans="21:21" x14ac:dyDescent="0.2">
      <c r="U48402" s="59"/>
    </row>
    <row r="48403" spans="21:21" x14ac:dyDescent="0.2">
      <c r="U48403" s="59"/>
    </row>
    <row r="48404" spans="21:21" x14ac:dyDescent="0.2">
      <c r="U48404" s="59"/>
    </row>
    <row r="48405" spans="21:21" x14ac:dyDescent="0.2">
      <c r="U48405" s="59"/>
    </row>
    <row r="48406" spans="21:21" x14ac:dyDescent="0.2">
      <c r="U48406" s="59"/>
    </row>
    <row r="48407" spans="21:21" x14ac:dyDescent="0.2">
      <c r="U48407" s="59"/>
    </row>
    <row r="48408" spans="21:21" x14ac:dyDescent="0.2">
      <c r="U48408" s="59"/>
    </row>
    <row r="48409" spans="21:21" x14ac:dyDescent="0.2">
      <c r="U48409" s="59"/>
    </row>
    <row r="48410" spans="21:21" x14ac:dyDescent="0.2">
      <c r="U48410" s="59"/>
    </row>
    <row r="48411" spans="21:21" x14ac:dyDescent="0.2">
      <c r="U48411" s="59"/>
    </row>
    <row r="48412" spans="21:21" x14ac:dyDescent="0.2">
      <c r="U48412" s="59"/>
    </row>
    <row r="48413" spans="21:21" x14ac:dyDescent="0.2">
      <c r="U48413" s="59"/>
    </row>
    <row r="48414" spans="21:21" x14ac:dyDescent="0.2">
      <c r="U48414" s="59"/>
    </row>
    <row r="48415" spans="21:21" x14ac:dyDescent="0.2">
      <c r="U48415" s="59"/>
    </row>
    <row r="48416" spans="21:21" x14ac:dyDescent="0.2">
      <c r="U48416" s="59"/>
    </row>
    <row r="48417" spans="21:21" x14ac:dyDescent="0.2">
      <c r="U48417" s="59"/>
    </row>
    <row r="48418" spans="21:21" x14ac:dyDescent="0.2">
      <c r="U48418" s="59"/>
    </row>
    <row r="48419" spans="21:21" x14ac:dyDescent="0.2">
      <c r="U48419" s="59"/>
    </row>
    <row r="48420" spans="21:21" x14ac:dyDescent="0.2">
      <c r="U48420" s="59"/>
    </row>
    <row r="48421" spans="21:21" x14ac:dyDescent="0.2">
      <c r="U48421" s="59"/>
    </row>
    <row r="48422" spans="21:21" x14ac:dyDescent="0.2">
      <c r="U48422" s="59"/>
    </row>
    <row r="48423" spans="21:21" x14ac:dyDescent="0.2">
      <c r="U48423" s="59"/>
    </row>
    <row r="48424" spans="21:21" x14ac:dyDescent="0.2">
      <c r="U48424" s="59"/>
    </row>
    <row r="48425" spans="21:21" x14ac:dyDescent="0.2">
      <c r="U48425" s="59"/>
    </row>
    <row r="48426" spans="21:21" x14ac:dyDescent="0.2">
      <c r="U48426" s="59"/>
    </row>
    <row r="48427" spans="21:21" x14ac:dyDescent="0.2">
      <c r="U48427" s="59"/>
    </row>
    <row r="48428" spans="21:21" x14ac:dyDescent="0.2">
      <c r="U48428" s="59"/>
    </row>
    <row r="48429" spans="21:21" x14ac:dyDescent="0.2">
      <c r="U48429" s="59"/>
    </row>
    <row r="48430" spans="21:21" x14ac:dyDescent="0.2">
      <c r="U48430" s="59"/>
    </row>
    <row r="48431" spans="21:21" x14ac:dyDescent="0.2">
      <c r="U48431" s="59"/>
    </row>
    <row r="48432" spans="21:21" x14ac:dyDescent="0.2">
      <c r="U48432" s="59"/>
    </row>
    <row r="48433" spans="21:21" x14ac:dyDescent="0.2">
      <c r="U48433" s="59"/>
    </row>
    <row r="48434" spans="21:21" x14ac:dyDescent="0.2">
      <c r="U48434" s="59"/>
    </row>
    <row r="48435" spans="21:21" x14ac:dyDescent="0.2">
      <c r="U48435" s="59"/>
    </row>
    <row r="48436" spans="21:21" x14ac:dyDescent="0.2">
      <c r="U48436" s="59"/>
    </row>
    <row r="48437" spans="21:21" x14ac:dyDescent="0.2">
      <c r="U48437" s="59"/>
    </row>
    <row r="48438" spans="21:21" x14ac:dyDescent="0.2">
      <c r="U48438" s="59"/>
    </row>
    <row r="48439" spans="21:21" x14ac:dyDescent="0.2">
      <c r="U48439" s="59"/>
    </row>
    <row r="48440" spans="21:21" x14ac:dyDescent="0.2">
      <c r="U48440" s="59"/>
    </row>
    <row r="48441" spans="21:21" x14ac:dyDescent="0.2">
      <c r="U48441" s="59"/>
    </row>
    <row r="48442" spans="21:21" x14ac:dyDescent="0.2">
      <c r="U48442" s="59"/>
    </row>
    <row r="48443" spans="21:21" x14ac:dyDescent="0.2">
      <c r="U48443" s="59"/>
    </row>
    <row r="48444" spans="21:21" x14ac:dyDescent="0.2">
      <c r="U48444" s="59"/>
    </row>
    <row r="48445" spans="21:21" x14ac:dyDescent="0.2">
      <c r="U48445" s="59"/>
    </row>
    <row r="48446" spans="21:21" x14ac:dyDescent="0.2">
      <c r="U48446" s="59"/>
    </row>
    <row r="48447" spans="21:21" x14ac:dyDescent="0.2">
      <c r="U48447" s="59"/>
    </row>
    <row r="48448" spans="21:21" x14ac:dyDescent="0.2">
      <c r="U48448" s="59"/>
    </row>
    <row r="48449" spans="21:21" x14ac:dyDescent="0.2">
      <c r="U48449" s="59"/>
    </row>
    <row r="48450" spans="21:21" x14ac:dyDescent="0.2">
      <c r="U48450" s="59"/>
    </row>
    <row r="48451" spans="21:21" x14ac:dyDescent="0.2">
      <c r="U48451" s="59"/>
    </row>
    <row r="48452" spans="21:21" x14ac:dyDescent="0.2">
      <c r="U48452" s="59"/>
    </row>
    <row r="48453" spans="21:21" x14ac:dyDescent="0.2">
      <c r="U48453" s="59"/>
    </row>
    <row r="48454" spans="21:21" x14ac:dyDescent="0.2">
      <c r="U48454" s="59"/>
    </row>
    <row r="48455" spans="21:21" x14ac:dyDescent="0.2">
      <c r="U48455" s="59"/>
    </row>
    <row r="48456" spans="21:21" x14ac:dyDescent="0.2">
      <c r="U48456" s="59"/>
    </row>
    <row r="48457" spans="21:21" x14ac:dyDescent="0.2">
      <c r="U48457" s="59"/>
    </row>
    <row r="48458" spans="21:21" x14ac:dyDescent="0.2">
      <c r="U48458" s="59"/>
    </row>
    <row r="48459" spans="21:21" x14ac:dyDescent="0.2">
      <c r="U48459" s="59"/>
    </row>
    <row r="48460" spans="21:21" x14ac:dyDescent="0.2">
      <c r="U48460" s="59"/>
    </row>
    <row r="48461" spans="21:21" x14ac:dyDescent="0.2">
      <c r="U48461" s="59"/>
    </row>
    <row r="48462" spans="21:21" x14ac:dyDescent="0.2">
      <c r="U48462" s="59"/>
    </row>
    <row r="48463" spans="21:21" x14ac:dyDescent="0.2">
      <c r="U48463" s="59"/>
    </row>
    <row r="48464" spans="21:21" x14ac:dyDescent="0.2">
      <c r="U48464" s="59"/>
    </row>
    <row r="48465" spans="21:21" x14ac:dyDescent="0.2">
      <c r="U48465" s="59"/>
    </row>
    <row r="48466" spans="21:21" x14ac:dyDescent="0.2">
      <c r="U48466" s="59"/>
    </row>
    <row r="48467" spans="21:21" x14ac:dyDescent="0.2">
      <c r="U48467" s="59"/>
    </row>
    <row r="48468" spans="21:21" x14ac:dyDescent="0.2">
      <c r="U48468" s="59"/>
    </row>
    <row r="48469" spans="21:21" x14ac:dyDescent="0.2">
      <c r="U48469" s="59"/>
    </row>
    <row r="48470" spans="21:21" x14ac:dyDescent="0.2">
      <c r="U48470" s="59"/>
    </row>
    <row r="48471" spans="21:21" x14ac:dyDescent="0.2">
      <c r="U48471" s="59"/>
    </row>
    <row r="48472" spans="21:21" x14ac:dyDescent="0.2">
      <c r="U48472" s="59"/>
    </row>
    <row r="48473" spans="21:21" x14ac:dyDescent="0.2">
      <c r="U48473" s="59"/>
    </row>
    <row r="48474" spans="21:21" x14ac:dyDescent="0.2">
      <c r="U48474" s="59"/>
    </row>
    <row r="48475" spans="21:21" x14ac:dyDescent="0.2">
      <c r="U48475" s="59"/>
    </row>
    <row r="48476" spans="21:21" x14ac:dyDescent="0.2">
      <c r="U48476" s="59"/>
    </row>
    <row r="48477" spans="21:21" x14ac:dyDescent="0.2">
      <c r="U48477" s="59"/>
    </row>
    <row r="48478" spans="21:21" x14ac:dyDescent="0.2">
      <c r="U48478" s="59"/>
    </row>
    <row r="48479" spans="21:21" x14ac:dyDescent="0.2">
      <c r="U48479" s="59"/>
    </row>
    <row r="48480" spans="21:21" x14ac:dyDescent="0.2">
      <c r="U48480" s="59"/>
    </row>
    <row r="48481" spans="21:21" x14ac:dyDescent="0.2">
      <c r="U48481" s="59"/>
    </row>
    <row r="48482" spans="21:21" x14ac:dyDescent="0.2">
      <c r="U48482" s="59"/>
    </row>
    <row r="48483" spans="21:21" x14ac:dyDescent="0.2">
      <c r="U48483" s="59"/>
    </row>
    <row r="48484" spans="21:21" x14ac:dyDescent="0.2">
      <c r="U48484" s="59"/>
    </row>
    <row r="48485" spans="21:21" x14ac:dyDescent="0.2">
      <c r="U48485" s="59"/>
    </row>
    <row r="48486" spans="21:21" x14ac:dyDescent="0.2">
      <c r="U48486" s="59"/>
    </row>
    <row r="48487" spans="21:21" x14ac:dyDescent="0.2">
      <c r="U48487" s="59"/>
    </row>
    <row r="48488" spans="21:21" x14ac:dyDescent="0.2">
      <c r="U48488" s="59"/>
    </row>
    <row r="48489" spans="21:21" x14ac:dyDescent="0.2">
      <c r="U48489" s="59"/>
    </row>
    <row r="48490" spans="21:21" x14ac:dyDescent="0.2">
      <c r="U48490" s="59"/>
    </row>
    <row r="48491" spans="21:21" x14ac:dyDescent="0.2">
      <c r="U48491" s="59"/>
    </row>
    <row r="48492" spans="21:21" x14ac:dyDescent="0.2">
      <c r="U48492" s="59"/>
    </row>
    <row r="48493" spans="21:21" x14ac:dyDescent="0.2">
      <c r="U48493" s="59"/>
    </row>
    <row r="48494" spans="21:21" x14ac:dyDescent="0.2">
      <c r="U48494" s="59"/>
    </row>
    <row r="48495" spans="21:21" x14ac:dyDescent="0.2">
      <c r="U48495" s="59"/>
    </row>
    <row r="48496" spans="21:21" x14ac:dyDescent="0.2">
      <c r="U48496" s="59"/>
    </row>
    <row r="48497" spans="21:21" x14ac:dyDescent="0.2">
      <c r="U48497" s="59"/>
    </row>
    <row r="48498" spans="21:21" x14ac:dyDescent="0.2">
      <c r="U48498" s="59"/>
    </row>
    <row r="48499" spans="21:21" x14ac:dyDescent="0.2">
      <c r="U48499" s="59"/>
    </row>
    <row r="48500" spans="21:21" x14ac:dyDescent="0.2">
      <c r="U48500" s="59"/>
    </row>
    <row r="48501" spans="21:21" x14ac:dyDescent="0.2">
      <c r="U48501" s="59"/>
    </row>
    <row r="48502" spans="21:21" x14ac:dyDescent="0.2">
      <c r="U48502" s="59"/>
    </row>
    <row r="48503" spans="21:21" x14ac:dyDescent="0.2">
      <c r="U48503" s="59"/>
    </row>
    <row r="48504" spans="21:21" x14ac:dyDescent="0.2">
      <c r="U48504" s="59"/>
    </row>
    <row r="48505" spans="21:21" x14ac:dyDescent="0.2">
      <c r="U48505" s="59"/>
    </row>
    <row r="48506" spans="21:21" x14ac:dyDescent="0.2">
      <c r="U48506" s="59"/>
    </row>
    <row r="48507" spans="21:21" x14ac:dyDescent="0.2">
      <c r="U48507" s="59"/>
    </row>
    <row r="48508" spans="21:21" x14ac:dyDescent="0.2">
      <c r="U48508" s="59"/>
    </row>
    <row r="48509" spans="21:21" x14ac:dyDescent="0.2">
      <c r="U48509" s="59"/>
    </row>
    <row r="48510" spans="21:21" x14ac:dyDescent="0.2">
      <c r="U48510" s="59"/>
    </row>
    <row r="48511" spans="21:21" x14ac:dyDescent="0.2">
      <c r="U48511" s="59"/>
    </row>
    <row r="48512" spans="21:21" x14ac:dyDescent="0.2">
      <c r="U48512" s="59"/>
    </row>
    <row r="48513" spans="21:21" x14ac:dyDescent="0.2">
      <c r="U48513" s="59"/>
    </row>
    <row r="48514" spans="21:21" x14ac:dyDescent="0.2">
      <c r="U48514" s="59"/>
    </row>
    <row r="48515" spans="21:21" x14ac:dyDescent="0.2">
      <c r="U48515" s="59"/>
    </row>
    <row r="48516" spans="21:21" x14ac:dyDescent="0.2">
      <c r="U48516" s="59"/>
    </row>
    <row r="48517" spans="21:21" x14ac:dyDescent="0.2">
      <c r="U48517" s="59"/>
    </row>
    <row r="48518" spans="21:21" x14ac:dyDescent="0.2">
      <c r="U48518" s="59"/>
    </row>
    <row r="48519" spans="21:21" x14ac:dyDescent="0.2">
      <c r="U48519" s="59"/>
    </row>
    <row r="48520" spans="21:21" x14ac:dyDescent="0.2">
      <c r="U48520" s="59"/>
    </row>
    <row r="48521" spans="21:21" x14ac:dyDescent="0.2">
      <c r="U48521" s="59"/>
    </row>
    <row r="48522" spans="21:21" x14ac:dyDescent="0.2">
      <c r="U48522" s="59"/>
    </row>
    <row r="48523" spans="21:21" x14ac:dyDescent="0.2">
      <c r="U48523" s="59"/>
    </row>
    <row r="48524" spans="21:21" x14ac:dyDescent="0.2">
      <c r="U48524" s="59"/>
    </row>
    <row r="48525" spans="21:21" x14ac:dyDescent="0.2">
      <c r="U48525" s="59"/>
    </row>
    <row r="48526" spans="21:21" x14ac:dyDescent="0.2">
      <c r="U48526" s="59"/>
    </row>
    <row r="48527" spans="21:21" x14ac:dyDescent="0.2">
      <c r="U48527" s="59"/>
    </row>
    <row r="48528" spans="21:21" x14ac:dyDescent="0.2">
      <c r="U48528" s="59"/>
    </row>
    <row r="48529" spans="21:21" x14ac:dyDescent="0.2">
      <c r="U48529" s="59"/>
    </row>
    <row r="48530" spans="21:21" x14ac:dyDescent="0.2">
      <c r="U48530" s="59"/>
    </row>
    <row r="48531" spans="21:21" x14ac:dyDescent="0.2">
      <c r="U48531" s="59"/>
    </row>
    <row r="48532" spans="21:21" x14ac:dyDescent="0.2">
      <c r="U48532" s="59"/>
    </row>
    <row r="48533" spans="21:21" x14ac:dyDescent="0.2">
      <c r="U48533" s="59"/>
    </row>
    <row r="48534" spans="21:21" x14ac:dyDescent="0.2">
      <c r="U48534" s="59"/>
    </row>
    <row r="48535" spans="21:21" x14ac:dyDescent="0.2">
      <c r="U48535" s="59"/>
    </row>
    <row r="48536" spans="21:21" x14ac:dyDescent="0.2">
      <c r="U48536" s="59"/>
    </row>
    <row r="48537" spans="21:21" x14ac:dyDescent="0.2">
      <c r="U48537" s="59"/>
    </row>
    <row r="48538" spans="21:21" x14ac:dyDescent="0.2">
      <c r="U48538" s="59"/>
    </row>
    <row r="48539" spans="21:21" x14ac:dyDescent="0.2">
      <c r="U48539" s="59"/>
    </row>
    <row r="48540" spans="21:21" x14ac:dyDescent="0.2">
      <c r="U48540" s="59"/>
    </row>
    <row r="48541" spans="21:21" x14ac:dyDescent="0.2">
      <c r="U48541" s="59"/>
    </row>
    <row r="48542" spans="21:21" x14ac:dyDescent="0.2">
      <c r="U48542" s="59"/>
    </row>
    <row r="48543" spans="21:21" x14ac:dyDescent="0.2">
      <c r="U48543" s="59"/>
    </row>
    <row r="48544" spans="21:21" x14ac:dyDescent="0.2">
      <c r="U48544" s="59"/>
    </row>
    <row r="48545" spans="21:21" x14ac:dyDescent="0.2">
      <c r="U48545" s="59"/>
    </row>
    <row r="48546" spans="21:21" x14ac:dyDescent="0.2">
      <c r="U48546" s="59"/>
    </row>
    <row r="48547" spans="21:21" x14ac:dyDescent="0.2">
      <c r="U48547" s="59"/>
    </row>
    <row r="48548" spans="21:21" x14ac:dyDescent="0.2">
      <c r="U48548" s="59"/>
    </row>
    <row r="48549" spans="21:21" x14ac:dyDescent="0.2">
      <c r="U48549" s="59"/>
    </row>
    <row r="48550" spans="21:21" x14ac:dyDescent="0.2">
      <c r="U48550" s="59"/>
    </row>
    <row r="48551" spans="21:21" x14ac:dyDescent="0.2">
      <c r="U48551" s="59"/>
    </row>
    <row r="48552" spans="21:21" x14ac:dyDescent="0.2">
      <c r="U48552" s="59"/>
    </row>
    <row r="48553" spans="21:21" x14ac:dyDescent="0.2">
      <c r="U48553" s="59"/>
    </row>
    <row r="48554" spans="21:21" x14ac:dyDescent="0.2">
      <c r="U48554" s="59"/>
    </row>
    <row r="48555" spans="21:21" x14ac:dyDescent="0.2">
      <c r="U48555" s="59"/>
    </row>
    <row r="48556" spans="21:21" x14ac:dyDescent="0.2">
      <c r="U48556" s="59"/>
    </row>
    <row r="48557" spans="21:21" x14ac:dyDescent="0.2">
      <c r="U48557" s="59"/>
    </row>
    <row r="48558" spans="21:21" x14ac:dyDescent="0.2">
      <c r="U48558" s="59"/>
    </row>
    <row r="48559" spans="21:21" x14ac:dyDescent="0.2">
      <c r="U48559" s="59"/>
    </row>
    <row r="48560" spans="21:21" x14ac:dyDescent="0.2">
      <c r="U48560" s="59"/>
    </row>
    <row r="48561" spans="21:21" x14ac:dyDescent="0.2">
      <c r="U48561" s="59"/>
    </row>
    <row r="48562" spans="21:21" x14ac:dyDescent="0.2">
      <c r="U48562" s="59"/>
    </row>
    <row r="48563" spans="21:21" x14ac:dyDescent="0.2">
      <c r="U48563" s="59"/>
    </row>
    <row r="48564" spans="21:21" x14ac:dyDescent="0.2">
      <c r="U48564" s="59"/>
    </row>
    <row r="48565" spans="21:21" x14ac:dyDescent="0.2">
      <c r="U48565" s="59"/>
    </row>
    <row r="48566" spans="21:21" x14ac:dyDescent="0.2">
      <c r="U48566" s="59"/>
    </row>
    <row r="48567" spans="21:21" x14ac:dyDescent="0.2">
      <c r="U48567" s="59"/>
    </row>
    <row r="48568" spans="21:21" x14ac:dyDescent="0.2">
      <c r="U48568" s="59"/>
    </row>
    <row r="48569" spans="21:21" x14ac:dyDescent="0.2">
      <c r="U48569" s="59"/>
    </row>
    <row r="48570" spans="21:21" x14ac:dyDescent="0.2">
      <c r="U48570" s="59"/>
    </row>
    <row r="48571" spans="21:21" x14ac:dyDescent="0.2">
      <c r="U48571" s="59"/>
    </row>
    <row r="48572" spans="21:21" x14ac:dyDescent="0.2">
      <c r="U48572" s="59"/>
    </row>
    <row r="48573" spans="21:21" x14ac:dyDescent="0.2">
      <c r="U48573" s="59"/>
    </row>
    <row r="48574" spans="21:21" x14ac:dyDescent="0.2">
      <c r="U48574" s="59"/>
    </row>
    <row r="48575" spans="21:21" x14ac:dyDescent="0.2">
      <c r="U48575" s="59"/>
    </row>
    <row r="48576" spans="21:21" x14ac:dyDescent="0.2">
      <c r="U48576" s="59"/>
    </row>
    <row r="48577" spans="21:21" x14ac:dyDescent="0.2">
      <c r="U48577" s="59"/>
    </row>
    <row r="48578" spans="21:21" x14ac:dyDescent="0.2">
      <c r="U48578" s="59"/>
    </row>
    <row r="48579" spans="21:21" x14ac:dyDescent="0.2">
      <c r="U48579" s="59"/>
    </row>
    <row r="48580" spans="21:21" x14ac:dyDescent="0.2">
      <c r="U48580" s="59"/>
    </row>
    <row r="48581" spans="21:21" x14ac:dyDescent="0.2">
      <c r="U48581" s="59"/>
    </row>
    <row r="48582" spans="21:21" x14ac:dyDescent="0.2">
      <c r="U48582" s="59"/>
    </row>
    <row r="48583" spans="21:21" x14ac:dyDescent="0.2">
      <c r="U48583" s="59"/>
    </row>
    <row r="48584" spans="21:21" x14ac:dyDescent="0.2">
      <c r="U48584" s="59"/>
    </row>
    <row r="48585" spans="21:21" x14ac:dyDescent="0.2">
      <c r="U48585" s="59"/>
    </row>
    <row r="48586" spans="21:21" x14ac:dyDescent="0.2">
      <c r="U48586" s="59"/>
    </row>
    <row r="48587" spans="21:21" x14ac:dyDescent="0.2">
      <c r="U48587" s="59"/>
    </row>
    <row r="48588" spans="21:21" x14ac:dyDescent="0.2">
      <c r="U48588" s="59"/>
    </row>
    <row r="48589" spans="21:21" x14ac:dyDescent="0.2">
      <c r="U48589" s="59"/>
    </row>
    <row r="48590" spans="21:21" x14ac:dyDescent="0.2">
      <c r="U48590" s="59"/>
    </row>
    <row r="48591" spans="21:21" x14ac:dyDescent="0.2">
      <c r="U48591" s="59"/>
    </row>
    <row r="48592" spans="21:21" x14ac:dyDescent="0.2">
      <c r="U48592" s="59"/>
    </row>
    <row r="48593" spans="21:21" x14ac:dyDescent="0.2">
      <c r="U48593" s="59"/>
    </row>
    <row r="48594" spans="21:21" x14ac:dyDescent="0.2">
      <c r="U48594" s="59"/>
    </row>
    <row r="48595" spans="21:21" x14ac:dyDescent="0.2">
      <c r="U48595" s="59"/>
    </row>
    <row r="48596" spans="21:21" x14ac:dyDescent="0.2">
      <c r="U48596" s="59"/>
    </row>
    <row r="48597" spans="21:21" x14ac:dyDescent="0.2">
      <c r="U48597" s="59"/>
    </row>
    <row r="48598" spans="21:21" x14ac:dyDescent="0.2">
      <c r="U48598" s="59"/>
    </row>
    <row r="48599" spans="21:21" x14ac:dyDescent="0.2">
      <c r="U48599" s="59"/>
    </row>
    <row r="48600" spans="21:21" x14ac:dyDescent="0.2">
      <c r="U48600" s="59"/>
    </row>
    <row r="48601" spans="21:21" x14ac:dyDescent="0.2">
      <c r="U48601" s="59"/>
    </row>
    <row r="48602" spans="21:21" x14ac:dyDescent="0.2">
      <c r="U48602" s="59"/>
    </row>
    <row r="48603" spans="21:21" x14ac:dyDescent="0.2">
      <c r="U48603" s="59"/>
    </row>
    <row r="48604" spans="21:21" x14ac:dyDescent="0.2">
      <c r="U48604" s="59"/>
    </row>
    <row r="48605" spans="21:21" x14ac:dyDescent="0.2">
      <c r="U48605" s="59"/>
    </row>
    <row r="48606" spans="21:21" x14ac:dyDescent="0.2">
      <c r="U48606" s="59"/>
    </row>
    <row r="48607" spans="21:21" x14ac:dyDescent="0.2">
      <c r="U48607" s="59"/>
    </row>
    <row r="48608" spans="21:21" x14ac:dyDescent="0.2">
      <c r="U48608" s="59"/>
    </row>
    <row r="48609" spans="21:21" x14ac:dyDescent="0.2">
      <c r="U48609" s="59"/>
    </row>
    <row r="48610" spans="21:21" x14ac:dyDescent="0.2">
      <c r="U48610" s="59"/>
    </row>
    <row r="48611" spans="21:21" x14ac:dyDescent="0.2">
      <c r="U48611" s="59"/>
    </row>
    <row r="48612" spans="21:21" x14ac:dyDescent="0.2">
      <c r="U48612" s="59"/>
    </row>
    <row r="48613" spans="21:21" x14ac:dyDescent="0.2">
      <c r="U48613" s="59"/>
    </row>
    <row r="48614" spans="21:21" x14ac:dyDescent="0.2">
      <c r="U48614" s="59"/>
    </row>
    <row r="48615" spans="21:21" x14ac:dyDescent="0.2">
      <c r="U48615" s="59"/>
    </row>
    <row r="48616" spans="21:21" x14ac:dyDescent="0.2">
      <c r="U48616" s="59"/>
    </row>
    <row r="48617" spans="21:21" x14ac:dyDescent="0.2">
      <c r="U48617" s="59"/>
    </row>
    <row r="48618" spans="21:21" x14ac:dyDescent="0.2">
      <c r="U48618" s="59"/>
    </row>
    <row r="48619" spans="21:21" x14ac:dyDescent="0.2">
      <c r="U48619" s="59"/>
    </row>
    <row r="48620" spans="21:21" x14ac:dyDescent="0.2">
      <c r="U48620" s="59"/>
    </row>
    <row r="48621" spans="21:21" x14ac:dyDescent="0.2">
      <c r="U48621" s="59"/>
    </row>
    <row r="48622" spans="21:21" x14ac:dyDescent="0.2">
      <c r="U48622" s="59"/>
    </row>
    <row r="48623" spans="21:21" x14ac:dyDescent="0.2">
      <c r="U48623" s="59"/>
    </row>
    <row r="48624" spans="21:21" x14ac:dyDescent="0.2">
      <c r="U48624" s="59"/>
    </row>
    <row r="48625" spans="21:21" x14ac:dyDescent="0.2">
      <c r="U48625" s="59"/>
    </row>
    <row r="48626" spans="21:21" x14ac:dyDescent="0.2">
      <c r="U48626" s="59"/>
    </row>
    <row r="48627" spans="21:21" x14ac:dyDescent="0.2">
      <c r="U48627" s="59"/>
    </row>
    <row r="48628" spans="21:21" x14ac:dyDescent="0.2">
      <c r="U48628" s="59"/>
    </row>
    <row r="48629" spans="21:21" x14ac:dyDescent="0.2">
      <c r="U48629" s="59"/>
    </row>
    <row r="48630" spans="21:21" x14ac:dyDescent="0.2">
      <c r="U48630" s="59"/>
    </row>
    <row r="48631" spans="21:21" x14ac:dyDescent="0.2">
      <c r="U48631" s="59"/>
    </row>
    <row r="48632" spans="21:21" x14ac:dyDescent="0.2">
      <c r="U48632" s="59"/>
    </row>
    <row r="48633" spans="21:21" x14ac:dyDescent="0.2">
      <c r="U48633" s="59"/>
    </row>
    <row r="48634" spans="21:21" x14ac:dyDescent="0.2">
      <c r="U48634" s="59"/>
    </row>
    <row r="48635" spans="21:21" x14ac:dyDescent="0.2">
      <c r="U48635" s="59"/>
    </row>
    <row r="48636" spans="21:21" x14ac:dyDescent="0.2">
      <c r="U48636" s="59"/>
    </row>
    <row r="48637" spans="21:21" x14ac:dyDescent="0.2">
      <c r="U48637" s="59"/>
    </row>
    <row r="48638" spans="21:21" x14ac:dyDescent="0.2">
      <c r="U48638" s="59"/>
    </row>
    <row r="48639" spans="21:21" x14ac:dyDescent="0.2">
      <c r="U48639" s="59"/>
    </row>
    <row r="48640" spans="21:21" x14ac:dyDescent="0.2">
      <c r="U48640" s="59"/>
    </row>
    <row r="48641" spans="21:21" x14ac:dyDescent="0.2">
      <c r="U48641" s="59"/>
    </row>
    <row r="48642" spans="21:21" x14ac:dyDescent="0.2">
      <c r="U48642" s="59"/>
    </row>
    <row r="48643" spans="21:21" x14ac:dyDescent="0.2">
      <c r="U48643" s="59"/>
    </row>
    <row r="48644" spans="21:21" x14ac:dyDescent="0.2">
      <c r="U48644" s="59"/>
    </row>
    <row r="48645" spans="21:21" x14ac:dyDescent="0.2">
      <c r="U48645" s="59"/>
    </row>
    <row r="48646" spans="21:21" x14ac:dyDescent="0.2">
      <c r="U48646" s="59"/>
    </row>
    <row r="48647" spans="21:21" x14ac:dyDescent="0.2">
      <c r="U48647" s="59"/>
    </row>
    <row r="48648" spans="21:21" x14ac:dyDescent="0.2">
      <c r="U48648" s="59"/>
    </row>
    <row r="48649" spans="21:21" x14ac:dyDescent="0.2">
      <c r="U48649" s="59"/>
    </row>
    <row r="48650" spans="21:21" x14ac:dyDescent="0.2">
      <c r="U48650" s="59"/>
    </row>
    <row r="48651" spans="21:21" x14ac:dyDescent="0.2">
      <c r="U48651" s="59"/>
    </row>
    <row r="48652" spans="21:21" x14ac:dyDescent="0.2">
      <c r="U48652" s="59"/>
    </row>
    <row r="48653" spans="21:21" x14ac:dyDescent="0.2">
      <c r="U48653" s="59"/>
    </row>
    <row r="48654" spans="21:21" x14ac:dyDescent="0.2">
      <c r="U48654" s="59"/>
    </row>
    <row r="48655" spans="21:21" x14ac:dyDescent="0.2">
      <c r="U48655" s="59"/>
    </row>
    <row r="48656" spans="21:21" x14ac:dyDescent="0.2">
      <c r="U48656" s="59"/>
    </row>
    <row r="48657" spans="21:21" x14ac:dyDescent="0.2">
      <c r="U48657" s="59"/>
    </row>
    <row r="48658" spans="21:21" x14ac:dyDescent="0.2">
      <c r="U48658" s="59"/>
    </row>
    <row r="48659" spans="21:21" x14ac:dyDescent="0.2">
      <c r="U48659" s="59"/>
    </row>
    <row r="48660" spans="21:21" x14ac:dyDescent="0.2">
      <c r="U48660" s="59"/>
    </row>
    <row r="48661" spans="21:21" x14ac:dyDescent="0.2">
      <c r="U48661" s="59"/>
    </row>
    <row r="48662" spans="21:21" x14ac:dyDescent="0.2">
      <c r="U48662" s="59"/>
    </row>
    <row r="48663" spans="21:21" x14ac:dyDescent="0.2">
      <c r="U48663" s="59"/>
    </row>
    <row r="48664" spans="21:21" x14ac:dyDescent="0.2">
      <c r="U48664" s="59"/>
    </row>
    <row r="48665" spans="21:21" x14ac:dyDescent="0.2">
      <c r="U48665" s="59"/>
    </row>
    <row r="48666" spans="21:21" x14ac:dyDescent="0.2">
      <c r="U48666" s="59"/>
    </row>
    <row r="48667" spans="21:21" x14ac:dyDescent="0.2">
      <c r="U48667" s="59"/>
    </row>
    <row r="48668" spans="21:21" x14ac:dyDescent="0.2">
      <c r="U48668" s="59"/>
    </row>
    <row r="48669" spans="21:21" x14ac:dyDescent="0.2">
      <c r="U48669" s="59"/>
    </row>
    <row r="48670" spans="21:21" x14ac:dyDescent="0.2">
      <c r="U48670" s="59"/>
    </row>
    <row r="48671" spans="21:21" x14ac:dyDescent="0.2">
      <c r="U48671" s="59"/>
    </row>
    <row r="48672" spans="21:21" x14ac:dyDescent="0.2">
      <c r="U48672" s="59"/>
    </row>
    <row r="48673" spans="21:21" x14ac:dyDescent="0.2">
      <c r="U48673" s="59"/>
    </row>
    <row r="48674" spans="21:21" x14ac:dyDescent="0.2">
      <c r="U48674" s="59"/>
    </row>
    <row r="48675" spans="21:21" x14ac:dyDescent="0.2">
      <c r="U48675" s="59"/>
    </row>
    <row r="48676" spans="21:21" x14ac:dyDescent="0.2">
      <c r="U48676" s="59"/>
    </row>
    <row r="48677" spans="21:21" x14ac:dyDescent="0.2">
      <c r="U48677" s="59"/>
    </row>
    <row r="48678" spans="21:21" x14ac:dyDescent="0.2">
      <c r="U48678" s="59"/>
    </row>
    <row r="48679" spans="21:21" x14ac:dyDescent="0.2">
      <c r="U48679" s="59"/>
    </row>
    <row r="48680" spans="21:21" x14ac:dyDescent="0.2">
      <c r="U48680" s="59"/>
    </row>
    <row r="48681" spans="21:21" x14ac:dyDescent="0.2">
      <c r="U48681" s="59"/>
    </row>
    <row r="48682" spans="21:21" x14ac:dyDescent="0.2">
      <c r="U48682" s="59"/>
    </row>
    <row r="48683" spans="21:21" x14ac:dyDescent="0.2">
      <c r="U48683" s="59"/>
    </row>
    <row r="48684" spans="21:21" x14ac:dyDescent="0.2">
      <c r="U48684" s="59"/>
    </row>
    <row r="48685" spans="21:21" x14ac:dyDescent="0.2">
      <c r="U48685" s="59"/>
    </row>
    <row r="48686" spans="21:21" x14ac:dyDescent="0.2">
      <c r="U48686" s="59"/>
    </row>
    <row r="48687" spans="21:21" x14ac:dyDescent="0.2">
      <c r="U48687" s="59"/>
    </row>
    <row r="48688" spans="21:21" x14ac:dyDescent="0.2">
      <c r="U48688" s="59"/>
    </row>
    <row r="48689" spans="21:21" x14ac:dyDescent="0.2">
      <c r="U48689" s="59"/>
    </row>
    <row r="48690" spans="21:21" x14ac:dyDescent="0.2">
      <c r="U48690" s="59"/>
    </row>
    <row r="48691" spans="21:21" x14ac:dyDescent="0.2">
      <c r="U48691" s="59"/>
    </row>
    <row r="48692" spans="21:21" x14ac:dyDescent="0.2">
      <c r="U48692" s="59"/>
    </row>
    <row r="48693" spans="21:21" x14ac:dyDescent="0.2">
      <c r="U48693" s="59"/>
    </row>
    <row r="48694" spans="21:21" x14ac:dyDescent="0.2">
      <c r="U48694" s="59"/>
    </row>
    <row r="48695" spans="21:21" x14ac:dyDescent="0.2">
      <c r="U48695" s="59"/>
    </row>
    <row r="48696" spans="21:21" x14ac:dyDescent="0.2">
      <c r="U48696" s="59"/>
    </row>
    <row r="48697" spans="21:21" x14ac:dyDescent="0.2">
      <c r="U48697" s="59"/>
    </row>
    <row r="48698" spans="21:21" x14ac:dyDescent="0.2">
      <c r="U48698" s="59"/>
    </row>
    <row r="48699" spans="21:21" x14ac:dyDescent="0.2">
      <c r="U48699" s="59"/>
    </row>
    <row r="48700" spans="21:21" x14ac:dyDescent="0.2">
      <c r="U48700" s="59"/>
    </row>
    <row r="48701" spans="21:21" x14ac:dyDescent="0.2">
      <c r="U48701" s="59"/>
    </row>
    <row r="48702" spans="21:21" x14ac:dyDescent="0.2">
      <c r="U48702" s="59"/>
    </row>
    <row r="48703" spans="21:21" x14ac:dyDescent="0.2">
      <c r="U48703" s="59"/>
    </row>
    <row r="48704" spans="21:21" x14ac:dyDescent="0.2">
      <c r="U48704" s="59"/>
    </row>
    <row r="48705" spans="21:21" x14ac:dyDescent="0.2">
      <c r="U48705" s="59"/>
    </row>
    <row r="48706" spans="21:21" x14ac:dyDescent="0.2">
      <c r="U48706" s="59"/>
    </row>
    <row r="48707" spans="21:21" x14ac:dyDescent="0.2">
      <c r="U48707" s="59"/>
    </row>
    <row r="48708" spans="21:21" x14ac:dyDescent="0.2">
      <c r="U48708" s="59"/>
    </row>
    <row r="48709" spans="21:21" x14ac:dyDescent="0.2">
      <c r="U48709" s="59"/>
    </row>
    <row r="48710" spans="21:21" x14ac:dyDescent="0.2">
      <c r="U48710" s="59"/>
    </row>
    <row r="48711" spans="21:21" x14ac:dyDescent="0.2">
      <c r="U48711" s="59"/>
    </row>
    <row r="48712" spans="21:21" x14ac:dyDescent="0.2">
      <c r="U48712" s="59"/>
    </row>
    <row r="48713" spans="21:21" x14ac:dyDescent="0.2">
      <c r="U48713" s="59"/>
    </row>
    <row r="48714" spans="21:21" x14ac:dyDescent="0.2">
      <c r="U48714" s="59"/>
    </row>
    <row r="48715" spans="21:21" x14ac:dyDescent="0.2">
      <c r="U48715" s="59"/>
    </row>
    <row r="48716" spans="21:21" x14ac:dyDescent="0.2">
      <c r="U48716" s="59"/>
    </row>
    <row r="48717" spans="21:21" x14ac:dyDescent="0.2">
      <c r="U48717" s="59"/>
    </row>
    <row r="48718" spans="21:21" x14ac:dyDescent="0.2">
      <c r="U48718" s="59"/>
    </row>
    <row r="48719" spans="21:21" x14ac:dyDescent="0.2">
      <c r="U48719" s="59"/>
    </row>
    <row r="48720" spans="21:21" x14ac:dyDescent="0.2">
      <c r="U48720" s="59"/>
    </row>
    <row r="48721" spans="21:21" x14ac:dyDescent="0.2">
      <c r="U48721" s="59"/>
    </row>
    <row r="48722" spans="21:21" x14ac:dyDescent="0.2">
      <c r="U48722" s="59"/>
    </row>
    <row r="48723" spans="21:21" x14ac:dyDescent="0.2">
      <c r="U48723" s="59"/>
    </row>
    <row r="48724" spans="21:21" x14ac:dyDescent="0.2">
      <c r="U48724" s="59"/>
    </row>
    <row r="48725" spans="21:21" x14ac:dyDescent="0.2">
      <c r="U48725" s="59"/>
    </row>
    <row r="48726" spans="21:21" x14ac:dyDescent="0.2">
      <c r="U48726" s="59"/>
    </row>
    <row r="48727" spans="21:21" x14ac:dyDescent="0.2">
      <c r="U48727" s="59"/>
    </row>
    <row r="48728" spans="21:21" x14ac:dyDescent="0.2">
      <c r="U48728" s="59"/>
    </row>
    <row r="48729" spans="21:21" x14ac:dyDescent="0.2">
      <c r="U48729" s="59"/>
    </row>
    <row r="48730" spans="21:21" x14ac:dyDescent="0.2">
      <c r="U48730" s="59"/>
    </row>
    <row r="48731" spans="21:21" x14ac:dyDescent="0.2">
      <c r="U48731" s="59"/>
    </row>
    <row r="48732" spans="21:21" x14ac:dyDescent="0.2">
      <c r="U48732" s="59"/>
    </row>
    <row r="48733" spans="21:21" x14ac:dyDescent="0.2">
      <c r="U48733" s="59"/>
    </row>
    <row r="48734" spans="21:21" x14ac:dyDescent="0.2">
      <c r="U48734" s="59"/>
    </row>
    <row r="48735" spans="21:21" x14ac:dyDescent="0.2">
      <c r="U48735" s="59"/>
    </row>
    <row r="48736" spans="21:21" x14ac:dyDescent="0.2">
      <c r="U48736" s="59"/>
    </row>
    <row r="48737" spans="21:21" x14ac:dyDescent="0.2">
      <c r="U48737" s="59"/>
    </row>
    <row r="48738" spans="21:21" x14ac:dyDescent="0.2">
      <c r="U48738" s="59"/>
    </row>
    <row r="48739" spans="21:21" x14ac:dyDescent="0.2">
      <c r="U48739" s="59"/>
    </row>
    <row r="48740" spans="21:21" x14ac:dyDescent="0.2">
      <c r="U48740" s="59"/>
    </row>
    <row r="48741" spans="21:21" x14ac:dyDescent="0.2">
      <c r="U48741" s="59"/>
    </row>
    <row r="48742" spans="21:21" x14ac:dyDescent="0.2">
      <c r="U48742" s="59"/>
    </row>
    <row r="48743" spans="21:21" x14ac:dyDescent="0.2">
      <c r="U48743" s="59"/>
    </row>
    <row r="48744" spans="21:21" x14ac:dyDescent="0.2">
      <c r="U48744" s="59"/>
    </row>
    <row r="48745" spans="21:21" x14ac:dyDescent="0.2">
      <c r="U48745" s="59"/>
    </row>
    <row r="48746" spans="21:21" x14ac:dyDescent="0.2">
      <c r="U48746" s="59"/>
    </row>
    <row r="48747" spans="21:21" x14ac:dyDescent="0.2">
      <c r="U48747" s="59"/>
    </row>
    <row r="48748" spans="21:21" x14ac:dyDescent="0.2">
      <c r="U48748" s="59"/>
    </row>
    <row r="48749" spans="21:21" x14ac:dyDescent="0.2">
      <c r="U48749" s="59"/>
    </row>
    <row r="48750" spans="21:21" x14ac:dyDescent="0.2">
      <c r="U48750" s="59"/>
    </row>
    <row r="48751" spans="21:21" x14ac:dyDescent="0.2">
      <c r="U48751" s="59"/>
    </row>
    <row r="48752" spans="21:21" x14ac:dyDescent="0.2">
      <c r="U48752" s="59"/>
    </row>
    <row r="48753" spans="21:21" x14ac:dyDescent="0.2">
      <c r="U48753" s="59"/>
    </row>
    <row r="48754" spans="21:21" x14ac:dyDescent="0.2">
      <c r="U48754" s="59"/>
    </row>
    <row r="48755" spans="21:21" x14ac:dyDescent="0.2">
      <c r="U48755" s="59"/>
    </row>
    <row r="48756" spans="21:21" x14ac:dyDescent="0.2">
      <c r="U48756" s="59"/>
    </row>
    <row r="48757" spans="21:21" x14ac:dyDescent="0.2">
      <c r="U48757" s="59"/>
    </row>
    <row r="48758" spans="21:21" x14ac:dyDescent="0.2">
      <c r="U48758" s="59"/>
    </row>
    <row r="48759" spans="21:21" x14ac:dyDescent="0.2">
      <c r="U48759" s="59"/>
    </row>
    <row r="48760" spans="21:21" x14ac:dyDescent="0.2">
      <c r="U48760" s="59"/>
    </row>
    <row r="48761" spans="21:21" x14ac:dyDescent="0.2">
      <c r="U48761" s="59"/>
    </row>
    <row r="48762" spans="21:21" x14ac:dyDescent="0.2">
      <c r="U48762" s="59"/>
    </row>
    <row r="48763" spans="21:21" x14ac:dyDescent="0.2">
      <c r="U48763" s="59"/>
    </row>
    <row r="48764" spans="21:21" x14ac:dyDescent="0.2">
      <c r="U48764" s="59"/>
    </row>
    <row r="48765" spans="21:21" x14ac:dyDescent="0.2">
      <c r="U48765" s="59"/>
    </row>
    <row r="48766" spans="21:21" x14ac:dyDescent="0.2">
      <c r="U48766" s="59"/>
    </row>
    <row r="48767" spans="21:21" x14ac:dyDescent="0.2">
      <c r="U48767" s="59"/>
    </row>
    <row r="48768" spans="21:21" x14ac:dyDescent="0.2">
      <c r="U48768" s="59"/>
    </row>
    <row r="48769" spans="21:21" x14ac:dyDescent="0.2">
      <c r="U48769" s="59"/>
    </row>
    <row r="48770" spans="21:21" x14ac:dyDescent="0.2">
      <c r="U48770" s="59"/>
    </row>
    <row r="48771" spans="21:21" x14ac:dyDescent="0.2">
      <c r="U48771" s="59"/>
    </row>
    <row r="48772" spans="21:21" x14ac:dyDescent="0.2">
      <c r="U48772" s="59"/>
    </row>
    <row r="48773" spans="21:21" x14ac:dyDescent="0.2">
      <c r="U48773" s="59"/>
    </row>
    <row r="48774" spans="21:21" x14ac:dyDescent="0.2">
      <c r="U48774" s="59"/>
    </row>
    <row r="48775" spans="21:21" x14ac:dyDescent="0.2">
      <c r="U48775" s="59"/>
    </row>
    <row r="48776" spans="21:21" x14ac:dyDescent="0.2">
      <c r="U48776" s="59"/>
    </row>
    <row r="48777" spans="21:21" x14ac:dyDescent="0.2">
      <c r="U48777" s="59"/>
    </row>
    <row r="48778" spans="21:21" x14ac:dyDescent="0.2">
      <c r="U48778" s="59"/>
    </row>
    <row r="48779" spans="21:21" x14ac:dyDescent="0.2">
      <c r="U48779" s="59"/>
    </row>
    <row r="48780" spans="21:21" x14ac:dyDescent="0.2">
      <c r="U48780" s="59"/>
    </row>
    <row r="48781" spans="21:21" x14ac:dyDescent="0.2">
      <c r="U48781" s="59"/>
    </row>
    <row r="48782" spans="21:21" x14ac:dyDescent="0.2">
      <c r="U48782" s="59"/>
    </row>
    <row r="48783" spans="21:21" x14ac:dyDescent="0.2">
      <c r="U48783" s="59"/>
    </row>
    <row r="48784" spans="21:21" x14ac:dyDescent="0.2">
      <c r="U48784" s="59"/>
    </row>
    <row r="48785" spans="21:21" x14ac:dyDescent="0.2">
      <c r="U48785" s="59"/>
    </row>
    <row r="48786" spans="21:21" x14ac:dyDescent="0.2">
      <c r="U48786" s="59"/>
    </row>
    <row r="48787" spans="21:21" x14ac:dyDescent="0.2">
      <c r="U48787" s="59"/>
    </row>
    <row r="48788" spans="21:21" x14ac:dyDescent="0.2">
      <c r="U48788" s="59"/>
    </row>
    <row r="48789" spans="21:21" x14ac:dyDescent="0.2">
      <c r="U48789" s="59"/>
    </row>
    <row r="48790" spans="21:21" x14ac:dyDescent="0.2">
      <c r="U48790" s="59"/>
    </row>
    <row r="48791" spans="21:21" x14ac:dyDescent="0.2">
      <c r="U48791" s="59"/>
    </row>
    <row r="48792" spans="21:21" x14ac:dyDescent="0.2">
      <c r="U48792" s="59"/>
    </row>
    <row r="48793" spans="21:21" x14ac:dyDescent="0.2">
      <c r="U48793" s="59"/>
    </row>
    <row r="48794" spans="21:21" x14ac:dyDescent="0.2">
      <c r="U48794" s="59"/>
    </row>
    <row r="48795" spans="21:21" x14ac:dyDescent="0.2">
      <c r="U48795" s="59"/>
    </row>
    <row r="48796" spans="21:21" x14ac:dyDescent="0.2">
      <c r="U48796" s="59"/>
    </row>
    <row r="48797" spans="21:21" x14ac:dyDescent="0.2">
      <c r="U48797" s="59"/>
    </row>
    <row r="48798" spans="21:21" x14ac:dyDescent="0.2">
      <c r="U48798" s="59"/>
    </row>
    <row r="48799" spans="21:21" x14ac:dyDescent="0.2">
      <c r="U48799" s="59"/>
    </row>
    <row r="48800" spans="21:21" x14ac:dyDescent="0.2">
      <c r="U48800" s="59"/>
    </row>
    <row r="48801" spans="21:21" x14ac:dyDescent="0.2">
      <c r="U48801" s="59"/>
    </row>
    <row r="48802" spans="21:21" x14ac:dyDescent="0.2">
      <c r="U48802" s="59"/>
    </row>
    <row r="48803" spans="21:21" x14ac:dyDescent="0.2">
      <c r="U48803" s="59"/>
    </row>
    <row r="48804" spans="21:21" x14ac:dyDescent="0.2">
      <c r="U48804" s="59"/>
    </row>
    <row r="48805" spans="21:21" x14ac:dyDescent="0.2">
      <c r="U48805" s="59"/>
    </row>
    <row r="48806" spans="21:21" x14ac:dyDescent="0.2">
      <c r="U48806" s="59"/>
    </row>
    <row r="48807" spans="21:21" x14ac:dyDescent="0.2">
      <c r="U48807" s="59"/>
    </row>
    <row r="48808" spans="21:21" x14ac:dyDescent="0.2">
      <c r="U48808" s="59"/>
    </row>
    <row r="48809" spans="21:21" x14ac:dyDescent="0.2">
      <c r="U48809" s="59"/>
    </row>
    <row r="48810" spans="21:21" x14ac:dyDescent="0.2">
      <c r="U48810" s="59"/>
    </row>
    <row r="48811" spans="21:21" x14ac:dyDescent="0.2">
      <c r="U48811" s="59"/>
    </row>
    <row r="48812" spans="21:21" x14ac:dyDescent="0.2">
      <c r="U48812" s="59"/>
    </row>
    <row r="48813" spans="21:21" x14ac:dyDescent="0.2">
      <c r="U48813" s="59"/>
    </row>
    <row r="48814" spans="21:21" x14ac:dyDescent="0.2">
      <c r="U48814" s="59"/>
    </row>
    <row r="48815" spans="21:21" x14ac:dyDescent="0.2">
      <c r="U48815" s="59"/>
    </row>
    <row r="48816" spans="21:21" x14ac:dyDescent="0.2">
      <c r="U48816" s="59"/>
    </row>
    <row r="48817" spans="21:21" x14ac:dyDescent="0.2">
      <c r="U48817" s="59"/>
    </row>
    <row r="48818" spans="21:21" x14ac:dyDescent="0.2">
      <c r="U48818" s="59"/>
    </row>
    <row r="48819" spans="21:21" x14ac:dyDescent="0.2">
      <c r="U48819" s="59"/>
    </row>
    <row r="48820" spans="21:21" x14ac:dyDescent="0.2">
      <c r="U48820" s="59"/>
    </row>
    <row r="48821" spans="21:21" x14ac:dyDescent="0.2">
      <c r="U48821" s="59"/>
    </row>
    <row r="48822" spans="21:21" x14ac:dyDescent="0.2">
      <c r="U48822" s="59"/>
    </row>
    <row r="48823" spans="21:21" x14ac:dyDescent="0.2">
      <c r="U48823" s="59"/>
    </row>
    <row r="48824" spans="21:21" x14ac:dyDescent="0.2">
      <c r="U48824" s="59"/>
    </row>
    <row r="48825" spans="21:21" x14ac:dyDescent="0.2">
      <c r="U48825" s="59"/>
    </row>
    <row r="48826" spans="21:21" x14ac:dyDescent="0.2">
      <c r="U48826" s="59"/>
    </row>
    <row r="48827" spans="21:21" x14ac:dyDescent="0.2">
      <c r="U48827" s="59"/>
    </row>
    <row r="48828" spans="21:21" x14ac:dyDescent="0.2">
      <c r="U48828" s="59"/>
    </row>
    <row r="48829" spans="21:21" x14ac:dyDescent="0.2">
      <c r="U48829" s="59"/>
    </row>
    <row r="48830" spans="21:21" x14ac:dyDescent="0.2">
      <c r="U48830" s="59"/>
    </row>
    <row r="48831" spans="21:21" x14ac:dyDescent="0.2">
      <c r="U48831" s="59"/>
    </row>
    <row r="48832" spans="21:21" x14ac:dyDescent="0.2">
      <c r="U48832" s="59"/>
    </row>
    <row r="48833" spans="21:21" x14ac:dyDescent="0.2">
      <c r="U48833" s="59"/>
    </row>
    <row r="48834" spans="21:21" x14ac:dyDescent="0.2">
      <c r="U48834" s="59"/>
    </row>
    <row r="48835" spans="21:21" x14ac:dyDescent="0.2">
      <c r="U48835" s="59"/>
    </row>
    <row r="48836" spans="21:21" x14ac:dyDescent="0.2">
      <c r="U48836" s="59"/>
    </row>
    <row r="48837" spans="21:21" x14ac:dyDescent="0.2">
      <c r="U48837" s="59"/>
    </row>
    <row r="48838" spans="21:21" x14ac:dyDescent="0.2">
      <c r="U48838" s="59"/>
    </row>
    <row r="48839" spans="21:21" x14ac:dyDescent="0.2">
      <c r="U48839" s="59"/>
    </row>
    <row r="48840" spans="21:21" x14ac:dyDescent="0.2">
      <c r="U48840" s="59"/>
    </row>
    <row r="48841" spans="21:21" x14ac:dyDescent="0.2">
      <c r="U48841" s="59"/>
    </row>
    <row r="48842" spans="21:21" x14ac:dyDescent="0.2">
      <c r="U48842" s="59"/>
    </row>
    <row r="48843" spans="21:21" x14ac:dyDescent="0.2">
      <c r="U48843" s="59"/>
    </row>
    <row r="48844" spans="21:21" x14ac:dyDescent="0.2">
      <c r="U48844" s="59"/>
    </row>
    <row r="48845" spans="21:21" x14ac:dyDescent="0.2">
      <c r="U48845" s="59"/>
    </row>
    <row r="48846" spans="21:21" x14ac:dyDescent="0.2">
      <c r="U48846" s="59"/>
    </row>
    <row r="48847" spans="21:21" x14ac:dyDescent="0.2">
      <c r="U48847" s="59"/>
    </row>
    <row r="48848" spans="21:21" x14ac:dyDescent="0.2">
      <c r="U48848" s="59"/>
    </row>
    <row r="48849" spans="21:21" x14ac:dyDescent="0.2">
      <c r="U48849" s="59"/>
    </row>
    <row r="48850" spans="21:21" x14ac:dyDescent="0.2">
      <c r="U48850" s="59"/>
    </row>
    <row r="48851" spans="21:21" x14ac:dyDescent="0.2">
      <c r="U48851" s="59"/>
    </row>
    <row r="48852" spans="21:21" x14ac:dyDescent="0.2">
      <c r="U48852" s="59"/>
    </row>
    <row r="48853" spans="21:21" x14ac:dyDescent="0.2">
      <c r="U48853" s="59"/>
    </row>
    <row r="48854" spans="21:21" x14ac:dyDescent="0.2">
      <c r="U48854" s="59"/>
    </row>
    <row r="48855" spans="21:21" x14ac:dyDescent="0.2">
      <c r="U48855" s="59"/>
    </row>
    <row r="48856" spans="21:21" x14ac:dyDescent="0.2">
      <c r="U48856" s="59"/>
    </row>
    <row r="48857" spans="21:21" x14ac:dyDescent="0.2">
      <c r="U48857" s="59"/>
    </row>
    <row r="48858" spans="21:21" x14ac:dyDescent="0.2">
      <c r="U48858" s="59"/>
    </row>
    <row r="48859" spans="21:21" x14ac:dyDescent="0.2">
      <c r="U48859" s="59"/>
    </row>
    <row r="48860" spans="21:21" x14ac:dyDescent="0.2">
      <c r="U48860" s="59"/>
    </row>
    <row r="48861" spans="21:21" x14ac:dyDescent="0.2">
      <c r="U48861" s="59"/>
    </row>
    <row r="48862" spans="21:21" x14ac:dyDescent="0.2">
      <c r="U48862" s="59"/>
    </row>
    <row r="48863" spans="21:21" x14ac:dyDescent="0.2">
      <c r="U48863" s="59"/>
    </row>
    <row r="48864" spans="21:21" x14ac:dyDescent="0.2">
      <c r="U48864" s="59"/>
    </row>
    <row r="48865" spans="21:21" x14ac:dyDescent="0.2">
      <c r="U48865" s="59"/>
    </row>
    <row r="48866" spans="21:21" x14ac:dyDescent="0.2">
      <c r="U48866" s="59"/>
    </row>
    <row r="48867" spans="21:21" x14ac:dyDescent="0.2">
      <c r="U48867" s="59"/>
    </row>
    <row r="48868" spans="21:21" x14ac:dyDescent="0.2">
      <c r="U48868" s="59"/>
    </row>
    <row r="48869" spans="21:21" x14ac:dyDescent="0.2">
      <c r="U48869" s="59"/>
    </row>
    <row r="48870" spans="21:21" x14ac:dyDescent="0.2">
      <c r="U48870" s="59"/>
    </row>
    <row r="48871" spans="21:21" x14ac:dyDescent="0.2">
      <c r="U48871" s="59"/>
    </row>
    <row r="48872" spans="21:21" x14ac:dyDescent="0.2">
      <c r="U48872" s="59"/>
    </row>
    <row r="48873" spans="21:21" x14ac:dyDescent="0.2">
      <c r="U48873" s="59"/>
    </row>
    <row r="48874" spans="21:21" x14ac:dyDescent="0.2">
      <c r="U48874" s="59"/>
    </row>
    <row r="48875" spans="21:21" x14ac:dyDescent="0.2">
      <c r="U48875" s="59"/>
    </row>
    <row r="48876" spans="21:21" x14ac:dyDescent="0.2">
      <c r="U48876" s="59"/>
    </row>
    <row r="48877" spans="21:21" x14ac:dyDescent="0.2">
      <c r="U48877" s="59"/>
    </row>
    <row r="48878" spans="21:21" x14ac:dyDescent="0.2">
      <c r="U48878" s="59"/>
    </row>
    <row r="48879" spans="21:21" x14ac:dyDescent="0.2">
      <c r="U48879" s="59"/>
    </row>
    <row r="48880" spans="21:21" x14ac:dyDescent="0.2">
      <c r="U48880" s="59"/>
    </row>
    <row r="48881" spans="21:21" x14ac:dyDescent="0.2">
      <c r="U48881" s="59"/>
    </row>
    <row r="48882" spans="21:21" x14ac:dyDescent="0.2">
      <c r="U48882" s="59"/>
    </row>
    <row r="48883" spans="21:21" x14ac:dyDescent="0.2">
      <c r="U48883" s="59"/>
    </row>
    <row r="48884" spans="21:21" x14ac:dyDescent="0.2">
      <c r="U48884" s="59"/>
    </row>
    <row r="48885" spans="21:21" x14ac:dyDescent="0.2">
      <c r="U48885" s="59"/>
    </row>
    <row r="48886" spans="21:21" x14ac:dyDescent="0.2">
      <c r="U48886" s="59"/>
    </row>
    <row r="48887" spans="21:21" x14ac:dyDescent="0.2">
      <c r="U48887" s="59"/>
    </row>
    <row r="48888" spans="21:21" x14ac:dyDescent="0.2">
      <c r="U48888" s="59"/>
    </row>
    <row r="48889" spans="21:21" x14ac:dyDescent="0.2">
      <c r="U48889" s="59"/>
    </row>
    <row r="48890" spans="21:21" x14ac:dyDescent="0.2">
      <c r="U48890" s="59"/>
    </row>
    <row r="48891" spans="21:21" x14ac:dyDescent="0.2">
      <c r="U48891" s="59"/>
    </row>
    <row r="48892" spans="21:21" x14ac:dyDescent="0.2">
      <c r="U48892" s="59"/>
    </row>
    <row r="48893" spans="21:21" x14ac:dyDescent="0.2">
      <c r="U48893" s="59"/>
    </row>
    <row r="48894" spans="21:21" x14ac:dyDescent="0.2">
      <c r="U48894" s="59"/>
    </row>
    <row r="48895" spans="21:21" x14ac:dyDescent="0.2">
      <c r="U48895" s="59"/>
    </row>
    <row r="48896" spans="21:21" x14ac:dyDescent="0.2">
      <c r="U48896" s="59"/>
    </row>
    <row r="48897" spans="21:21" x14ac:dyDescent="0.2">
      <c r="U48897" s="59"/>
    </row>
    <row r="48898" spans="21:21" x14ac:dyDescent="0.2">
      <c r="U48898" s="59"/>
    </row>
    <row r="48899" spans="21:21" x14ac:dyDescent="0.2">
      <c r="U48899" s="59"/>
    </row>
    <row r="48900" spans="21:21" x14ac:dyDescent="0.2">
      <c r="U48900" s="59"/>
    </row>
    <row r="48901" spans="21:21" x14ac:dyDescent="0.2">
      <c r="U48901" s="59"/>
    </row>
    <row r="48902" spans="21:21" x14ac:dyDescent="0.2">
      <c r="U48902" s="59"/>
    </row>
    <row r="48903" spans="21:21" x14ac:dyDescent="0.2">
      <c r="U48903" s="59"/>
    </row>
    <row r="48904" spans="21:21" x14ac:dyDescent="0.2">
      <c r="U48904" s="59"/>
    </row>
    <row r="48905" spans="21:21" x14ac:dyDescent="0.2">
      <c r="U48905" s="59"/>
    </row>
    <row r="48906" spans="21:21" x14ac:dyDescent="0.2">
      <c r="U48906" s="59"/>
    </row>
    <row r="48907" spans="21:21" x14ac:dyDescent="0.2">
      <c r="U48907" s="59"/>
    </row>
    <row r="48908" spans="21:21" x14ac:dyDescent="0.2">
      <c r="U48908" s="59"/>
    </row>
    <row r="48909" spans="21:21" x14ac:dyDescent="0.2">
      <c r="U48909" s="59"/>
    </row>
    <row r="48910" spans="21:21" x14ac:dyDescent="0.2">
      <c r="U48910" s="59"/>
    </row>
    <row r="48911" spans="21:21" x14ac:dyDescent="0.2">
      <c r="U48911" s="59"/>
    </row>
    <row r="48912" spans="21:21" x14ac:dyDescent="0.2">
      <c r="U48912" s="59"/>
    </row>
    <row r="48913" spans="21:21" x14ac:dyDescent="0.2">
      <c r="U48913" s="59"/>
    </row>
    <row r="48914" spans="21:21" x14ac:dyDescent="0.2">
      <c r="U48914" s="59"/>
    </row>
    <row r="48915" spans="21:21" x14ac:dyDescent="0.2">
      <c r="U48915" s="59"/>
    </row>
    <row r="48916" spans="21:21" x14ac:dyDescent="0.2">
      <c r="U48916" s="59"/>
    </row>
    <row r="48917" spans="21:21" x14ac:dyDescent="0.2">
      <c r="U48917" s="59"/>
    </row>
    <row r="48918" spans="21:21" x14ac:dyDescent="0.2">
      <c r="U48918" s="59"/>
    </row>
    <row r="48919" spans="21:21" x14ac:dyDescent="0.2">
      <c r="U48919" s="59"/>
    </row>
    <row r="48920" spans="21:21" x14ac:dyDescent="0.2">
      <c r="U48920" s="59"/>
    </row>
    <row r="48921" spans="21:21" x14ac:dyDescent="0.2">
      <c r="U48921" s="59"/>
    </row>
    <row r="48922" spans="21:21" x14ac:dyDescent="0.2">
      <c r="U48922" s="59"/>
    </row>
    <row r="48923" spans="21:21" x14ac:dyDescent="0.2">
      <c r="U48923" s="59"/>
    </row>
    <row r="48924" spans="21:21" x14ac:dyDescent="0.2">
      <c r="U48924" s="59"/>
    </row>
    <row r="48925" spans="21:21" x14ac:dyDescent="0.2">
      <c r="U48925" s="59"/>
    </row>
    <row r="48926" spans="21:21" x14ac:dyDescent="0.2">
      <c r="U48926" s="59"/>
    </row>
    <row r="48927" spans="21:21" x14ac:dyDescent="0.2">
      <c r="U48927" s="59"/>
    </row>
    <row r="48928" spans="21:21" x14ac:dyDescent="0.2">
      <c r="U48928" s="59"/>
    </row>
    <row r="48929" spans="21:21" x14ac:dyDescent="0.2">
      <c r="U48929" s="59"/>
    </row>
    <row r="48930" spans="21:21" x14ac:dyDescent="0.2">
      <c r="U48930" s="59"/>
    </row>
    <row r="48931" spans="21:21" x14ac:dyDescent="0.2">
      <c r="U48931" s="59"/>
    </row>
    <row r="48932" spans="21:21" x14ac:dyDescent="0.2">
      <c r="U48932" s="59"/>
    </row>
    <row r="48933" spans="21:21" x14ac:dyDescent="0.2">
      <c r="U48933" s="59"/>
    </row>
    <row r="48934" spans="21:21" x14ac:dyDescent="0.2">
      <c r="U48934" s="59"/>
    </row>
    <row r="48935" spans="21:21" x14ac:dyDescent="0.2">
      <c r="U48935" s="59"/>
    </row>
    <row r="48936" spans="21:21" x14ac:dyDescent="0.2">
      <c r="U48936" s="59"/>
    </row>
    <row r="48937" spans="21:21" x14ac:dyDescent="0.2">
      <c r="U48937" s="59"/>
    </row>
    <row r="48938" spans="21:21" x14ac:dyDescent="0.2">
      <c r="U48938" s="59"/>
    </row>
    <row r="48939" spans="21:21" x14ac:dyDescent="0.2">
      <c r="U48939" s="59"/>
    </row>
    <row r="48940" spans="21:21" x14ac:dyDescent="0.2">
      <c r="U48940" s="59"/>
    </row>
    <row r="48941" spans="21:21" x14ac:dyDescent="0.2">
      <c r="U48941" s="59"/>
    </row>
    <row r="48942" spans="21:21" x14ac:dyDescent="0.2">
      <c r="U48942" s="59"/>
    </row>
    <row r="48943" spans="21:21" x14ac:dyDescent="0.2">
      <c r="U48943" s="59"/>
    </row>
    <row r="48944" spans="21:21" x14ac:dyDescent="0.2">
      <c r="U48944" s="59"/>
    </row>
    <row r="48945" spans="21:21" x14ac:dyDescent="0.2">
      <c r="U48945" s="59"/>
    </row>
    <row r="48946" spans="21:21" x14ac:dyDescent="0.2">
      <c r="U48946" s="59"/>
    </row>
    <row r="48947" spans="21:21" x14ac:dyDescent="0.2">
      <c r="U48947" s="59"/>
    </row>
    <row r="48948" spans="21:21" x14ac:dyDescent="0.2">
      <c r="U48948" s="59"/>
    </row>
    <row r="48949" spans="21:21" x14ac:dyDescent="0.2">
      <c r="U48949" s="59"/>
    </row>
    <row r="48950" spans="21:21" x14ac:dyDescent="0.2">
      <c r="U48950" s="59"/>
    </row>
    <row r="48951" spans="21:21" x14ac:dyDescent="0.2">
      <c r="U48951" s="59"/>
    </row>
    <row r="48952" spans="21:21" x14ac:dyDescent="0.2">
      <c r="U48952" s="59"/>
    </row>
    <row r="48953" spans="21:21" x14ac:dyDescent="0.2">
      <c r="U48953" s="59"/>
    </row>
    <row r="48954" spans="21:21" x14ac:dyDescent="0.2">
      <c r="U48954" s="59"/>
    </row>
    <row r="48955" spans="21:21" x14ac:dyDescent="0.2">
      <c r="U48955" s="59"/>
    </row>
    <row r="48956" spans="21:21" x14ac:dyDescent="0.2">
      <c r="U48956" s="59"/>
    </row>
    <row r="48957" spans="21:21" x14ac:dyDescent="0.2">
      <c r="U48957" s="59"/>
    </row>
    <row r="48958" spans="21:21" x14ac:dyDescent="0.2">
      <c r="U48958" s="59"/>
    </row>
    <row r="48959" spans="21:21" x14ac:dyDescent="0.2">
      <c r="U48959" s="59"/>
    </row>
    <row r="48960" spans="21:21" x14ac:dyDescent="0.2">
      <c r="U48960" s="59"/>
    </row>
    <row r="48961" spans="21:21" x14ac:dyDescent="0.2">
      <c r="U48961" s="59"/>
    </row>
    <row r="48962" spans="21:21" x14ac:dyDescent="0.2">
      <c r="U48962" s="59"/>
    </row>
    <row r="48963" spans="21:21" x14ac:dyDescent="0.2">
      <c r="U48963" s="59"/>
    </row>
    <row r="48964" spans="21:21" x14ac:dyDescent="0.2">
      <c r="U48964" s="59"/>
    </row>
    <row r="48965" spans="21:21" x14ac:dyDescent="0.2">
      <c r="U48965" s="59"/>
    </row>
    <row r="48966" spans="21:21" x14ac:dyDescent="0.2">
      <c r="U48966" s="59"/>
    </row>
    <row r="48967" spans="21:21" x14ac:dyDescent="0.2">
      <c r="U48967" s="59"/>
    </row>
    <row r="48968" spans="21:21" x14ac:dyDescent="0.2">
      <c r="U48968" s="59"/>
    </row>
    <row r="48969" spans="21:21" x14ac:dyDescent="0.2">
      <c r="U48969" s="59"/>
    </row>
    <row r="48970" spans="21:21" x14ac:dyDescent="0.2">
      <c r="U48970" s="59"/>
    </row>
    <row r="48971" spans="21:21" x14ac:dyDescent="0.2">
      <c r="U48971" s="59"/>
    </row>
    <row r="48972" spans="21:21" x14ac:dyDescent="0.2">
      <c r="U48972" s="59"/>
    </row>
    <row r="48973" spans="21:21" x14ac:dyDescent="0.2">
      <c r="U48973" s="59"/>
    </row>
    <row r="48974" spans="21:21" x14ac:dyDescent="0.2">
      <c r="U48974" s="59"/>
    </row>
    <row r="48975" spans="21:21" x14ac:dyDescent="0.2">
      <c r="U48975" s="59"/>
    </row>
    <row r="48976" spans="21:21" x14ac:dyDescent="0.2">
      <c r="U48976" s="59"/>
    </row>
    <row r="48977" spans="21:21" x14ac:dyDescent="0.2">
      <c r="U48977" s="59"/>
    </row>
    <row r="48978" spans="21:21" x14ac:dyDescent="0.2">
      <c r="U48978" s="59"/>
    </row>
    <row r="48979" spans="21:21" x14ac:dyDescent="0.2">
      <c r="U48979" s="59"/>
    </row>
    <row r="48980" spans="21:21" x14ac:dyDescent="0.2">
      <c r="U48980" s="59"/>
    </row>
    <row r="48981" spans="21:21" x14ac:dyDescent="0.2">
      <c r="U48981" s="59"/>
    </row>
    <row r="48982" spans="21:21" x14ac:dyDescent="0.2">
      <c r="U48982" s="59"/>
    </row>
    <row r="48983" spans="21:21" x14ac:dyDescent="0.2">
      <c r="U48983" s="59"/>
    </row>
    <row r="48984" spans="21:21" x14ac:dyDescent="0.2">
      <c r="U48984" s="59"/>
    </row>
    <row r="48985" spans="21:21" x14ac:dyDescent="0.2">
      <c r="U48985" s="59"/>
    </row>
    <row r="48986" spans="21:21" x14ac:dyDescent="0.2">
      <c r="U48986" s="59"/>
    </row>
    <row r="48987" spans="21:21" x14ac:dyDescent="0.2">
      <c r="U48987" s="59"/>
    </row>
    <row r="48988" spans="21:21" x14ac:dyDescent="0.2">
      <c r="U48988" s="59"/>
    </row>
    <row r="48989" spans="21:21" x14ac:dyDescent="0.2">
      <c r="U48989" s="59"/>
    </row>
    <row r="48990" spans="21:21" x14ac:dyDescent="0.2">
      <c r="U48990" s="59"/>
    </row>
    <row r="48991" spans="21:21" x14ac:dyDescent="0.2">
      <c r="U48991" s="59"/>
    </row>
    <row r="48992" spans="21:21" x14ac:dyDescent="0.2">
      <c r="U48992" s="59"/>
    </row>
    <row r="48993" spans="21:21" x14ac:dyDescent="0.2">
      <c r="U48993" s="59"/>
    </row>
    <row r="48994" spans="21:21" x14ac:dyDescent="0.2">
      <c r="U48994" s="59"/>
    </row>
    <row r="48995" spans="21:21" x14ac:dyDescent="0.2">
      <c r="U48995" s="59"/>
    </row>
    <row r="48996" spans="21:21" x14ac:dyDescent="0.2">
      <c r="U48996" s="59"/>
    </row>
    <row r="48997" spans="21:21" x14ac:dyDescent="0.2">
      <c r="U48997" s="59"/>
    </row>
    <row r="48998" spans="21:21" x14ac:dyDescent="0.2">
      <c r="U48998" s="59"/>
    </row>
    <row r="48999" spans="21:21" x14ac:dyDescent="0.2">
      <c r="U48999" s="59"/>
    </row>
    <row r="49000" spans="21:21" x14ac:dyDescent="0.2">
      <c r="U49000" s="59"/>
    </row>
    <row r="49001" spans="21:21" x14ac:dyDescent="0.2">
      <c r="U49001" s="59"/>
    </row>
    <row r="49002" spans="21:21" x14ac:dyDescent="0.2">
      <c r="U49002" s="59"/>
    </row>
    <row r="49003" spans="21:21" x14ac:dyDescent="0.2">
      <c r="U49003" s="59"/>
    </row>
    <row r="49004" spans="21:21" x14ac:dyDescent="0.2">
      <c r="U49004" s="59"/>
    </row>
    <row r="49005" spans="21:21" x14ac:dyDescent="0.2">
      <c r="U49005" s="59"/>
    </row>
    <row r="49006" spans="21:21" x14ac:dyDescent="0.2">
      <c r="U49006" s="59"/>
    </row>
    <row r="49007" spans="21:21" x14ac:dyDescent="0.2">
      <c r="U49007" s="59"/>
    </row>
    <row r="49008" spans="21:21" x14ac:dyDescent="0.2">
      <c r="U49008" s="59"/>
    </row>
    <row r="49009" spans="21:21" x14ac:dyDescent="0.2">
      <c r="U49009" s="59"/>
    </row>
    <row r="49010" spans="21:21" x14ac:dyDescent="0.2">
      <c r="U49010" s="59"/>
    </row>
    <row r="49011" spans="21:21" x14ac:dyDescent="0.2">
      <c r="U49011" s="59"/>
    </row>
    <row r="49012" spans="21:21" x14ac:dyDescent="0.2">
      <c r="U49012" s="59"/>
    </row>
    <row r="49013" spans="21:21" x14ac:dyDescent="0.2">
      <c r="U49013" s="59"/>
    </row>
    <row r="49014" spans="21:21" x14ac:dyDescent="0.2">
      <c r="U49014" s="59"/>
    </row>
    <row r="49015" spans="21:21" x14ac:dyDescent="0.2">
      <c r="U49015" s="59"/>
    </row>
    <row r="49016" spans="21:21" x14ac:dyDescent="0.2">
      <c r="U49016" s="59"/>
    </row>
    <row r="49017" spans="21:21" x14ac:dyDescent="0.2">
      <c r="U49017" s="59"/>
    </row>
    <row r="49018" spans="21:21" x14ac:dyDescent="0.2">
      <c r="U49018" s="59"/>
    </row>
    <row r="49019" spans="21:21" x14ac:dyDescent="0.2">
      <c r="U49019" s="59"/>
    </row>
    <row r="49020" spans="21:21" x14ac:dyDescent="0.2">
      <c r="U49020" s="59"/>
    </row>
    <row r="49021" spans="21:21" x14ac:dyDescent="0.2">
      <c r="U49021" s="59"/>
    </row>
    <row r="49022" spans="21:21" x14ac:dyDescent="0.2">
      <c r="U49022" s="59"/>
    </row>
    <row r="49023" spans="21:21" x14ac:dyDescent="0.2">
      <c r="U49023" s="59"/>
    </row>
    <row r="49024" spans="21:21" x14ac:dyDescent="0.2">
      <c r="U49024" s="59"/>
    </row>
    <row r="49025" spans="21:21" x14ac:dyDescent="0.2">
      <c r="U49025" s="59"/>
    </row>
    <row r="49026" spans="21:21" x14ac:dyDescent="0.2">
      <c r="U49026" s="59"/>
    </row>
    <row r="49027" spans="21:21" x14ac:dyDescent="0.2">
      <c r="U49027" s="59"/>
    </row>
    <row r="49028" spans="21:21" x14ac:dyDescent="0.2">
      <c r="U49028" s="59"/>
    </row>
    <row r="49029" spans="21:21" x14ac:dyDescent="0.2">
      <c r="U49029" s="59"/>
    </row>
    <row r="49030" spans="21:21" x14ac:dyDescent="0.2">
      <c r="U49030" s="59"/>
    </row>
    <row r="49031" spans="21:21" x14ac:dyDescent="0.2">
      <c r="U49031" s="59"/>
    </row>
    <row r="49032" spans="21:21" x14ac:dyDescent="0.2">
      <c r="U49032" s="59"/>
    </row>
    <row r="49033" spans="21:21" x14ac:dyDescent="0.2">
      <c r="U49033" s="59"/>
    </row>
    <row r="49034" spans="21:21" x14ac:dyDescent="0.2">
      <c r="U49034" s="59"/>
    </row>
    <row r="49035" spans="21:21" x14ac:dyDescent="0.2">
      <c r="U49035" s="59"/>
    </row>
    <row r="49036" spans="21:21" x14ac:dyDescent="0.2">
      <c r="U49036" s="59"/>
    </row>
    <row r="49037" spans="21:21" x14ac:dyDescent="0.2">
      <c r="U49037" s="59"/>
    </row>
    <row r="49038" spans="21:21" x14ac:dyDescent="0.2">
      <c r="U49038" s="59"/>
    </row>
    <row r="49039" spans="21:21" x14ac:dyDescent="0.2">
      <c r="U49039" s="59"/>
    </row>
    <row r="49040" spans="21:21" x14ac:dyDescent="0.2">
      <c r="U49040" s="59"/>
    </row>
    <row r="49041" spans="21:21" x14ac:dyDescent="0.2">
      <c r="U49041" s="59"/>
    </row>
    <row r="49042" spans="21:21" x14ac:dyDescent="0.2">
      <c r="U49042" s="59"/>
    </row>
    <row r="49043" spans="21:21" x14ac:dyDescent="0.2">
      <c r="U49043" s="59"/>
    </row>
    <row r="49044" spans="21:21" x14ac:dyDescent="0.2">
      <c r="U49044" s="59"/>
    </row>
    <row r="49045" spans="21:21" x14ac:dyDescent="0.2">
      <c r="U49045" s="59"/>
    </row>
    <row r="49046" spans="21:21" x14ac:dyDescent="0.2">
      <c r="U49046" s="59"/>
    </row>
    <row r="49047" spans="21:21" x14ac:dyDescent="0.2">
      <c r="U49047" s="59"/>
    </row>
    <row r="49048" spans="21:21" x14ac:dyDescent="0.2">
      <c r="U49048" s="59"/>
    </row>
    <row r="49049" spans="21:21" x14ac:dyDescent="0.2">
      <c r="U49049" s="59"/>
    </row>
    <row r="49050" spans="21:21" x14ac:dyDescent="0.2">
      <c r="U49050" s="59"/>
    </row>
    <row r="49051" spans="21:21" x14ac:dyDescent="0.2">
      <c r="U49051" s="59"/>
    </row>
    <row r="49052" spans="21:21" x14ac:dyDescent="0.2">
      <c r="U49052" s="59"/>
    </row>
    <row r="49053" spans="21:21" x14ac:dyDescent="0.2">
      <c r="U49053" s="59"/>
    </row>
    <row r="49054" spans="21:21" x14ac:dyDescent="0.2">
      <c r="U49054" s="59"/>
    </row>
    <row r="49055" spans="21:21" x14ac:dyDescent="0.2">
      <c r="U49055" s="59"/>
    </row>
    <row r="49056" spans="21:21" x14ac:dyDescent="0.2">
      <c r="U49056" s="59"/>
    </row>
    <row r="49057" spans="21:21" x14ac:dyDescent="0.2">
      <c r="U49057" s="59"/>
    </row>
    <row r="49058" spans="21:21" x14ac:dyDescent="0.2">
      <c r="U49058" s="59"/>
    </row>
    <row r="49059" spans="21:21" x14ac:dyDescent="0.2">
      <c r="U49059" s="59"/>
    </row>
    <row r="49060" spans="21:21" x14ac:dyDescent="0.2">
      <c r="U49060" s="59"/>
    </row>
    <row r="49061" spans="21:21" x14ac:dyDescent="0.2">
      <c r="U49061" s="59"/>
    </row>
    <row r="49062" spans="21:21" x14ac:dyDescent="0.2">
      <c r="U49062" s="59"/>
    </row>
    <row r="49063" spans="21:21" x14ac:dyDescent="0.2">
      <c r="U49063" s="59"/>
    </row>
    <row r="49064" spans="21:21" x14ac:dyDescent="0.2">
      <c r="U49064" s="59"/>
    </row>
    <row r="49065" spans="21:21" x14ac:dyDescent="0.2">
      <c r="U49065" s="59"/>
    </row>
    <row r="49066" spans="21:21" x14ac:dyDescent="0.2">
      <c r="U49066" s="59"/>
    </row>
    <row r="49067" spans="21:21" x14ac:dyDescent="0.2">
      <c r="U49067" s="59"/>
    </row>
    <row r="49068" spans="21:21" x14ac:dyDescent="0.2">
      <c r="U49068" s="59"/>
    </row>
    <row r="49069" spans="21:21" x14ac:dyDescent="0.2">
      <c r="U49069" s="59"/>
    </row>
    <row r="49070" spans="21:21" x14ac:dyDescent="0.2">
      <c r="U49070" s="59"/>
    </row>
    <row r="49071" spans="21:21" x14ac:dyDescent="0.2">
      <c r="U49071" s="59"/>
    </row>
    <row r="49072" spans="21:21" x14ac:dyDescent="0.2">
      <c r="U49072" s="59"/>
    </row>
    <row r="49073" spans="21:21" x14ac:dyDescent="0.2">
      <c r="U49073" s="59"/>
    </row>
    <row r="49074" spans="21:21" x14ac:dyDescent="0.2">
      <c r="U49074" s="59"/>
    </row>
    <row r="49075" spans="21:21" x14ac:dyDescent="0.2">
      <c r="U49075" s="59"/>
    </row>
    <row r="49076" spans="21:21" x14ac:dyDescent="0.2">
      <c r="U49076" s="59"/>
    </row>
    <row r="49077" spans="21:21" x14ac:dyDescent="0.2">
      <c r="U49077" s="59"/>
    </row>
    <row r="49078" spans="21:21" x14ac:dyDescent="0.2">
      <c r="U49078" s="59"/>
    </row>
    <row r="49079" spans="21:21" x14ac:dyDescent="0.2">
      <c r="U49079" s="59"/>
    </row>
    <row r="49080" spans="21:21" x14ac:dyDescent="0.2">
      <c r="U49080" s="59"/>
    </row>
    <row r="49081" spans="21:21" x14ac:dyDescent="0.2">
      <c r="U49081" s="59"/>
    </row>
    <row r="49082" spans="21:21" x14ac:dyDescent="0.2">
      <c r="U49082" s="59"/>
    </row>
    <row r="49083" spans="21:21" x14ac:dyDescent="0.2">
      <c r="U49083" s="59"/>
    </row>
    <row r="49084" spans="21:21" x14ac:dyDescent="0.2">
      <c r="U49084" s="59"/>
    </row>
    <row r="49085" spans="21:21" x14ac:dyDescent="0.2">
      <c r="U49085" s="59"/>
    </row>
    <row r="49086" spans="21:21" x14ac:dyDescent="0.2">
      <c r="U49086" s="59"/>
    </row>
    <row r="49087" spans="21:21" x14ac:dyDescent="0.2">
      <c r="U49087" s="59"/>
    </row>
    <row r="49088" spans="21:21" x14ac:dyDescent="0.2">
      <c r="U49088" s="59"/>
    </row>
    <row r="49089" spans="21:21" x14ac:dyDescent="0.2">
      <c r="U49089" s="59"/>
    </row>
    <row r="49090" spans="21:21" x14ac:dyDescent="0.2">
      <c r="U49090" s="59"/>
    </row>
    <row r="49091" spans="21:21" x14ac:dyDescent="0.2">
      <c r="U49091" s="59"/>
    </row>
    <row r="49092" spans="21:21" x14ac:dyDescent="0.2">
      <c r="U49092" s="59"/>
    </row>
    <row r="49093" spans="21:21" x14ac:dyDescent="0.2">
      <c r="U49093" s="59"/>
    </row>
    <row r="49094" spans="21:21" x14ac:dyDescent="0.2">
      <c r="U49094" s="59"/>
    </row>
    <row r="49095" spans="21:21" x14ac:dyDescent="0.2">
      <c r="U49095" s="59"/>
    </row>
    <row r="49096" spans="21:21" x14ac:dyDescent="0.2">
      <c r="U49096" s="59"/>
    </row>
    <row r="49097" spans="21:21" x14ac:dyDescent="0.2">
      <c r="U49097" s="59"/>
    </row>
    <row r="49098" spans="21:21" x14ac:dyDescent="0.2">
      <c r="U49098" s="59"/>
    </row>
    <row r="49099" spans="21:21" x14ac:dyDescent="0.2">
      <c r="U49099" s="59"/>
    </row>
    <row r="49100" spans="21:21" x14ac:dyDescent="0.2">
      <c r="U49100" s="59"/>
    </row>
    <row r="49101" spans="21:21" x14ac:dyDescent="0.2">
      <c r="U49101" s="59"/>
    </row>
    <row r="49102" spans="21:21" x14ac:dyDescent="0.2">
      <c r="U49102" s="59"/>
    </row>
    <row r="49103" spans="21:21" x14ac:dyDescent="0.2">
      <c r="U49103" s="59"/>
    </row>
    <row r="49104" spans="21:21" x14ac:dyDescent="0.2">
      <c r="U49104" s="59"/>
    </row>
    <row r="49105" spans="21:21" x14ac:dyDescent="0.2">
      <c r="U49105" s="59"/>
    </row>
    <row r="49106" spans="21:21" x14ac:dyDescent="0.2">
      <c r="U49106" s="59"/>
    </row>
    <row r="49107" spans="21:21" x14ac:dyDescent="0.2">
      <c r="U49107" s="59"/>
    </row>
    <row r="49108" spans="21:21" x14ac:dyDescent="0.2">
      <c r="U49108" s="59"/>
    </row>
    <row r="49109" spans="21:21" x14ac:dyDescent="0.2">
      <c r="U49109" s="59"/>
    </row>
    <row r="49110" spans="21:21" x14ac:dyDescent="0.2">
      <c r="U49110" s="59"/>
    </row>
    <row r="49111" spans="21:21" x14ac:dyDescent="0.2">
      <c r="U49111" s="59"/>
    </row>
    <row r="49112" spans="21:21" x14ac:dyDescent="0.2">
      <c r="U49112" s="59"/>
    </row>
    <row r="49113" spans="21:21" x14ac:dyDescent="0.2">
      <c r="U49113" s="59"/>
    </row>
    <row r="49114" spans="21:21" x14ac:dyDescent="0.2">
      <c r="U49114" s="59"/>
    </row>
    <row r="49115" spans="21:21" x14ac:dyDescent="0.2">
      <c r="U49115" s="59"/>
    </row>
    <row r="49116" spans="21:21" x14ac:dyDescent="0.2">
      <c r="U49116" s="59"/>
    </row>
    <row r="49117" spans="21:21" x14ac:dyDescent="0.2">
      <c r="U49117" s="59"/>
    </row>
    <row r="49118" spans="21:21" x14ac:dyDescent="0.2">
      <c r="U49118" s="59"/>
    </row>
    <row r="49119" spans="21:21" x14ac:dyDescent="0.2">
      <c r="U49119" s="59"/>
    </row>
    <row r="49120" spans="21:21" x14ac:dyDescent="0.2">
      <c r="U49120" s="59"/>
    </row>
    <row r="49121" spans="21:21" x14ac:dyDescent="0.2">
      <c r="U49121" s="59"/>
    </row>
    <row r="49122" spans="21:21" x14ac:dyDescent="0.2">
      <c r="U49122" s="59"/>
    </row>
    <row r="49123" spans="21:21" x14ac:dyDescent="0.2">
      <c r="U49123" s="59"/>
    </row>
    <row r="49124" spans="21:21" x14ac:dyDescent="0.2">
      <c r="U49124" s="59"/>
    </row>
    <row r="49125" spans="21:21" x14ac:dyDescent="0.2">
      <c r="U49125" s="59"/>
    </row>
    <row r="49126" spans="21:21" x14ac:dyDescent="0.2">
      <c r="U49126" s="59"/>
    </row>
    <row r="49127" spans="21:21" x14ac:dyDescent="0.2">
      <c r="U49127" s="59"/>
    </row>
    <row r="49128" spans="21:21" x14ac:dyDescent="0.2">
      <c r="U49128" s="59"/>
    </row>
    <row r="49129" spans="21:21" x14ac:dyDescent="0.2">
      <c r="U49129" s="59"/>
    </row>
    <row r="49130" spans="21:21" x14ac:dyDescent="0.2">
      <c r="U49130" s="59"/>
    </row>
    <row r="49131" spans="21:21" x14ac:dyDescent="0.2">
      <c r="U49131" s="59"/>
    </row>
    <row r="49132" spans="21:21" x14ac:dyDescent="0.2">
      <c r="U49132" s="59"/>
    </row>
    <row r="49133" spans="21:21" x14ac:dyDescent="0.2">
      <c r="U49133" s="59"/>
    </row>
    <row r="49134" spans="21:21" x14ac:dyDescent="0.2">
      <c r="U49134" s="59"/>
    </row>
    <row r="49135" spans="21:21" x14ac:dyDescent="0.2">
      <c r="U49135" s="59"/>
    </row>
    <row r="49136" spans="21:21" x14ac:dyDescent="0.2">
      <c r="U49136" s="59"/>
    </row>
    <row r="49137" spans="21:21" x14ac:dyDescent="0.2">
      <c r="U49137" s="59"/>
    </row>
    <row r="49138" spans="21:21" x14ac:dyDescent="0.2">
      <c r="U49138" s="59"/>
    </row>
    <row r="49139" spans="21:21" x14ac:dyDescent="0.2">
      <c r="U49139" s="59"/>
    </row>
    <row r="49140" spans="21:21" x14ac:dyDescent="0.2">
      <c r="U49140" s="59"/>
    </row>
    <row r="49141" spans="21:21" x14ac:dyDescent="0.2">
      <c r="U49141" s="59"/>
    </row>
    <row r="49142" spans="21:21" x14ac:dyDescent="0.2">
      <c r="U49142" s="59"/>
    </row>
    <row r="49143" spans="21:21" x14ac:dyDescent="0.2">
      <c r="U49143" s="59"/>
    </row>
    <row r="49144" spans="21:21" x14ac:dyDescent="0.2">
      <c r="U49144" s="59"/>
    </row>
    <row r="49145" spans="21:21" x14ac:dyDescent="0.2">
      <c r="U49145" s="59"/>
    </row>
    <row r="49146" spans="21:21" x14ac:dyDescent="0.2">
      <c r="U49146" s="59"/>
    </row>
    <row r="49147" spans="21:21" x14ac:dyDescent="0.2">
      <c r="U49147" s="59"/>
    </row>
    <row r="49148" spans="21:21" x14ac:dyDescent="0.2">
      <c r="U49148" s="59"/>
    </row>
    <row r="49149" spans="21:21" x14ac:dyDescent="0.2">
      <c r="U49149" s="59"/>
    </row>
    <row r="49150" spans="21:21" x14ac:dyDescent="0.2">
      <c r="U49150" s="59"/>
    </row>
    <row r="49151" spans="21:21" x14ac:dyDescent="0.2">
      <c r="U49151" s="59"/>
    </row>
    <row r="49152" spans="21:21" x14ac:dyDescent="0.2">
      <c r="U49152" s="59"/>
    </row>
    <row r="49153" spans="21:21" x14ac:dyDescent="0.2">
      <c r="U49153" s="59"/>
    </row>
    <row r="49154" spans="21:21" x14ac:dyDescent="0.2">
      <c r="U49154" s="59"/>
    </row>
    <row r="49155" spans="21:21" x14ac:dyDescent="0.2">
      <c r="U49155" s="59"/>
    </row>
    <row r="49156" spans="21:21" x14ac:dyDescent="0.2">
      <c r="U49156" s="59"/>
    </row>
    <row r="49157" spans="21:21" x14ac:dyDescent="0.2">
      <c r="U49157" s="59"/>
    </row>
    <row r="49158" spans="21:21" x14ac:dyDescent="0.2">
      <c r="U49158" s="59"/>
    </row>
    <row r="49159" spans="21:21" x14ac:dyDescent="0.2">
      <c r="U49159" s="59"/>
    </row>
    <row r="49160" spans="21:21" x14ac:dyDescent="0.2">
      <c r="U49160" s="59"/>
    </row>
    <row r="49161" spans="21:21" x14ac:dyDescent="0.2">
      <c r="U49161" s="59"/>
    </row>
    <row r="49162" spans="21:21" x14ac:dyDescent="0.2">
      <c r="U49162" s="59"/>
    </row>
    <row r="49163" spans="21:21" x14ac:dyDescent="0.2">
      <c r="U49163" s="59"/>
    </row>
    <row r="49164" spans="21:21" x14ac:dyDescent="0.2">
      <c r="U49164" s="59"/>
    </row>
    <row r="49165" spans="21:21" x14ac:dyDescent="0.2">
      <c r="U49165" s="59"/>
    </row>
    <row r="49166" spans="21:21" x14ac:dyDescent="0.2">
      <c r="U49166" s="59"/>
    </row>
    <row r="49167" spans="21:21" x14ac:dyDescent="0.2">
      <c r="U49167" s="59"/>
    </row>
    <row r="49168" spans="21:21" x14ac:dyDescent="0.2">
      <c r="U49168" s="59"/>
    </row>
    <row r="49169" spans="21:21" x14ac:dyDescent="0.2">
      <c r="U49169" s="59"/>
    </row>
    <row r="49170" spans="21:21" x14ac:dyDescent="0.2">
      <c r="U49170" s="59"/>
    </row>
    <row r="49171" spans="21:21" x14ac:dyDescent="0.2">
      <c r="U49171" s="59"/>
    </row>
    <row r="49172" spans="21:21" x14ac:dyDescent="0.2">
      <c r="U49172" s="59"/>
    </row>
    <row r="49173" spans="21:21" x14ac:dyDescent="0.2">
      <c r="U49173" s="59"/>
    </row>
    <row r="49174" spans="21:21" x14ac:dyDescent="0.2">
      <c r="U49174" s="59"/>
    </row>
    <row r="49175" spans="21:21" x14ac:dyDescent="0.2">
      <c r="U49175" s="59"/>
    </row>
    <row r="49176" spans="21:21" x14ac:dyDescent="0.2">
      <c r="U49176" s="59"/>
    </row>
    <row r="49177" spans="21:21" x14ac:dyDescent="0.2">
      <c r="U49177" s="59"/>
    </row>
    <row r="49178" spans="21:21" x14ac:dyDescent="0.2">
      <c r="U49178" s="59"/>
    </row>
    <row r="49179" spans="21:21" x14ac:dyDescent="0.2">
      <c r="U49179" s="59"/>
    </row>
    <row r="49180" spans="21:21" x14ac:dyDescent="0.2">
      <c r="U49180" s="59"/>
    </row>
    <row r="49181" spans="21:21" x14ac:dyDescent="0.2">
      <c r="U49181" s="59"/>
    </row>
    <row r="49182" spans="21:21" x14ac:dyDescent="0.2">
      <c r="U49182" s="59"/>
    </row>
    <row r="49183" spans="21:21" x14ac:dyDescent="0.2">
      <c r="U49183" s="59"/>
    </row>
    <row r="49184" spans="21:21" x14ac:dyDescent="0.2">
      <c r="U49184" s="59"/>
    </row>
    <row r="49185" spans="21:21" x14ac:dyDescent="0.2">
      <c r="U49185" s="59"/>
    </row>
    <row r="49186" spans="21:21" x14ac:dyDescent="0.2">
      <c r="U49186" s="59"/>
    </row>
    <row r="49187" spans="21:21" x14ac:dyDescent="0.2">
      <c r="U49187" s="59"/>
    </row>
    <row r="49188" spans="21:21" x14ac:dyDescent="0.2">
      <c r="U49188" s="59"/>
    </row>
    <row r="49189" spans="21:21" x14ac:dyDescent="0.2">
      <c r="U49189" s="59"/>
    </row>
    <row r="49190" spans="21:21" x14ac:dyDescent="0.2">
      <c r="U49190" s="59"/>
    </row>
    <row r="49191" spans="21:21" x14ac:dyDescent="0.2">
      <c r="U49191" s="59"/>
    </row>
    <row r="49192" spans="21:21" x14ac:dyDescent="0.2">
      <c r="U49192" s="59"/>
    </row>
    <row r="49193" spans="21:21" x14ac:dyDescent="0.2">
      <c r="U49193" s="59"/>
    </row>
    <row r="49194" spans="21:21" x14ac:dyDescent="0.2">
      <c r="U49194" s="59"/>
    </row>
    <row r="49195" spans="21:21" x14ac:dyDescent="0.2">
      <c r="U49195" s="59"/>
    </row>
    <row r="49196" spans="21:21" x14ac:dyDescent="0.2">
      <c r="U49196" s="59"/>
    </row>
    <row r="49197" spans="21:21" x14ac:dyDescent="0.2">
      <c r="U49197" s="59"/>
    </row>
    <row r="49198" spans="21:21" x14ac:dyDescent="0.2">
      <c r="U49198" s="59"/>
    </row>
    <row r="49199" spans="21:21" x14ac:dyDescent="0.2">
      <c r="U49199" s="59"/>
    </row>
    <row r="49200" spans="21:21" x14ac:dyDescent="0.2">
      <c r="U49200" s="59"/>
    </row>
    <row r="49201" spans="21:21" x14ac:dyDescent="0.2">
      <c r="U49201" s="59"/>
    </row>
    <row r="49202" spans="21:21" x14ac:dyDescent="0.2">
      <c r="U49202" s="59"/>
    </row>
    <row r="49203" spans="21:21" x14ac:dyDescent="0.2">
      <c r="U49203" s="59"/>
    </row>
    <row r="49204" spans="21:21" x14ac:dyDescent="0.2">
      <c r="U49204" s="59"/>
    </row>
    <row r="49205" spans="21:21" x14ac:dyDescent="0.2">
      <c r="U49205" s="59"/>
    </row>
    <row r="49206" spans="21:21" x14ac:dyDescent="0.2">
      <c r="U49206" s="59"/>
    </row>
    <row r="49207" spans="21:21" x14ac:dyDescent="0.2">
      <c r="U49207" s="59"/>
    </row>
    <row r="49208" spans="21:21" x14ac:dyDescent="0.2">
      <c r="U49208" s="59"/>
    </row>
    <row r="49209" spans="21:21" x14ac:dyDescent="0.2">
      <c r="U49209" s="59"/>
    </row>
    <row r="49210" spans="21:21" x14ac:dyDescent="0.2">
      <c r="U49210" s="59"/>
    </row>
    <row r="49211" spans="21:21" x14ac:dyDescent="0.2">
      <c r="U49211" s="59"/>
    </row>
    <row r="49212" spans="21:21" x14ac:dyDescent="0.2">
      <c r="U49212" s="59"/>
    </row>
    <row r="49213" spans="21:21" x14ac:dyDescent="0.2">
      <c r="U49213" s="59"/>
    </row>
    <row r="49214" spans="21:21" x14ac:dyDescent="0.2">
      <c r="U49214" s="59"/>
    </row>
    <row r="49215" spans="21:21" x14ac:dyDescent="0.2">
      <c r="U49215" s="59"/>
    </row>
    <row r="49216" spans="21:21" x14ac:dyDescent="0.2">
      <c r="U49216" s="59"/>
    </row>
    <row r="49217" spans="21:21" x14ac:dyDescent="0.2">
      <c r="U49217" s="59"/>
    </row>
    <row r="49218" spans="21:21" x14ac:dyDescent="0.2">
      <c r="U49218" s="59"/>
    </row>
    <row r="49219" spans="21:21" x14ac:dyDescent="0.2">
      <c r="U49219" s="59"/>
    </row>
    <row r="49220" spans="21:21" x14ac:dyDescent="0.2">
      <c r="U49220" s="59"/>
    </row>
    <row r="49221" spans="21:21" x14ac:dyDescent="0.2">
      <c r="U49221" s="59"/>
    </row>
    <row r="49222" spans="21:21" x14ac:dyDescent="0.2">
      <c r="U49222" s="59"/>
    </row>
    <row r="49223" spans="21:21" x14ac:dyDescent="0.2">
      <c r="U49223" s="59"/>
    </row>
    <row r="49224" spans="21:21" x14ac:dyDescent="0.2">
      <c r="U49224" s="59"/>
    </row>
    <row r="49225" spans="21:21" x14ac:dyDescent="0.2">
      <c r="U49225" s="59"/>
    </row>
    <row r="49226" spans="21:21" x14ac:dyDescent="0.2">
      <c r="U49226" s="59"/>
    </row>
    <row r="49227" spans="21:21" x14ac:dyDescent="0.2">
      <c r="U49227" s="59"/>
    </row>
    <row r="49228" spans="21:21" x14ac:dyDescent="0.2">
      <c r="U49228" s="59"/>
    </row>
    <row r="49229" spans="21:21" x14ac:dyDescent="0.2">
      <c r="U49229" s="59"/>
    </row>
    <row r="49230" spans="21:21" x14ac:dyDescent="0.2">
      <c r="U49230" s="59"/>
    </row>
    <row r="49231" spans="21:21" x14ac:dyDescent="0.2">
      <c r="U49231" s="59"/>
    </row>
    <row r="49232" spans="21:21" x14ac:dyDescent="0.2">
      <c r="U49232" s="59"/>
    </row>
    <row r="49233" spans="21:21" x14ac:dyDescent="0.2">
      <c r="U49233" s="59"/>
    </row>
    <row r="49234" spans="21:21" x14ac:dyDescent="0.2">
      <c r="U49234" s="59"/>
    </row>
    <row r="49235" spans="21:21" x14ac:dyDescent="0.2">
      <c r="U49235" s="59"/>
    </row>
    <row r="49236" spans="21:21" x14ac:dyDescent="0.2">
      <c r="U49236" s="59"/>
    </row>
    <row r="49237" spans="21:21" x14ac:dyDescent="0.2">
      <c r="U49237" s="59"/>
    </row>
    <row r="49238" spans="21:21" x14ac:dyDescent="0.2">
      <c r="U49238" s="59"/>
    </row>
    <row r="49239" spans="21:21" x14ac:dyDescent="0.2">
      <c r="U49239" s="59"/>
    </row>
    <row r="49240" spans="21:21" x14ac:dyDescent="0.2">
      <c r="U49240" s="59"/>
    </row>
    <row r="49241" spans="21:21" x14ac:dyDescent="0.2">
      <c r="U49241" s="59"/>
    </row>
    <row r="49242" spans="21:21" x14ac:dyDescent="0.2">
      <c r="U49242" s="59"/>
    </row>
    <row r="49243" spans="21:21" x14ac:dyDescent="0.2">
      <c r="U49243" s="59"/>
    </row>
    <row r="49244" spans="21:21" x14ac:dyDescent="0.2">
      <c r="U49244" s="59"/>
    </row>
    <row r="49245" spans="21:21" x14ac:dyDescent="0.2">
      <c r="U49245" s="59"/>
    </row>
    <row r="49246" spans="21:21" x14ac:dyDescent="0.2">
      <c r="U49246" s="59"/>
    </row>
    <row r="49247" spans="21:21" x14ac:dyDescent="0.2">
      <c r="U49247" s="59"/>
    </row>
    <row r="49248" spans="21:21" x14ac:dyDescent="0.2">
      <c r="U49248" s="59"/>
    </row>
    <row r="49249" spans="21:21" x14ac:dyDescent="0.2">
      <c r="U49249" s="59"/>
    </row>
    <row r="49250" spans="21:21" x14ac:dyDescent="0.2">
      <c r="U49250" s="59"/>
    </row>
    <row r="49251" spans="21:21" x14ac:dyDescent="0.2">
      <c r="U49251" s="59"/>
    </row>
    <row r="49252" spans="21:21" x14ac:dyDescent="0.2">
      <c r="U49252" s="59"/>
    </row>
    <row r="49253" spans="21:21" x14ac:dyDescent="0.2">
      <c r="U49253" s="59"/>
    </row>
    <row r="49254" spans="21:21" x14ac:dyDescent="0.2">
      <c r="U49254" s="59"/>
    </row>
    <row r="49255" spans="21:21" x14ac:dyDescent="0.2">
      <c r="U49255" s="59"/>
    </row>
    <row r="49256" spans="21:21" x14ac:dyDescent="0.2">
      <c r="U49256" s="59"/>
    </row>
    <row r="49257" spans="21:21" x14ac:dyDescent="0.2">
      <c r="U49257" s="59"/>
    </row>
    <row r="49258" spans="21:21" x14ac:dyDescent="0.2">
      <c r="U49258" s="59"/>
    </row>
    <row r="49259" spans="21:21" x14ac:dyDescent="0.2">
      <c r="U49259" s="59"/>
    </row>
    <row r="49260" spans="21:21" x14ac:dyDescent="0.2">
      <c r="U49260" s="59"/>
    </row>
    <row r="49261" spans="21:21" x14ac:dyDescent="0.2">
      <c r="U49261" s="59"/>
    </row>
    <row r="49262" spans="21:21" x14ac:dyDescent="0.2">
      <c r="U49262" s="59"/>
    </row>
    <row r="49263" spans="21:21" x14ac:dyDescent="0.2">
      <c r="U49263" s="59"/>
    </row>
    <row r="49264" spans="21:21" x14ac:dyDescent="0.2">
      <c r="U49264" s="59"/>
    </row>
    <row r="49265" spans="21:21" x14ac:dyDescent="0.2">
      <c r="U49265" s="59"/>
    </row>
    <row r="49266" spans="21:21" x14ac:dyDescent="0.2">
      <c r="U49266" s="59"/>
    </row>
    <row r="49267" spans="21:21" x14ac:dyDescent="0.2">
      <c r="U49267" s="59"/>
    </row>
    <row r="49268" spans="21:21" x14ac:dyDescent="0.2">
      <c r="U49268" s="59"/>
    </row>
    <row r="49269" spans="21:21" x14ac:dyDescent="0.2">
      <c r="U49269" s="59"/>
    </row>
    <row r="49270" spans="21:21" x14ac:dyDescent="0.2">
      <c r="U49270" s="59"/>
    </row>
    <row r="49271" spans="21:21" x14ac:dyDescent="0.2">
      <c r="U49271" s="59"/>
    </row>
    <row r="49272" spans="21:21" x14ac:dyDescent="0.2">
      <c r="U49272" s="59"/>
    </row>
    <row r="49273" spans="21:21" x14ac:dyDescent="0.2">
      <c r="U49273" s="59"/>
    </row>
    <row r="49274" spans="21:21" x14ac:dyDescent="0.2">
      <c r="U49274" s="59"/>
    </row>
    <row r="49275" spans="21:21" x14ac:dyDescent="0.2">
      <c r="U49275" s="59"/>
    </row>
    <row r="49276" spans="21:21" x14ac:dyDescent="0.2">
      <c r="U49276" s="59"/>
    </row>
    <row r="49277" spans="21:21" x14ac:dyDescent="0.2">
      <c r="U49277" s="59"/>
    </row>
    <row r="49278" spans="21:21" x14ac:dyDescent="0.2">
      <c r="U49278" s="59"/>
    </row>
    <row r="49279" spans="21:21" x14ac:dyDescent="0.2">
      <c r="U49279" s="59"/>
    </row>
    <row r="49280" spans="21:21" x14ac:dyDescent="0.2">
      <c r="U49280" s="59"/>
    </row>
    <row r="49281" spans="21:21" x14ac:dyDescent="0.2">
      <c r="U49281" s="59"/>
    </row>
    <row r="49282" spans="21:21" x14ac:dyDescent="0.2">
      <c r="U49282" s="59"/>
    </row>
    <row r="49283" spans="21:21" x14ac:dyDescent="0.2">
      <c r="U49283" s="59"/>
    </row>
    <row r="49284" spans="21:21" x14ac:dyDescent="0.2">
      <c r="U49284" s="59"/>
    </row>
    <row r="49285" spans="21:21" x14ac:dyDescent="0.2">
      <c r="U49285" s="59"/>
    </row>
    <row r="49286" spans="21:21" x14ac:dyDescent="0.2">
      <c r="U49286" s="59"/>
    </row>
    <row r="49287" spans="21:21" x14ac:dyDescent="0.2">
      <c r="U49287" s="59"/>
    </row>
    <row r="49288" spans="21:21" x14ac:dyDescent="0.2">
      <c r="U49288" s="59"/>
    </row>
    <row r="49289" spans="21:21" x14ac:dyDescent="0.2">
      <c r="U49289" s="59"/>
    </row>
    <row r="49290" spans="21:21" x14ac:dyDescent="0.2">
      <c r="U49290" s="59"/>
    </row>
    <row r="49291" spans="21:21" x14ac:dyDescent="0.2">
      <c r="U49291" s="59"/>
    </row>
    <row r="49292" spans="21:21" x14ac:dyDescent="0.2">
      <c r="U49292" s="59"/>
    </row>
    <row r="49293" spans="21:21" x14ac:dyDescent="0.2">
      <c r="U49293" s="59"/>
    </row>
    <row r="49294" spans="21:21" x14ac:dyDescent="0.2">
      <c r="U49294" s="59"/>
    </row>
    <row r="49295" spans="21:21" x14ac:dyDescent="0.2">
      <c r="U49295" s="59"/>
    </row>
    <row r="49296" spans="21:21" x14ac:dyDescent="0.2">
      <c r="U49296" s="59"/>
    </row>
    <row r="49297" spans="21:21" x14ac:dyDescent="0.2">
      <c r="U49297" s="59"/>
    </row>
    <row r="49298" spans="21:21" x14ac:dyDescent="0.2">
      <c r="U49298" s="59"/>
    </row>
    <row r="49299" spans="21:21" x14ac:dyDescent="0.2">
      <c r="U49299" s="59"/>
    </row>
    <row r="49300" spans="21:21" x14ac:dyDescent="0.2">
      <c r="U49300" s="59"/>
    </row>
    <row r="49301" spans="21:21" x14ac:dyDescent="0.2">
      <c r="U49301" s="59"/>
    </row>
    <row r="49302" spans="21:21" x14ac:dyDescent="0.2">
      <c r="U49302" s="59"/>
    </row>
    <row r="49303" spans="21:21" x14ac:dyDescent="0.2">
      <c r="U49303" s="59"/>
    </row>
    <row r="49304" spans="21:21" x14ac:dyDescent="0.2">
      <c r="U49304" s="59"/>
    </row>
    <row r="49305" spans="21:21" x14ac:dyDescent="0.2">
      <c r="U49305" s="59"/>
    </row>
    <row r="49306" spans="21:21" x14ac:dyDescent="0.2">
      <c r="U49306" s="59"/>
    </row>
    <row r="49307" spans="21:21" x14ac:dyDescent="0.2">
      <c r="U49307" s="59"/>
    </row>
    <row r="49308" spans="21:21" x14ac:dyDescent="0.2">
      <c r="U49308" s="59"/>
    </row>
    <row r="49309" spans="21:21" x14ac:dyDescent="0.2">
      <c r="U49309" s="59"/>
    </row>
    <row r="49310" spans="21:21" x14ac:dyDescent="0.2">
      <c r="U49310" s="59"/>
    </row>
    <row r="49311" spans="21:21" x14ac:dyDescent="0.2">
      <c r="U49311" s="59"/>
    </row>
    <row r="49312" spans="21:21" x14ac:dyDescent="0.2">
      <c r="U49312" s="59"/>
    </row>
    <row r="49313" spans="21:21" x14ac:dyDescent="0.2">
      <c r="U49313" s="59"/>
    </row>
    <row r="49314" spans="21:21" x14ac:dyDescent="0.2">
      <c r="U49314" s="59"/>
    </row>
    <row r="49315" spans="21:21" x14ac:dyDescent="0.2">
      <c r="U49315" s="59"/>
    </row>
    <row r="49316" spans="21:21" x14ac:dyDescent="0.2">
      <c r="U49316" s="59"/>
    </row>
    <row r="49317" spans="21:21" x14ac:dyDescent="0.2">
      <c r="U49317" s="59"/>
    </row>
    <row r="49318" spans="21:21" x14ac:dyDescent="0.2">
      <c r="U49318" s="59"/>
    </row>
    <row r="49319" spans="21:21" x14ac:dyDescent="0.2">
      <c r="U49319" s="59"/>
    </row>
    <row r="49320" spans="21:21" x14ac:dyDescent="0.2">
      <c r="U49320" s="59"/>
    </row>
    <row r="49321" spans="21:21" x14ac:dyDescent="0.2">
      <c r="U49321" s="59"/>
    </row>
    <row r="49322" spans="21:21" x14ac:dyDescent="0.2">
      <c r="U49322" s="59"/>
    </row>
    <row r="49323" spans="21:21" x14ac:dyDescent="0.2">
      <c r="U49323" s="59"/>
    </row>
    <row r="49324" spans="21:21" x14ac:dyDescent="0.2">
      <c r="U49324" s="59"/>
    </row>
    <row r="49325" spans="21:21" x14ac:dyDescent="0.2">
      <c r="U49325" s="59"/>
    </row>
    <row r="49326" spans="21:21" x14ac:dyDescent="0.2">
      <c r="U49326" s="59"/>
    </row>
    <row r="49327" spans="21:21" x14ac:dyDescent="0.2">
      <c r="U49327" s="59"/>
    </row>
    <row r="49328" spans="21:21" x14ac:dyDescent="0.2">
      <c r="U49328" s="59"/>
    </row>
    <row r="49329" spans="21:21" x14ac:dyDescent="0.2">
      <c r="U49329" s="59"/>
    </row>
    <row r="49330" spans="21:21" x14ac:dyDescent="0.2">
      <c r="U49330" s="59"/>
    </row>
    <row r="49331" spans="21:21" x14ac:dyDescent="0.2">
      <c r="U49331" s="59"/>
    </row>
    <row r="49332" spans="21:21" x14ac:dyDescent="0.2">
      <c r="U49332" s="59"/>
    </row>
    <row r="49333" spans="21:21" x14ac:dyDescent="0.2">
      <c r="U49333" s="59"/>
    </row>
    <row r="49334" spans="21:21" x14ac:dyDescent="0.2">
      <c r="U49334" s="59"/>
    </row>
    <row r="49335" spans="21:21" x14ac:dyDescent="0.2">
      <c r="U49335" s="59"/>
    </row>
    <row r="49336" spans="21:21" x14ac:dyDescent="0.2">
      <c r="U49336" s="59"/>
    </row>
    <row r="49337" spans="21:21" x14ac:dyDescent="0.2">
      <c r="U49337" s="59"/>
    </row>
    <row r="49338" spans="21:21" x14ac:dyDescent="0.2">
      <c r="U49338" s="59"/>
    </row>
    <row r="49339" spans="21:21" x14ac:dyDescent="0.2">
      <c r="U49339" s="59"/>
    </row>
    <row r="49340" spans="21:21" x14ac:dyDescent="0.2">
      <c r="U49340" s="59"/>
    </row>
    <row r="49341" spans="21:21" x14ac:dyDescent="0.2">
      <c r="U49341" s="59"/>
    </row>
    <row r="49342" spans="21:21" x14ac:dyDescent="0.2">
      <c r="U49342" s="59"/>
    </row>
    <row r="49343" spans="21:21" x14ac:dyDescent="0.2">
      <c r="U49343" s="59"/>
    </row>
    <row r="49344" spans="21:21" x14ac:dyDescent="0.2">
      <c r="U49344" s="59"/>
    </row>
    <row r="49345" spans="21:21" x14ac:dyDescent="0.2">
      <c r="U49345" s="59"/>
    </row>
    <row r="49346" spans="21:21" x14ac:dyDescent="0.2">
      <c r="U49346" s="59"/>
    </row>
    <row r="49347" spans="21:21" x14ac:dyDescent="0.2">
      <c r="U49347" s="59"/>
    </row>
    <row r="49348" spans="21:21" x14ac:dyDescent="0.2">
      <c r="U49348" s="59"/>
    </row>
    <row r="49349" spans="21:21" x14ac:dyDescent="0.2">
      <c r="U49349" s="59"/>
    </row>
    <row r="49350" spans="21:21" x14ac:dyDescent="0.2">
      <c r="U49350" s="59"/>
    </row>
    <row r="49351" spans="21:21" x14ac:dyDescent="0.2">
      <c r="U49351" s="59"/>
    </row>
    <row r="49352" spans="21:21" x14ac:dyDescent="0.2">
      <c r="U49352" s="59"/>
    </row>
    <row r="49353" spans="21:21" x14ac:dyDescent="0.2">
      <c r="U49353" s="59"/>
    </row>
    <row r="49354" spans="21:21" x14ac:dyDescent="0.2">
      <c r="U49354" s="59"/>
    </row>
    <row r="49355" spans="21:21" x14ac:dyDescent="0.2">
      <c r="U49355" s="59"/>
    </row>
    <row r="49356" spans="21:21" x14ac:dyDescent="0.2">
      <c r="U49356" s="59"/>
    </row>
    <row r="49357" spans="21:21" x14ac:dyDescent="0.2">
      <c r="U49357" s="59"/>
    </row>
    <row r="49358" spans="21:21" x14ac:dyDescent="0.2">
      <c r="U49358" s="59"/>
    </row>
    <row r="49359" spans="21:21" x14ac:dyDescent="0.2">
      <c r="U49359" s="59"/>
    </row>
    <row r="49360" spans="21:21" x14ac:dyDescent="0.2">
      <c r="U49360" s="59"/>
    </row>
    <row r="49361" spans="21:21" x14ac:dyDescent="0.2">
      <c r="U49361" s="59"/>
    </row>
    <row r="49362" spans="21:21" x14ac:dyDescent="0.2">
      <c r="U49362" s="59"/>
    </row>
    <row r="49363" spans="21:21" x14ac:dyDescent="0.2">
      <c r="U49363" s="59"/>
    </row>
    <row r="49364" spans="21:21" x14ac:dyDescent="0.2">
      <c r="U49364" s="59"/>
    </row>
    <row r="49365" spans="21:21" x14ac:dyDescent="0.2">
      <c r="U49365" s="59"/>
    </row>
    <row r="49366" spans="21:21" x14ac:dyDescent="0.2">
      <c r="U49366" s="59"/>
    </row>
    <row r="49367" spans="21:21" x14ac:dyDescent="0.2">
      <c r="U49367" s="59"/>
    </row>
    <row r="49368" spans="21:21" x14ac:dyDescent="0.2">
      <c r="U49368" s="59"/>
    </row>
    <row r="49369" spans="21:21" x14ac:dyDescent="0.2">
      <c r="U49369" s="59"/>
    </row>
    <row r="49370" spans="21:21" x14ac:dyDescent="0.2">
      <c r="U49370" s="59"/>
    </row>
    <row r="49371" spans="21:21" x14ac:dyDescent="0.2">
      <c r="U49371" s="59"/>
    </row>
    <row r="49372" spans="21:21" x14ac:dyDescent="0.2">
      <c r="U49372" s="59"/>
    </row>
    <row r="49373" spans="21:21" x14ac:dyDescent="0.2">
      <c r="U49373" s="59"/>
    </row>
    <row r="49374" spans="21:21" x14ac:dyDescent="0.2">
      <c r="U49374" s="59"/>
    </row>
    <row r="49375" spans="21:21" x14ac:dyDescent="0.2">
      <c r="U49375" s="59"/>
    </row>
    <row r="49376" spans="21:21" x14ac:dyDescent="0.2">
      <c r="U49376" s="59"/>
    </row>
    <row r="49377" spans="21:21" x14ac:dyDescent="0.2">
      <c r="U49377" s="59"/>
    </row>
    <row r="49378" spans="21:21" x14ac:dyDescent="0.2">
      <c r="U49378" s="59"/>
    </row>
    <row r="49379" spans="21:21" x14ac:dyDescent="0.2">
      <c r="U49379" s="59"/>
    </row>
    <row r="49380" spans="21:21" x14ac:dyDescent="0.2">
      <c r="U49380" s="59"/>
    </row>
    <row r="49381" spans="21:21" x14ac:dyDescent="0.2">
      <c r="U49381" s="59"/>
    </row>
    <row r="49382" spans="21:21" x14ac:dyDescent="0.2">
      <c r="U49382" s="59"/>
    </row>
    <row r="49383" spans="21:21" x14ac:dyDescent="0.2">
      <c r="U49383" s="59"/>
    </row>
    <row r="49384" spans="21:21" x14ac:dyDescent="0.2">
      <c r="U49384" s="59"/>
    </row>
    <row r="49385" spans="21:21" x14ac:dyDescent="0.2">
      <c r="U49385" s="59"/>
    </row>
    <row r="49386" spans="21:21" x14ac:dyDescent="0.2">
      <c r="U49386" s="59"/>
    </row>
    <row r="49387" spans="21:21" x14ac:dyDescent="0.2">
      <c r="U49387" s="59"/>
    </row>
    <row r="49388" spans="21:21" x14ac:dyDescent="0.2">
      <c r="U49388" s="59"/>
    </row>
    <row r="49389" spans="21:21" x14ac:dyDescent="0.2">
      <c r="U49389" s="59"/>
    </row>
    <row r="49390" spans="21:21" x14ac:dyDescent="0.2">
      <c r="U49390" s="59"/>
    </row>
    <row r="49391" spans="21:21" x14ac:dyDescent="0.2">
      <c r="U49391" s="59"/>
    </row>
    <row r="49392" spans="21:21" x14ac:dyDescent="0.2">
      <c r="U49392" s="59"/>
    </row>
    <row r="49393" spans="21:21" x14ac:dyDescent="0.2">
      <c r="U49393" s="59"/>
    </row>
    <row r="49394" spans="21:21" x14ac:dyDescent="0.2">
      <c r="U49394" s="59"/>
    </row>
    <row r="49395" spans="21:21" x14ac:dyDescent="0.2">
      <c r="U49395" s="59"/>
    </row>
    <row r="49396" spans="21:21" x14ac:dyDescent="0.2">
      <c r="U49396" s="59"/>
    </row>
    <row r="49397" spans="21:21" x14ac:dyDescent="0.2">
      <c r="U49397" s="59"/>
    </row>
    <row r="49398" spans="21:21" x14ac:dyDescent="0.2">
      <c r="U49398" s="59"/>
    </row>
    <row r="49399" spans="21:21" x14ac:dyDescent="0.2">
      <c r="U49399" s="59"/>
    </row>
    <row r="49400" spans="21:21" x14ac:dyDescent="0.2">
      <c r="U49400" s="59"/>
    </row>
    <row r="49401" spans="21:21" x14ac:dyDescent="0.2">
      <c r="U49401" s="59"/>
    </row>
    <row r="49402" spans="21:21" x14ac:dyDescent="0.2">
      <c r="U49402" s="59"/>
    </row>
    <row r="49403" spans="21:21" x14ac:dyDescent="0.2">
      <c r="U49403" s="59"/>
    </row>
    <row r="49404" spans="21:21" x14ac:dyDescent="0.2">
      <c r="U49404" s="59"/>
    </row>
    <row r="49405" spans="21:21" x14ac:dyDescent="0.2">
      <c r="U49405" s="59"/>
    </row>
    <row r="49406" spans="21:21" x14ac:dyDescent="0.2">
      <c r="U49406" s="59"/>
    </row>
    <row r="49407" spans="21:21" x14ac:dyDescent="0.2">
      <c r="U49407" s="59"/>
    </row>
    <row r="49408" spans="21:21" x14ac:dyDescent="0.2">
      <c r="U49408" s="59"/>
    </row>
    <row r="49409" spans="21:21" x14ac:dyDescent="0.2">
      <c r="U49409" s="59"/>
    </row>
    <row r="49410" spans="21:21" x14ac:dyDescent="0.2">
      <c r="U49410" s="59"/>
    </row>
    <row r="49411" spans="21:21" x14ac:dyDescent="0.2">
      <c r="U49411" s="59"/>
    </row>
    <row r="49412" spans="21:21" x14ac:dyDescent="0.2">
      <c r="U49412" s="59"/>
    </row>
    <row r="49413" spans="21:21" x14ac:dyDescent="0.2">
      <c r="U49413" s="59"/>
    </row>
    <row r="49414" spans="21:21" x14ac:dyDescent="0.2">
      <c r="U49414" s="59"/>
    </row>
    <row r="49415" spans="21:21" x14ac:dyDescent="0.2">
      <c r="U49415" s="59"/>
    </row>
    <row r="49416" spans="21:21" x14ac:dyDescent="0.2">
      <c r="U49416" s="59"/>
    </row>
    <row r="49417" spans="21:21" x14ac:dyDescent="0.2">
      <c r="U49417" s="59"/>
    </row>
    <row r="49418" spans="21:21" x14ac:dyDescent="0.2">
      <c r="U49418" s="59"/>
    </row>
    <row r="49419" spans="21:21" x14ac:dyDescent="0.2">
      <c r="U49419" s="59"/>
    </row>
    <row r="49420" spans="21:21" x14ac:dyDescent="0.2">
      <c r="U49420" s="59"/>
    </row>
    <row r="49421" spans="21:21" x14ac:dyDescent="0.2">
      <c r="U49421" s="59"/>
    </row>
    <row r="49422" spans="21:21" x14ac:dyDescent="0.2">
      <c r="U49422" s="59"/>
    </row>
    <row r="49423" spans="21:21" x14ac:dyDescent="0.2">
      <c r="U49423" s="59"/>
    </row>
    <row r="49424" spans="21:21" x14ac:dyDescent="0.2">
      <c r="U49424" s="59"/>
    </row>
    <row r="49425" spans="21:21" x14ac:dyDescent="0.2">
      <c r="U49425" s="59"/>
    </row>
    <row r="49426" spans="21:21" x14ac:dyDescent="0.2">
      <c r="U49426" s="59"/>
    </row>
    <row r="49427" spans="21:21" x14ac:dyDescent="0.2">
      <c r="U49427" s="59"/>
    </row>
    <row r="49428" spans="21:21" x14ac:dyDescent="0.2">
      <c r="U49428" s="59"/>
    </row>
    <row r="49429" spans="21:21" x14ac:dyDescent="0.2">
      <c r="U49429" s="59"/>
    </row>
    <row r="49430" spans="21:21" x14ac:dyDescent="0.2">
      <c r="U49430" s="59"/>
    </row>
    <row r="49431" spans="21:21" x14ac:dyDescent="0.2">
      <c r="U49431" s="59"/>
    </row>
    <row r="49432" spans="21:21" x14ac:dyDescent="0.2">
      <c r="U49432" s="59"/>
    </row>
    <row r="49433" spans="21:21" x14ac:dyDescent="0.2">
      <c r="U49433" s="59"/>
    </row>
    <row r="49434" spans="21:21" x14ac:dyDescent="0.2">
      <c r="U49434" s="59"/>
    </row>
    <row r="49435" spans="21:21" x14ac:dyDescent="0.2">
      <c r="U49435" s="59"/>
    </row>
    <row r="49436" spans="21:21" x14ac:dyDescent="0.2">
      <c r="U49436" s="59"/>
    </row>
    <row r="49437" spans="21:21" x14ac:dyDescent="0.2">
      <c r="U49437" s="59"/>
    </row>
    <row r="49438" spans="21:21" x14ac:dyDescent="0.2">
      <c r="U49438" s="59"/>
    </row>
    <row r="49439" spans="21:21" x14ac:dyDescent="0.2">
      <c r="U49439" s="59"/>
    </row>
    <row r="49440" spans="21:21" x14ac:dyDescent="0.2">
      <c r="U49440" s="59"/>
    </row>
    <row r="49441" spans="21:21" x14ac:dyDescent="0.2">
      <c r="U49441" s="59"/>
    </row>
    <row r="49442" spans="21:21" x14ac:dyDescent="0.2">
      <c r="U49442" s="59"/>
    </row>
    <row r="49443" spans="21:21" x14ac:dyDescent="0.2">
      <c r="U49443" s="59"/>
    </row>
    <row r="49444" spans="21:21" x14ac:dyDescent="0.2">
      <c r="U49444" s="59"/>
    </row>
    <row r="49445" spans="21:21" x14ac:dyDescent="0.2">
      <c r="U49445" s="59"/>
    </row>
    <row r="49446" spans="21:21" x14ac:dyDescent="0.2">
      <c r="U49446" s="59"/>
    </row>
    <row r="49447" spans="21:21" x14ac:dyDescent="0.2">
      <c r="U49447" s="59"/>
    </row>
    <row r="49448" spans="21:21" x14ac:dyDescent="0.2">
      <c r="U49448" s="59"/>
    </row>
    <row r="49449" spans="21:21" x14ac:dyDescent="0.2">
      <c r="U49449" s="59"/>
    </row>
    <row r="49450" spans="21:21" x14ac:dyDescent="0.2">
      <c r="U49450" s="59"/>
    </row>
    <row r="49451" spans="21:21" x14ac:dyDescent="0.2">
      <c r="U49451" s="59"/>
    </row>
    <row r="49452" spans="21:21" x14ac:dyDescent="0.2">
      <c r="U49452" s="59"/>
    </row>
    <row r="49453" spans="21:21" x14ac:dyDescent="0.2">
      <c r="U49453" s="59"/>
    </row>
    <row r="49454" spans="21:21" x14ac:dyDescent="0.2">
      <c r="U49454" s="59"/>
    </row>
    <row r="49455" spans="21:21" x14ac:dyDescent="0.2">
      <c r="U49455" s="59"/>
    </row>
    <row r="49456" spans="21:21" x14ac:dyDescent="0.2">
      <c r="U49456" s="59"/>
    </row>
    <row r="49457" spans="21:21" x14ac:dyDescent="0.2">
      <c r="U49457" s="59"/>
    </row>
    <row r="49458" spans="21:21" x14ac:dyDescent="0.2">
      <c r="U49458" s="59"/>
    </row>
    <row r="49459" spans="21:21" x14ac:dyDescent="0.2">
      <c r="U49459" s="59"/>
    </row>
    <row r="49460" spans="21:21" x14ac:dyDescent="0.2">
      <c r="U49460" s="59"/>
    </row>
    <row r="49461" spans="21:21" x14ac:dyDescent="0.2">
      <c r="U49461" s="59"/>
    </row>
    <row r="49462" spans="21:21" x14ac:dyDescent="0.2">
      <c r="U49462" s="59"/>
    </row>
    <row r="49463" spans="21:21" x14ac:dyDescent="0.2">
      <c r="U49463" s="59"/>
    </row>
    <row r="49464" spans="21:21" x14ac:dyDescent="0.2">
      <c r="U49464" s="59"/>
    </row>
    <row r="49465" spans="21:21" x14ac:dyDescent="0.2">
      <c r="U49465" s="59"/>
    </row>
    <row r="49466" spans="21:21" x14ac:dyDescent="0.2">
      <c r="U49466" s="59"/>
    </row>
    <row r="49467" spans="21:21" x14ac:dyDescent="0.2">
      <c r="U49467" s="59"/>
    </row>
    <row r="49468" spans="21:21" x14ac:dyDescent="0.2">
      <c r="U49468" s="59"/>
    </row>
    <row r="49469" spans="21:21" x14ac:dyDescent="0.2">
      <c r="U49469" s="59"/>
    </row>
    <row r="49470" spans="21:21" x14ac:dyDescent="0.2">
      <c r="U49470" s="59"/>
    </row>
    <row r="49471" spans="21:21" x14ac:dyDescent="0.2">
      <c r="U49471" s="59"/>
    </row>
    <row r="49472" spans="21:21" x14ac:dyDescent="0.2">
      <c r="U49472" s="59"/>
    </row>
    <row r="49473" spans="21:21" x14ac:dyDescent="0.2">
      <c r="U49473" s="59"/>
    </row>
    <row r="49474" spans="21:21" x14ac:dyDescent="0.2">
      <c r="U49474" s="59"/>
    </row>
    <row r="49475" spans="21:21" x14ac:dyDescent="0.2">
      <c r="U49475" s="59"/>
    </row>
    <row r="49476" spans="21:21" x14ac:dyDescent="0.2">
      <c r="U49476" s="59"/>
    </row>
    <row r="49477" spans="21:21" x14ac:dyDescent="0.2">
      <c r="U49477" s="59"/>
    </row>
    <row r="49478" spans="21:21" x14ac:dyDescent="0.2">
      <c r="U49478" s="59"/>
    </row>
    <row r="49479" spans="21:21" x14ac:dyDescent="0.2">
      <c r="U49479" s="59"/>
    </row>
    <row r="49480" spans="21:21" x14ac:dyDescent="0.2">
      <c r="U49480" s="59"/>
    </row>
    <row r="49481" spans="21:21" x14ac:dyDescent="0.2">
      <c r="U49481" s="59"/>
    </row>
    <row r="49482" spans="21:21" x14ac:dyDescent="0.2">
      <c r="U49482" s="59"/>
    </row>
    <row r="49483" spans="21:21" x14ac:dyDescent="0.2">
      <c r="U49483" s="59"/>
    </row>
    <row r="49484" spans="21:21" x14ac:dyDescent="0.2">
      <c r="U49484" s="59"/>
    </row>
    <row r="49485" spans="21:21" x14ac:dyDescent="0.2">
      <c r="U49485" s="59"/>
    </row>
    <row r="49486" spans="21:21" x14ac:dyDescent="0.2">
      <c r="U49486" s="59"/>
    </row>
    <row r="49487" spans="21:21" x14ac:dyDescent="0.2">
      <c r="U49487" s="59"/>
    </row>
    <row r="49488" spans="21:21" x14ac:dyDescent="0.2">
      <c r="U49488" s="59"/>
    </row>
    <row r="49489" spans="21:21" x14ac:dyDescent="0.2">
      <c r="U49489" s="59"/>
    </row>
    <row r="49490" spans="21:21" x14ac:dyDescent="0.2">
      <c r="U49490" s="59"/>
    </row>
    <row r="49491" spans="21:21" x14ac:dyDescent="0.2">
      <c r="U49491" s="59"/>
    </row>
    <row r="49492" spans="21:21" x14ac:dyDescent="0.2">
      <c r="U49492" s="59"/>
    </row>
    <row r="49493" spans="21:21" x14ac:dyDescent="0.2">
      <c r="U49493" s="59"/>
    </row>
    <row r="49494" spans="21:21" x14ac:dyDescent="0.2">
      <c r="U49494" s="59"/>
    </row>
    <row r="49495" spans="21:21" x14ac:dyDescent="0.2">
      <c r="U49495" s="59"/>
    </row>
    <row r="49496" spans="21:21" x14ac:dyDescent="0.2">
      <c r="U49496" s="59"/>
    </row>
    <row r="49497" spans="21:21" x14ac:dyDescent="0.2">
      <c r="U49497" s="59"/>
    </row>
    <row r="49498" spans="21:21" x14ac:dyDescent="0.2">
      <c r="U49498" s="59"/>
    </row>
    <row r="49499" spans="21:21" x14ac:dyDescent="0.2">
      <c r="U49499" s="59"/>
    </row>
    <row r="49500" spans="21:21" x14ac:dyDescent="0.2">
      <c r="U49500" s="59"/>
    </row>
    <row r="49501" spans="21:21" x14ac:dyDescent="0.2">
      <c r="U49501" s="59"/>
    </row>
    <row r="49502" spans="21:21" x14ac:dyDescent="0.2">
      <c r="U49502" s="59"/>
    </row>
    <row r="49503" spans="21:21" x14ac:dyDescent="0.2">
      <c r="U49503" s="59"/>
    </row>
    <row r="49504" spans="21:21" x14ac:dyDescent="0.2">
      <c r="U49504" s="59"/>
    </row>
    <row r="49505" spans="21:21" x14ac:dyDescent="0.2">
      <c r="U49505" s="59"/>
    </row>
    <row r="49506" spans="21:21" x14ac:dyDescent="0.2">
      <c r="U49506" s="59"/>
    </row>
    <row r="49507" spans="21:21" x14ac:dyDescent="0.2">
      <c r="U49507" s="59"/>
    </row>
    <row r="49508" spans="21:21" x14ac:dyDescent="0.2">
      <c r="U49508" s="59"/>
    </row>
    <row r="49509" spans="21:21" x14ac:dyDescent="0.2">
      <c r="U49509" s="59"/>
    </row>
    <row r="49510" spans="21:21" x14ac:dyDescent="0.2">
      <c r="U49510" s="59"/>
    </row>
    <row r="49511" spans="21:21" x14ac:dyDescent="0.2">
      <c r="U49511" s="59"/>
    </row>
    <row r="49512" spans="21:21" x14ac:dyDescent="0.2">
      <c r="U49512" s="59"/>
    </row>
    <row r="49513" spans="21:21" x14ac:dyDescent="0.2">
      <c r="U49513" s="59"/>
    </row>
    <row r="49514" spans="21:21" x14ac:dyDescent="0.2">
      <c r="U49514" s="59"/>
    </row>
    <row r="49515" spans="21:21" x14ac:dyDescent="0.2">
      <c r="U49515" s="59"/>
    </row>
    <row r="49516" spans="21:21" x14ac:dyDescent="0.2">
      <c r="U49516" s="59"/>
    </row>
    <row r="49517" spans="21:21" x14ac:dyDescent="0.2">
      <c r="U49517" s="59"/>
    </row>
    <row r="49518" spans="21:21" x14ac:dyDescent="0.2">
      <c r="U49518" s="59"/>
    </row>
    <row r="49519" spans="21:21" x14ac:dyDescent="0.2">
      <c r="U49519" s="59"/>
    </row>
    <row r="49520" spans="21:21" x14ac:dyDescent="0.2">
      <c r="U49520" s="59"/>
    </row>
    <row r="49521" spans="21:21" x14ac:dyDescent="0.2">
      <c r="U49521" s="59"/>
    </row>
    <row r="49522" spans="21:21" x14ac:dyDescent="0.2">
      <c r="U49522" s="59"/>
    </row>
    <row r="49523" spans="21:21" x14ac:dyDescent="0.2">
      <c r="U49523" s="59"/>
    </row>
    <row r="49524" spans="21:21" x14ac:dyDescent="0.2">
      <c r="U49524" s="59"/>
    </row>
    <row r="49525" spans="21:21" x14ac:dyDescent="0.2">
      <c r="U49525" s="59"/>
    </row>
    <row r="49526" spans="21:21" x14ac:dyDescent="0.2">
      <c r="U49526" s="59"/>
    </row>
    <row r="49527" spans="21:21" x14ac:dyDescent="0.2">
      <c r="U49527" s="59"/>
    </row>
    <row r="49528" spans="21:21" x14ac:dyDescent="0.2">
      <c r="U49528" s="59"/>
    </row>
    <row r="49529" spans="21:21" x14ac:dyDescent="0.2">
      <c r="U49529" s="59"/>
    </row>
    <row r="49530" spans="21:21" x14ac:dyDescent="0.2">
      <c r="U49530" s="59"/>
    </row>
    <row r="49531" spans="21:21" x14ac:dyDescent="0.2">
      <c r="U49531" s="59"/>
    </row>
    <row r="49532" spans="21:21" x14ac:dyDescent="0.2">
      <c r="U49532" s="59"/>
    </row>
    <row r="49533" spans="21:21" x14ac:dyDescent="0.2">
      <c r="U49533" s="59"/>
    </row>
    <row r="49534" spans="21:21" x14ac:dyDescent="0.2">
      <c r="U49534" s="59"/>
    </row>
    <row r="49535" spans="21:21" x14ac:dyDescent="0.2">
      <c r="U49535" s="59"/>
    </row>
    <row r="49536" spans="21:21" x14ac:dyDescent="0.2">
      <c r="U49536" s="59"/>
    </row>
    <row r="49537" spans="21:21" x14ac:dyDescent="0.2">
      <c r="U49537" s="59"/>
    </row>
    <row r="49538" spans="21:21" x14ac:dyDescent="0.2">
      <c r="U49538" s="59"/>
    </row>
    <row r="49539" spans="21:21" x14ac:dyDescent="0.2">
      <c r="U49539" s="59"/>
    </row>
    <row r="49540" spans="21:21" x14ac:dyDescent="0.2">
      <c r="U49540" s="59"/>
    </row>
    <row r="49541" spans="21:21" x14ac:dyDescent="0.2">
      <c r="U49541" s="59"/>
    </row>
    <row r="49542" spans="21:21" x14ac:dyDescent="0.2">
      <c r="U49542" s="59"/>
    </row>
    <row r="49543" spans="21:21" x14ac:dyDescent="0.2">
      <c r="U49543" s="59"/>
    </row>
    <row r="49544" spans="21:21" x14ac:dyDescent="0.2">
      <c r="U49544" s="59"/>
    </row>
    <row r="49545" spans="21:21" x14ac:dyDescent="0.2">
      <c r="U49545" s="59"/>
    </row>
    <row r="49546" spans="21:21" x14ac:dyDescent="0.2">
      <c r="U49546" s="59"/>
    </row>
    <row r="49547" spans="21:21" x14ac:dyDescent="0.2">
      <c r="U49547" s="59"/>
    </row>
    <row r="49548" spans="21:21" x14ac:dyDescent="0.2">
      <c r="U49548" s="59"/>
    </row>
    <row r="49549" spans="21:21" x14ac:dyDescent="0.2">
      <c r="U49549" s="59"/>
    </row>
    <row r="49550" spans="21:21" x14ac:dyDescent="0.2">
      <c r="U49550" s="59"/>
    </row>
    <row r="49551" spans="21:21" x14ac:dyDescent="0.2">
      <c r="U49551" s="59"/>
    </row>
    <row r="49552" spans="21:21" x14ac:dyDescent="0.2">
      <c r="U49552" s="59"/>
    </row>
    <row r="49553" spans="21:21" x14ac:dyDescent="0.2">
      <c r="U49553" s="59"/>
    </row>
    <row r="49554" spans="21:21" x14ac:dyDescent="0.2">
      <c r="U49554" s="59"/>
    </row>
    <row r="49555" spans="21:21" x14ac:dyDescent="0.2">
      <c r="U49555" s="59"/>
    </row>
    <row r="49556" spans="21:21" x14ac:dyDescent="0.2">
      <c r="U49556" s="59"/>
    </row>
    <row r="49557" spans="21:21" x14ac:dyDescent="0.2">
      <c r="U49557" s="59"/>
    </row>
    <row r="49558" spans="21:21" x14ac:dyDescent="0.2">
      <c r="U49558" s="59"/>
    </row>
    <row r="49559" spans="21:21" x14ac:dyDescent="0.2">
      <c r="U49559" s="59"/>
    </row>
    <row r="49560" spans="21:21" x14ac:dyDescent="0.2">
      <c r="U49560" s="59"/>
    </row>
    <row r="49561" spans="21:21" x14ac:dyDescent="0.2">
      <c r="U49561" s="59"/>
    </row>
    <row r="49562" spans="21:21" x14ac:dyDescent="0.2">
      <c r="U49562" s="59"/>
    </row>
    <row r="49563" spans="21:21" x14ac:dyDescent="0.2">
      <c r="U49563" s="59"/>
    </row>
    <row r="49564" spans="21:21" x14ac:dyDescent="0.2">
      <c r="U49564" s="59"/>
    </row>
    <row r="49565" spans="21:21" x14ac:dyDescent="0.2">
      <c r="U49565" s="59"/>
    </row>
    <row r="49566" spans="21:21" x14ac:dyDescent="0.2">
      <c r="U49566" s="59"/>
    </row>
    <row r="49567" spans="21:21" x14ac:dyDescent="0.2">
      <c r="U49567" s="59"/>
    </row>
    <row r="49568" spans="21:21" x14ac:dyDescent="0.2">
      <c r="U49568" s="59"/>
    </row>
    <row r="49569" spans="21:21" x14ac:dyDescent="0.2">
      <c r="U49569" s="59"/>
    </row>
    <row r="49570" spans="21:21" x14ac:dyDescent="0.2">
      <c r="U49570" s="59"/>
    </row>
    <row r="49571" spans="21:21" x14ac:dyDescent="0.2">
      <c r="U49571" s="59"/>
    </row>
    <row r="49572" spans="21:21" x14ac:dyDescent="0.2">
      <c r="U49572" s="59"/>
    </row>
    <row r="49573" spans="21:21" x14ac:dyDescent="0.2">
      <c r="U49573" s="59"/>
    </row>
    <row r="49574" spans="21:21" x14ac:dyDescent="0.2">
      <c r="U49574" s="59"/>
    </row>
    <row r="49575" spans="21:21" x14ac:dyDescent="0.2">
      <c r="U49575" s="59"/>
    </row>
    <row r="49576" spans="21:21" x14ac:dyDescent="0.2">
      <c r="U49576" s="59"/>
    </row>
    <row r="49577" spans="21:21" x14ac:dyDescent="0.2">
      <c r="U49577" s="59"/>
    </row>
    <row r="49578" spans="21:21" x14ac:dyDescent="0.2">
      <c r="U49578" s="59"/>
    </row>
    <row r="49579" spans="21:21" x14ac:dyDescent="0.2">
      <c r="U49579" s="59"/>
    </row>
    <row r="49580" spans="21:21" x14ac:dyDescent="0.2">
      <c r="U49580" s="59"/>
    </row>
    <row r="49581" spans="21:21" x14ac:dyDescent="0.2">
      <c r="U49581" s="59"/>
    </row>
    <row r="49582" spans="21:21" x14ac:dyDescent="0.2">
      <c r="U49582" s="59"/>
    </row>
    <row r="49583" spans="21:21" x14ac:dyDescent="0.2">
      <c r="U49583" s="59"/>
    </row>
    <row r="49584" spans="21:21" x14ac:dyDescent="0.2">
      <c r="U49584" s="59"/>
    </row>
    <row r="49585" spans="21:21" x14ac:dyDescent="0.2">
      <c r="U49585" s="59"/>
    </row>
    <row r="49586" spans="21:21" x14ac:dyDescent="0.2">
      <c r="U49586" s="59"/>
    </row>
    <row r="49587" spans="21:21" x14ac:dyDescent="0.2">
      <c r="U49587" s="59"/>
    </row>
    <row r="49588" spans="21:21" x14ac:dyDescent="0.2">
      <c r="U49588" s="59"/>
    </row>
    <row r="49589" spans="21:21" x14ac:dyDescent="0.2">
      <c r="U49589" s="59"/>
    </row>
    <row r="49590" spans="21:21" x14ac:dyDescent="0.2">
      <c r="U49590" s="59"/>
    </row>
    <row r="49591" spans="21:21" x14ac:dyDescent="0.2">
      <c r="U49591" s="59"/>
    </row>
    <row r="49592" spans="21:21" x14ac:dyDescent="0.2">
      <c r="U49592" s="59"/>
    </row>
    <row r="49593" spans="21:21" x14ac:dyDescent="0.2">
      <c r="U49593" s="59"/>
    </row>
    <row r="49594" spans="21:21" x14ac:dyDescent="0.2">
      <c r="U49594" s="59"/>
    </row>
    <row r="49595" spans="21:21" x14ac:dyDescent="0.2">
      <c r="U49595" s="59"/>
    </row>
    <row r="49596" spans="21:21" x14ac:dyDescent="0.2">
      <c r="U49596" s="59"/>
    </row>
    <row r="49597" spans="21:21" x14ac:dyDescent="0.2">
      <c r="U49597" s="59"/>
    </row>
    <row r="49598" spans="21:21" x14ac:dyDescent="0.2">
      <c r="U49598" s="59"/>
    </row>
    <row r="49599" spans="21:21" x14ac:dyDescent="0.2">
      <c r="U49599" s="59"/>
    </row>
    <row r="49600" spans="21:21" x14ac:dyDescent="0.2">
      <c r="U49600" s="59"/>
    </row>
    <row r="49601" spans="21:21" x14ac:dyDescent="0.2">
      <c r="U49601" s="59"/>
    </row>
    <row r="49602" spans="21:21" x14ac:dyDescent="0.2">
      <c r="U49602" s="59"/>
    </row>
    <row r="49603" spans="21:21" x14ac:dyDescent="0.2">
      <c r="U49603" s="59"/>
    </row>
    <row r="49604" spans="21:21" x14ac:dyDescent="0.2">
      <c r="U49604" s="59"/>
    </row>
    <row r="49605" spans="21:21" x14ac:dyDescent="0.2">
      <c r="U49605" s="59"/>
    </row>
    <row r="49606" spans="21:21" x14ac:dyDescent="0.2">
      <c r="U49606" s="59"/>
    </row>
    <row r="49607" spans="21:21" x14ac:dyDescent="0.2">
      <c r="U49607" s="59"/>
    </row>
    <row r="49608" spans="21:21" x14ac:dyDescent="0.2">
      <c r="U49608" s="59"/>
    </row>
    <row r="49609" spans="21:21" x14ac:dyDescent="0.2">
      <c r="U49609" s="59"/>
    </row>
    <row r="49610" spans="21:21" x14ac:dyDescent="0.2">
      <c r="U49610" s="59"/>
    </row>
    <row r="49611" spans="21:21" x14ac:dyDescent="0.2">
      <c r="U49611" s="59"/>
    </row>
    <row r="49612" spans="21:21" x14ac:dyDescent="0.2">
      <c r="U49612" s="59"/>
    </row>
    <row r="49613" spans="21:21" x14ac:dyDescent="0.2">
      <c r="U49613" s="59"/>
    </row>
    <row r="49614" spans="21:21" x14ac:dyDescent="0.2">
      <c r="U49614" s="59"/>
    </row>
    <row r="49615" spans="21:21" x14ac:dyDescent="0.2">
      <c r="U49615" s="59"/>
    </row>
    <row r="49616" spans="21:21" x14ac:dyDescent="0.2">
      <c r="U49616" s="59"/>
    </row>
    <row r="49617" spans="21:21" x14ac:dyDescent="0.2">
      <c r="U49617" s="59"/>
    </row>
    <row r="49618" spans="21:21" x14ac:dyDescent="0.2">
      <c r="U49618" s="59"/>
    </row>
    <row r="49619" spans="21:21" x14ac:dyDescent="0.2">
      <c r="U49619" s="59"/>
    </row>
    <row r="49620" spans="21:21" x14ac:dyDescent="0.2">
      <c r="U49620" s="59"/>
    </row>
    <row r="49621" spans="21:21" x14ac:dyDescent="0.2">
      <c r="U49621" s="59"/>
    </row>
    <row r="49622" spans="21:21" x14ac:dyDescent="0.2">
      <c r="U49622" s="59"/>
    </row>
    <row r="49623" spans="21:21" x14ac:dyDescent="0.2">
      <c r="U49623" s="59"/>
    </row>
    <row r="49624" spans="21:21" x14ac:dyDescent="0.2">
      <c r="U49624" s="59"/>
    </row>
    <row r="49625" spans="21:21" x14ac:dyDescent="0.2">
      <c r="U49625" s="59"/>
    </row>
    <row r="49626" spans="21:21" x14ac:dyDescent="0.2">
      <c r="U49626" s="59"/>
    </row>
    <row r="49627" spans="21:21" x14ac:dyDescent="0.2">
      <c r="U49627" s="59"/>
    </row>
    <row r="49628" spans="21:21" x14ac:dyDescent="0.2">
      <c r="U49628" s="59"/>
    </row>
    <row r="49629" spans="21:21" x14ac:dyDescent="0.2">
      <c r="U49629" s="59"/>
    </row>
    <row r="49630" spans="21:21" x14ac:dyDescent="0.2">
      <c r="U49630" s="59"/>
    </row>
    <row r="49631" spans="21:21" x14ac:dyDescent="0.2">
      <c r="U49631" s="59"/>
    </row>
    <row r="49632" spans="21:21" x14ac:dyDescent="0.2">
      <c r="U49632" s="59"/>
    </row>
    <row r="49633" spans="21:21" x14ac:dyDescent="0.2">
      <c r="U49633" s="59"/>
    </row>
    <row r="49634" spans="21:21" x14ac:dyDescent="0.2">
      <c r="U49634" s="59"/>
    </row>
    <row r="49635" spans="21:21" x14ac:dyDescent="0.2">
      <c r="U49635" s="59"/>
    </row>
    <row r="49636" spans="21:21" x14ac:dyDescent="0.2">
      <c r="U49636" s="59"/>
    </row>
    <row r="49637" spans="21:21" x14ac:dyDescent="0.2">
      <c r="U49637" s="59"/>
    </row>
    <row r="49638" spans="21:21" x14ac:dyDescent="0.2">
      <c r="U49638" s="59"/>
    </row>
    <row r="49639" spans="21:21" x14ac:dyDescent="0.2">
      <c r="U49639" s="59"/>
    </row>
    <row r="49640" spans="21:21" x14ac:dyDescent="0.2">
      <c r="U49640" s="59"/>
    </row>
    <row r="49641" spans="21:21" x14ac:dyDescent="0.2">
      <c r="U49641" s="59"/>
    </row>
    <row r="49642" spans="21:21" x14ac:dyDescent="0.2">
      <c r="U49642" s="59"/>
    </row>
    <row r="49643" spans="21:21" x14ac:dyDescent="0.2">
      <c r="U49643" s="59"/>
    </row>
    <row r="49644" spans="21:21" x14ac:dyDescent="0.2">
      <c r="U49644" s="59"/>
    </row>
    <row r="49645" spans="21:21" x14ac:dyDescent="0.2">
      <c r="U49645" s="59"/>
    </row>
    <row r="49646" spans="21:21" x14ac:dyDescent="0.2">
      <c r="U49646" s="59"/>
    </row>
    <row r="49647" spans="21:21" x14ac:dyDescent="0.2">
      <c r="U49647" s="59"/>
    </row>
    <row r="49648" spans="21:21" x14ac:dyDescent="0.2">
      <c r="U49648" s="59"/>
    </row>
    <row r="49649" spans="21:21" x14ac:dyDescent="0.2">
      <c r="U49649" s="59"/>
    </row>
    <row r="49650" spans="21:21" x14ac:dyDescent="0.2">
      <c r="U49650" s="59"/>
    </row>
    <row r="49651" spans="21:21" x14ac:dyDescent="0.2">
      <c r="U49651" s="59"/>
    </row>
    <row r="49652" spans="21:21" x14ac:dyDescent="0.2">
      <c r="U49652" s="59"/>
    </row>
    <row r="49653" spans="21:21" x14ac:dyDescent="0.2">
      <c r="U49653" s="59"/>
    </row>
    <row r="49654" spans="21:21" x14ac:dyDescent="0.2">
      <c r="U49654" s="59"/>
    </row>
    <row r="49655" spans="21:21" x14ac:dyDescent="0.2">
      <c r="U49655" s="59"/>
    </row>
    <row r="49656" spans="21:21" x14ac:dyDescent="0.2">
      <c r="U49656" s="59"/>
    </row>
    <row r="49657" spans="21:21" x14ac:dyDescent="0.2">
      <c r="U49657" s="59"/>
    </row>
    <row r="49658" spans="21:21" x14ac:dyDescent="0.2">
      <c r="U49658" s="59"/>
    </row>
    <row r="49659" spans="21:21" x14ac:dyDescent="0.2">
      <c r="U49659" s="59"/>
    </row>
    <row r="49660" spans="21:21" x14ac:dyDescent="0.2">
      <c r="U49660" s="59"/>
    </row>
    <row r="49661" spans="21:21" x14ac:dyDescent="0.2">
      <c r="U49661" s="59"/>
    </row>
    <row r="49662" spans="21:21" x14ac:dyDescent="0.2">
      <c r="U49662" s="59"/>
    </row>
    <row r="49663" spans="21:21" x14ac:dyDescent="0.2">
      <c r="U49663" s="59"/>
    </row>
    <row r="49664" spans="21:21" x14ac:dyDescent="0.2">
      <c r="U49664" s="59"/>
    </row>
    <row r="49665" spans="21:21" x14ac:dyDescent="0.2">
      <c r="U49665" s="59"/>
    </row>
    <row r="49666" spans="21:21" x14ac:dyDescent="0.2">
      <c r="U49666" s="59"/>
    </row>
    <row r="49667" spans="21:21" x14ac:dyDescent="0.2">
      <c r="U49667" s="59"/>
    </row>
    <row r="49668" spans="21:21" x14ac:dyDescent="0.2">
      <c r="U49668" s="59"/>
    </row>
    <row r="49669" spans="21:21" x14ac:dyDescent="0.2">
      <c r="U49669" s="59"/>
    </row>
    <row r="49670" spans="21:21" x14ac:dyDescent="0.2">
      <c r="U49670" s="59"/>
    </row>
    <row r="49671" spans="21:21" x14ac:dyDescent="0.2">
      <c r="U49671" s="59"/>
    </row>
    <row r="49672" spans="21:21" x14ac:dyDescent="0.2">
      <c r="U49672" s="59"/>
    </row>
    <row r="49673" spans="21:21" x14ac:dyDescent="0.2">
      <c r="U49673" s="59"/>
    </row>
    <row r="49674" spans="21:21" x14ac:dyDescent="0.2">
      <c r="U49674" s="59"/>
    </row>
    <row r="49675" spans="21:21" x14ac:dyDescent="0.2">
      <c r="U49675" s="59"/>
    </row>
    <row r="49676" spans="21:21" x14ac:dyDescent="0.2">
      <c r="U49676" s="59"/>
    </row>
    <row r="49677" spans="21:21" x14ac:dyDescent="0.2">
      <c r="U49677" s="59"/>
    </row>
    <row r="49678" spans="21:21" x14ac:dyDescent="0.2">
      <c r="U49678" s="59"/>
    </row>
    <row r="49679" spans="21:21" x14ac:dyDescent="0.2">
      <c r="U49679" s="59"/>
    </row>
    <row r="49680" spans="21:21" x14ac:dyDescent="0.2">
      <c r="U49680" s="59"/>
    </row>
    <row r="49681" spans="21:21" x14ac:dyDescent="0.2">
      <c r="U49681" s="59"/>
    </row>
    <row r="49682" spans="21:21" x14ac:dyDescent="0.2">
      <c r="U49682" s="59"/>
    </row>
    <row r="49683" spans="21:21" x14ac:dyDescent="0.2">
      <c r="U49683" s="59"/>
    </row>
    <row r="49684" spans="21:21" x14ac:dyDescent="0.2">
      <c r="U49684" s="59"/>
    </row>
    <row r="49685" spans="21:21" x14ac:dyDescent="0.2">
      <c r="U49685" s="59"/>
    </row>
    <row r="49686" spans="21:21" x14ac:dyDescent="0.2">
      <c r="U49686" s="59"/>
    </row>
    <row r="49687" spans="21:21" x14ac:dyDescent="0.2">
      <c r="U49687" s="59"/>
    </row>
    <row r="49688" spans="21:21" x14ac:dyDescent="0.2">
      <c r="U49688" s="59"/>
    </row>
    <row r="49689" spans="21:21" x14ac:dyDescent="0.2">
      <c r="U49689" s="59"/>
    </row>
    <row r="49690" spans="21:21" x14ac:dyDescent="0.2">
      <c r="U49690" s="59"/>
    </row>
    <row r="49691" spans="21:21" x14ac:dyDescent="0.2">
      <c r="U49691" s="59"/>
    </row>
    <row r="49692" spans="21:21" x14ac:dyDescent="0.2">
      <c r="U49692" s="59"/>
    </row>
    <row r="49693" spans="21:21" x14ac:dyDescent="0.2">
      <c r="U49693" s="59"/>
    </row>
    <row r="49694" spans="21:21" x14ac:dyDescent="0.2">
      <c r="U49694" s="59"/>
    </row>
    <row r="49695" spans="21:21" x14ac:dyDescent="0.2">
      <c r="U49695" s="59"/>
    </row>
    <row r="49696" spans="21:21" x14ac:dyDescent="0.2">
      <c r="U49696" s="59"/>
    </row>
    <row r="49697" spans="21:21" x14ac:dyDescent="0.2">
      <c r="U49697" s="59"/>
    </row>
    <row r="49698" spans="21:21" x14ac:dyDescent="0.2">
      <c r="U49698" s="59"/>
    </row>
    <row r="49699" spans="21:21" x14ac:dyDescent="0.2">
      <c r="U49699" s="59"/>
    </row>
    <row r="49700" spans="21:21" x14ac:dyDescent="0.2">
      <c r="U49700" s="59"/>
    </row>
    <row r="49701" spans="21:21" x14ac:dyDescent="0.2">
      <c r="U49701" s="59"/>
    </row>
    <row r="49702" spans="21:21" x14ac:dyDescent="0.2">
      <c r="U49702" s="59"/>
    </row>
    <row r="49703" spans="21:21" x14ac:dyDescent="0.2">
      <c r="U49703" s="59"/>
    </row>
    <row r="49704" spans="21:21" x14ac:dyDescent="0.2">
      <c r="U49704" s="59"/>
    </row>
    <row r="49705" spans="21:21" x14ac:dyDescent="0.2">
      <c r="U49705" s="59"/>
    </row>
    <row r="49706" spans="21:21" x14ac:dyDescent="0.2">
      <c r="U49706" s="59"/>
    </row>
    <row r="49707" spans="21:21" x14ac:dyDescent="0.2">
      <c r="U49707" s="59"/>
    </row>
    <row r="49708" spans="21:21" x14ac:dyDescent="0.2">
      <c r="U49708" s="59"/>
    </row>
    <row r="49709" spans="21:21" x14ac:dyDescent="0.2">
      <c r="U49709" s="59"/>
    </row>
    <row r="49710" spans="21:21" x14ac:dyDescent="0.2">
      <c r="U49710" s="59"/>
    </row>
    <row r="49711" spans="21:21" x14ac:dyDescent="0.2">
      <c r="U49711" s="59"/>
    </row>
    <row r="49712" spans="21:21" x14ac:dyDescent="0.2">
      <c r="U49712" s="59"/>
    </row>
    <row r="49713" spans="21:21" x14ac:dyDescent="0.2">
      <c r="U49713" s="59"/>
    </row>
    <row r="49714" spans="21:21" x14ac:dyDescent="0.2">
      <c r="U49714" s="59"/>
    </row>
    <row r="49715" spans="21:21" x14ac:dyDescent="0.2">
      <c r="U49715" s="59"/>
    </row>
    <row r="49716" spans="21:21" x14ac:dyDescent="0.2">
      <c r="U49716" s="59"/>
    </row>
    <row r="49717" spans="21:21" x14ac:dyDescent="0.2">
      <c r="U49717" s="59"/>
    </row>
    <row r="49718" spans="21:21" x14ac:dyDescent="0.2">
      <c r="U49718" s="59"/>
    </row>
    <row r="49719" spans="21:21" x14ac:dyDescent="0.2">
      <c r="U49719" s="59"/>
    </row>
    <row r="49720" spans="21:21" x14ac:dyDescent="0.2">
      <c r="U49720" s="59"/>
    </row>
    <row r="49721" spans="21:21" x14ac:dyDescent="0.2">
      <c r="U49721" s="59"/>
    </row>
    <row r="49722" spans="21:21" x14ac:dyDescent="0.2">
      <c r="U49722" s="59"/>
    </row>
    <row r="49723" spans="21:21" x14ac:dyDescent="0.2">
      <c r="U49723" s="59"/>
    </row>
    <row r="49724" spans="21:21" x14ac:dyDescent="0.2">
      <c r="U49724" s="59"/>
    </row>
    <row r="49725" spans="21:21" x14ac:dyDescent="0.2">
      <c r="U49725" s="59"/>
    </row>
    <row r="49726" spans="21:21" x14ac:dyDescent="0.2">
      <c r="U49726" s="59"/>
    </row>
    <row r="49727" spans="21:21" x14ac:dyDescent="0.2">
      <c r="U49727" s="59"/>
    </row>
    <row r="49728" spans="21:21" x14ac:dyDescent="0.2">
      <c r="U49728" s="59"/>
    </row>
    <row r="49729" spans="21:21" x14ac:dyDescent="0.2">
      <c r="U49729" s="59"/>
    </row>
    <row r="49730" spans="21:21" x14ac:dyDescent="0.2">
      <c r="U49730" s="59"/>
    </row>
    <row r="49731" spans="21:21" x14ac:dyDescent="0.2">
      <c r="U49731" s="59"/>
    </row>
    <row r="49732" spans="21:21" x14ac:dyDescent="0.2">
      <c r="U49732" s="59"/>
    </row>
    <row r="49733" spans="21:21" x14ac:dyDescent="0.2">
      <c r="U49733" s="59"/>
    </row>
    <row r="49734" spans="21:21" x14ac:dyDescent="0.2">
      <c r="U49734" s="59"/>
    </row>
    <row r="49735" spans="21:21" x14ac:dyDescent="0.2">
      <c r="U49735" s="59"/>
    </row>
    <row r="49736" spans="21:21" x14ac:dyDescent="0.2">
      <c r="U49736" s="59"/>
    </row>
    <row r="49737" spans="21:21" x14ac:dyDescent="0.2">
      <c r="U49737" s="59"/>
    </row>
    <row r="49738" spans="21:21" x14ac:dyDescent="0.2">
      <c r="U49738" s="59"/>
    </row>
    <row r="49739" spans="21:21" x14ac:dyDescent="0.2">
      <c r="U49739" s="59"/>
    </row>
    <row r="49740" spans="21:21" x14ac:dyDescent="0.2">
      <c r="U49740" s="59"/>
    </row>
    <row r="49741" spans="21:21" x14ac:dyDescent="0.2">
      <c r="U49741" s="59"/>
    </row>
    <row r="49742" spans="21:21" x14ac:dyDescent="0.2">
      <c r="U49742" s="59"/>
    </row>
    <row r="49743" spans="21:21" x14ac:dyDescent="0.2">
      <c r="U49743" s="59"/>
    </row>
    <row r="49744" spans="21:21" x14ac:dyDescent="0.2">
      <c r="U49744" s="59"/>
    </row>
    <row r="49745" spans="21:21" x14ac:dyDescent="0.2">
      <c r="U49745" s="59"/>
    </row>
    <row r="49746" spans="21:21" x14ac:dyDescent="0.2">
      <c r="U49746" s="59"/>
    </row>
    <row r="49747" spans="21:21" x14ac:dyDescent="0.2">
      <c r="U49747" s="59"/>
    </row>
    <row r="49748" spans="21:21" x14ac:dyDescent="0.2">
      <c r="U49748" s="59"/>
    </row>
    <row r="49749" spans="21:21" x14ac:dyDescent="0.2">
      <c r="U49749" s="59"/>
    </row>
    <row r="49750" spans="21:21" x14ac:dyDescent="0.2">
      <c r="U49750" s="59"/>
    </row>
    <row r="49751" spans="21:21" x14ac:dyDescent="0.2">
      <c r="U49751" s="59"/>
    </row>
    <row r="49752" spans="21:21" x14ac:dyDescent="0.2">
      <c r="U49752" s="59"/>
    </row>
    <row r="49753" spans="21:21" x14ac:dyDescent="0.2">
      <c r="U49753" s="59"/>
    </row>
    <row r="49754" spans="21:21" x14ac:dyDescent="0.2">
      <c r="U49754" s="59"/>
    </row>
    <row r="49755" spans="21:21" x14ac:dyDescent="0.2">
      <c r="U49755" s="59"/>
    </row>
    <row r="49756" spans="21:21" x14ac:dyDescent="0.2">
      <c r="U49756" s="59"/>
    </row>
    <row r="49757" spans="21:21" x14ac:dyDescent="0.2">
      <c r="U49757" s="59"/>
    </row>
    <row r="49758" spans="21:21" x14ac:dyDescent="0.2">
      <c r="U49758" s="59"/>
    </row>
    <row r="49759" spans="21:21" x14ac:dyDescent="0.2">
      <c r="U49759" s="59"/>
    </row>
    <row r="49760" spans="21:21" x14ac:dyDescent="0.2">
      <c r="U49760" s="59"/>
    </row>
    <row r="49761" spans="21:21" x14ac:dyDescent="0.2">
      <c r="U49761" s="59"/>
    </row>
    <row r="49762" spans="21:21" x14ac:dyDescent="0.2">
      <c r="U49762" s="59"/>
    </row>
    <row r="49763" spans="21:21" x14ac:dyDescent="0.2">
      <c r="U49763" s="59"/>
    </row>
    <row r="49764" spans="21:21" x14ac:dyDescent="0.2">
      <c r="U49764" s="59"/>
    </row>
    <row r="49765" spans="21:21" x14ac:dyDescent="0.2">
      <c r="U49765" s="59"/>
    </row>
    <row r="49766" spans="21:21" x14ac:dyDescent="0.2">
      <c r="U49766" s="59"/>
    </row>
    <row r="49767" spans="21:21" x14ac:dyDescent="0.2">
      <c r="U49767" s="59"/>
    </row>
    <row r="49768" spans="21:21" x14ac:dyDescent="0.2">
      <c r="U49768" s="59"/>
    </row>
    <row r="49769" spans="21:21" x14ac:dyDescent="0.2">
      <c r="U49769" s="59"/>
    </row>
    <row r="49770" spans="21:21" x14ac:dyDescent="0.2">
      <c r="U49770" s="59"/>
    </row>
    <row r="49771" spans="21:21" x14ac:dyDescent="0.2">
      <c r="U49771" s="59"/>
    </row>
    <row r="49772" spans="21:21" x14ac:dyDescent="0.2">
      <c r="U49772" s="59"/>
    </row>
    <row r="49773" spans="21:21" x14ac:dyDescent="0.2">
      <c r="U49773" s="59"/>
    </row>
    <row r="49774" spans="21:21" x14ac:dyDescent="0.2">
      <c r="U49774" s="59"/>
    </row>
    <row r="49775" spans="21:21" x14ac:dyDescent="0.2">
      <c r="U49775" s="59"/>
    </row>
    <row r="49776" spans="21:21" x14ac:dyDescent="0.2">
      <c r="U49776" s="59"/>
    </row>
    <row r="49777" spans="21:21" x14ac:dyDescent="0.2">
      <c r="U49777" s="59"/>
    </row>
    <row r="49778" spans="21:21" x14ac:dyDescent="0.2">
      <c r="U49778" s="59"/>
    </row>
    <row r="49779" spans="21:21" x14ac:dyDescent="0.2">
      <c r="U49779" s="59"/>
    </row>
    <row r="49780" spans="21:21" x14ac:dyDescent="0.2">
      <c r="U49780" s="59"/>
    </row>
    <row r="49781" spans="21:21" x14ac:dyDescent="0.2">
      <c r="U49781" s="59"/>
    </row>
    <row r="49782" spans="21:21" x14ac:dyDescent="0.2">
      <c r="U49782" s="59"/>
    </row>
    <row r="49783" spans="21:21" x14ac:dyDescent="0.2">
      <c r="U49783" s="59"/>
    </row>
    <row r="49784" spans="21:21" x14ac:dyDescent="0.2">
      <c r="U49784" s="59"/>
    </row>
    <row r="49785" spans="21:21" x14ac:dyDescent="0.2">
      <c r="U49785" s="59"/>
    </row>
    <row r="49786" spans="21:21" x14ac:dyDescent="0.2">
      <c r="U49786" s="59"/>
    </row>
    <row r="49787" spans="21:21" x14ac:dyDescent="0.2">
      <c r="U49787" s="59"/>
    </row>
    <row r="49788" spans="21:21" x14ac:dyDescent="0.2">
      <c r="U49788" s="59"/>
    </row>
    <row r="49789" spans="21:21" x14ac:dyDescent="0.2">
      <c r="U49789" s="59"/>
    </row>
    <row r="49790" spans="21:21" x14ac:dyDescent="0.2">
      <c r="U49790" s="59"/>
    </row>
    <row r="49791" spans="21:21" x14ac:dyDescent="0.2">
      <c r="U49791" s="59"/>
    </row>
    <row r="49792" spans="21:21" x14ac:dyDescent="0.2">
      <c r="U49792" s="59"/>
    </row>
    <row r="49793" spans="21:21" x14ac:dyDescent="0.2">
      <c r="U49793" s="59"/>
    </row>
    <row r="49794" spans="21:21" x14ac:dyDescent="0.2">
      <c r="U49794" s="59"/>
    </row>
    <row r="49795" spans="21:21" x14ac:dyDescent="0.2">
      <c r="U49795" s="59"/>
    </row>
    <row r="49796" spans="21:21" x14ac:dyDescent="0.2">
      <c r="U49796" s="59"/>
    </row>
    <row r="49797" spans="21:21" x14ac:dyDescent="0.2">
      <c r="U49797" s="59"/>
    </row>
    <row r="49798" spans="21:21" x14ac:dyDescent="0.2">
      <c r="U49798" s="59"/>
    </row>
    <row r="49799" spans="21:21" x14ac:dyDescent="0.2">
      <c r="U49799" s="59"/>
    </row>
    <row r="49800" spans="21:21" x14ac:dyDescent="0.2">
      <c r="U49800" s="59"/>
    </row>
    <row r="49801" spans="21:21" x14ac:dyDescent="0.2">
      <c r="U49801" s="59"/>
    </row>
    <row r="49802" spans="21:21" x14ac:dyDescent="0.2">
      <c r="U49802" s="59"/>
    </row>
    <row r="49803" spans="21:21" x14ac:dyDescent="0.2">
      <c r="U49803" s="59"/>
    </row>
    <row r="49804" spans="21:21" x14ac:dyDescent="0.2">
      <c r="U49804" s="59"/>
    </row>
    <row r="49805" spans="21:21" x14ac:dyDescent="0.2">
      <c r="U49805" s="59"/>
    </row>
    <row r="49806" spans="21:21" x14ac:dyDescent="0.2">
      <c r="U49806" s="59"/>
    </row>
    <row r="49807" spans="21:21" x14ac:dyDescent="0.2">
      <c r="U49807" s="59"/>
    </row>
    <row r="49808" spans="21:21" x14ac:dyDescent="0.2">
      <c r="U49808" s="59"/>
    </row>
    <row r="49809" spans="21:21" x14ac:dyDescent="0.2">
      <c r="U49809" s="59"/>
    </row>
    <row r="49810" spans="21:21" x14ac:dyDescent="0.2">
      <c r="U49810" s="59"/>
    </row>
    <row r="49811" spans="21:21" x14ac:dyDescent="0.2">
      <c r="U49811" s="59"/>
    </row>
    <row r="49812" spans="21:21" x14ac:dyDescent="0.2">
      <c r="U49812" s="59"/>
    </row>
    <row r="49813" spans="21:21" x14ac:dyDescent="0.2">
      <c r="U49813" s="59"/>
    </row>
    <row r="49814" spans="21:21" x14ac:dyDescent="0.2">
      <c r="U49814" s="59"/>
    </row>
    <row r="49815" spans="21:21" x14ac:dyDescent="0.2">
      <c r="U49815" s="59"/>
    </row>
    <row r="49816" spans="21:21" x14ac:dyDescent="0.2">
      <c r="U49816" s="59"/>
    </row>
    <row r="49817" spans="21:21" x14ac:dyDescent="0.2">
      <c r="U49817" s="59"/>
    </row>
    <row r="49818" spans="21:21" x14ac:dyDescent="0.2">
      <c r="U49818" s="59"/>
    </row>
    <row r="49819" spans="21:21" x14ac:dyDescent="0.2">
      <c r="U49819" s="59"/>
    </row>
    <row r="49820" spans="21:21" x14ac:dyDescent="0.2">
      <c r="U49820" s="59"/>
    </row>
    <row r="49821" spans="21:21" x14ac:dyDescent="0.2">
      <c r="U49821" s="59"/>
    </row>
    <row r="49822" spans="21:21" x14ac:dyDescent="0.2">
      <c r="U49822" s="59"/>
    </row>
    <row r="49823" spans="21:21" x14ac:dyDescent="0.2">
      <c r="U49823" s="59"/>
    </row>
    <row r="49824" spans="21:21" x14ac:dyDescent="0.2">
      <c r="U49824" s="59"/>
    </row>
    <row r="49825" spans="21:21" x14ac:dyDescent="0.2">
      <c r="U49825" s="59"/>
    </row>
    <row r="49826" spans="21:21" x14ac:dyDescent="0.2">
      <c r="U49826" s="59"/>
    </row>
    <row r="49827" spans="21:21" x14ac:dyDescent="0.2">
      <c r="U49827" s="59"/>
    </row>
    <row r="49828" spans="21:21" x14ac:dyDescent="0.2">
      <c r="U49828" s="59"/>
    </row>
    <row r="49829" spans="21:21" x14ac:dyDescent="0.2">
      <c r="U49829" s="59"/>
    </row>
    <row r="49830" spans="21:21" x14ac:dyDescent="0.2">
      <c r="U49830" s="59"/>
    </row>
    <row r="49831" spans="21:21" x14ac:dyDescent="0.2">
      <c r="U49831" s="59"/>
    </row>
    <row r="49832" spans="21:21" x14ac:dyDescent="0.2">
      <c r="U49832" s="59"/>
    </row>
    <row r="49833" spans="21:21" x14ac:dyDescent="0.2">
      <c r="U49833" s="59"/>
    </row>
    <row r="49834" spans="21:21" x14ac:dyDescent="0.2">
      <c r="U49834" s="59"/>
    </row>
    <row r="49835" spans="21:21" x14ac:dyDescent="0.2">
      <c r="U49835" s="59"/>
    </row>
    <row r="49836" spans="21:21" x14ac:dyDescent="0.2">
      <c r="U49836" s="59"/>
    </row>
    <row r="49837" spans="21:21" x14ac:dyDescent="0.2">
      <c r="U49837" s="59"/>
    </row>
    <row r="49838" spans="21:21" x14ac:dyDescent="0.2">
      <c r="U49838" s="59"/>
    </row>
    <row r="49839" spans="21:21" x14ac:dyDescent="0.2">
      <c r="U49839" s="59"/>
    </row>
    <row r="49840" spans="21:21" x14ac:dyDescent="0.2">
      <c r="U49840" s="59"/>
    </row>
    <row r="49841" spans="21:21" x14ac:dyDescent="0.2">
      <c r="U49841" s="59"/>
    </row>
    <row r="49842" spans="21:21" x14ac:dyDescent="0.2">
      <c r="U49842" s="59"/>
    </row>
    <row r="49843" spans="21:21" x14ac:dyDescent="0.2">
      <c r="U49843" s="59"/>
    </row>
    <row r="49844" spans="21:21" x14ac:dyDescent="0.2">
      <c r="U49844" s="59"/>
    </row>
    <row r="49845" spans="21:21" x14ac:dyDescent="0.2">
      <c r="U49845" s="59"/>
    </row>
    <row r="49846" spans="21:21" x14ac:dyDescent="0.2">
      <c r="U49846" s="59"/>
    </row>
    <row r="49847" spans="21:21" x14ac:dyDescent="0.2">
      <c r="U49847" s="59"/>
    </row>
    <row r="49848" spans="21:21" x14ac:dyDescent="0.2">
      <c r="U49848" s="59"/>
    </row>
    <row r="49849" spans="21:21" x14ac:dyDescent="0.2">
      <c r="U49849" s="59"/>
    </row>
    <row r="49850" spans="21:21" x14ac:dyDescent="0.2">
      <c r="U49850" s="59"/>
    </row>
    <row r="49851" spans="21:21" x14ac:dyDescent="0.2">
      <c r="U49851" s="59"/>
    </row>
    <row r="49852" spans="21:21" x14ac:dyDescent="0.2">
      <c r="U49852" s="59"/>
    </row>
    <row r="49853" spans="21:21" x14ac:dyDescent="0.2">
      <c r="U49853" s="59"/>
    </row>
    <row r="49854" spans="21:21" x14ac:dyDescent="0.2">
      <c r="U49854" s="59"/>
    </row>
    <row r="49855" spans="21:21" x14ac:dyDescent="0.2">
      <c r="U49855" s="59"/>
    </row>
    <row r="49856" spans="21:21" x14ac:dyDescent="0.2">
      <c r="U49856" s="59"/>
    </row>
    <row r="49857" spans="21:21" x14ac:dyDescent="0.2">
      <c r="U49857" s="59"/>
    </row>
    <row r="49858" spans="21:21" x14ac:dyDescent="0.2">
      <c r="U49858" s="59"/>
    </row>
    <row r="49859" spans="21:21" x14ac:dyDescent="0.2">
      <c r="U49859" s="59"/>
    </row>
    <row r="49860" spans="21:21" x14ac:dyDescent="0.2">
      <c r="U49860" s="59"/>
    </row>
    <row r="49861" spans="21:21" x14ac:dyDescent="0.2">
      <c r="U49861" s="59"/>
    </row>
    <row r="49862" spans="21:21" x14ac:dyDescent="0.2">
      <c r="U49862" s="59"/>
    </row>
    <row r="49863" spans="21:21" x14ac:dyDescent="0.2">
      <c r="U49863" s="59"/>
    </row>
    <row r="49864" spans="21:21" x14ac:dyDescent="0.2">
      <c r="U49864" s="59"/>
    </row>
    <row r="49865" spans="21:21" x14ac:dyDescent="0.2">
      <c r="U49865" s="59"/>
    </row>
    <row r="49866" spans="21:21" x14ac:dyDescent="0.2">
      <c r="U49866" s="59"/>
    </row>
    <row r="49867" spans="21:21" x14ac:dyDescent="0.2">
      <c r="U49867" s="59"/>
    </row>
    <row r="49868" spans="21:21" x14ac:dyDescent="0.2">
      <c r="U49868" s="59"/>
    </row>
    <row r="49869" spans="21:21" x14ac:dyDescent="0.2">
      <c r="U49869" s="59"/>
    </row>
    <row r="49870" spans="21:21" x14ac:dyDescent="0.2">
      <c r="U49870" s="59"/>
    </row>
    <row r="49871" spans="21:21" x14ac:dyDescent="0.2">
      <c r="U49871" s="59"/>
    </row>
    <row r="49872" spans="21:21" x14ac:dyDescent="0.2">
      <c r="U49872" s="59"/>
    </row>
    <row r="49873" spans="21:21" x14ac:dyDescent="0.2">
      <c r="U49873" s="59"/>
    </row>
    <row r="49874" spans="21:21" x14ac:dyDescent="0.2">
      <c r="U49874" s="59"/>
    </row>
    <row r="49875" spans="21:21" x14ac:dyDescent="0.2">
      <c r="U49875" s="59"/>
    </row>
    <row r="49876" spans="21:21" x14ac:dyDescent="0.2">
      <c r="U49876" s="59"/>
    </row>
    <row r="49877" spans="21:21" x14ac:dyDescent="0.2">
      <c r="U49877" s="59"/>
    </row>
    <row r="49878" spans="21:21" x14ac:dyDescent="0.2">
      <c r="U49878" s="59"/>
    </row>
    <row r="49879" spans="21:21" x14ac:dyDescent="0.2">
      <c r="U49879" s="59"/>
    </row>
    <row r="49880" spans="21:21" x14ac:dyDescent="0.2">
      <c r="U49880" s="59"/>
    </row>
    <row r="49881" spans="21:21" x14ac:dyDescent="0.2">
      <c r="U49881" s="59"/>
    </row>
    <row r="49882" spans="21:21" x14ac:dyDescent="0.2">
      <c r="U49882" s="59"/>
    </row>
    <row r="49883" spans="21:21" x14ac:dyDescent="0.2">
      <c r="U49883" s="59"/>
    </row>
    <row r="49884" spans="21:21" x14ac:dyDescent="0.2">
      <c r="U49884" s="59"/>
    </row>
    <row r="49885" spans="21:21" x14ac:dyDescent="0.2">
      <c r="U49885" s="59"/>
    </row>
    <row r="49886" spans="21:21" x14ac:dyDescent="0.2">
      <c r="U49886" s="59"/>
    </row>
    <row r="49887" spans="21:21" x14ac:dyDescent="0.2">
      <c r="U49887" s="59"/>
    </row>
    <row r="49888" spans="21:21" x14ac:dyDescent="0.2">
      <c r="U49888" s="59"/>
    </row>
    <row r="49889" spans="21:21" x14ac:dyDescent="0.2">
      <c r="U49889" s="59"/>
    </row>
    <row r="49890" spans="21:21" x14ac:dyDescent="0.2">
      <c r="U49890" s="59"/>
    </row>
    <row r="49891" spans="21:21" x14ac:dyDescent="0.2">
      <c r="U49891" s="59"/>
    </row>
    <row r="49892" spans="21:21" x14ac:dyDescent="0.2">
      <c r="U49892" s="59"/>
    </row>
    <row r="49893" spans="21:21" x14ac:dyDescent="0.2">
      <c r="U49893" s="59"/>
    </row>
    <row r="49894" spans="21:21" x14ac:dyDescent="0.2">
      <c r="U49894" s="59"/>
    </row>
    <row r="49895" spans="21:21" x14ac:dyDescent="0.2">
      <c r="U49895" s="59"/>
    </row>
    <row r="49896" spans="21:21" x14ac:dyDescent="0.2">
      <c r="U49896" s="59"/>
    </row>
    <row r="49897" spans="21:21" x14ac:dyDescent="0.2">
      <c r="U49897" s="59"/>
    </row>
    <row r="49898" spans="21:21" x14ac:dyDescent="0.2">
      <c r="U49898" s="59"/>
    </row>
    <row r="49899" spans="21:21" x14ac:dyDescent="0.2">
      <c r="U49899" s="59"/>
    </row>
    <row r="49900" spans="21:21" x14ac:dyDescent="0.2">
      <c r="U49900" s="59"/>
    </row>
    <row r="49901" spans="21:21" x14ac:dyDescent="0.2">
      <c r="U49901" s="59"/>
    </row>
    <row r="49902" spans="21:21" x14ac:dyDescent="0.2">
      <c r="U49902" s="59"/>
    </row>
    <row r="49903" spans="21:21" x14ac:dyDescent="0.2">
      <c r="U49903" s="59"/>
    </row>
    <row r="49904" spans="21:21" x14ac:dyDescent="0.2">
      <c r="U49904" s="59"/>
    </row>
    <row r="49905" spans="21:21" x14ac:dyDescent="0.2">
      <c r="U49905" s="59"/>
    </row>
    <row r="49906" spans="21:21" x14ac:dyDescent="0.2">
      <c r="U49906" s="59"/>
    </row>
    <row r="49907" spans="21:21" x14ac:dyDescent="0.2">
      <c r="U49907" s="59"/>
    </row>
    <row r="49908" spans="21:21" x14ac:dyDescent="0.2">
      <c r="U49908" s="59"/>
    </row>
    <row r="49909" spans="21:21" x14ac:dyDescent="0.2">
      <c r="U49909" s="59"/>
    </row>
    <row r="49910" spans="21:21" x14ac:dyDescent="0.2">
      <c r="U49910" s="59"/>
    </row>
    <row r="49911" spans="21:21" x14ac:dyDescent="0.2">
      <c r="U49911" s="59"/>
    </row>
    <row r="49912" spans="21:21" x14ac:dyDescent="0.2">
      <c r="U49912" s="59"/>
    </row>
    <row r="49913" spans="21:21" x14ac:dyDescent="0.2">
      <c r="U49913" s="59"/>
    </row>
    <row r="49914" spans="21:21" x14ac:dyDescent="0.2">
      <c r="U49914" s="59"/>
    </row>
    <row r="49915" spans="21:21" x14ac:dyDescent="0.2">
      <c r="U49915" s="59"/>
    </row>
    <row r="49916" spans="21:21" x14ac:dyDescent="0.2">
      <c r="U49916" s="59"/>
    </row>
    <row r="49917" spans="21:21" x14ac:dyDescent="0.2">
      <c r="U49917" s="59"/>
    </row>
    <row r="49918" spans="21:21" x14ac:dyDescent="0.2">
      <c r="U49918" s="59"/>
    </row>
    <row r="49919" spans="21:21" x14ac:dyDescent="0.2">
      <c r="U49919" s="59"/>
    </row>
    <row r="49920" spans="21:21" x14ac:dyDescent="0.2">
      <c r="U49920" s="59"/>
    </row>
    <row r="49921" spans="21:21" x14ac:dyDescent="0.2">
      <c r="U49921" s="59"/>
    </row>
    <row r="49922" spans="21:21" x14ac:dyDescent="0.2">
      <c r="U49922" s="59"/>
    </row>
    <row r="49923" spans="21:21" x14ac:dyDescent="0.2">
      <c r="U49923" s="59"/>
    </row>
    <row r="49924" spans="21:21" x14ac:dyDescent="0.2">
      <c r="U49924" s="59"/>
    </row>
    <row r="49925" spans="21:21" x14ac:dyDescent="0.2">
      <c r="U49925" s="59"/>
    </row>
    <row r="49926" spans="21:21" x14ac:dyDescent="0.2">
      <c r="U49926" s="59"/>
    </row>
    <row r="49927" spans="21:21" x14ac:dyDescent="0.2">
      <c r="U49927" s="59"/>
    </row>
    <row r="49928" spans="21:21" x14ac:dyDescent="0.2">
      <c r="U49928" s="59"/>
    </row>
    <row r="49929" spans="21:21" x14ac:dyDescent="0.2">
      <c r="U49929" s="59"/>
    </row>
    <row r="49930" spans="21:21" x14ac:dyDescent="0.2">
      <c r="U49930" s="59"/>
    </row>
    <row r="49931" spans="21:21" x14ac:dyDescent="0.2">
      <c r="U49931" s="59"/>
    </row>
    <row r="49932" spans="21:21" x14ac:dyDescent="0.2">
      <c r="U49932" s="59"/>
    </row>
    <row r="49933" spans="21:21" x14ac:dyDescent="0.2">
      <c r="U49933" s="59"/>
    </row>
    <row r="49934" spans="21:21" x14ac:dyDescent="0.2">
      <c r="U49934" s="59"/>
    </row>
    <row r="49935" spans="21:21" x14ac:dyDescent="0.2">
      <c r="U49935" s="59"/>
    </row>
    <row r="49936" spans="21:21" x14ac:dyDescent="0.2">
      <c r="U49936" s="59"/>
    </row>
    <row r="49937" spans="21:21" x14ac:dyDescent="0.2">
      <c r="U49937" s="59"/>
    </row>
    <row r="49938" spans="21:21" x14ac:dyDescent="0.2">
      <c r="U49938" s="59"/>
    </row>
    <row r="49939" spans="21:21" x14ac:dyDescent="0.2">
      <c r="U49939" s="59"/>
    </row>
    <row r="49940" spans="21:21" x14ac:dyDescent="0.2">
      <c r="U49940" s="59"/>
    </row>
    <row r="49941" spans="21:21" x14ac:dyDescent="0.2">
      <c r="U49941" s="59"/>
    </row>
    <row r="49942" spans="21:21" x14ac:dyDescent="0.2">
      <c r="U49942" s="59"/>
    </row>
    <row r="49943" spans="21:21" x14ac:dyDescent="0.2">
      <c r="U49943" s="59"/>
    </row>
    <row r="49944" spans="21:21" x14ac:dyDescent="0.2">
      <c r="U49944" s="59"/>
    </row>
    <row r="49945" spans="21:21" x14ac:dyDescent="0.2">
      <c r="U49945" s="59"/>
    </row>
    <row r="49946" spans="21:21" x14ac:dyDescent="0.2">
      <c r="U49946" s="59"/>
    </row>
    <row r="49947" spans="21:21" x14ac:dyDescent="0.2">
      <c r="U49947" s="59"/>
    </row>
    <row r="49948" spans="21:21" x14ac:dyDescent="0.2">
      <c r="U49948" s="59"/>
    </row>
    <row r="49949" spans="21:21" x14ac:dyDescent="0.2">
      <c r="U49949" s="59"/>
    </row>
    <row r="49950" spans="21:21" x14ac:dyDescent="0.2">
      <c r="U49950" s="59"/>
    </row>
    <row r="49951" spans="21:21" x14ac:dyDescent="0.2">
      <c r="U49951" s="59"/>
    </row>
    <row r="49952" spans="21:21" x14ac:dyDescent="0.2">
      <c r="U49952" s="59"/>
    </row>
    <row r="49953" spans="21:21" x14ac:dyDescent="0.2">
      <c r="U49953" s="59"/>
    </row>
    <row r="49954" spans="21:21" x14ac:dyDescent="0.2">
      <c r="U49954" s="59"/>
    </row>
    <row r="49955" spans="21:21" x14ac:dyDescent="0.2">
      <c r="U49955" s="59"/>
    </row>
    <row r="49956" spans="21:21" x14ac:dyDescent="0.2">
      <c r="U49956" s="59"/>
    </row>
    <row r="49957" spans="21:21" x14ac:dyDescent="0.2">
      <c r="U49957" s="59"/>
    </row>
    <row r="49958" spans="21:21" x14ac:dyDescent="0.2">
      <c r="U49958" s="59"/>
    </row>
    <row r="49959" spans="21:21" x14ac:dyDescent="0.2">
      <c r="U49959" s="59"/>
    </row>
    <row r="49960" spans="21:21" x14ac:dyDescent="0.2">
      <c r="U49960" s="59"/>
    </row>
    <row r="49961" spans="21:21" x14ac:dyDescent="0.2">
      <c r="U49961" s="59"/>
    </row>
    <row r="49962" spans="21:21" x14ac:dyDescent="0.2">
      <c r="U49962" s="59"/>
    </row>
    <row r="49963" spans="21:21" x14ac:dyDescent="0.2">
      <c r="U49963" s="59"/>
    </row>
    <row r="49964" spans="21:21" x14ac:dyDescent="0.2">
      <c r="U49964" s="59"/>
    </row>
    <row r="49965" spans="21:21" x14ac:dyDescent="0.2">
      <c r="U49965" s="59"/>
    </row>
    <row r="49966" spans="21:21" x14ac:dyDescent="0.2">
      <c r="U49966" s="59"/>
    </row>
    <row r="49967" spans="21:21" x14ac:dyDescent="0.2">
      <c r="U49967" s="59"/>
    </row>
    <row r="49968" spans="21:21" x14ac:dyDescent="0.2">
      <c r="U49968" s="59"/>
    </row>
    <row r="49969" spans="21:21" x14ac:dyDescent="0.2">
      <c r="U49969" s="59"/>
    </row>
    <row r="49970" spans="21:21" x14ac:dyDescent="0.2">
      <c r="U49970" s="59"/>
    </row>
    <row r="49971" spans="21:21" x14ac:dyDescent="0.2">
      <c r="U49971" s="59"/>
    </row>
    <row r="49972" spans="21:21" x14ac:dyDescent="0.2">
      <c r="U49972" s="59"/>
    </row>
    <row r="49973" spans="21:21" x14ac:dyDescent="0.2">
      <c r="U49973" s="59"/>
    </row>
    <row r="49974" spans="21:21" x14ac:dyDescent="0.2">
      <c r="U49974" s="59"/>
    </row>
    <row r="49975" spans="21:21" x14ac:dyDescent="0.2">
      <c r="U49975" s="59"/>
    </row>
    <row r="49976" spans="21:21" x14ac:dyDescent="0.2">
      <c r="U49976" s="59"/>
    </row>
    <row r="49977" spans="21:21" x14ac:dyDescent="0.2">
      <c r="U49977" s="59"/>
    </row>
    <row r="49978" spans="21:21" x14ac:dyDescent="0.2">
      <c r="U49978" s="59"/>
    </row>
    <row r="49979" spans="21:21" x14ac:dyDescent="0.2">
      <c r="U49979" s="59"/>
    </row>
    <row r="49980" spans="21:21" x14ac:dyDescent="0.2">
      <c r="U49980" s="59"/>
    </row>
    <row r="49981" spans="21:21" x14ac:dyDescent="0.2">
      <c r="U49981" s="59"/>
    </row>
    <row r="49982" spans="21:21" x14ac:dyDescent="0.2">
      <c r="U49982" s="59"/>
    </row>
    <row r="49983" spans="21:21" x14ac:dyDescent="0.2">
      <c r="U49983" s="59"/>
    </row>
    <row r="49984" spans="21:21" x14ac:dyDescent="0.2">
      <c r="U49984" s="59"/>
    </row>
    <row r="49985" spans="21:21" x14ac:dyDescent="0.2">
      <c r="U49985" s="59"/>
    </row>
    <row r="49986" spans="21:21" x14ac:dyDescent="0.2">
      <c r="U49986" s="59"/>
    </row>
    <row r="49987" spans="21:21" x14ac:dyDescent="0.2">
      <c r="U49987" s="59"/>
    </row>
    <row r="49988" spans="21:21" x14ac:dyDescent="0.2">
      <c r="U49988" s="59"/>
    </row>
    <row r="49989" spans="21:21" x14ac:dyDescent="0.2">
      <c r="U49989" s="59"/>
    </row>
    <row r="49990" spans="21:21" x14ac:dyDescent="0.2">
      <c r="U49990" s="59"/>
    </row>
    <row r="49991" spans="21:21" x14ac:dyDescent="0.2">
      <c r="U49991" s="59"/>
    </row>
    <row r="49992" spans="21:21" x14ac:dyDescent="0.2">
      <c r="U49992" s="59"/>
    </row>
    <row r="49993" spans="21:21" x14ac:dyDescent="0.2">
      <c r="U49993" s="59"/>
    </row>
    <row r="49994" spans="21:21" x14ac:dyDescent="0.2">
      <c r="U49994" s="59"/>
    </row>
    <row r="49995" spans="21:21" x14ac:dyDescent="0.2">
      <c r="U49995" s="59"/>
    </row>
    <row r="49996" spans="21:21" x14ac:dyDescent="0.2">
      <c r="U49996" s="59"/>
    </row>
    <row r="49997" spans="21:21" x14ac:dyDescent="0.2">
      <c r="U49997" s="59"/>
    </row>
    <row r="49998" spans="21:21" x14ac:dyDescent="0.2">
      <c r="U49998" s="59"/>
    </row>
    <row r="49999" spans="21:21" x14ac:dyDescent="0.2">
      <c r="U49999" s="59"/>
    </row>
    <row r="50000" spans="21:21" x14ac:dyDescent="0.2">
      <c r="U50000" s="59"/>
    </row>
    <row r="50001" spans="21:21" x14ac:dyDescent="0.2">
      <c r="U50001" s="59"/>
    </row>
    <row r="50002" spans="21:21" x14ac:dyDescent="0.2">
      <c r="U50002" s="59"/>
    </row>
    <row r="50003" spans="21:21" x14ac:dyDescent="0.2">
      <c r="U50003" s="59"/>
    </row>
    <row r="50004" spans="21:21" x14ac:dyDescent="0.2">
      <c r="U50004" s="59"/>
    </row>
    <row r="50005" spans="21:21" x14ac:dyDescent="0.2">
      <c r="U50005" s="59"/>
    </row>
    <row r="50006" spans="21:21" x14ac:dyDescent="0.2">
      <c r="U50006" s="59"/>
    </row>
    <row r="50007" spans="21:21" x14ac:dyDescent="0.2">
      <c r="U50007" s="59"/>
    </row>
    <row r="50008" spans="21:21" x14ac:dyDescent="0.2">
      <c r="U50008" s="59"/>
    </row>
    <row r="50009" spans="21:21" x14ac:dyDescent="0.2">
      <c r="U50009" s="59"/>
    </row>
    <row r="50010" spans="21:21" x14ac:dyDescent="0.2">
      <c r="U50010" s="59"/>
    </row>
    <row r="50011" spans="21:21" x14ac:dyDescent="0.2">
      <c r="U50011" s="59"/>
    </row>
    <row r="50012" spans="21:21" x14ac:dyDescent="0.2">
      <c r="U50012" s="59"/>
    </row>
    <row r="50013" spans="21:21" x14ac:dyDescent="0.2">
      <c r="U50013" s="59"/>
    </row>
    <row r="50014" spans="21:21" x14ac:dyDescent="0.2">
      <c r="U50014" s="59"/>
    </row>
    <row r="50015" spans="21:21" x14ac:dyDescent="0.2">
      <c r="U50015" s="59"/>
    </row>
    <row r="50016" spans="21:21" x14ac:dyDescent="0.2">
      <c r="U50016" s="59"/>
    </row>
    <row r="50017" spans="21:21" x14ac:dyDescent="0.2">
      <c r="U50017" s="59"/>
    </row>
    <row r="50018" spans="21:21" x14ac:dyDescent="0.2">
      <c r="U50018" s="59"/>
    </row>
    <row r="50019" spans="21:21" x14ac:dyDescent="0.2">
      <c r="U50019" s="59"/>
    </row>
    <row r="50020" spans="21:21" x14ac:dyDescent="0.2">
      <c r="U50020" s="59"/>
    </row>
    <row r="50021" spans="21:21" x14ac:dyDescent="0.2">
      <c r="U50021" s="59"/>
    </row>
    <row r="50022" spans="21:21" x14ac:dyDescent="0.2">
      <c r="U50022" s="59"/>
    </row>
    <row r="50023" spans="21:21" x14ac:dyDescent="0.2">
      <c r="U50023" s="59"/>
    </row>
    <row r="50024" spans="21:21" x14ac:dyDescent="0.2">
      <c r="U50024" s="59"/>
    </row>
    <row r="50025" spans="21:21" x14ac:dyDescent="0.2">
      <c r="U50025" s="59"/>
    </row>
    <row r="50026" spans="21:21" x14ac:dyDescent="0.2">
      <c r="U50026" s="59"/>
    </row>
    <row r="50027" spans="21:21" x14ac:dyDescent="0.2">
      <c r="U50027" s="59"/>
    </row>
    <row r="50028" spans="21:21" x14ac:dyDescent="0.2">
      <c r="U50028" s="59"/>
    </row>
    <row r="50029" spans="21:21" x14ac:dyDescent="0.2">
      <c r="U50029" s="59"/>
    </row>
    <row r="50030" spans="21:21" x14ac:dyDescent="0.2">
      <c r="U50030" s="59"/>
    </row>
    <row r="50031" spans="21:21" x14ac:dyDescent="0.2">
      <c r="U50031" s="59"/>
    </row>
    <row r="50032" spans="21:21" x14ac:dyDescent="0.2">
      <c r="U50032" s="59"/>
    </row>
    <row r="50033" spans="21:21" x14ac:dyDescent="0.2">
      <c r="U50033" s="59"/>
    </row>
    <row r="50034" spans="21:21" x14ac:dyDescent="0.2">
      <c r="U50034" s="59"/>
    </row>
    <row r="50035" spans="21:21" x14ac:dyDescent="0.2">
      <c r="U50035" s="59"/>
    </row>
    <row r="50036" spans="21:21" x14ac:dyDescent="0.2">
      <c r="U50036" s="59"/>
    </row>
    <row r="50037" spans="21:21" x14ac:dyDescent="0.2">
      <c r="U50037" s="59"/>
    </row>
    <row r="50038" spans="21:21" x14ac:dyDescent="0.2">
      <c r="U50038" s="59"/>
    </row>
    <row r="50039" spans="21:21" x14ac:dyDescent="0.2">
      <c r="U50039" s="59"/>
    </row>
    <row r="50040" spans="21:21" x14ac:dyDescent="0.2">
      <c r="U50040" s="59"/>
    </row>
    <row r="50041" spans="21:21" x14ac:dyDescent="0.2">
      <c r="U50041" s="59"/>
    </row>
    <row r="50042" spans="21:21" x14ac:dyDescent="0.2">
      <c r="U50042" s="59"/>
    </row>
    <row r="50043" spans="21:21" x14ac:dyDescent="0.2">
      <c r="U50043" s="59"/>
    </row>
    <row r="50044" spans="21:21" x14ac:dyDescent="0.2">
      <c r="U50044" s="59"/>
    </row>
    <row r="50045" spans="21:21" x14ac:dyDescent="0.2">
      <c r="U50045" s="59"/>
    </row>
    <row r="50046" spans="21:21" x14ac:dyDescent="0.2">
      <c r="U50046" s="59"/>
    </row>
    <row r="50047" spans="21:21" x14ac:dyDescent="0.2">
      <c r="U50047" s="59"/>
    </row>
    <row r="50048" spans="21:21" x14ac:dyDescent="0.2">
      <c r="U50048" s="59"/>
    </row>
    <row r="50049" spans="21:21" x14ac:dyDescent="0.2">
      <c r="U50049" s="59"/>
    </row>
    <row r="50050" spans="21:21" x14ac:dyDescent="0.2">
      <c r="U50050" s="59"/>
    </row>
    <row r="50051" spans="21:21" x14ac:dyDescent="0.2">
      <c r="U50051" s="59"/>
    </row>
    <row r="50052" spans="21:21" x14ac:dyDescent="0.2">
      <c r="U50052" s="59"/>
    </row>
    <row r="50053" spans="21:21" x14ac:dyDescent="0.2">
      <c r="U50053" s="59"/>
    </row>
    <row r="50054" spans="21:21" x14ac:dyDescent="0.2">
      <c r="U50054" s="59"/>
    </row>
    <row r="50055" spans="21:21" x14ac:dyDescent="0.2">
      <c r="U50055" s="59"/>
    </row>
    <row r="50056" spans="21:21" x14ac:dyDescent="0.2">
      <c r="U50056" s="59"/>
    </row>
    <row r="50057" spans="21:21" x14ac:dyDescent="0.2">
      <c r="U50057" s="59"/>
    </row>
    <row r="50058" spans="21:21" x14ac:dyDescent="0.2">
      <c r="U50058" s="59"/>
    </row>
    <row r="50059" spans="21:21" x14ac:dyDescent="0.2">
      <c r="U50059" s="59"/>
    </row>
    <row r="50060" spans="21:21" x14ac:dyDescent="0.2">
      <c r="U50060" s="59"/>
    </row>
    <row r="50061" spans="21:21" x14ac:dyDescent="0.2">
      <c r="U50061" s="59"/>
    </row>
    <row r="50062" spans="21:21" x14ac:dyDescent="0.2">
      <c r="U50062" s="59"/>
    </row>
    <row r="50063" spans="21:21" x14ac:dyDescent="0.2">
      <c r="U50063" s="59"/>
    </row>
    <row r="50064" spans="21:21" x14ac:dyDescent="0.2">
      <c r="U50064" s="59"/>
    </row>
    <row r="50065" spans="21:21" x14ac:dyDescent="0.2">
      <c r="U50065" s="59"/>
    </row>
    <row r="50066" spans="21:21" x14ac:dyDescent="0.2">
      <c r="U50066" s="59"/>
    </row>
    <row r="50067" spans="21:21" x14ac:dyDescent="0.2">
      <c r="U50067" s="59"/>
    </row>
    <row r="50068" spans="21:21" x14ac:dyDescent="0.2">
      <c r="U50068" s="59"/>
    </row>
    <row r="50069" spans="21:21" x14ac:dyDescent="0.2">
      <c r="U50069" s="59"/>
    </row>
    <row r="50070" spans="21:21" x14ac:dyDescent="0.2">
      <c r="U50070" s="59"/>
    </row>
    <row r="50071" spans="21:21" x14ac:dyDescent="0.2">
      <c r="U50071" s="59"/>
    </row>
    <row r="50072" spans="21:21" x14ac:dyDescent="0.2">
      <c r="U50072" s="59"/>
    </row>
    <row r="50073" spans="21:21" x14ac:dyDescent="0.2">
      <c r="U50073" s="59"/>
    </row>
    <row r="50074" spans="21:21" x14ac:dyDescent="0.2">
      <c r="U50074" s="59"/>
    </row>
    <row r="50075" spans="21:21" x14ac:dyDescent="0.2">
      <c r="U50075" s="59"/>
    </row>
    <row r="50076" spans="21:21" x14ac:dyDescent="0.2">
      <c r="U50076" s="59"/>
    </row>
    <row r="50077" spans="21:21" x14ac:dyDescent="0.2">
      <c r="U50077" s="59"/>
    </row>
    <row r="50078" spans="21:21" x14ac:dyDescent="0.2">
      <c r="U50078" s="59"/>
    </row>
    <row r="50079" spans="21:21" x14ac:dyDescent="0.2">
      <c r="U50079" s="59"/>
    </row>
    <row r="50080" spans="21:21" x14ac:dyDescent="0.2">
      <c r="U50080" s="59"/>
    </row>
    <row r="50081" spans="21:21" x14ac:dyDescent="0.2">
      <c r="U50081" s="59"/>
    </row>
    <row r="50082" spans="21:21" x14ac:dyDescent="0.2">
      <c r="U50082" s="59"/>
    </row>
    <row r="50083" spans="21:21" x14ac:dyDescent="0.2">
      <c r="U50083" s="59"/>
    </row>
    <row r="50084" spans="21:21" x14ac:dyDescent="0.2">
      <c r="U50084" s="59"/>
    </row>
    <row r="50085" spans="21:21" x14ac:dyDescent="0.2">
      <c r="U50085" s="59"/>
    </row>
    <row r="50086" spans="21:21" x14ac:dyDescent="0.2">
      <c r="U50086" s="59"/>
    </row>
    <row r="50087" spans="21:21" x14ac:dyDescent="0.2">
      <c r="U50087" s="59"/>
    </row>
    <row r="50088" spans="21:21" x14ac:dyDescent="0.2">
      <c r="U50088" s="59"/>
    </row>
    <row r="50089" spans="21:21" x14ac:dyDescent="0.2">
      <c r="U50089" s="59"/>
    </row>
    <row r="50090" spans="21:21" x14ac:dyDescent="0.2">
      <c r="U50090" s="59"/>
    </row>
    <row r="50091" spans="21:21" x14ac:dyDescent="0.2">
      <c r="U50091" s="59"/>
    </row>
    <row r="50092" spans="21:21" x14ac:dyDescent="0.2">
      <c r="U50092" s="59"/>
    </row>
    <row r="50093" spans="21:21" x14ac:dyDescent="0.2">
      <c r="U50093" s="59"/>
    </row>
    <row r="50094" spans="21:21" x14ac:dyDescent="0.2">
      <c r="U50094" s="59"/>
    </row>
    <row r="50095" spans="21:21" x14ac:dyDescent="0.2">
      <c r="U50095" s="59"/>
    </row>
    <row r="50096" spans="21:21" x14ac:dyDescent="0.2">
      <c r="U50096" s="59"/>
    </row>
    <row r="50097" spans="21:21" x14ac:dyDescent="0.2">
      <c r="U50097" s="59"/>
    </row>
    <row r="50098" spans="21:21" x14ac:dyDescent="0.2">
      <c r="U50098" s="59"/>
    </row>
    <row r="50099" spans="21:21" x14ac:dyDescent="0.2">
      <c r="U50099" s="59"/>
    </row>
    <row r="50100" spans="21:21" x14ac:dyDescent="0.2">
      <c r="U50100" s="59"/>
    </row>
    <row r="50101" spans="21:21" x14ac:dyDescent="0.2">
      <c r="U50101" s="59"/>
    </row>
    <row r="50102" spans="21:21" x14ac:dyDescent="0.2">
      <c r="U50102" s="59"/>
    </row>
    <row r="50103" spans="21:21" x14ac:dyDescent="0.2">
      <c r="U50103" s="59"/>
    </row>
    <row r="50104" spans="21:21" x14ac:dyDescent="0.2">
      <c r="U50104" s="59"/>
    </row>
    <row r="50105" spans="21:21" x14ac:dyDescent="0.2">
      <c r="U50105" s="59"/>
    </row>
    <row r="50106" spans="21:21" x14ac:dyDescent="0.2">
      <c r="U50106" s="59"/>
    </row>
    <row r="50107" spans="21:21" x14ac:dyDescent="0.2">
      <c r="U50107" s="59"/>
    </row>
    <row r="50108" spans="21:21" x14ac:dyDescent="0.2">
      <c r="U50108" s="59"/>
    </row>
    <row r="50109" spans="21:21" x14ac:dyDescent="0.2">
      <c r="U50109" s="59"/>
    </row>
    <row r="50110" spans="21:21" x14ac:dyDescent="0.2">
      <c r="U50110" s="59"/>
    </row>
    <row r="50111" spans="21:21" x14ac:dyDescent="0.2">
      <c r="U50111" s="59"/>
    </row>
    <row r="50112" spans="21:21" x14ac:dyDescent="0.2">
      <c r="U50112" s="59"/>
    </row>
    <row r="50113" spans="21:21" x14ac:dyDescent="0.2">
      <c r="U50113" s="59"/>
    </row>
    <row r="50114" spans="21:21" x14ac:dyDescent="0.2">
      <c r="U50114" s="59"/>
    </row>
    <row r="50115" spans="21:21" x14ac:dyDescent="0.2">
      <c r="U50115" s="59"/>
    </row>
    <row r="50116" spans="21:21" x14ac:dyDescent="0.2">
      <c r="U50116" s="59"/>
    </row>
    <row r="50117" spans="21:21" x14ac:dyDescent="0.2">
      <c r="U50117" s="59"/>
    </row>
    <row r="50118" spans="21:21" x14ac:dyDescent="0.2">
      <c r="U50118" s="59"/>
    </row>
    <row r="50119" spans="21:21" x14ac:dyDescent="0.2">
      <c r="U50119" s="59"/>
    </row>
    <row r="50120" spans="21:21" x14ac:dyDescent="0.2">
      <c r="U50120" s="59"/>
    </row>
    <row r="50121" spans="21:21" x14ac:dyDescent="0.2">
      <c r="U50121" s="59"/>
    </row>
    <row r="50122" spans="21:21" x14ac:dyDescent="0.2">
      <c r="U50122" s="59"/>
    </row>
    <row r="50123" spans="21:21" x14ac:dyDescent="0.2">
      <c r="U50123" s="59"/>
    </row>
    <row r="50124" spans="21:21" x14ac:dyDescent="0.2">
      <c r="U50124" s="59"/>
    </row>
    <row r="50125" spans="21:21" x14ac:dyDescent="0.2">
      <c r="U50125" s="59"/>
    </row>
    <row r="50126" spans="21:21" x14ac:dyDescent="0.2">
      <c r="U50126" s="59"/>
    </row>
    <row r="50127" spans="21:21" x14ac:dyDescent="0.2">
      <c r="U50127" s="59"/>
    </row>
    <row r="50128" spans="21:21" x14ac:dyDescent="0.2">
      <c r="U50128" s="59"/>
    </row>
    <row r="50129" spans="21:21" x14ac:dyDescent="0.2">
      <c r="U50129" s="59"/>
    </row>
    <row r="50130" spans="21:21" x14ac:dyDescent="0.2">
      <c r="U50130" s="59"/>
    </row>
    <row r="50131" spans="21:21" x14ac:dyDescent="0.2">
      <c r="U50131" s="59"/>
    </row>
    <row r="50132" spans="21:21" x14ac:dyDescent="0.2">
      <c r="U50132" s="59"/>
    </row>
    <row r="50133" spans="21:21" x14ac:dyDescent="0.2">
      <c r="U50133" s="59"/>
    </row>
    <row r="50134" spans="21:21" x14ac:dyDescent="0.2">
      <c r="U50134" s="59"/>
    </row>
    <row r="50135" spans="21:21" x14ac:dyDescent="0.2">
      <c r="U50135" s="59"/>
    </row>
    <row r="50136" spans="21:21" x14ac:dyDescent="0.2">
      <c r="U50136" s="59"/>
    </row>
    <row r="50137" spans="21:21" x14ac:dyDescent="0.2">
      <c r="U50137" s="59"/>
    </row>
    <row r="50138" spans="21:21" x14ac:dyDescent="0.2">
      <c r="U50138" s="59"/>
    </row>
    <row r="50139" spans="21:21" x14ac:dyDescent="0.2">
      <c r="U50139" s="59"/>
    </row>
    <row r="50140" spans="21:21" x14ac:dyDescent="0.2">
      <c r="U50140" s="59"/>
    </row>
    <row r="50141" spans="21:21" x14ac:dyDescent="0.2">
      <c r="U50141" s="59"/>
    </row>
    <row r="50142" spans="21:21" x14ac:dyDescent="0.2">
      <c r="U50142" s="59"/>
    </row>
    <row r="50143" spans="21:21" x14ac:dyDescent="0.2">
      <c r="U50143" s="59"/>
    </row>
    <row r="50144" spans="21:21" x14ac:dyDescent="0.2">
      <c r="U50144" s="59"/>
    </row>
    <row r="50145" spans="21:21" x14ac:dyDescent="0.2">
      <c r="U50145" s="59"/>
    </row>
    <row r="50146" spans="21:21" x14ac:dyDescent="0.2">
      <c r="U50146" s="59"/>
    </row>
    <row r="50147" spans="21:21" x14ac:dyDescent="0.2">
      <c r="U50147" s="59"/>
    </row>
    <row r="50148" spans="21:21" x14ac:dyDescent="0.2">
      <c r="U50148" s="59"/>
    </row>
    <row r="50149" spans="21:21" x14ac:dyDescent="0.2">
      <c r="U50149" s="59"/>
    </row>
    <row r="50150" spans="21:21" x14ac:dyDescent="0.2">
      <c r="U50150" s="59"/>
    </row>
    <row r="50151" spans="21:21" x14ac:dyDescent="0.2">
      <c r="U50151" s="59"/>
    </row>
    <row r="50152" spans="21:21" x14ac:dyDescent="0.2">
      <c r="U50152" s="59"/>
    </row>
    <row r="50153" spans="21:21" x14ac:dyDescent="0.2">
      <c r="U50153" s="59"/>
    </row>
    <row r="50154" spans="21:21" x14ac:dyDescent="0.2">
      <c r="U50154" s="59"/>
    </row>
    <row r="50155" spans="21:21" x14ac:dyDescent="0.2">
      <c r="U50155" s="59"/>
    </row>
    <row r="50156" spans="21:21" x14ac:dyDescent="0.2">
      <c r="U50156" s="59"/>
    </row>
    <row r="50157" spans="21:21" x14ac:dyDescent="0.2">
      <c r="U50157" s="59"/>
    </row>
    <row r="50158" spans="21:21" x14ac:dyDescent="0.2">
      <c r="U50158" s="59"/>
    </row>
    <row r="50159" spans="21:21" x14ac:dyDescent="0.2">
      <c r="U50159" s="59"/>
    </row>
    <row r="50160" spans="21:21" x14ac:dyDescent="0.2">
      <c r="U50160" s="59"/>
    </row>
    <row r="50161" spans="21:21" x14ac:dyDescent="0.2">
      <c r="U50161" s="59"/>
    </row>
    <row r="50162" spans="21:21" x14ac:dyDescent="0.2">
      <c r="U50162" s="59"/>
    </row>
    <row r="50163" spans="21:21" x14ac:dyDescent="0.2">
      <c r="U50163" s="59"/>
    </row>
    <row r="50164" spans="21:21" x14ac:dyDescent="0.2">
      <c r="U50164" s="59"/>
    </row>
    <row r="50165" spans="21:21" x14ac:dyDescent="0.2">
      <c r="U50165" s="59"/>
    </row>
    <row r="50166" spans="21:21" x14ac:dyDescent="0.2">
      <c r="U50166" s="59"/>
    </row>
    <row r="50167" spans="21:21" x14ac:dyDescent="0.2">
      <c r="U50167" s="59"/>
    </row>
    <row r="50168" spans="21:21" x14ac:dyDescent="0.2">
      <c r="U50168" s="59"/>
    </row>
    <row r="50169" spans="21:21" x14ac:dyDescent="0.2">
      <c r="U50169" s="59"/>
    </row>
    <row r="50170" spans="21:21" x14ac:dyDescent="0.2">
      <c r="U50170" s="59"/>
    </row>
    <row r="50171" spans="21:21" x14ac:dyDescent="0.2">
      <c r="U50171" s="59"/>
    </row>
    <row r="50172" spans="21:21" x14ac:dyDescent="0.2">
      <c r="U50172" s="59"/>
    </row>
    <row r="50173" spans="21:21" x14ac:dyDescent="0.2">
      <c r="U50173" s="59"/>
    </row>
    <row r="50174" spans="21:21" x14ac:dyDescent="0.2">
      <c r="U50174" s="59"/>
    </row>
    <row r="50175" spans="21:21" x14ac:dyDescent="0.2">
      <c r="U50175" s="59"/>
    </row>
    <row r="50176" spans="21:21" x14ac:dyDescent="0.2">
      <c r="U50176" s="59"/>
    </row>
    <row r="50177" spans="21:21" x14ac:dyDescent="0.2">
      <c r="U50177" s="59"/>
    </row>
    <row r="50178" spans="21:21" x14ac:dyDescent="0.2">
      <c r="U50178" s="59"/>
    </row>
    <row r="50179" spans="21:21" x14ac:dyDescent="0.2">
      <c r="U50179" s="59"/>
    </row>
    <row r="50180" spans="21:21" x14ac:dyDescent="0.2">
      <c r="U50180" s="59"/>
    </row>
    <row r="50181" spans="21:21" x14ac:dyDescent="0.2">
      <c r="U50181" s="59"/>
    </row>
    <row r="50182" spans="21:21" x14ac:dyDescent="0.2">
      <c r="U50182" s="59"/>
    </row>
    <row r="50183" spans="21:21" x14ac:dyDescent="0.2">
      <c r="U50183" s="59"/>
    </row>
    <row r="50184" spans="21:21" x14ac:dyDescent="0.2">
      <c r="U50184" s="59"/>
    </row>
    <row r="50185" spans="21:21" x14ac:dyDescent="0.2">
      <c r="U50185" s="59"/>
    </row>
    <row r="50186" spans="21:21" x14ac:dyDescent="0.2">
      <c r="U50186" s="59"/>
    </row>
    <row r="50187" spans="21:21" x14ac:dyDescent="0.2">
      <c r="U50187" s="59"/>
    </row>
    <row r="50188" spans="21:21" x14ac:dyDescent="0.2">
      <c r="U50188" s="59"/>
    </row>
    <row r="50189" spans="21:21" x14ac:dyDescent="0.2">
      <c r="U50189" s="59"/>
    </row>
    <row r="50190" spans="21:21" x14ac:dyDescent="0.2">
      <c r="U50190" s="59"/>
    </row>
    <row r="50191" spans="21:21" x14ac:dyDescent="0.2">
      <c r="U50191" s="59"/>
    </row>
    <row r="50192" spans="21:21" x14ac:dyDescent="0.2">
      <c r="U50192" s="59"/>
    </row>
    <row r="50193" spans="21:21" x14ac:dyDescent="0.2">
      <c r="U50193" s="59"/>
    </row>
    <row r="50194" spans="21:21" x14ac:dyDescent="0.2">
      <c r="U50194" s="59"/>
    </row>
    <row r="50195" spans="21:21" x14ac:dyDescent="0.2">
      <c r="U50195" s="59"/>
    </row>
    <row r="50196" spans="21:21" x14ac:dyDescent="0.2">
      <c r="U50196" s="59"/>
    </row>
    <row r="50197" spans="21:21" x14ac:dyDescent="0.2">
      <c r="U50197" s="59"/>
    </row>
    <row r="50198" spans="21:21" x14ac:dyDescent="0.2">
      <c r="U50198" s="59"/>
    </row>
    <row r="50199" spans="21:21" x14ac:dyDescent="0.2">
      <c r="U50199" s="59"/>
    </row>
    <row r="50200" spans="21:21" x14ac:dyDescent="0.2">
      <c r="U50200" s="59"/>
    </row>
    <row r="50201" spans="21:21" x14ac:dyDescent="0.2">
      <c r="U50201" s="59"/>
    </row>
    <row r="50202" spans="21:21" x14ac:dyDescent="0.2">
      <c r="U50202" s="59"/>
    </row>
    <row r="50203" spans="21:21" x14ac:dyDescent="0.2">
      <c r="U50203" s="59"/>
    </row>
    <row r="50204" spans="21:21" x14ac:dyDescent="0.2">
      <c r="U50204" s="59"/>
    </row>
    <row r="50205" spans="21:21" x14ac:dyDescent="0.2">
      <c r="U50205" s="59"/>
    </row>
    <row r="50206" spans="21:21" x14ac:dyDescent="0.2">
      <c r="U50206" s="59"/>
    </row>
    <row r="50207" spans="21:21" x14ac:dyDescent="0.2">
      <c r="U50207" s="59"/>
    </row>
    <row r="50208" spans="21:21" x14ac:dyDescent="0.2">
      <c r="U50208" s="59"/>
    </row>
    <row r="50209" spans="21:21" x14ac:dyDescent="0.2">
      <c r="U50209" s="59"/>
    </row>
    <row r="50210" spans="21:21" x14ac:dyDescent="0.2">
      <c r="U50210" s="59"/>
    </row>
    <row r="50211" spans="21:21" x14ac:dyDescent="0.2">
      <c r="U50211" s="59"/>
    </row>
    <row r="50212" spans="21:21" x14ac:dyDescent="0.2">
      <c r="U50212" s="59"/>
    </row>
    <row r="50213" spans="21:21" x14ac:dyDescent="0.2">
      <c r="U50213" s="59"/>
    </row>
    <row r="50214" spans="21:21" x14ac:dyDescent="0.2">
      <c r="U50214" s="59"/>
    </row>
    <row r="50215" spans="21:21" x14ac:dyDescent="0.2">
      <c r="U50215" s="59"/>
    </row>
    <row r="50216" spans="21:21" x14ac:dyDescent="0.2">
      <c r="U50216" s="59"/>
    </row>
    <row r="50217" spans="21:21" x14ac:dyDescent="0.2">
      <c r="U50217" s="59"/>
    </row>
    <row r="50218" spans="21:21" x14ac:dyDescent="0.2">
      <c r="U50218" s="59"/>
    </row>
    <row r="50219" spans="21:21" x14ac:dyDescent="0.2">
      <c r="U50219" s="59"/>
    </row>
    <row r="50220" spans="21:21" x14ac:dyDescent="0.2">
      <c r="U50220" s="59"/>
    </row>
    <row r="50221" spans="21:21" x14ac:dyDescent="0.2">
      <c r="U50221" s="59"/>
    </row>
    <row r="50222" spans="21:21" x14ac:dyDescent="0.2">
      <c r="U50222" s="59"/>
    </row>
    <row r="50223" spans="21:21" x14ac:dyDescent="0.2">
      <c r="U50223" s="59"/>
    </row>
    <row r="50224" spans="21:21" x14ac:dyDescent="0.2">
      <c r="U50224" s="59"/>
    </row>
    <row r="50225" spans="21:21" x14ac:dyDescent="0.2">
      <c r="U50225" s="59"/>
    </row>
    <row r="50226" spans="21:21" x14ac:dyDescent="0.2">
      <c r="U50226" s="59"/>
    </row>
    <row r="50227" spans="21:21" x14ac:dyDescent="0.2">
      <c r="U50227" s="59"/>
    </row>
    <row r="50228" spans="21:21" x14ac:dyDescent="0.2">
      <c r="U50228" s="59"/>
    </row>
    <row r="50229" spans="21:21" x14ac:dyDescent="0.2">
      <c r="U50229" s="59"/>
    </row>
    <row r="50230" spans="21:21" x14ac:dyDescent="0.2">
      <c r="U50230" s="59"/>
    </row>
    <row r="50231" spans="21:21" x14ac:dyDescent="0.2">
      <c r="U50231" s="59"/>
    </row>
    <row r="50232" spans="21:21" x14ac:dyDescent="0.2">
      <c r="U50232" s="59"/>
    </row>
    <row r="50233" spans="21:21" x14ac:dyDescent="0.2">
      <c r="U50233" s="59"/>
    </row>
    <row r="50234" spans="21:21" x14ac:dyDescent="0.2">
      <c r="U50234" s="59"/>
    </row>
    <row r="50235" spans="21:21" x14ac:dyDescent="0.2">
      <c r="U50235" s="59"/>
    </row>
    <row r="50236" spans="21:21" x14ac:dyDescent="0.2">
      <c r="U50236" s="59"/>
    </row>
    <row r="50237" spans="21:21" x14ac:dyDescent="0.2">
      <c r="U50237" s="59"/>
    </row>
    <row r="50238" spans="21:21" x14ac:dyDescent="0.2">
      <c r="U50238" s="59"/>
    </row>
    <row r="50239" spans="21:21" x14ac:dyDescent="0.2">
      <c r="U50239" s="59"/>
    </row>
    <row r="50240" spans="21:21" x14ac:dyDescent="0.2">
      <c r="U50240" s="59"/>
    </row>
    <row r="50241" spans="21:21" x14ac:dyDescent="0.2">
      <c r="U50241" s="59"/>
    </row>
    <row r="50242" spans="21:21" x14ac:dyDescent="0.2">
      <c r="U50242" s="59"/>
    </row>
    <row r="50243" spans="21:21" x14ac:dyDescent="0.2">
      <c r="U50243" s="59"/>
    </row>
    <row r="50244" spans="21:21" x14ac:dyDescent="0.2">
      <c r="U50244" s="59"/>
    </row>
    <row r="50245" spans="21:21" x14ac:dyDescent="0.2">
      <c r="U50245" s="59"/>
    </row>
    <row r="50246" spans="21:21" x14ac:dyDescent="0.2">
      <c r="U50246" s="59"/>
    </row>
    <row r="50247" spans="21:21" x14ac:dyDescent="0.2">
      <c r="U50247" s="59"/>
    </row>
    <row r="50248" spans="21:21" x14ac:dyDescent="0.2">
      <c r="U50248" s="59"/>
    </row>
    <row r="50249" spans="21:21" x14ac:dyDescent="0.2">
      <c r="U50249" s="59"/>
    </row>
    <row r="50250" spans="21:21" x14ac:dyDescent="0.2">
      <c r="U50250" s="59"/>
    </row>
    <row r="50251" spans="21:21" x14ac:dyDescent="0.2">
      <c r="U50251" s="59"/>
    </row>
    <row r="50252" spans="21:21" x14ac:dyDescent="0.2">
      <c r="U50252" s="59"/>
    </row>
    <row r="50253" spans="21:21" x14ac:dyDescent="0.2">
      <c r="U50253" s="59"/>
    </row>
    <row r="50254" spans="21:21" x14ac:dyDescent="0.2">
      <c r="U50254" s="59"/>
    </row>
    <row r="50255" spans="21:21" x14ac:dyDescent="0.2">
      <c r="U50255" s="59"/>
    </row>
    <row r="50256" spans="21:21" x14ac:dyDescent="0.2">
      <c r="U50256" s="59"/>
    </row>
    <row r="50257" spans="21:21" x14ac:dyDescent="0.2">
      <c r="U50257" s="59"/>
    </row>
    <row r="50258" spans="21:21" x14ac:dyDescent="0.2">
      <c r="U50258" s="59"/>
    </row>
    <row r="50259" spans="21:21" x14ac:dyDescent="0.2">
      <c r="U50259" s="59"/>
    </row>
    <row r="50260" spans="21:21" x14ac:dyDescent="0.2">
      <c r="U50260" s="59"/>
    </row>
    <row r="50261" spans="21:21" x14ac:dyDescent="0.2">
      <c r="U50261" s="59"/>
    </row>
    <row r="50262" spans="21:21" x14ac:dyDescent="0.2">
      <c r="U50262" s="59"/>
    </row>
    <row r="50263" spans="21:21" x14ac:dyDescent="0.2">
      <c r="U50263" s="59"/>
    </row>
    <row r="50264" spans="21:21" x14ac:dyDescent="0.2">
      <c r="U50264" s="59"/>
    </row>
    <row r="50265" spans="21:21" x14ac:dyDescent="0.2">
      <c r="U50265" s="59"/>
    </row>
    <row r="50266" spans="21:21" x14ac:dyDescent="0.2">
      <c r="U50266" s="59"/>
    </row>
    <row r="50267" spans="21:21" x14ac:dyDescent="0.2">
      <c r="U50267" s="59"/>
    </row>
    <row r="50268" spans="21:21" x14ac:dyDescent="0.2">
      <c r="U50268" s="59"/>
    </row>
    <row r="50269" spans="21:21" x14ac:dyDescent="0.2">
      <c r="U50269" s="59"/>
    </row>
    <row r="50270" spans="21:21" x14ac:dyDescent="0.2">
      <c r="U50270" s="59"/>
    </row>
    <row r="50271" spans="21:21" x14ac:dyDescent="0.2">
      <c r="U50271" s="59"/>
    </row>
    <row r="50272" spans="21:21" x14ac:dyDescent="0.2">
      <c r="U50272" s="59"/>
    </row>
    <row r="50273" spans="21:21" x14ac:dyDescent="0.2">
      <c r="U50273" s="59"/>
    </row>
    <row r="50274" spans="21:21" x14ac:dyDescent="0.2">
      <c r="U50274" s="59"/>
    </row>
    <row r="50275" spans="21:21" x14ac:dyDescent="0.2">
      <c r="U50275" s="59"/>
    </row>
    <row r="50276" spans="21:21" x14ac:dyDescent="0.2">
      <c r="U50276" s="59"/>
    </row>
    <row r="50277" spans="21:21" x14ac:dyDescent="0.2">
      <c r="U50277" s="59"/>
    </row>
    <row r="50278" spans="21:21" x14ac:dyDescent="0.2">
      <c r="U50278" s="59"/>
    </row>
    <row r="50279" spans="21:21" x14ac:dyDescent="0.2">
      <c r="U50279" s="59"/>
    </row>
    <row r="50280" spans="21:21" x14ac:dyDescent="0.2">
      <c r="U50280" s="59"/>
    </row>
    <row r="50281" spans="21:21" x14ac:dyDescent="0.2">
      <c r="U50281" s="59"/>
    </row>
    <row r="50282" spans="21:21" x14ac:dyDescent="0.2">
      <c r="U50282" s="59"/>
    </row>
    <row r="50283" spans="21:21" x14ac:dyDescent="0.2">
      <c r="U50283" s="59"/>
    </row>
    <row r="50284" spans="21:21" x14ac:dyDescent="0.2">
      <c r="U50284" s="59"/>
    </row>
    <row r="50285" spans="21:21" x14ac:dyDescent="0.2">
      <c r="U50285" s="59"/>
    </row>
    <row r="50286" spans="21:21" x14ac:dyDescent="0.2">
      <c r="U50286" s="59"/>
    </row>
    <row r="50287" spans="21:21" x14ac:dyDescent="0.2">
      <c r="U50287" s="59"/>
    </row>
    <row r="50288" spans="21:21" x14ac:dyDescent="0.2">
      <c r="U50288" s="59"/>
    </row>
    <row r="50289" spans="21:21" x14ac:dyDescent="0.2">
      <c r="U50289" s="59"/>
    </row>
    <row r="50290" spans="21:21" x14ac:dyDescent="0.2">
      <c r="U50290" s="59"/>
    </row>
    <row r="50291" spans="21:21" x14ac:dyDescent="0.2">
      <c r="U50291" s="59"/>
    </row>
    <row r="50292" spans="21:21" x14ac:dyDescent="0.2">
      <c r="U50292" s="59"/>
    </row>
    <row r="50293" spans="21:21" x14ac:dyDescent="0.2">
      <c r="U50293" s="59"/>
    </row>
    <row r="50294" spans="21:21" x14ac:dyDescent="0.2">
      <c r="U50294" s="59"/>
    </row>
    <row r="50295" spans="21:21" x14ac:dyDescent="0.2">
      <c r="U50295" s="59"/>
    </row>
    <row r="50296" spans="21:21" x14ac:dyDescent="0.2">
      <c r="U50296" s="59"/>
    </row>
    <row r="50297" spans="21:21" x14ac:dyDescent="0.2">
      <c r="U50297" s="59"/>
    </row>
    <row r="50298" spans="21:21" x14ac:dyDescent="0.2">
      <c r="U50298" s="59"/>
    </row>
    <row r="50299" spans="21:21" x14ac:dyDescent="0.2">
      <c r="U50299" s="59"/>
    </row>
    <row r="50300" spans="21:21" x14ac:dyDescent="0.2">
      <c r="U50300" s="59"/>
    </row>
    <row r="50301" spans="21:21" x14ac:dyDescent="0.2">
      <c r="U50301" s="59"/>
    </row>
    <row r="50302" spans="21:21" x14ac:dyDescent="0.2">
      <c r="U50302" s="59"/>
    </row>
    <row r="50303" spans="21:21" x14ac:dyDescent="0.2">
      <c r="U50303" s="59"/>
    </row>
    <row r="50304" spans="21:21" x14ac:dyDescent="0.2">
      <c r="U50304" s="59"/>
    </row>
    <row r="50305" spans="21:21" x14ac:dyDescent="0.2">
      <c r="U50305" s="59"/>
    </row>
    <row r="50306" spans="21:21" x14ac:dyDescent="0.2">
      <c r="U50306" s="59"/>
    </row>
    <row r="50307" spans="21:21" x14ac:dyDescent="0.2">
      <c r="U50307" s="59"/>
    </row>
    <row r="50308" spans="21:21" x14ac:dyDescent="0.2">
      <c r="U50308" s="59"/>
    </row>
    <row r="50309" spans="21:21" x14ac:dyDescent="0.2">
      <c r="U50309" s="59"/>
    </row>
    <row r="50310" spans="21:21" x14ac:dyDescent="0.2">
      <c r="U50310" s="59"/>
    </row>
    <row r="50311" spans="21:21" x14ac:dyDescent="0.2">
      <c r="U50311" s="59"/>
    </row>
    <row r="50312" spans="21:21" x14ac:dyDescent="0.2">
      <c r="U50312" s="59"/>
    </row>
    <row r="50313" spans="21:21" x14ac:dyDescent="0.2">
      <c r="U50313" s="59"/>
    </row>
    <row r="50314" spans="21:21" x14ac:dyDescent="0.2">
      <c r="U50314" s="59"/>
    </row>
    <row r="50315" spans="21:21" x14ac:dyDescent="0.2">
      <c r="U50315" s="59"/>
    </row>
    <row r="50316" spans="21:21" x14ac:dyDescent="0.2">
      <c r="U50316" s="59"/>
    </row>
    <row r="50317" spans="21:21" x14ac:dyDescent="0.2">
      <c r="U50317" s="59"/>
    </row>
    <row r="50318" spans="21:21" x14ac:dyDescent="0.2">
      <c r="U50318" s="59"/>
    </row>
    <row r="50319" spans="21:21" x14ac:dyDescent="0.2">
      <c r="U50319" s="59"/>
    </row>
    <row r="50320" spans="21:21" x14ac:dyDescent="0.2">
      <c r="U50320" s="59"/>
    </row>
    <row r="50321" spans="21:21" x14ac:dyDescent="0.2">
      <c r="U50321" s="59"/>
    </row>
    <row r="50322" spans="21:21" x14ac:dyDescent="0.2">
      <c r="U50322" s="59"/>
    </row>
    <row r="50323" spans="21:21" x14ac:dyDescent="0.2">
      <c r="U50323" s="59"/>
    </row>
    <row r="50324" spans="21:21" x14ac:dyDescent="0.2">
      <c r="U50324" s="59"/>
    </row>
    <row r="50325" spans="21:21" x14ac:dyDescent="0.2">
      <c r="U50325" s="59"/>
    </row>
    <row r="50326" spans="21:21" x14ac:dyDescent="0.2">
      <c r="U50326" s="59"/>
    </row>
    <row r="50327" spans="21:21" x14ac:dyDescent="0.2">
      <c r="U50327" s="59"/>
    </row>
    <row r="50328" spans="21:21" x14ac:dyDescent="0.2">
      <c r="U50328" s="59"/>
    </row>
    <row r="50329" spans="21:21" x14ac:dyDescent="0.2">
      <c r="U50329" s="59"/>
    </row>
    <row r="50330" spans="21:21" x14ac:dyDescent="0.2">
      <c r="U50330" s="59"/>
    </row>
    <row r="50331" spans="21:21" x14ac:dyDescent="0.2">
      <c r="U50331" s="59"/>
    </row>
    <row r="50332" spans="21:21" x14ac:dyDescent="0.2">
      <c r="U50332" s="59"/>
    </row>
    <row r="50333" spans="21:21" x14ac:dyDescent="0.2">
      <c r="U50333" s="59"/>
    </row>
    <row r="50334" spans="21:21" x14ac:dyDescent="0.2">
      <c r="U50334" s="59"/>
    </row>
    <row r="50335" spans="21:21" x14ac:dyDescent="0.2">
      <c r="U50335" s="59"/>
    </row>
    <row r="50336" spans="21:21" x14ac:dyDescent="0.2">
      <c r="U50336" s="59"/>
    </row>
    <row r="50337" spans="21:21" x14ac:dyDescent="0.2">
      <c r="U50337" s="59"/>
    </row>
    <row r="50338" spans="21:21" x14ac:dyDescent="0.2">
      <c r="U50338" s="59"/>
    </row>
    <row r="50339" spans="21:21" x14ac:dyDescent="0.2">
      <c r="U50339" s="59"/>
    </row>
    <row r="50340" spans="21:21" x14ac:dyDescent="0.2">
      <c r="U50340" s="59"/>
    </row>
    <row r="50341" spans="21:21" x14ac:dyDescent="0.2">
      <c r="U50341" s="59"/>
    </row>
    <row r="50342" spans="21:21" x14ac:dyDescent="0.2">
      <c r="U50342" s="59"/>
    </row>
    <row r="50343" spans="21:21" x14ac:dyDescent="0.2">
      <c r="U50343" s="59"/>
    </row>
    <row r="50344" spans="21:21" x14ac:dyDescent="0.2">
      <c r="U50344" s="59"/>
    </row>
    <row r="50345" spans="21:21" x14ac:dyDescent="0.2">
      <c r="U50345" s="59"/>
    </row>
    <row r="50346" spans="21:21" x14ac:dyDescent="0.2">
      <c r="U50346" s="59"/>
    </row>
    <row r="50347" spans="21:21" x14ac:dyDescent="0.2">
      <c r="U50347" s="59"/>
    </row>
    <row r="50348" spans="21:21" x14ac:dyDescent="0.2">
      <c r="U50348" s="59"/>
    </row>
    <row r="50349" spans="21:21" x14ac:dyDescent="0.2">
      <c r="U50349" s="59"/>
    </row>
    <row r="50350" spans="21:21" x14ac:dyDescent="0.2">
      <c r="U50350" s="59"/>
    </row>
    <row r="50351" spans="21:21" x14ac:dyDescent="0.2">
      <c r="U50351" s="59"/>
    </row>
    <row r="50352" spans="21:21" x14ac:dyDescent="0.2">
      <c r="U50352" s="59"/>
    </row>
    <row r="50353" spans="21:21" x14ac:dyDescent="0.2">
      <c r="U50353" s="59"/>
    </row>
    <row r="50354" spans="21:21" x14ac:dyDescent="0.2">
      <c r="U50354" s="59"/>
    </row>
    <row r="50355" spans="21:21" x14ac:dyDescent="0.2">
      <c r="U50355" s="59"/>
    </row>
    <row r="50356" spans="21:21" x14ac:dyDescent="0.2">
      <c r="U50356" s="59"/>
    </row>
    <row r="50357" spans="21:21" x14ac:dyDescent="0.2">
      <c r="U50357" s="59"/>
    </row>
    <row r="50358" spans="21:21" x14ac:dyDescent="0.2">
      <c r="U50358" s="59"/>
    </row>
    <row r="50359" spans="21:21" x14ac:dyDescent="0.2">
      <c r="U50359" s="59"/>
    </row>
    <row r="50360" spans="21:21" x14ac:dyDescent="0.2">
      <c r="U50360" s="59"/>
    </row>
    <row r="50361" spans="21:21" x14ac:dyDescent="0.2">
      <c r="U50361" s="59"/>
    </row>
    <row r="50362" spans="21:21" x14ac:dyDescent="0.2">
      <c r="U50362" s="59"/>
    </row>
    <row r="50363" spans="21:21" x14ac:dyDescent="0.2">
      <c r="U50363" s="59"/>
    </row>
    <row r="50364" spans="21:21" x14ac:dyDescent="0.2">
      <c r="U50364" s="59"/>
    </row>
    <row r="50365" spans="21:21" x14ac:dyDescent="0.2">
      <c r="U50365" s="59"/>
    </row>
    <row r="50366" spans="21:21" x14ac:dyDescent="0.2">
      <c r="U50366" s="59"/>
    </row>
    <row r="50367" spans="21:21" x14ac:dyDescent="0.2">
      <c r="U50367" s="59"/>
    </row>
    <row r="50368" spans="21:21" x14ac:dyDescent="0.2">
      <c r="U50368" s="59"/>
    </row>
    <row r="50369" spans="21:21" x14ac:dyDescent="0.2">
      <c r="U50369" s="59"/>
    </row>
    <row r="50370" spans="21:21" x14ac:dyDescent="0.2">
      <c r="U50370" s="59"/>
    </row>
    <row r="50371" spans="21:21" x14ac:dyDescent="0.2">
      <c r="U50371" s="59"/>
    </row>
    <row r="50372" spans="21:21" x14ac:dyDescent="0.2">
      <c r="U50372" s="59"/>
    </row>
    <row r="50373" spans="21:21" x14ac:dyDescent="0.2">
      <c r="U50373" s="59"/>
    </row>
    <row r="50374" spans="21:21" x14ac:dyDescent="0.2">
      <c r="U50374" s="59"/>
    </row>
    <row r="50375" spans="21:21" x14ac:dyDescent="0.2">
      <c r="U50375" s="59"/>
    </row>
    <row r="50376" spans="21:21" x14ac:dyDescent="0.2">
      <c r="U50376" s="59"/>
    </row>
    <row r="50377" spans="21:21" x14ac:dyDescent="0.2">
      <c r="U50377" s="59"/>
    </row>
    <row r="50378" spans="21:21" x14ac:dyDescent="0.2">
      <c r="U50378" s="59"/>
    </row>
    <row r="50379" spans="21:21" x14ac:dyDescent="0.2">
      <c r="U50379" s="59"/>
    </row>
    <row r="50380" spans="21:21" x14ac:dyDescent="0.2">
      <c r="U50380" s="59"/>
    </row>
    <row r="50381" spans="21:21" x14ac:dyDescent="0.2">
      <c r="U50381" s="59"/>
    </row>
    <row r="50382" spans="21:21" x14ac:dyDescent="0.2">
      <c r="U50382" s="59"/>
    </row>
    <row r="50383" spans="21:21" x14ac:dyDescent="0.2">
      <c r="U50383" s="59"/>
    </row>
    <row r="50384" spans="21:21" x14ac:dyDescent="0.2">
      <c r="U50384" s="59"/>
    </row>
    <row r="50385" spans="21:21" x14ac:dyDescent="0.2">
      <c r="U50385" s="59"/>
    </row>
    <row r="50386" spans="21:21" x14ac:dyDescent="0.2">
      <c r="U50386" s="59"/>
    </row>
    <row r="50387" spans="21:21" x14ac:dyDescent="0.2">
      <c r="U50387" s="59"/>
    </row>
    <row r="50388" spans="21:21" x14ac:dyDescent="0.2">
      <c r="U50388" s="59"/>
    </row>
    <row r="50389" spans="21:21" x14ac:dyDescent="0.2">
      <c r="U50389" s="59"/>
    </row>
    <row r="50390" spans="21:21" x14ac:dyDescent="0.2">
      <c r="U50390" s="59"/>
    </row>
    <row r="50391" spans="21:21" x14ac:dyDescent="0.2">
      <c r="U50391" s="59"/>
    </row>
    <row r="50392" spans="21:21" x14ac:dyDescent="0.2">
      <c r="U50392" s="59"/>
    </row>
    <row r="50393" spans="21:21" x14ac:dyDescent="0.2">
      <c r="U50393" s="59"/>
    </row>
    <row r="50394" spans="21:21" x14ac:dyDescent="0.2">
      <c r="U50394" s="59"/>
    </row>
    <row r="50395" spans="21:21" x14ac:dyDescent="0.2">
      <c r="U50395" s="59"/>
    </row>
    <row r="50396" spans="21:21" x14ac:dyDescent="0.2">
      <c r="U50396" s="59"/>
    </row>
    <row r="50397" spans="21:21" x14ac:dyDescent="0.2">
      <c r="U50397" s="59"/>
    </row>
    <row r="50398" spans="21:21" x14ac:dyDescent="0.2">
      <c r="U50398" s="59"/>
    </row>
    <row r="50399" spans="21:21" x14ac:dyDescent="0.2">
      <c r="U50399" s="59"/>
    </row>
    <row r="50400" spans="21:21" x14ac:dyDescent="0.2">
      <c r="U50400" s="59"/>
    </row>
    <row r="50401" spans="21:21" x14ac:dyDescent="0.2">
      <c r="U50401" s="59"/>
    </row>
    <row r="50402" spans="21:21" x14ac:dyDescent="0.2">
      <c r="U50402" s="59"/>
    </row>
    <row r="50403" spans="21:21" x14ac:dyDescent="0.2">
      <c r="U50403" s="59"/>
    </row>
    <row r="50404" spans="21:21" x14ac:dyDescent="0.2">
      <c r="U50404" s="59"/>
    </row>
    <row r="50405" spans="21:21" x14ac:dyDescent="0.2">
      <c r="U50405" s="59"/>
    </row>
    <row r="50406" spans="21:21" x14ac:dyDescent="0.2">
      <c r="U50406" s="59"/>
    </row>
    <row r="50407" spans="21:21" x14ac:dyDescent="0.2">
      <c r="U50407" s="59"/>
    </row>
    <row r="50408" spans="21:21" x14ac:dyDescent="0.2">
      <c r="U50408" s="59"/>
    </row>
    <row r="50409" spans="21:21" x14ac:dyDescent="0.2">
      <c r="U50409" s="59"/>
    </row>
    <row r="50410" spans="21:21" x14ac:dyDescent="0.2">
      <c r="U50410" s="59"/>
    </row>
    <row r="50411" spans="21:21" x14ac:dyDescent="0.2">
      <c r="U50411" s="59"/>
    </row>
    <row r="50412" spans="21:21" x14ac:dyDescent="0.2">
      <c r="U50412" s="59"/>
    </row>
    <row r="50413" spans="21:21" x14ac:dyDescent="0.2">
      <c r="U50413" s="59"/>
    </row>
    <row r="50414" spans="21:21" x14ac:dyDescent="0.2">
      <c r="U50414" s="59"/>
    </row>
    <row r="50415" spans="21:21" x14ac:dyDescent="0.2">
      <c r="U50415" s="59"/>
    </row>
    <row r="50416" spans="21:21" x14ac:dyDescent="0.2">
      <c r="U50416" s="59"/>
    </row>
    <row r="50417" spans="21:21" x14ac:dyDescent="0.2">
      <c r="U50417" s="59"/>
    </row>
    <row r="50418" spans="21:21" x14ac:dyDescent="0.2">
      <c r="U50418" s="59"/>
    </row>
    <row r="50419" spans="21:21" x14ac:dyDescent="0.2">
      <c r="U50419" s="59"/>
    </row>
    <row r="50420" spans="21:21" x14ac:dyDescent="0.2">
      <c r="U50420" s="59"/>
    </row>
    <row r="50421" spans="21:21" x14ac:dyDescent="0.2">
      <c r="U50421" s="59"/>
    </row>
    <row r="50422" spans="21:21" x14ac:dyDescent="0.2">
      <c r="U50422" s="59"/>
    </row>
    <row r="50423" spans="21:21" x14ac:dyDescent="0.2">
      <c r="U50423" s="59"/>
    </row>
    <row r="50424" spans="21:21" x14ac:dyDescent="0.2">
      <c r="U50424" s="59"/>
    </row>
    <row r="50425" spans="21:21" x14ac:dyDescent="0.2">
      <c r="U50425" s="59"/>
    </row>
    <row r="50426" spans="21:21" x14ac:dyDescent="0.2">
      <c r="U50426" s="59"/>
    </row>
    <row r="50427" spans="21:21" x14ac:dyDescent="0.2">
      <c r="U50427" s="59"/>
    </row>
    <row r="50428" spans="21:21" x14ac:dyDescent="0.2">
      <c r="U50428" s="59"/>
    </row>
    <row r="50429" spans="21:21" x14ac:dyDescent="0.2">
      <c r="U50429" s="59"/>
    </row>
    <row r="50430" spans="21:21" x14ac:dyDescent="0.2">
      <c r="U50430" s="59"/>
    </row>
    <row r="50431" spans="21:21" x14ac:dyDescent="0.2">
      <c r="U50431" s="59"/>
    </row>
    <row r="50432" spans="21:21" x14ac:dyDescent="0.2">
      <c r="U50432" s="59"/>
    </row>
    <row r="50433" spans="21:21" x14ac:dyDescent="0.2">
      <c r="U50433" s="59"/>
    </row>
    <row r="50434" spans="21:21" x14ac:dyDescent="0.2">
      <c r="U50434" s="59"/>
    </row>
    <row r="50435" spans="21:21" x14ac:dyDescent="0.2">
      <c r="U50435" s="59"/>
    </row>
    <row r="50436" spans="21:21" x14ac:dyDescent="0.2">
      <c r="U50436" s="59"/>
    </row>
    <row r="50437" spans="21:21" x14ac:dyDescent="0.2">
      <c r="U50437" s="59"/>
    </row>
    <row r="50438" spans="21:21" x14ac:dyDescent="0.2">
      <c r="U50438" s="59"/>
    </row>
    <row r="50439" spans="21:21" x14ac:dyDescent="0.2">
      <c r="U50439" s="59"/>
    </row>
    <row r="50440" spans="21:21" x14ac:dyDescent="0.2">
      <c r="U50440" s="59"/>
    </row>
    <row r="50441" spans="21:21" x14ac:dyDescent="0.2">
      <c r="U50441" s="59"/>
    </row>
    <row r="50442" spans="21:21" x14ac:dyDescent="0.2">
      <c r="U50442" s="59"/>
    </row>
    <row r="50443" spans="21:21" x14ac:dyDescent="0.2">
      <c r="U50443" s="59"/>
    </row>
    <row r="50444" spans="21:21" x14ac:dyDescent="0.2">
      <c r="U50444" s="59"/>
    </row>
    <row r="50445" spans="21:21" x14ac:dyDescent="0.2">
      <c r="U50445" s="59"/>
    </row>
    <row r="50446" spans="21:21" x14ac:dyDescent="0.2">
      <c r="U50446" s="59"/>
    </row>
    <row r="50447" spans="21:21" x14ac:dyDescent="0.2">
      <c r="U50447" s="59"/>
    </row>
    <row r="50448" spans="21:21" x14ac:dyDescent="0.2">
      <c r="U50448" s="59"/>
    </row>
    <row r="50449" spans="21:21" x14ac:dyDescent="0.2">
      <c r="U50449" s="59"/>
    </row>
    <row r="50450" spans="21:21" x14ac:dyDescent="0.2">
      <c r="U50450" s="59"/>
    </row>
    <row r="50451" spans="21:21" x14ac:dyDescent="0.2">
      <c r="U50451" s="59"/>
    </row>
    <row r="50452" spans="21:21" x14ac:dyDescent="0.2">
      <c r="U50452" s="59"/>
    </row>
    <row r="50453" spans="21:21" x14ac:dyDescent="0.2">
      <c r="U50453" s="59"/>
    </row>
    <row r="50454" spans="21:21" x14ac:dyDescent="0.2">
      <c r="U50454" s="59"/>
    </row>
    <row r="50455" spans="21:21" x14ac:dyDescent="0.2">
      <c r="U50455" s="59"/>
    </row>
    <row r="50456" spans="21:21" x14ac:dyDescent="0.2">
      <c r="U50456" s="59"/>
    </row>
    <row r="50457" spans="21:21" x14ac:dyDescent="0.2">
      <c r="U50457" s="59"/>
    </row>
    <row r="50458" spans="21:21" x14ac:dyDescent="0.2">
      <c r="U50458" s="59"/>
    </row>
    <row r="50459" spans="21:21" x14ac:dyDescent="0.2">
      <c r="U50459" s="59"/>
    </row>
    <row r="50460" spans="21:21" x14ac:dyDescent="0.2">
      <c r="U50460" s="59"/>
    </row>
    <row r="50461" spans="21:21" x14ac:dyDescent="0.2">
      <c r="U50461" s="59"/>
    </row>
    <row r="50462" spans="21:21" x14ac:dyDescent="0.2">
      <c r="U50462" s="59"/>
    </row>
    <row r="50463" spans="21:21" x14ac:dyDescent="0.2">
      <c r="U50463" s="59"/>
    </row>
    <row r="50464" spans="21:21" x14ac:dyDescent="0.2">
      <c r="U50464" s="59"/>
    </row>
    <row r="50465" spans="21:21" x14ac:dyDescent="0.2">
      <c r="U50465" s="59"/>
    </row>
    <row r="50466" spans="21:21" x14ac:dyDescent="0.2">
      <c r="U50466" s="59"/>
    </row>
    <row r="50467" spans="21:21" x14ac:dyDescent="0.2">
      <c r="U50467" s="59"/>
    </row>
    <row r="50468" spans="21:21" x14ac:dyDescent="0.2">
      <c r="U50468" s="59"/>
    </row>
    <row r="50469" spans="21:21" x14ac:dyDescent="0.2">
      <c r="U50469" s="59"/>
    </row>
    <row r="50470" spans="21:21" x14ac:dyDescent="0.2">
      <c r="U50470" s="59"/>
    </row>
    <row r="50471" spans="21:21" x14ac:dyDescent="0.2">
      <c r="U50471" s="59"/>
    </row>
    <row r="50472" spans="21:21" x14ac:dyDescent="0.2">
      <c r="U50472" s="59"/>
    </row>
    <row r="50473" spans="21:21" x14ac:dyDescent="0.2">
      <c r="U50473" s="59"/>
    </row>
    <row r="50474" spans="21:21" x14ac:dyDescent="0.2">
      <c r="U50474" s="59"/>
    </row>
    <row r="50475" spans="21:21" x14ac:dyDescent="0.2">
      <c r="U50475" s="59"/>
    </row>
    <row r="50476" spans="21:21" x14ac:dyDescent="0.2">
      <c r="U50476" s="59"/>
    </row>
    <row r="50477" spans="21:21" x14ac:dyDescent="0.2">
      <c r="U50477" s="59"/>
    </row>
    <row r="50478" spans="21:21" x14ac:dyDescent="0.2">
      <c r="U50478" s="59"/>
    </row>
    <row r="50479" spans="21:21" x14ac:dyDescent="0.2">
      <c r="U50479" s="59"/>
    </row>
    <row r="50480" spans="21:21" x14ac:dyDescent="0.2">
      <c r="U50480" s="59"/>
    </row>
    <row r="50481" spans="21:21" x14ac:dyDescent="0.2">
      <c r="U50481" s="59"/>
    </row>
    <row r="50482" spans="21:21" x14ac:dyDescent="0.2">
      <c r="U50482" s="59"/>
    </row>
    <row r="50483" spans="21:21" x14ac:dyDescent="0.2">
      <c r="U50483" s="59"/>
    </row>
    <row r="50484" spans="21:21" x14ac:dyDescent="0.2">
      <c r="U50484" s="59"/>
    </row>
    <row r="50485" spans="21:21" x14ac:dyDescent="0.2">
      <c r="U50485" s="59"/>
    </row>
    <row r="50486" spans="21:21" x14ac:dyDescent="0.2">
      <c r="U50486" s="59"/>
    </row>
    <row r="50487" spans="21:21" x14ac:dyDescent="0.2">
      <c r="U50487" s="59"/>
    </row>
    <row r="50488" spans="21:21" x14ac:dyDescent="0.2">
      <c r="U50488" s="59"/>
    </row>
    <row r="50489" spans="21:21" x14ac:dyDescent="0.2">
      <c r="U50489" s="59"/>
    </row>
    <row r="50490" spans="21:21" x14ac:dyDescent="0.2">
      <c r="U50490" s="59"/>
    </row>
    <row r="50491" spans="21:21" x14ac:dyDescent="0.2">
      <c r="U50491" s="59"/>
    </row>
    <row r="50492" spans="21:21" x14ac:dyDescent="0.2">
      <c r="U50492" s="59"/>
    </row>
    <row r="50493" spans="21:21" x14ac:dyDescent="0.2">
      <c r="U50493" s="59"/>
    </row>
    <row r="50494" spans="21:21" x14ac:dyDescent="0.2">
      <c r="U50494" s="59"/>
    </row>
    <row r="50495" spans="21:21" x14ac:dyDescent="0.2">
      <c r="U50495" s="59"/>
    </row>
    <row r="50496" spans="21:21" x14ac:dyDescent="0.2">
      <c r="U50496" s="59"/>
    </row>
    <row r="50497" spans="21:21" x14ac:dyDescent="0.2">
      <c r="U50497" s="59"/>
    </row>
    <row r="50498" spans="21:21" x14ac:dyDescent="0.2">
      <c r="U50498" s="59"/>
    </row>
    <row r="50499" spans="21:21" x14ac:dyDescent="0.2">
      <c r="U50499" s="59"/>
    </row>
    <row r="50500" spans="21:21" x14ac:dyDescent="0.2">
      <c r="U50500" s="59"/>
    </row>
    <row r="50501" spans="21:21" x14ac:dyDescent="0.2">
      <c r="U50501" s="59"/>
    </row>
    <row r="50502" spans="21:21" x14ac:dyDescent="0.2">
      <c r="U50502" s="59"/>
    </row>
    <row r="50503" spans="21:21" x14ac:dyDescent="0.2">
      <c r="U50503" s="59"/>
    </row>
    <row r="50504" spans="21:21" x14ac:dyDescent="0.2">
      <c r="U50504" s="59"/>
    </row>
    <row r="50505" spans="21:21" x14ac:dyDescent="0.2">
      <c r="U50505" s="59"/>
    </row>
    <row r="50506" spans="21:21" x14ac:dyDescent="0.2">
      <c r="U50506" s="59"/>
    </row>
    <row r="50507" spans="21:21" x14ac:dyDescent="0.2">
      <c r="U50507" s="59"/>
    </row>
    <row r="50508" spans="21:21" x14ac:dyDescent="0.2">
      <c r="U50508" s="59"/>
    </row>
    <row r="50509" spans="21:21" x14ac:dyDescent="0.2">
      <c r="U50509" s="59"/>
    </row>
    <row r="50510" spans="21:21" x14ac:dyDescent="0.2">
      <c r="U50510" s="59"/>
    </row>
    <row r="50511" spans="21:21" x14ac:dyDescent="0.2">
      <c r="U50511" s="59"/>
    </row>
    <row r="50512" spans="21:21" x14ac:dyDescent="0.2">
      <c r="U50512" s="59"/>
    </row>
    <row r="50513" spans="21:21" x14ac:dyDescent="0.2">
      <c r="U50513" s="59"/>
    </row>
    <row r="50514" spans="21:21" x14ac:dyDescent="0.2">
      <c r="U50514" s="59"/>
    </row>
    <row r="50515" spans="21:21" x14ac:dyDescent="0.2">
      <c r="U50515" s="59"/>
    </row>
    <row r="50516" spans="21:21" x14ac:dyDescent="0.2">
      <c r="U50516" s="59"/>
    </row>
    <row r="50517" spans="21:21" x14ac:dyDescent="0.2">
      <c r="U50517" s="59"/>
    </row>
    <row r="50518" spans="21:21" x14ac:dyDescent="0.2">
      <c r="U50518" s="59"/>
    </row>
    <row r="50519" spans="21:21" x14ac:dyDescent="0.2">
      <c r="U50519" s="59"/>
    </row>
    <row r="50520" spans="21:21" x14ac:dyDescent="0.2">
      <c r="U50520" s="59"/>
    </row>
    <row r="50521" spans="21:21" x14ac:dyDescent="0.2">
      <c r="U50521" s="59"/>
    </row>
    <row r="50522" spans="21:21" x14ac:dyDescent="0.2">
      <c r="U50522" s="59"/>
    </row>
    <row r="50523" spans="21:21" x14ac:dyDescent="0.2">
      <c r="U50523" s="59"/>
    </row>
    <row r="50524" spans="21:21" x14ac:dyDescent="0.2">
      <c r="U50524" s="59"/>
    </row>
    <row r="50525" spans="21:21" x14ac:dyDescent="0.2">
      <c r="U50525" s="59"/>
    </row>
    <row r="50526" spans="21:21" x14ac:dyDescent="0.2">
      <c r="U50526" s="59"/>
    </row>
    <row r="50527" spans="21:21" x14ac:dyDescent="0.2">
      <c r="U50527" s="59"/>
    </row>
    <row r="50528" spans="21:21" x14ac:dyDescent="0.2">
      <c r="U50528" s="59"/>
    </row>
    <row r="50529" spans="21:21" x14ac:dyDescent="0.2">
      <c r="U50529" s="59"/>
    </row>
    <row r="50530" spans="21:21" x14ac:dyDescent="0.2">
      <c r="U50530" s="59"/>
    </row>
    <row r="50531" spans="21:21" x14ac:dyDescent="0.2">
      <c r="U50531" s="59"/>
    </row>
    <row r="50532" spans="21:21" x14ac:dyDescent="0.2">
      <c r="U50532" s="59"/>
    </row>
    <row r="50533" spans="21:21" x14ac:dyDescent="0.2">
      <c r="U50533" s="59"/>
    </row>
    <row r="50534" spans="21:21" x14ac:dyDescent="0.2">
      <c r="U50534" s="59"/>
    </row>
    <row r="50535" spans="21:21" x14ac:dyDescent="0.2">
      <c r="U50535" s="59"/>
    </row>
    <row r="50536" spans="21:21" x14ac:dyDescent="0.2">
      <c r="U50536" s="59"/>
    </row>
    <row r="50537" spans="21:21" x14ac:dyDescent="0.2">
      <c r="U50537" s="59"/>
    </row>
    <row r="50538" spans="21:21" x14ac:dyDescent="0.2">
      <c r="U50538" s="59"/>
    </row>
    <row r="50539" spans="21:21" x14ac:dyDescent="0.2">
      <c r="U50539" s="59"/>
    </row>
    <row r="50540" spans="21:21" x14ac:dyDescent="0.2">
      <c r="U50540" s="59"/>
    </row>
    <row r="50541" spans="21:21" x14ac:dyDescent="0.2">
      <c r="U50541" s="59"/>
    </row>
    <row r="50542" spans="21:21" x14ac:dyDescent="0.2">
      <c r="U50542" s="59"/>
    </row>
    <row r="50543" spans="21:21" x14ac:dyDescent="0.2">
      <c r="U50543" s="59"/>
    </row>
    <row r="50544" spans="21:21" x14ac:dyDescent="0.2">
      <c r="U50544" s="59"/>
    </row>
    <row r="50545" spans="21:21" x14ac:dyDescent="0.2">
      <c r="U50545" s="59"/>
    </row>
    <row r="50546" spans="21:21" x14ac:dyDescent="0.2">
      <c r="U50546" s="59"/>
    </row>
    <row r="50547" spans="21:21" x14ac:dyDescent="0.2">
      <c r="U50547" s="59"/>
    </row>
    <row r="50548" spans="21:21" x14ac:dyDescent="0.2">
      <c r="U50548" s="59"/>
    </row>
    <row r="50549" spans="21:21" x14ac:dyDescent="0.2">
      <c r="U50549" s="59"/>
    </row>
    <row r="50550" spans="21:21" x14ac:dyDescent="0.2">
      <c r="U50550" s="59"/>
    </row>
    <row r="50551" spans="21:21" x14ac:dyDescent="0.2">
      <c r="U50551" s="59"/>
    </row>
    <row r="50552" spans="21:21" x14ac:dyDescent="0.2">
      <c r="U50552" s="59"/>
    </row>
    <row r="50553" spans="21:21" x14ac:dyDescent="0.2">
      <c r="U50553" s="59"/>
    </row>
    <row r="50554" spans="21:21" x14ac:dyDescent="0.2">
      <c r="U50554" s="59"/>
    </row>
    <row r="50555" spans="21:21" x14ac:dyDescent="0.2">
      <c r="U50555" s="59"/>
    </row>
    <row r="50556" spans="21:21" x14ac:dyDescent="0.2">
      <c r="U50556" s="59"/>
    </row>
    <row r="50557" spans="21:21" x14ac:dyDescent="0.2">
      <c r="U50557" s="59"/>
    </row>
    <row r="50558" spans="21:21" x14ac:dyDescent="0.2">
      <c r="U50558" s="59"/>
    </row>
    <row r="50559" spans="21:21" x14ac:dyDescent="0.2">
      <c r="U50559" s="59"/>
    </row>
    <row r="50560" spans="21:21" x14ac:dyDescent="0.2">
      <c r="U50560" s="59"/>
    </row>
    <row r="50561" spans="21:21" x14ac:dyDescent="0.2">
      <c r="U50561" s="59"/>
    </row>
    <row r="50562" spans="21:21" x14ac:dyDescent="0.2">
      <c r="U50562" s="59"/>
    </row>
    <row r="50563" spans="21:21" x14ac:dyDescent="0.2">
      <c r="U50563" s="59"/>
    </row>
    <row r="50564" spans="21:21" x14ac:dyDescent="0.2">
      <c r="U50564" s="59"/>
    </row>
    <row r="50565" spans="21:21" x14ac:dyDescent="0.2">
      <c r="U50565" s="59"/>
    </row>
    <row r="50566" spans="21:21" x14ac:dyDescent="0.2">
      <c r="U50566" s="59"/>
    </row>
    <row r="50567" spans="21:21" x14ac:dyDescent="0.2">
      <c r="U50567" s="59"/>
    </row>
    <row r="50568" spans="21:21" x14ac:dyDescent="0.2">
      <c r="U50568" s="59"/>
    </row>
    <row r="50569" spans="21:21" x14ac:dyDescent="0.2">
      <c r="U50569" s="59"/>
    </row>
    <row r="50570" spans="21:21" x14ac:dyDescent="0.2">
      <c r="U50570" s="59"/>
    </row>
    <row r="50571" spans="21:21" x14ac:dyDescent="0.2">
      <c r="U50571" s="59"/>
    </row>
    <row r="50572" spans="21:21" x14ac:dyDescent="0.2">
      <c r="U50572" s="59"/>
    </row>
    <row r="50573" spans="21:21" x14ac:dyDescent="0.2">
      <c r="U50573" s="59"/>
    </row>
    <row r="50574" spans="21:21" x14ac:dyDescent="0.2">
      <c r="U50574" s="59"/>
    </row>
    <row r="50575" spans="21:21" x14ac:dyDescent="0.2">
      <c r="U50575" s="59"/>
    </row>
    <row r="50576" spans="21:21" x14ac:dyDescent="0.2">
      <c r="U50576" s="59"/>
    </row>
    <row r="50577" spans="21:21" x14ac:dyDescent="0.2">
      <c r="U50577" s="59"/>
    </row>
    <row r="50578" spans="21:21" x14ac:dyDescent="0.2">
      <c r="U50578" s="59"/>
    </row>
    <row r="50579" spans="21:21" x14ac:dyDescent="0.2">
      <c r="U50579" s="59"/>
    </row>
    <row r="50580" spans="21:21" x14ac:dyDescent="0.2">
      <c r="U50580" s="59"/>
    </row>
    <row r="50581" spans="21:21" x14ac:dyDescent="0.2">
      <c r="U50581" s="59"/>
    </row>
    <row r="50582" spans="21:21" x14ac:dyDescent="0.2">
      <c r="U50582" s="59"/>
    </row>
    <row r="50583" spans="21:21" x14ac:dyDescent="0.2">
      <c r="U50583" s="59"/>
    </row>
    <row r="50584" spans="21:21" x14ac:dyDescent="0.2">
      <c r="U50584" s="59"/>
    </row>
    <row r="50585" spans="21:21" x14ac:dyDescent="0.2">
      <c r="U50585" s="59"/>
    </row>
    <row r="50586" spans="21:21" x14ac:dyDescent="0.2">
      <c r="U50586" s="59"/>
    </row>
    <row r="50587" spans="21:21" x14ac:dyDescent="0.2">
      <c r="U50587" s="59"/>
    </row>
    <row r="50588" spans="21:21" x14ac:dyDescent="0.2">
      <c r="U50588" s="59"/>
    </row>
    <row r="50589" spans="21:21" x14ac:dyDescent="0.2">
      <c r="U50589" s="59"/>
    </row>
    <row r="50590" spans="21:21" x14ac:dyDescent="0.2">
      <c r="U50590" s="59"/>
    </row>
    <row r="50591" spans="21:21" x14ac:dyDescent="0.2">
      <c r="U50591" s="59"/>
    </row>
    <row r="50592" spans="21:21" x14ac:dyDescent="0.2">
      <c r="U50592" s="59"/>
    </row>
    <row r="50593" spans="21:21" x14ac:dyDescent="0.2">
      <c r="U50593" s="59"/>
    </row>
    <row r="50594" spans="21:21" x14ac:dyDescent="0.2">
      <c r="U50594" s="59"/>
    </row>
    <row r="50595" spans="21:21" x14ac:dyDescent="0.2">
      <c r="U50595" s="59"/>
    </row>
    <row r="50596" spans="21:21" x14ac:dyDescent="0.2">
      <c r="U50596" s="59"/>
    </row>
    <row r="50597" spans="21:21" x14ac:dyDescent="0.2">
      <c r="U50597" s="59"/>
    </row>
    <row r="50598" spans="21:21" x14ac:dyDescent="0.2">
      <c r="U50598" s="59"/>
    </row>
    <row r="50599" spans="21:21" x14ac:dyDescent="0.2">
      <c r="U50599" s="59"/>
    </row>
    <row r="50600" spans="21:21" x14ac:dyDescent="0.2">
      <c r="U50600" s="59"/>
    </row>
    <row r="50601" spans="21:21" x14ac:dyDescent="0.2">
      <c r="U50601" s="59"/>
    </row>
    <row r="50602" spans="21:21" x14ac:dyDescent="0.2">
      <c r="U50602" s="59"/>
    </row>
    <row r="50603" spans="21:21" x14ac:dyDescent="0.2">
      <c r="U50603" s="59"/>
    </row>
    <row r="50604" spans="21:21" x14ac:dyDescent="0.2">
      <c r="U50604" s="59"/>
    </row>
    <row r="50605" spans="21:21" x14ac:dyDescent="0.2">
      <c r="U50605" s="59"/>
    </row>
    <row r="50606" spans="21:21" x14ac:dyDescent="0.2">
      <c r="U50606" s="59"/>
    </row>
    <row r="50607" spans="21:21" x14ac:dyDescent="0.2">
      <c r="U50607" s="59"/>
    </row>
    <row r="50608" spans="21:21" x14ac:dyDescent="0.2">
      <c r="U50608" s="59"/>
    </row>
    <row r="50609" spans="21:21" x14ac:dyDescent="0.2">
      <c r="U50609" s="59"/>
    </row>
    <row r="50610" spans="21:21" x14ac:dyDescent="0.2">
      <c r="U50610" s="59"/>
    </row>
    <row r="50611" spans="21:21" x14ac:dyDescent="0.2">
      <c r="U50611" s="59"/>
    </row>
    <row r="50612" spans="21:21" x14ac:dyDescent="0.2">
      <c r="U50612" s="59"/>
    </row>
    <row r="50613" spans="21:21" x14ac:dyDescent="0.2">
      <c r="U50613" s="59"/>
    </row>
    <row r="50614" spans="21:21" x14ac:dyDescent="0.2">
      <c r="U50614" s="59"/>
    </row>
    <row r="50615" spans="21:21" x14ac:dyDescent="0.2">
      <c r="U50615" s="59"/>
    </row>
    <row r="50616" spans="21:21" x14ac:dyDescent="0.2">
      <c r="U50616" s="59"/>
    </row>
    <row r="50617" spans="21:21" x14ac:dyDescent="0.2">
      <c r="U50617" s="59"/>
    </row>
    <row r="50618" spans="21:21" x14ac:dyDescent="0.2">
      <c r="U50618" s="59"/>
    </row>
    <row r="50619" spans="21:21" x14ac:dyDescent="0.2">
      <c r="U50619" s="59"/>
    </row>
    <row r="50620" spans="21:21" x14ac:dyDescent="0.2">
      <c r="U50620" s="59"/>
    </row>
    <row r="50621" spans="21:21" x14ac:dyDescent="0.2">
      <c r="U50621" s="59"/>
    </row>
    <row r="50622" spans="21:21" x14ac:dyDescent="0.2">
      <c r="U50622" s="59"/>
    </row>
    <row r="50623" spans="21:21" x14ac:dyDescent="0.2">
      <c r="U50623" s="59"/>
    </row>
    <row r="50624" spans="21:21" x14ac:dyDescent="0.2">
      <c r="U50624" s="59"/>
    </row>
    <row r="50625" spans="21:21" x14ac:dyDescent="0.2">
      <c r="U50625" s="59"/>
    </row>
    <row r="50626" spans="21:21" x14ac:dyDescent="0.2">
      <c r="U50626" s="59"/>
    </row>
    <row r="50627" spans="21:21" x14ac:dyDescent="0.2">
      <c r="U50627" s="59"/>
    </row>
    <row r="50628" spans="21:21" x14ac:dyDescent="0.2">
      <c r="U50628" s="59"/>
    </row>
    <row r="50629" spans="21:21" x14ac:dyDescent="0.2">
      <c r="U50629" s="59"/>
    </row>
    <row r="50630" spans="21:21" x14ac:dyDescent="0.2">
      <c r="U50630" s="59"/>
    </row>
    <row r="50631" spans="21:21" x14ac:dyDescent="0.2">
      <c r="U50631" s="59"/>
    </row>
    <row r="50632" spans="21:21" x14ac:dyDescent="0.2">
      <c r="U50632" s="59"/>
    </row>
    <row r="50633" spans="21:21" x14ac:dyDescent="0.2">
      <c r="U50633" s="59"/>
    </row>
    <row r="50634" spans="21:21" x14ac:dyDescent="0.2">
      <c r="U50634" s="59"/>
    </row>
    <row r="50635" spans="21:21" x14ac:dyDescent="0.2">
      <c r="U50635" s="59"/>
    </row>
    <row r="50636" spans="21:21" x14ac:dyDescent="0.2">
      <c r="U50636" s="59"/>
    </row>
    <row r="50637" spans="21:21" x14ac:dyDescent="0.2">
      <c r="U50637" s="59"/>
    </row>
    <row r="50638" spans="21:21" x14ac:dyDescent="0.2">
      <c r="U50638" s="59"/>
    </row>
    <row r="50639" spans="21:21" x14ac:dyDescent="0.2">
      <c r="U50639" s="59"/>
    </row>
    <row r="50640" spans="21:21" x14ac:dyDescent="0.2">
      <c r="U50640" s="59"/>
    </row>
    <row r="50641" spans="21:21" x14ac:dyDescent="0.2">
      <c r="U50641" s="59"/>
    </row>
    <row r="50642" spans="21:21" x14ac:dyDescent="0.2">
      <c r="U50642" s="59"/>
    </row>
    <row r="50643" spans="21:21" x14ac:dyDescent="0.2">
      <c r="U50643" s="59"/>
    </row>
    <row r="50644" spans="21:21" x14ac:dyDescent="0.2">
      <c r="U50644" s="59"/>
    </row>
    <row r="50645" spans="21:21" x14ac:dyDescent="0.2">
      <c r="U50645" s="59"/>
    </row>
    <row r="50646" spans="21:21" x14ac:dyDescent="0.2">
      <c r="U50646" s="59"/>
    </row>
    <row r="50647" spans="21:21" x14ac:dyDescent="0.2">
      <c r="U50647" s="59"/>
    </row>
    <row r="50648" spans="21:21" x14ac:dyDescent="0.2">
      <c r="U50648" s="59"/>
    </row>
    <row r="50649" spans="21:21" x14ac:dyDescent="0.2">
      <c r="U50649" s="59"/>
    </row>
    <row r="50650" spans="21:21" x14ac:dyDescent="0.2">
      <c r="U50650" s="59"/>
    </row>
    <row r="50651" spans="21:21" x14ac:dyDescent="0.2">
      <c r="U50651" s="59"/>
    </row>
    <row r="50652" spans="21:21" x14ac:dyDescent="0.2">
      <c r="U50652" s="59"/>
    </row>
    <row r="50653" spans="21:21" x14ac:dyDescent="0.2">
      <c r="U50653" s="59"/>
    </row>
    <row r="50654" spans="21:21" x14ac:dyDescent="0.2">
      <c r="U50654" s="59"/>
    </row>
    <row r="50655" spans="21:21" x14ac:dyDescent="0.2">
      <c r="U50655" s="59"/>
    </row>
    <row r="50656" spans="21:21" x14ac:dyDescent="0.2">
      <c r="U50656" s="59"/>
    </row>
    <row r="50657" spans="21:21" x14ac:dyDescent="0.2">
      <c r="U50657" s="59"/>
    </row>
    <row r="50658" spans="21:21" x14ac:dyDescent="0.2">
      <c r="U50658" s="59"/>
    </row>
    <row r="50659" spans="21:21" x14ac:dyDescent="0.2">
      <c r="U50659" s="59"/>
    </row>
    <row r="50660" spans="21:21" x14ac:dyDescent="0.2">
      <c r="U50660" s="59"/>
    </row>
    <row r="50661" spans="21:21" x14ac:dyDescent="0.2">
      <c r="U50661" s="59"/>
    </row>
    <row r="50662" spans="21:21" x14ac:dyDescent="0.2">
      <c r="U50662" s="59"/>
    </row>
    <row r="50663" spans="21:21" x14ac:dyDescent="0.2">
      <c r="U50663" s="59"/>
    </row>
    <row r="50664" spans="21:21" x14ac:dyDescent="0.2">
      <c r="U50664" s="59"/>
    </row>
    <row r="50665" spans="21:21" x14ac:dyDescent="0.2">
      <c r="U50665" s="59"/>
    </row>
    <row r="50666" spans="21:21" x14ac:dyDescent="0.2">
      <c r="U50666" s="59"/>
    </row>
    <row r="50667" spans="21:21" x14ac:dyDescent="0.2">
      <c r="U50667" s="59"/>
    </row>
    <row r="50668" spans="21:21" x14ac:dyDescent="0.2">
      <c r="U50668" s="59"/>
    </row>
    <row r="50669" spans="21:21" x14ac:dyDescent="0.2">
      <c r="U50669" s="59"/>
    </row>
    <row r="50670" spans="21:21" x14ac:dyDescent="0.2">
      <c r="U50670" s="59"/>
    </row>
    <row r="50671" spans="21:21" x14ac:dyDescent="0.2">
      <c r="U50671" s="59"/>
    </row>
    <row r="50672" spans="21:21" x14ac:dyDescent="0.2">
      <c r="U50672" s="59"/>
    </row>
    <row r="50673" spans="21:21" x14ac:dyDescent="0.2">
      <c r="U50673" s="59"/>
    </row>
    <row r="50674" spans="21:21" x14ac:dyDescent="0.2">
      <c r="U50674" s="59"/>
    </row>
    <row r="50675" spans="21:21" x14ac:dyDescent="0.2">
      <c r="U50675" s="59"/>
    </row>
    <row r="50676" spans="21:21" x14ac:dyDescent="0.2">
      <c r="U50676" s="59"/>
    </row>
    <row r="50677" spans="21:21" x14ac:dyDescent="0.2">
      <c r="U50677" s="59"/>
    </row>
    <row r="50678" spans="21:21" x14ac:dyDescent="0.2">
      <c r="U50678" s="59"/>
    </row>
    <row r="50679" spans="21:21" x14ac:dyDescent="0.2">
      <c r="U50679" s="59"/>
    </row>
    <row r="50680" spans="21:21" x14ac:dyDescent="0.2">
      <c r="U50680" s="59"/>
    </row>
    <row r="50681" spans="21:21" x14ac:dyDescent="0.2">
      <c r="U50681" s="59"/>
    </row>
    <row r="50682" spans="21:21" x14ac:dyDescent="0.2">
      <c r="U50682" s="59"/>
    </row>
    <row r="50683" spans="21:21" x14ac:dyDescent="0.2">
      <c r="U50683" s="59"/>
    </row>
    <row r="50684" spans="21:21" x14ac:dyDescent="0.2">
      <c r="U50684" s="59"/>
    </row>
    <row r="50685" spans="21:21" x14ac:dyDescent="0.2">
      <c r="U50685" s="59"/>
    </row>
    <row r="50686" spans="21:21" x14ac:dyDescent="0.2">
      <c r="U50686" s="59"/>
    </row>
    <row r="50687" spans="21:21" x14ac:dyDescent="0.2">
      <c r="U50687" s="59"/>
    </row>
    <row r="50688" spans="21:21" x14ac:dyDescent="0.2">
      <c r="U50688" s="59"/>
    </row>
    <row r="50689" spans="21:21" x14ac:dyDescent="0.2">
      <c r="U50689" s="59"/>
    </row>
    <row r="50690" spans="21:21" x14ac:dyDescent="0.2">
      <c r="U50690" s="59"/>
    </row>
    <row r="50691" spans="21:21" x14ac:dyDescent="0.2">
      <c r="U50691" s="59"/>
    </row>
    <row r="50692" spans="21:21" x14ac:dyDescent="0.2">
      <c r="U50692" s="59"/>
    </row>
    <row r="50693" spans="21:21" x14ac:dyDescent="0.2">
      <c r="U50693" s="59"/>
    </row>
    <row r="50694" spans="21:21" x14ac:dyDescent="0.2">
      <c r="U50694" s="59"/>
    </row>
    <row r="50695" spans="21:21" x14ac:dyDescent="0.2">
      <c r="U50695" s="59"/>
    </row>
    <row r="50696" spans="21:21" x14ac:dyDescent="0.2">
      <c r="U50696" s="59"/>
    </row>
    <row r="50697" spans="21:21" x14ac:dyDescent="0.2">
      <c r="U50697" s="59"/>
    </row>
    <row r="50698" spans="21:21" x14ac:dyDescent="0.2">
      <c r="U50698" s="59"/>
    </row>
    <row r="50699" spans="21:21" x14ac:dyDescent="0.2">
      <c r="U50699" s="59"/>
    </row>
    <row r="50700" spans="21:21" x14ac:dyDescent="0.2">
      <c r="U50700" s="59"/>
    </row>
    <row r="50701" spans="21:21" x14ac:dyDescent="0.2">
      <c r="U50701" s="59"/>
    </row>
    <row r="50702" spans="21:21" x14ac:dyDescent="0.2">
      <c r="U50702" s="59"/>
    </row>
    <row r="50703" spans="21:21" x14ac:dyDescent="0.2">
      <c r="U50703" s="59"/>
    </row>
    <row r="50704" spans="21:21" x14ac:dyDescent="0.2">
      <c r="U50704" s="59"/>
    </row>
    <row r="50705" spans="21:21" x14ac:dyDescent="0.2">
      <c r="U50705" s="59"/>
    </row>
    <row r="50706" spans="21:21" x14ac:dyDescent="0.2">
      <c r="U50706" s="59"/>
    </row>
    <row r="50707" spans="21:21" x14ac:dyDescent="0.2">
      <c r="U50707" s="59"/>
    </row>
    <row r="50708" spans="21:21" x14ac:dyDescent="0.2">
      <c r="U50708" s="59"/>
    </row>
    <row r="50709" spans="21:21" x14ac:dyDescent="0.2">
      <c r="U50709" s="59"/>
    </row>
    <row r="50710" spans="21:21" x14ac:dyDescent="0.2">
      <c r="U50710" s="59"/>
    </row>
    <row r="50711" spans="21:21" x14ac:dyDescent="0.2">
      <c r="U50711" s="59"/>
    </row>
    <row r="50712" spans="21:21" x14ac:dyDescent="0.2">
      <c r="U50712" s="59"/>
    </row>
    <row r="50713" spans="21:21" x14ac:dyDescent="0.2">
      <c r="U50713" s="59"/>
    </row>
    <row r="50714" spans="21:21" x14ac:dyDescent="0.2">
      <c r="U50714" s="59"/>
    </row>
    <row r="50715" spans="21:21" x14ac:dyDescent="0.2">
      <c r="U50715" s="59"/>
    </row>
    <row r="50716" spans="21:21" x14ac:dyDescent="0.2">
      <c r="U50716" s="59"/>
    </row>
    <row r="50717" spans="21:21" x14ac:dyDescent="0.2">
      <c r="U50717" s="59"/>
    </row>
    <row r="50718" spans="21:21" x14ac:dyDescent="0.2">
      <c r="U50718" s="59"/>
    </row>
    <row r="50719" spans="21:21" x14ac:dyDescent="0.2">
      <c r="U50719" s="59"/>
    </row>
    <row r="50720" spans="21:21" x14ac:dyDescent="0.2">
      <c r="U50720" s="59"/>
    </row>
    <row r="50721" spans="21:21" x14ac:dyDescent="0.2">
      <c r="U50721" s="59"/>
    </row>
    <row r="50722" spans="21:21" x14ac:dyDescent="0.2">
      <c r="U50722" s="59"/>
    </row>
    <row r="50723" spans="21:21" x14ac:dyDescent="0.2">
      <c r="U50723" s="59"/>
    </row>
    <row r="50724" spans="21:21" x14ac:dyDescent="0.2">
      <c r="U50724" s="59"/>
    </row>
    <row r="50725" spans="21:21" x14ac:dyDescent="0.2">
      <c r="U50725" s="59"/>
    </row>
    <row r="50726" spans="21:21" x14ac:dyDescent="0.2">
      <c r="U50726" s="59"/>
    </row>
    <row r="50727" spans="21:21" x14ac:dyDescent="0.2">
      <c r="U50727" s="59"/>
    </row>
    <row r="50728" spans="21:21" x14ac:dyDescent="0.2">
      <c r="U50728" s="59"/>
    </row>
    <row r="50729" spans="21:21" x14ac:dyDescent="0.2">
      <c r="U50729" s="59"/>
    </row>
    <row r="50730" spans="21:21" x14ac:dyDescent="0.2">
      <c r="U50730" s="59"/>
    </row>
    <row r="50731" spans="21:21" x14ac:dyDescent="0.2">
      <c r="U50731" s="59"/>
    </row>
    <row r="50732" spans="21:21" x14ac:dyDescent="0.2">
      <c r="U50732" s="59"/>
    </row>
    <row r="50733" spans="21:21" x14ac:dyDescent="0.2">
      <c r="U50733" s="59"/>
    </row>
    <row r="50734" spans="21:21" x14ac:dyDescent="0.2">
      <c r="U50734" s="59"/>
    </row>
    <row r="50735" spans="21:21" x14ac:dyDescent="0.2">
      <c r="U50735" s="59"/>
    </row>
    <row r="50736" spans="21:21" x14ac:dyDescent="0.2">
      <c r="U50736" s="59"/>
    </row>
    <row r="50737" spans="21:21" x14ac:dyDescent="0.2">
      <c r="U50737" s="59"/>
    </row>
    <row r="50738" spans="21:21" x14ac:dyDescent="0.2">
      <c r="U50738" s="59"/>
    </row>
    <row r="50739" spans="21:21" x14ac:dyDescent="0.2">
      <c r="U50739" s="59"/>
    </row>
    <row r="50740" spans="21:21" x14ac:dyDescent="0.2">
      <c r="U50740" s="59"/>
    </row>
    <row r="50741" spans="21:21" x14ac:dyDescent="0.2">
      <c r="U50741" s="59"/>
    </row>
    <row r="50742" spans="21:21" x14ac:dyDescent="0.2">
      <c r="U50742" s="59"/>
    </row>
    <row r="50743" spans="21:21" x14ac:dyDescent="0.2">
      <c r="U50743" s="59"/>
    </row>
    <row r="50744" spans="21:21" x14ac:dyDescent="0.2">
      <c r="U50744" s="59"/>
    </row>
    <row r="50745" spans="21:21" x14ac:dyDescent="0.2">
      <c r="U50745" s="59"/>
    </row>
    <row r="50746" spans="21:21" x14ac:dyDescent="0.2">
      <c r="U50746" s="59"/>
    </row>
    <row r="50747" spans="21:21" x14ac:dyDescent="0.2">
      <c r="U50747" s="59"/>
    </row>
    <row r="50748" spans="21:21" x14ac:dyDescent="0.2">
      <c r="U50748" s="59"/>
    </row>
    <row r="50749" spans="21:21" x14ac:dyDescent="0.2">
      <c r="U50749" s="59"/>
    </row>
    <row r="50750" spans="21:21" x14ac:dyDescent="0.2">
      <c r="U50750" s="59"/>
    </row>
    <row r="50751" spans="21:21" x14ac:dyDescent="0.2">
      <c r="U50751" s="59"/>
    </row>
    <row r="50752" spans="21:21" x14ac:dyDescent="0.2">
      <c r="U50752" s="59"/>
    </row>
    <row r="50753" spans="21:21" x14ac:dyDescent="0.2">
      <c r="U50753" s="59"/>
    </row>
    <row r="50754" spans="21:21" x14ac:dyDescent="0.2">
      <c r="U50754" s="59"/>
    </row>
    <row r="50755" spans="21:21" x14ac:dyDescent="0.2">
      <c r="U50755" s="59"/>
    </row>
    <row r="50756" spans="21:21" x14ac:dyDescent="0.2">
      <c r="U50756" s="59"/>
    </row>
    <row r="50757" spans="21:21" x14ac:dyDescent="0.2">
      <c r="U50757" s="59"/>
    </row>
    <row r="50758" spans="21:21" x14ac:dyDescent="0.2">
      <c r="U50758" s="59"/>
    </row>
    <row r="50759" spans="21:21" x14ac:dyDescent="0.2">
      <c r="U50759" s="59"/>
    </row>
    <row r="50760" spans="21:21" x14ac:dyDescent="0.2">
      <c r="U50760" s="59"/>
    </row>
    <row r="50761" spans="21:21" x14ac:dyDescent="0.2">
      <c r="U50761" s="59"/>
    </row>
    <row r="50762" spans="21:21" x14ac:dyDescent="0.2">
      <c r="U50762" s="59"/>
    </row>
    <row r="50763" spans="21:21" x14ac:dyDescent="0.2">
      <c r="U50763" s="59"/>
    </row>
    <row r="50764" spans="21:21" x14ac:dyDescent="0.2">
      <c r="U50764" s="59"/>
    </row>
    <row r="50765" spans="21:21" x14ac:dyDescent="0.2">
      <c r="U50765" s="59"/>
    </row>
    <row r="50766" spans="21:21" x14ac:dyDescent="0.2">
      <c r="U50766" s="59"/>
    </row>
    <row r="50767" spans="21:21" x14ac:dyDescent="0.2">
      <c r="U50767" s="59"/>
    </row>
    <row r="50768" spans="21:21" x14ac:dyDescent="0.2">
      <c r="U50768" s="59"/>
    </row>
    <row r="50769" spans="21:21" x14ac:dyDescent="0.2">
      <c r="U50769" s="59"/>
    </row>
    <row r="50770" spans="21:21" x14ac:dyDescent="0.2">
      <c r="U50770" s="59"/>
    </row>
    <row r="50771" spans="21:21" x14ac:dyDescent="0.2">
      <c r="U50771" s="59"/>
    </row>
    <row r="50772" spans="21:21" x14ac:dyDescent="0.2">
      <c r="U50772" s="59"/>
    </row>
    <row r="50773" spans="21:21" x14ac:dyDescent="0.2">
      <c r="U50773" s="59"/>
    </row>
    <row r="50774" spans="21:21" x14ac:dyDescent="0.2">
      <c r="U50774" s="59"/>
    </row>
    <row r="50775" spans="21:21" x14ac:dyDescent="0.2">
      <c r="U50775" s="59"/>
    </row>
    <row r="50776" spans="21:21" x14ac:dyDescent="0.2">
      <c r="U50776" s="59"/>
    </row>
    <row r="50777" spans="21:21" x14ac:dyDescent="0.2">
      <c r="U50777" s="59"/>
    </row>
    <row r="50778" spans="21:21" x14ac:dyDescent="0.2">
      <c r="U50778" s="59"/>
    </row>
    <row r="50779" spans="21:21" x14ac:dyDescent="0.2">
      <c r="U50779" s="59"/>
    </row>
    <row r="50780" spans="21:21" x14ac:dyDescent="0.2">
      <c r="U50780" s="59"/>
    </row>
    <row r="50781" spans="21:21" x14ac:dyDescent="0.2">
      <c r="U50781" s="59"/>
    </row>
    <row r="50782" spans="21:21" x14ac:dyDescent="0.2">
      <c r="U50782" s="59"/>
    </row>
    <row r="50783" spans="21:21" x14ac:dyDescent="0.2">
      <c r="U50783" s="59"/>
    </row>
    <row r="50784" spans="21:21" x14ac:dyDescent="0.2">
      <c r="U50784" s="59"/>
    </row>
    <row r="50785" spans="21:21" x14ac:dyDescent="0.2">
      <c r="U50785" s="59"/>
    </row>
    <row r="50786" spans="21:21" x14ac:dyDescent="0.2">
      <c r="U50786" s="59"/>
    </row>
    <row r="50787" spans="21:21" x14ac:dyDescent="0.2">
      <c r="U50787" s="59"/>
    </row>
    <row r="50788" spans="21:21" x14ac:dyDescent="0.2">
      <c r="U50788" s="59"/>
    </row>
    <row r="50789" spans="21:21" x14ac:dyDescent="0.2">
      <c r="U50789" s="59"/>
    </row>
    <row r="50790" spans="21:21" x14ac:dyDescent="0.2">
      <c r="U50790" s="59"/>
    </row>
    <row r="50791" spans="21:21" x14ac:dyDescent="0.2">
      <c r="U50791" s="59"/>
    </row>
    <row r="50792" spans="21:21" x14ac:dyDescent="0.2">
      <c r="U50792" s="59"/>
    </row>
    <row r="50793" spans="21:21" x14ac:dyDescent="0.2">
      <c r="U50793" s="59"/>
    </row>
    <row r="50794" spans="21:21" x14ac:dyDescent="0.2">
      <c r="U50794" s="59"/>
    </row>
    <row r="50795" spans="21:21" x14ac:dyDescent="0.2">
      <c r="U50795" s="59"/>
    </row>
    <row r="50796" spans="21:21" x14ac:dyDescent="0.2">
      <c r="U50796" s="59"/>
    </row>
    <row r="50797" spans="21:21" x14ac:dyDescent="0.2">
      <c r="U50797" s="59"/>
    </row>
    <row r="50798" spans="21:21" x14ac:dyDescent="0.2">
      <c r="U50798" s="59"/>
    </row>
    <row r="50799" spans="21:21" x14ac:dyDescent="0.2">
      <c r="U50799" s="59"/>
    </row>
    <row r="50800" spans="21:21" x14ac:dyDescent="0.2">
      <c r="U50800" s="59"/>
    </row>
    <row r="50801" spans="21:21" x14ac:dyDescent="0.2">
      <c r="U50801" s="59"/>
    </row>
    <row r="50802" spans="21:21" x14ac:dyDescent="0.2">
      <c r="U50802" s="59"/>
    </row>
    <row r="50803" spans="21:21" x14ac:dyDescent="0.2">
      <c r="U50803" s="59"/>
    </row>
    <row r="50804" spans="21:21" x14ac:dyDescent="0.2">
      <c r="U50804" s="59"/>
    </row>
    <row r="50805" spans="21:21" x14ac:dyDescent="0.2">
      <c r="U50805" s="59"/>
    </row>
    <row r="50806" spans="21:21" x14ac:dyDescent="0.2">
      <c r="U50806" s="59"/>
    </row>
    <row r="50807" spans="21:21" x14ac:dyDescent="0.2">
      <c r="U50807" s="59"/>
    </row>
    <row r="50808" spans="21:21" x14ac:dyDescent="0.2">
      <c r="U50808" s="59"/>
    </row>
    <row r="50809" spans="21:21" x14ac:dyDescent="0.2">
      <c r="U50809" s="59"/>
    </row>
    <row r="50810" spans="21:21" x14ac:dyDescent="0.2">
      <c r="U50810" s="59"/>
    </row>
    <row r="50811" spans="21:21" x14ac:dyDescent="0.2">
      <c r="U50811" s="59"/>
    </row>
    <row r="50812" spans="21:21" x14ac:dyDescent="0.2">
      <c r="U50812" s="59"/>
    </row>
    <row r="50813" spans="21:21" x14ac:dyDescent="0.2">
      <c r="U50813" s="59"/>
    </row>
    <row r="50814" spans="21:21" x14ac:dyDescent="0.2">
      <c r="U50814" s="59"/>
    </row>
    <row r="50815" spans="21:21" x14ac:dyDescent="0.2">
      <c r="U50815" s="59"/>
    </row>
    <row r="50816" spans="21:21" x14ac:dyDescent="0.2">
      <c r="U50816" s="59"/>
    </row>
    <row r="50817" spans="21:21" x14ac:dyDescent="0.2">
      <c r="U50817" s="59"/>
    </row>
    <row r="50818" spans="21:21" x14ac:dyDescent="0.2">
      <c r="U50818" s="59"/>
    </row>
    <row r="50819" spans="21:21" x14ac:dyDescent="0.2">
      <c r="U50819" s="59"/>
    </row>
    <row r="50820" spans="21:21" x14ac:dyDescent="0.2">
      <c r="U50820" s="59"/>
    </row>
    <row r="50821" spans="21:21" x14ac:dyDescent="0.2">
      <c r="U50821" s="59"/>
    </row>
    <row r="50822" spans="21:21" x14ac:dyDescent="0.2">
      <c r="U50822" s="59"/>
    </row>
    <row r="50823" spans="21:21" x14ac:dyDescent="0.2">
      <c r="U50823" s="59"/>
    </row>
    <row r="50824" spans="21:21" x14ac:dyDescent="0.2">
      <c r="U50824" s="59"/>
    </row>
    <row r="50825" spans="21:21" x14ac:dyDescent="0.2">
      <c r="U50825" s="59"/>
    </row>
    <row r="50826" spans="21:21" x14ac:dyDescent="0.2">
      <c r="U50826" s="59"/>
    </row>
    <row r="50827" spans="21:21" x14ac:dyDescent="0.2">
      <c r="U50827" s="59"/>
    </row>
    <row r="50828" spans="21:21" x14ac:dyDescent="0.2">
      <c r="U50828" s="59"/>
    </row>
    <row r="50829" spans="21:21" x14ac:dyDescent="0.2">
      <c r="U50829" s="59"/>
    </row>
    <row r="50830" spans="21:21" x14ac:dyDescent="0.2">
      <c r="U50830" s="59"/>
    </row>
    <row r="50831" spans="21:21" x14ac:dyDescent="0.2">
      <c r="U50831" s="59"/>
    </row>
    <row r="50832" spans="21:21" x14ac:dyDescent="0.2">
      <c r="U50832" s="59"/>
    </row>
    <row r="50833" spans="21:21" x14ac:dyDescent="0.2">
      <c r="U50833" s="59"/>
    </row>
    <row r="50834" spans="21:21" x14ac:dyDescent="0.2">
      <c r="U50834" s="59"/>
    </row>
    <row r="50835" spans="21:21" x14ac:dyDescent="0.2">
      <c r="U50835" s="59"/>
    </row>
    <row r="50836" spans="21:21" x14ac:dyDescent="0.2">
      <c r="U50836" s="59"/>
    </row>
    <row r="50837" spans="21:21" x14ac:dyDescent="0.2">
      <c r="U50837" s="59"/>
    </row>
    <row r="50838" spans="21:21" x14ac:dyDescent="0.2">
      <c r="U50838" s="59"/>
    </row>
    <row r="50839" spans="21:21" x14ac:dyDescent="0.2">
      <c r="U50839" s="59"/>
    </row>
    <row r="50840" spans="21:21" x14ac:dyDescent="0.2">
      <c r="U50840" s="59"/>
    </row>
    <row r="50841" spans="21:21" x14ac:dyDescent="0.2">
      <c r="U50841" s="59"/>
    </row>
    <row r="50842" spans="21:21" x14ac:dyDescent="0.2">
      <c r="U50842" s="59"/>
    </row>
    <row r="50843" spans="21:21" x14ac:dyDescent="0.2">
      <c r="U50843" s="59"/>
    </row>
    <row r="50844" spans="21:21" x14ac:dyDescent="0.2">
      <c r="U50844" s="59"/>
    </row>
    <row r="50845" spans="21:21" x14ac:dyDescent="0.2">
      <c r="U50845" s="59"/>
    </row>
    <row r="50846" spans="21:21" x14ac:dyDescent="0.2">
      <c r="U50846" s="59"/>
    </row>
    <row r="50847" spans="21:21" x14ac:dyDescent="0.2">
      <c r="U50847" s="59"/>
    </row>
    <row r="50848" spans="21:21" x14ac:dyDescent="0.2">
      <c r="U50848" s="59"/>
    </row>
    <row r="50849" spans="21:21" x14ac:dyDescent="0.2">
      <c r="U50849" s="59"/>
    </row>
    <row r="50850" spans="21:21" x14ac:dyDescent="0.2">
      <c r="U50850" s="59"/>
    </row>
    <row r="50851" spans="21:21" x14ac:dyDescent="0.2">
      <c r="U50851" s="59"/>
    </row>
    <row r="50852" spans="21:21" x14ac:dyDescent="0.2">
      <c r="U50852" s="59"/>
    </row>
    <row r="50853" spans="21:21" x14ac:dyDescent="0.2">
      <c r="U50853" s="59"/>
    </row>
    <row r="50854" spans="21:21" x14ac:dyDescent="0.2">
      <c r="U50854" s="59"/>
    </row>
    <row r="50855" spans="21:21" x14ac:dyDescent="0.2">
      <c r="U50855" s="59"/>
    </row>
    <row r="50856" spans="21:21" x14ac:dyDescent="0.2">
      <c r="U50856" s="59"/>
    </row>
    <row r="50857" spans="21:21" x14ac:dyDescent="0.2">
      <c r="U50857" s="59"/>
    </row>
    <row r="50858" spans="21:21" x14ac:dyDescent="0.2">
      <c r="U50858" s="59"/>
    </row>
    <row r="50859" spans="21:21" x14ac:dyDescent="0.2">
      <c r="U50859" s="59"/>
    </row>
    <row r="50860" spans="21:21" x14ac:dyDescent="0.2">
      <c r="U50860" s="59"/>
    </row>
    <row r="50861" spans="21:21" x14ac:dyDescent="0.2">
      <c r="U50861" s="59"/>
    </row>
    <row r="50862" spans="21:21" x14ac:dyDescent="0.2">
      <c r="U50862" s="59"/>
    </row>
    <row r="50863" spans="21:21" x14ac:dyDescent="0.2">
      <c r="U50863" s="59"/>
    </row>
    <row r="50864" spans="21:21" x14ac:dyDescent="0.2">
      <c r="U50864" s="59"/>
    </row>
    <row r="50865" spans="21:21" x14ac:dyDescent="0.2">
      <c r="U50865" s="59"/>
    </row>
    <row r="50866" spans="21:21" x14ac:dyDescent="0.2">
      <c r="U50866" s="59"/>
    </row>
    <row r="50867" spans="21:21" x14ac:dyDescent="0.2">
      <c r="U50867" s="59"/>
    </row>
    <row r="50868" spans="21:21" x14ac:dyDescent="0.2">
      <c r="U50868" s="59"/>
    </row>
    <row r="50869" spans="21:21" x14ac:dyDescent="0.2">
      <c r="U50869" s="59"/>
    </row>
    <row r="50870" spans="21:21" x14ac:dyDescent="0.2">
      <c r="U50870" s="59"/>
    </row>
    <row r="50871" spans="21:21" x14ac:dyDescent="0.2">
      <c r="U50871" s="59"/>
    </row>
    <row r="50872" spans="21:21" x14ac:dyDescent="0.2">
      <c r="U50872" s="59"/>
    </row>
    <row r="50873" spans="21:21" x14ac:dyDescent="0.2">
      <c r="U50873" s="59"/>
    </row>
    <row r="50874" spans="21:21" x14ac:dyDescent="0.2">
      <c r="U50874" s="59"/>
    </row>
    <row r="50875" spans="21:21" x14ac:dyDescent="0.2">
      <c r="U50875" s="59"/>
    </row>
    <row r="50876" spans="21:21" x14ac:dyDescent="0.2">
      <c r="U50876" s="59"/>
    </row>
    <row r="50877" spans="21:21" x14ac:dyDescent="0.2">
      <c r="U50877" s="59"/>
    </row>
    <row r="50878" spans="21:21" x14ac:dyDescent="0.2">
      <c r="U50878" s="59"/>
    </row>
    <row r="50879" spans="21:21" x14ac:dyDescent="0.2">
      <c r="U50879" s="59"/>
    </row>
    <row r="50880" spans="21:21" x14ac:dyDescent="0.2">
      <c r="U50880" s="59"/>
    </row>
    <row r="50881" spans="21:21" x14ac:dyDescent="0.2">
      <c r="U50881" s="59"/>
    </row>
    <row r="50882" spans="21:21" x14ac:dyDescent="0.2">
      <c r="U50882" s="59"/>
    </row>
    <row r="50883" spans="21:21" x14ac:dyDescent="0.2">
      <c r="U50883" s="59"/>
    </row>
    <row r="50884" spans="21:21" x14ac:dyDescent="0.2">
      <c r="U50884" s="59"/>
    </row>
    <row r="50885" spans="21:21" x14ac:dyDescent="0.2">
      <c r="U50885" s="59"/>
    </row>
    <row r="50886" spans="21:21" x14ac:dyDescent="0.2">
      <c r="U50886" s="59"/>
    </row>
    <row r="50887" spans="21:21" x14ac:dyDescent="0.2">
      <c r="U50887" s="59"/>
    </row>
    <row r="50888" spans="21:21" x14ac:dyDescent="0.2">
      <c r="U50888" s="59"/>
    </row>
    <row r="50889" spans="21:21" x14ac:dyDescent="0.2">
      <c r="U50889" s="59"/>
    </row>
    <row r="50890" spans="21:21" x14ac:dyDescent="0.2">
      <c r="U50890" s="59"/>
    </row>
    <row r="50891" spans="21:21" x14ac:dyDescent="0.2">
      <c r="U50891" s="59"/>
    </row>
    <row r="50892" spans="21:21" x14ac:dyDescent="0.2">
      <c r="U50892" s="59"/>
    </row>
    <row r="50893" spans="21:21" x14ac:dyDescent="0.2">
      <c r="U50893" s="59"/>
    </row>
    <row r="50894" spans="21:21" x14ac:dyDescent="0.2">
      <c r="U50894" s="59"/>
    </row>
    <row r="50895" spans="21:21" x14ac:dyDescent="0.2">
      <c r="U50895" s="59"/>
    </row>
    <row r="50896" spans="21:21" x14ac:dyDescent="0.2">
      <c r="U50896" s="59"/>
    </row>
    <row r="50897" spans="21:21" x14ac:dyDescent="0.2">
      <c r="U50897" s="59"/>
    </row>
    <row r="50898" spans="21:21" x14ac:dyDescent="0.2">
      <c r="U50898" s="59"/>
    </row>
    <row r="50899" spans="21:21" x14ac:dyDescent="0.2">
      <c r="U50899" s="59"/>
    </row>
    <row r="50900" spans="21:21" x14ac:dyDescent="0.2">
      <c r="U50900" s="59"/>
    </row>
    <row r="50901" spans="21:21" x14ac:dyDescent="0.2">
      <c r="U50901" s="59"/>
    </row>
    <row r="50902" spans="21:21" x14ac:dyDescent="0.2">
      <c r="U50902" s="59"/>
    </row>
    <row r="50903" spans="21:21" x14ac:dyDescent="0.2">
      <c r="U50903" s="59"/>
    </row>
    <row r="50904" spans="21:21" x14ac:dyDescent="0.2">
      <c r="U50904" s="59"/>
    </row>
    <row r="50905" spans="21:21" x14ac:dyDescent="0.2">
      <c r="U50905" s="59"/>
    </row>
    <row r="50906" spans="21:21" x14ac:dyDescent="0.2">
      <c r="U50906" s="59"/>
    </row>
    <row r="50907" spans="21:21" x14ac:dyDescent="0.2">
      <c r="U50907" s="59"/>
    </row>
    <row r="50908" spans="21:21" x14ac:dyDescent="0.2">
      <c r="U50908" s="59"/>
    </row>
    <row r="50909" spans="21:21" x14ac:dyDescent="0.2">
      <c r="U50909" s="59"/>
    </row>
    <row r="50910" spans="21:21" x14ac:dyDescent="0.2">
      <c r="U50910" s="59"/>
    </row>
    <row r="50911" spans="21:21" x14ac:dyDescent="0.2">
      <c r="U50911" s="59"/>
    </row>
    <row r="50912" spans="21:21" x14ac:dyDescent="0.2">
      <c r="U50912" s="59"/>
    </row>
    <row r="50913" spans="21:21" x14ac:dyDescent="0.2">
      <c r="U50913" s="59"/>
    </row>
    <row r="50914" spans="21:21" x14ac:dyDescent="0.2">
      <c r="U50914" s="59"/>
    </row>
    <row r="50915" spans="21:21" x14ac:dyDescent="0.2">
      <c r="U50915" s="59"/>
    </row>
    <row r="50916" spans="21:21" x14ac:dyDescent="0.2">
      <c r="U50916" s="59"/>
    </row>
    <row r="50917" spans="21:21" x14ac:dyDescent="0.2">
      <c r="U50917" s="59"/>
    </row>
    <row r="50918" spans="21:21" x14ac:dyDescent="0.2">
      <c r="U50918" s="59"/>
    </row>
    <row r="50919" spans="21:21" x14ac:dyDescent="0.2">
      <c r="U50919" s="59"/>
    </row>
    <row r="50920" spans="21:21" x14ac:dyDescent="0.2">
      <c r="U50920" s="59"/>
    </row>
    <row r="50921" spans="21:21" x14ac:dyDescent="0.2">
      <c r="U50921" s="59"/>
    </row>
    <row r="50922" spans="21:21" x14ac:dyDescent="0.2">
      <c r="U50922" s="59"/>
    </row>
    <row r="50923" spans="21:21" x14ac:dyDescent="0.2">
      <c r="U50923" s="59"/>
    </row>
    <row r="50924" spans="21:21" x14ac:dyDescent="0.2">
      <c r="U50924" s="59"/>
    </row>
    <row r="50925" spans="21:21" x14ac:dyDescent="0.2">
      <c r="U50925" s="59"/>
    </row>
    <row r="50926" spans="21:21" x14ac:dyDescent="0.2">
      <c r="U50926" s="59"/>
    </row>
    <row r="50927" spans="21:21" x14ac:dyDescent="0.2">
      <c r="U50927" s="59"/>
    </row>
    <row r="50928" spans="21:21" x14ac:dyDescent="0.2">
      <c r="U50928" s="59"/>
    </row>
    <row r="50929" spans="21:21" x14ac:dyDescent="0.2">
      <c r="U50929" s="59"/>
    </row>
    <row r="50930" spans="21:21" x14ac:dyDescent="0.2">
      <c r="U50930" s="59"/>
    </row>
    <row r="50931" spans="21:21" x14ac:dyDescent="0.2">
      <c r="U50931" s="59"/>
    </row>
    <row r="50932" spans="21:21" x14ac:dyDescent="0.2">
      <c r="U50932" s="59"/>
    </row>
    <row r="50933" spans="21:21" x14ac:dyDescent="0.2">
      <c r="U50933" s="59"/>
    </row>
    <row r="50934" spans="21:21" x14ac:dyDescent="0.2">
      <c r="U50934" s="59"/>
    </row>
    <row r="50935" spans="21:21" x14ac:dyDescent="0.2">
      <c r="U50935" s="59"/>
    </row>
    <row r="50936" spans="21:21" x14ac:dyDescent="0.2">
      <c r="U50936" s="59"/>
    </row>
    <row r="50937" spans="21:21" x14ac:dyDescent="0.2">
      <c r="U50937" s="59"/>
    </row>
    <row r="50938" spans="21:21" x14ac:dyDescent="0.2">
      <c r="U50938" s="59"/>
    </row>
    <row r="50939" spans="21:21" x14ac:dyDescent="0.2">
      <c r="U50939" s="59"/>
    </row>
    <row r="50940" spans="21:21" x14ac:dyDescent="0.2">
      <c r="U50940" s="59"/>
    </row>
    <row r="50941" spans="21:21" x14ac:dyDescent="0.2">
      <c r="U50941" s="59"/>
    </row>
    <row r="50942" spans="21:21" x14ac:dyDescent="0.2">
      <c r="U50942" s="59"/>
    </row>
    <row r="50943" spans="21:21" x14ac:dyDescent="0.2">
      <c r="U50943" s="59"/>
    </row>
    <row r="50944" spans="21:21" x14ac:dyDescent="0.2">
      <c r="U50944" s="59"/>
    </row>
    <row r="50945" spans="21:21" x14ac:dyDescent="0.2">
      <c r="U50945" s="59"/>
    </row>
    <row r="50946" spans="21:21" x14ac:dyDescent="0.2">
      <c r="U50946" s="59"/>
    </row>
    <row r="50947" spans="21:21" x14ac:dyDescent="0.2">
      <c r="U50947" s="59"/>
    </row>
    <row r="50948" spans="21:21" x14ac:dyDescent="0.2">
      <c r="U50948" s="59"/>
    </row>
    <row r="50949" spans="21:21" x14ac:dyDescent="0.2">
      <c r="U50949" s="59"/>
    </row>
    <row r="50950" spans="21:21" x14ac:dyDescent="0.2">
      <c r="U50950" s="59"/>
    </row>
    <row r="50951" spans="21:21" x14ac:dyDescent="0.2">
      <c r="U50951" s="59"/>
    </row>
    <row r="50952" spans="21:21" x14ac:dyDescent="0.2">
      <c r="U50952" s="59"/>
    </row>
    <row r="50953" spans="21:21" x14ac:dyDescent="0.2">
      <c r="U50953" s="59"/>
    </row>
    <row r="50954" spans="21:21" x14ac:dyDescent="0.2">
      <c r="U50954" s="59"/>
    </row>
    <row r="50955" spans="21:21" x14ac:dyDescent="0.2">
      <c r="U50955" s="59"/>
    </row>
    <row r="50956" spans="21:21" x14ac:dyDescent="0.2">
      <c r="U50956" s="59"/>
    </row>
    <row r="50957" spans="21:21" x14ac:dyDescent="0.2">
      <c r="U50957" s="59"/>
    </row>
    <row r="50958" spans="21:21" x14ac:dyDescent="0.2">
      <c r="U50958" s="59"/>
    </row>
    <row r="50959" spans="21:21" x14ac:dyDescent="0.2">
      <c r="U50959" s="59"/>
    </row>
    <row r="50960" spans="21:21" x14ac:dyDescent="0.2">
      <c r="U50960" s="59"/>
    </row>
    <row r="50961" spans="21:21" x14ac:dyDescent="0.2">
      <c r="U50961" s="59"/>
    </row>
    <row r="50962" spans="21:21" x14ac:dyDescent="0.2">
      <c r="U50962" s="59"/>
    </row>
    <row r="50963" spans="21:21" x14ac:dyDescent="0.2">
      <c r="U50963" s="59"/>
    </row>
    <row r="50964" spans="21:21" x14ac:dyDescent="0.2">
      <c r="U50964" s="59"/>
    </row>
    <row r="50965" spans="21:21" x14ac:dyDescent="0.2">
      <c r="U50965" s="59"/>
    </row>
    <row r="50966" spans="21:21" x14ac:dyDescent="0.2">
      <c r="U50966" s="59"/>
    </row>
    <row r="50967" spans="21:21" x14ac:dyDescent="0.2">
      <c r="U50967" s="59"/>
    </row>
    <row r="50968" spans="21:21" x14ac:dyDescent="0.2">
      <c r="U50968" s="59"/>
    </row>
    <row r="50969" spans="21:21" x14ac:dyDescent="0.2">
      <c r="U50969" s="59"/>
    </row>
    <row r="50970" spans="21:21" x14ac:dyDescent="0.2">
      <c r="U50970" s="59"/>
    </row>
    <row r="50971" spans="21:21" x14ac:dyDescent="0.2">
      <c r="U50971" s="59"/>
    </row>
    <row r="50972" spans="21:21" x14ac:dyDescent="0.2">
      <c r="U50972" s="59"/>
    </row>
    <row r="50973" spans="21:21" x14ac:dyDescent="0.2">
      <c r="U50973" s="59"/>
    </row>
    <row r="50974" spans="21:21" x14ac:dyDescent="0.2">
      <c r="U50974" s="59"/>
    </row>
    <row r="50975" spans="21:21" x14ac:dyDescent="0.2">
      <c r="U50975" s="59"/>
    </row>
    <row r="50976" spans="21:21" x14ac:dyDescent="0.2">
      <c r="U50976" s="59"/>
    </row>
    <row r="50977" spans="21:21" x14ac:dyDescent="0.2">
      <c r="U50977" s="59"/>
    </row>
    <row r="50978" spans="21:21" x14ac:dyDescent="0.2">
      <c r="U50978" s="59"/>
    </row>
    <row r="50979" spans="21:21" x14ac:dyDescent="0.2">
      <c r="U50979" s="59"/>
    </row>
    <row r="50980" spans="21:21" x14ac:dyDescent="0.2">
      <c r="U50980" s="59"/>
    </row>
    <row r="50981" spans="21:21" x14ac:dyDescent="0.2">
      <c r="U50981" s="59"/>
    </row>
    <row r="50982" spans="21:21" x14ac:dyDescent="0.2">
      <c r="U50982" s="59"/>
    </row>
    <row r="50983" spans="21:21" x14ac:dyDescent="0.2">
      <c r="U50983" s="59"/>
    </row>
    <row r="50984" spans="21:21" x14ac:dyDescent="0.2">
      <c r="U50984" s="59"/>
    </row>
    <row r="50985" spans="21:21" x14ac:dyDescent="0.2">
      <c r="U50985" s="59"/>
    </row>
    <row r="50986" spans="21:21" x14ac:dyDescent="0.2">
      <c r="U50986" s="59"/>
    </row>
    <row r="50987" spans="21:21" x14ac:dyDescent="0.2">
      <c r="U50987" s="59"/>
    </row>
    <row r="50988" spans="21:21" x14ac:dyDescent="0.2">
      <c r="U50988" s="59"/>
    </row>
    <row r="50989" spans="21:21" x14ac:dyDescent="0.2">
      <c r="U50989" s="59"/>
    </row>
    <row r="50990" spans="21:21" x14ac:dyDescent="0.2">
      <c r="U50990" s="59"/>
    </row>
    <row r="50991" spans="21:21" x14ac:dyDescent="0.2">
      <c r="U50991" s="59"/>
    </row>
    <row r="50992" spans="21:21" x14ac:dyDescent="0.2">
      <c r="U50992" s="59"/>
    </row>
    <row r="50993" spans="21:21" x14ac:dyDescent="0.2">
      <c r="U50993" s="59"/>
    </row>
    <row r="50994" spans="21:21" x14ac:dyDescent="0.2">
      <c r="U50994" s="59"/>
    </row>
    <row r="50995" spans="21:21" x14ac:dyDescent="0.2">
      <c r="U50995" s="59"/>
    </row>
    <row r="50996" spans="21:21" x14ac:dyDescent="0.2">
      <c r="U50996" s="59"/>
    </row>
    <row r="50997" spans="21:21" x14ac:dyDescent="0.2">
      <c r="U50997" s="59"/>
    </row>
    <row r="50998" spans="21:21" x14ac:dyDescent="0.2">
      <c r="U50998" s="59"/>
    </row>
    <row r="50999" spans="21:21" x14ac:dyDescent="0.2">
      <c r="U50999" s="59"/>
    </row>
    <row r="51000" spans="21:21" x14ac:dyDescent="0.2">
      <c r="U51000" s="59"/>
    </row>
    <row r="51001" spans="21:21" x14ac:dyDescent="0.2">
      <c r="U51001" s="59"/>
    </row>
    <row r="51002" spans="21:21" x14ac:dyDescent="0.2">
      <c r="U51002" s="59"/>
    </row>
    <row r="51003" spans="21:21" x14ac:dyDescent="0.2">
      <c r="U51003" s="59"/>
    </row>
    <row r="51004" spans="21:21" x14ac:dyDescent="0.2">
      <c r="U51004" s="59"/>
    </row>
    <row r="51005" spans="21:21" x14ac:dyDescent="0.2">
      <c r="U51005" s="59"/>
    </row>
    <row r="51006" spans="21:21" x14ac:dyDescent="0.2">
      <c r="U51006" s="59"/>
    </row>
    <row r="51007" spans="21:21" x14ac:dyDescent="0.2">
      <c r="U51007" s="59"/>
    </row>
    <row r="51008" spans="21:21" x14ac:dyDescent="0.2">
      <c r="U51008" s="59"/>
    </row>
    <row r="51009" spans="21:21" x14ac:dyDescent="0.2">
      <c r="U51009" s="59"/>
    </row>
    <row r="51010" spans="21:21" x14ac:dyDescent="0.2">
      <c r="U51010" s="59"/>
    </row>
    <row r="51011" spans="21:21" x14ac:dyDescent="0.2">
      <c r="U51011" s="59"/>
    </row>
    <row r="51012" spans="21:21" x14ac:dyDescent="0.2">
      <c r="U51012" s="59"/>
    </row>
    <row r="51013" spans="21:21" x14ac:dyDescent="0.2">
      <c r="U51013" s="59"/>
    </row>
    <row r="51014" spans="21:21" x14ac:dyDescent="0.2">
      <c r="U51014" s="59"/>
    </row>
    <row r="51015" spans="21:21" x14ac:dyDescent="0.2">
      <c r="U51015" s="59"/>
    </row>
    <row r="51016" spans="21:21" x14ac:dyDescent="0.2">
      <c r="U51016" s="59"/>
    </row>
    <row r="51017" spans="21:21" x14ac:dyDescent="0.2">
      <c r="U51017" s="59"/>
    </row>
    <row r="51018" spans="21:21" x14ac:dyDescent="0.2">
      <c r="U51018" s="59"/>
    </row>
    <row r="51019" spans="21:21" x14ac:dyDescent="0.2">
      <c r="U51019" s="59"/>
    </row>
    <row r="51020" spans="21:21" x14ac:dyDescent="0.2">
      <c r="U51020" s="59"/>
    </row>
    <row r="51021" spans="21:21" x14ac:dyDescent="0.2">
      <c r="U51021" s="59"/>
    </row>
    <row r="51022" spans="21:21" x14ac:dyDescent="0.2">
      <c r="U51022" s="59"/>
    </row>
    <row r="51023" spans="21:21" x14ac:dyDescent="0.2">
      <c r="U51023" s="59"/>
    </row>
    <row r="51024" spans="21:21" x14ac:dyDescent="0.2">
      <c r="U51024" s="59"/>
    </row>
    <row r="51025" spans="21:21" x14ac:dyDescent="0.2">
      <c r="U51025" s="59"/>
    </row>
    <row r="51026" spans="21:21" x14ac:dyDescent="0.2">
      <c r="U51026" s="59"/>
    </row>
    <row r="51027" spans="21:21" x14ac:dyDescent="0.2">
      <c r="U51027" s="59"/>
    </row>
    <row r="51028" spans="21:21" x14ac:dyDescent="0.2">
      <c r="U51028" s="59"/>
    </row>
    <row r="51029" spans="21:21" x14ac:dyDescent="0.2">
      <c r="U51029" s="59"/>
    </row>
    <row r="51030" spans="21:21" x14ac:dyDescent="0.2">
      <c r="U51030" s="59"/>
    </row>
    <row r="51031" spans="21:21" x14ac:dyDescent="0.2">
      <c r="U51031" s="59"/>
    </row>
    <row r="51032" spans="21:21" x14ac:dyDescent="0.2">
      <c r="U51032" s="59"/>
    </row>
    <row r="51033" spans="21:21" x14ac:dyDescent="0.2">
      <c r="U51033" s="59"/>
    </row>
    <row r="51034" spans="21:21" x14ac:dyDescent="0.2">
      <c r="U51034" s="59"/>
    </row>
    <row r="51035" spans="21:21" x14ac:dyDescent="0.2">
      <c r="U51035" s="59"/>
    </row>
    <row r="51036" spans="21:21" x14ac:dyDescent="0.2">
      <c r="U51036" s="59"/>
    </row>
    <row r="51037" spans="21:21" x14ac:dyDescent="0.2">
      <c r="U51037" s="59"/>
    </row>
    <row r="51038" spans="21:21" x14ac:dyDescent="0.2">
      <c r="U51038" s="59"/>
    </row>
    <row r="51039" spans="21:21" x14ac:dyDescent="0.2">
      <c r="U51039" s="59"/>
    </row>
    <row r="51040" spans="21:21" x14ac:dyDescent="0.2">
      <c r="U51040" s="59"/>
    </row>
    <row r="51041" spans="21:21" x14ac:dyDescent="0.2">
      <c r="U51041" s="59"/>
    </row>
    <row r="51042" spans="21:21" x14ac:dyDescent="0.2">
      <c r="U51042" s="59"/>
    </row>
    <row r="51043" spans="21:21" x14ac:dyDescent="0.2">
      <c r="U51043" s="59"/>
    </row>
    <row r="51044" spans="21:21" x14ac:dyDescent="0.2">
      <c r="U51044" s="59"/>
    </row>
    <row r="51045" spans="21:21" x14ac:dyDescent="0.2">
      <c r="U51045" s="59"/>
    </row>
    <row r="51046" spans="21:21" x14ac:dyDescent="0.2">
      <c r="U51046" s="59"/>
    </row>
    <row r="51047" spans="21:21" x14ac:dyDescent="0.2">
      <c r="U51047" s="59"/>
    </row>
    <row r="51048" spans="21:21" x14ac:dyDescent="0.2">
      <c r="U51048" s="59"/>
    </row>
    <row r="51049" spans="21:21" x14ac:dyDescent="0.2">
      <c r="U51049" s="59"/>
    </row>
    <row r="51050" spans="21:21" x14ac:dyDescent="0.2">
      <c r="U51050" s="59"/>
    </row>
    <row r="51051" spans="21:21" x14ac:dyDescent="0.2">
      <c r="U51051" s="59"/>
    </row>
    <row r="51052" spans="21:21" x14ac:dyDescent="0.2">
      <c r="U51052" s="59"/>
    </row>
    <row r="51053" spans="21:21" x14ac:dyDescent="0.2">
      <c r="U51053" s="59"/>
    </row>
    <row r="51054" spans="21:21" x14ac:dyDescent="0.2">
      <c r="U51054" s="59"/>
    </row>
    <row r="51055" spans="21:21" x14ac:dyDescent="0.2">
      <c r="U51055" s="59"/>
    </row>
    <row r="51056" spans="21:21" x14ac:dyDescent="0.2">
      <c r="U51056" s="59"/>
    </row>
    <row r="51057" spans="21:21" x14ac:dyDescent="0.2">
      <c r="U51057" s="59"/>
    </row>
    <row r="51058" spans="21:21" x14ac:dyDescent="0.2">
      <c r="U51058" s="59"/>
    </row>
    <row r="51059" spans="21:21" x14ac:dyDescent="0.2">
      <c r="U51059" s="59"/>
    </row>
    <row r="51060" spans="21:21" x14ac:dyDescent="0.2">
      <c r="U51060" s="59"/>
    </row>
    <row r="51061" spans="21:21" x14ac:dyDescent="0.2">
      <c r="U51061" s="59"/>
    </row>
    <row r="51062" spans="21:21" x14ac:dyDescent="0.2">
      <c r="U51062" s="59"/>
    </row>
    <row r="51063" spans="21:21" x14ac:dyDescent="0.2">
      <c r="U51063" s="59"/>
    </row>
    <row r="51064" spans="21:21" x14ac:dyDescent="0.2">
      <c r="U51064" s="59"/>
    </row>
    <row r="51065" spans="21:21" x14ac:dyDescent="0.2">
      <c r="U51065" s="59"/>
    </row>
    <row r="51066" spans="21:21" x14ac:dyDescent="0.2">
      <c r="U51066" s="59"/>
    </row>
    <row r="51067" spans="21:21" x14ac:dyDescent="0.2">
      <c r="U51067" s="59"/>
    </row>
    <row r="51068" spans="21:21" x14ac:dyDescent="0.2">
      <c r="U51068" s="59"/>
    </row>
    <row r="51069" spans="21:21" x14ac:dyDescent="0.2">
      <c r="U51069" s="59"/>
    </row>
    <row r="51070" spans="21:21" x14ac:dyDescent="0.2">
      <c r="U51070" s="59"/>
    </row>
    <row r="51071" spans="21:21" x14ac:dyDescent="0.2">
      <c r="U51071" s="59"/>
    </row>
    <row r="51072" spans="21:21" x14ac:dyDescent="0.2">
      <c r="U51072" s="59"/>
    </row>
    <row r="51073" spans="21:21" x14ac:dyDescent="0.2">
      <c r="U51073" s="59"/>
    </row>
    <row r="51074" spans="21:21" x14ac:dyDescent="0.2">
      <c r="U51074" s="59"/>
    </row>
    <row r="51075" spans="21:21" x14ac:dyDescent="0.2">
      <c r="U51075" s="59"/>
    </row>
    <row r="51076" spans="21:21" x14ac:dyDescent="0.2">
      <c r="U51076" s="59"/>
    </row>
    <row r="51077" spans="21:21" x14ac:dyDescent="0.2">
      <c r="U51077" s="59"/>
    </row>
    <row r="51078" spans="21:21" x14ac:dyDescent="0.2">
      <c r="U51078" s="59"/>
    </row>
    <row r="51079" spans="21:21" x14ac:dyDescent="0.2">
      <c r="U51079" s="59"/>
    </row>
    <row r="51080" spans="21:21" x14ac:dyDescent="0.2">
      <c r="U51080" s="59"/>
    </row>
    <row r="51081" spans="21:21" x14ac:dyDescent="0.2">
      <c r="U51081" s="59"/>
    </row>
    <row r="51082" spans="21:21" x14ac:dyDescent="0.2">
      <c r="U51082" s="59"/>
    </row>
    <row r="51083" spans="21:21" x14ac:dyDescent="0.2">
      <c r="U51083" s="59"/>
    </row>
    <row r="51084" spans="21:21" x14ac:dyDescent="0.2">
      <c r="U51084" s="59"/>
    </row>
    <row r="51085" spans="21:21" x14ac:dyDescent="0.2">
      <c r="U51085" s="59"/>
    </row>
    <row r="51086" spans="21:21" x14ac:dyDescent="0.2">
      <c r="U51086" s="59"/>
    </row>
    <row r="51087" spans="21:21" x14ac:dyDescent="0.2">
      <c r="U51087" s="59"/>
    </row>
    <row r="51088" spans="21:21" x14ac:dyDescent="0.2">
      <c r="U51088" s="59"/>
    </row>
    <row r="51089" spans="21:21" x14ac:dyDescent="0.2">
      <c r="U51089" s="59"/>
    </row>
    <row r="51090" spans="21:21" x14ac:dyDescent="0.2">
      <c r="U51090" s="59"/>
    </row>
    <row r="51091" spans="21:21" x14ac:dyDescent="0.2">
      <c r="U51091" s="59"/>
    </row>
    <row r="51092" spans="21:21" x14ac:dyDescent="0.2">
      <c r="U51092" s="59"/>
    </row>
    <row r="51093" spans="21:21" x14ac:dyDescent="0.2">
      <c r="U51093" s="59"/>
    </row>
    <row r="51094" spans="21:21" x14ac:dyDescent="0.2">
      <c r="U51094" s="59"/>
    </row>
    <row r="51095" spans="21:21" x14ac:dyDescent="0.2">
      <c r="U51095" s="59"/>
    </row>
    <row r="51096" spans="21:21" x14ac:dyDescent="0.2">
      <c r="U51096" s="59"/>
    </row>
    <row r="51097" spans="21:21" x14ac:dyDescent="0.2">
      <c r="U51097" s="59"/>
    </row>
    <row r="51098" spans="21:21" x14ac:dyDescent="0.2">
      <c r="U51098" s="59"/>
    </row>
    <row r="51099" spans="21:21" x14ac:dyDescent="0.2">
      <c r="U51099" s="59"/>
    </row>
    <row r="51100" spans="21:21" x14ac:dyDescent="0.2">
      <c r="U51100" s="59"/>
    </row>
    <row r="51101" spans="21:21" x14ac:dyDescent="0.2">
      <c r="U51101" s="59"/>
    </row>
    <row r="51102" spans="21:21" x14ac:dyDescent="0.2">
      <c r="U51102" s="59"/>
    </row>
    <row r="51103" spans="21:21" x14ac:dyDescent="0.2">
      <c r="U51103" s="59"/>
    </row>
    <row r="51104" spans="21:21" x14ac:dyDescent="0.2">
      <c r="U51104" s="59"/>
    </row>
    <row r="51105" spans="21:21" x14ac:dyDescent="0.2">
      <c r="U51105" s="59"/>
    </row>
    <row r="51106" spans="21:21" x14ac:dyDescent="0.2">
      <c r="U51106" s="59"/>
    </row>
    <row r="51107" spans="21:21" x14ac:dyDescent="0.2">
      <c r="U51107" s="59"/>
    </row>
    <row r="51108" spans="21:21" x14ac:dyDescent="0.2">
      <c r="U51108" s="59"/>
    </row>
    <row r="51109" spans="21:21" x14ac:dyDescent="0.2">
      <c r="U51109" s="59"/>
    </row>
    <row r="51110" spans="21:21" x14ac:dyDescent="0.2">
      <c r="U51110" s="59"/>
    </row>
    <row r="51111" spans="21:21" x14ac:dyDescent="0.2">
      <c r="U51111" s="59"/>
    </row>
    <row r="51112" spans="21:21" x14ac:dyDescent="0.2">
      <c r="U51112" s="59"/>
    </row>
    <row r="51113" spans="21:21" x14ac:dyDescent="0.2">
      <c r="U51113" s="59"/>
    </row>
    <row r="51114" spans="21:21" x14ac:dyDescent="0.2">
      <c r="U51114" s="59"/>
    </row>
    <row r="51115" spans="21:21" x14ac:dyDescent="0.2">
      <c r="U51115" s="59"/>
    </row>
    <row r="51116" spans="21:21" x14ac:dyDescent="0.2">
      <c r="U51116" s="59"/>
    </row>
    <row r="51117" spans="21:21" x14ac:dyDescent="0.2">
      <c r="U51117" s="59"/>
    </row>
    <row r="51118" spans="21:21" x14ac:dyDescent="0.2">
      <c r="U51118" s="59"/>
    </row>
    <row r="51119" spans="21:21" x14ac:dyDescent="0.2">
      <c r="U51119" s="59"/>
    </row>
    <row r="51120" spans="21:21" x14ac:dyDescent="0.2">
      <c r="U51120" s="59"/>
    </row>
    <row r="51121" spans="21:21" x14ac:dyDescent="0.2">
      <c r="U51121" s="59"/>
    </row>
    <row r="51122" spans="21:21" x14ac:dyDescent="0.2">
      <c r="U51122" s="59"/>
    </row>
    <row r="51123" spans="21:21" x14ac:dyDescent="0.2">
      <c r="U51123" s="59"/>
    </row>
    <row r="51124" spans="21:21" x14ac:dyDescent="0.2">
      <c r="U51124" s="59"/>
    </row>
    <row r="51125" spans="21:21" x14ac:dyDescent="0.2">
      <c r="U51125" s="59"/>
    </row>
    <row r="51126" spans="21:21" x14ac:dyDescent="0.2">
      <c r="U51126" s="59"/>
    </row>
    <row r="51127" spans="21:21" x14ac:dyDescent="0.2">
      <c r="U51127" s="59"/>
    </row>
    <row r="51128" spans="21:21" x14ac:dyDescent="0.2">
      <c r="U51128" s="59"/>
    </row>
    <row r="51129" spans="21:21" x14ac:dyDescent="0.2">
      <c r="U51129" s="59"/>
    </row>
    <row r="51130" spans="21:21" x14ac:dyDescent="0.2">
      <c r="U51130" s="59"/>
    </row>
    <row r="51131" spans="21:21" x14ac:dyDescent="0.2">
      <c r="U51131" s="59"/>
    </row>
    <row r="51132" spans="21:21" x14ac:dyDescent="0.2">
      <c r="U51132" s="59"/>
    </row>
    <row r="51133" spans="21:21" x14ac:dyDescent="0.2">
      <c r="U51133" s="59"/>
    </row>
    <row r="51134" spans="21:21" x14ac:dyDescent="0.2">
      <c r="U51134" s="59"/>
    </row>
    <row r="51135" spans="21:21" x14ac:dyDescent="0.2">
      <c r="U51135" s="59"/>
    </row>
    <row r="51136" spans="21:21" x14ac:dyDescent="0.2">
      <c r="U51136" s="59"/>
    </row>
    <row r="51137" spans="21:21" x14ac:dyDescent="0.2">
      <c r="U51137" s="59"/>
    </row>
    <row r="51138" spans="21:21" x14ac:dyDescent="0.2">
      <c r="U51138" s="59"/>
    </row>
    <row r="51139" spans="21:21" x14ac:dyDescent="0.2">
      <c r="U51139" s="59"/>
    </row>
    <row r="51140" spans="21:21" x14ac:dyDescent="0.2">
      <c r="U51140" s="59"/>
    </row>
    <row r="51141" spans="21:21" x14ac:dyDescent="0.2">
      <c r="U51141" s="59"/>
    </row>
    <row r="51142" spans="21:21" x14ac:dyDescent="0.2">
      <c r="U51142" s="59"/>
    </row>
    <row r="51143" spans="21:21" x14ac:dyDescent="0.2">
      <c r="U51143" s="59"/>
    </row>
    <row r="51144" spans="21:21" x14ac:dyDescent="0.2">
      <c r="U51144" s="59"/>
    </row>
    <row r="51145" spans="21:21" x14ac:dyDescent="0.2">
      <c r="U51145" s="59"/>
    </row>
    <row r="51146" spans="21:21" x14ac:dyDescent="0.2">
      <c r="U51146" s="59"/>
    </row>
    <row r="51147" spans="21:21" x14ac:dyDescent="0.2">
      <c r="U51147" s="59"/>
    </row>
    <row r="51148" spans="21:21" x14ac:dyDescent="0.2">
      <c r="U51148" s="59"/>
    </row>
    <row r="51149" spans="21:21" x14ac:dyDescent="0.2">
      <c r="U51149" s="59"/>
    </row>
    <row r="51150" spans="21:21" x14ac:dyDescent="0.2">
      <c r="U51150" s="59"/>
    </row>
    <row r="51151" spans="21:21" x14ac:dyDescent="0.2">
      <c r="U51151" s="59"/>
    </row>
    <row r="51152" spans="21:21" x14ac:dyDescent="0.2">
      <c r="U51152" s="59"/>
    </row>
    <row r="51153" spans="21:21" x14ac:dyDescent="0.2">
      <c r="U51153" s="59"/>
    </row>
    <row r="51154" spans="21:21" x14ac:dyDescent="0.2">
      <c r="U51154" s="59"/>
    </row>
    <row r="51155" spans="21:21" x14ac:dyDescent="0.2">
      <c r="U51155" s="59"/>
    </row>
    <row r="51156" spans="21:21" x14ac:dyDescent="0.2">
      <c r="U51156" s="59"/>
    </row>
    <row r="51157" spans="21:21" x14ac:dyDescent="0.2">
      <c r="U51157" s="59"/>
    </row>
    <row r="51158" spans="21:21" x14ac:dyDescent="0.2">
      <c r="U51158" s="59"/>
    </row>
    <row r="51159" spans="21:21" x14ac:dyDescent="0.2">
      <c r="U51159" s="59"/>
    </row>
    <row r="51160" spans="21:21" x14ac:dyDescent="0.2">
      <c r="U51160" s="59"/>
    </row>
    <row r="51161" spans="21:21" x14ac:dyDescent="0.2">
      <c r="U51161" s="59"/>
    </row>
    <row r="51162" spans="21:21" x14ac:dyDescent="0.2">
      <c r="U51162" s="59"/>
    </row>
    <row r="51163" spans="21:21" x14ac:dyDescent="0.2">
      <c r="U51163" s="59"/>
    </row>
    <row r="51164" spans="21:21" x14ac:dyDescent="0.2">
      <c r="U51164" s="59"/>
    </row>
    <row r="51165" spans="21:21" x14ac:dyDescent="0.2">
      <c r="U51165" s="59"/>
    </row>
    <row r="51166" spans="21:21" x14ac:dyDescent="0.2">
      <c r="U51166" s="59"/>
    </row>
    <row r="51167" spans="21:21" x14ac:dyDescent="0.2">
      <c r="U51167" s="59"/>
    </row>
    <row r="51168" spans="21:21" x14ac:dyDescent="0.2">
      <c r="U51168" s="59"/>
    </row>
    <row r="51169" spans="21:21" x14ac:dyDescent="0.2">
      <c r="U51169" s="59"/>
    </row>
    <row r="51170" spans="21:21" x14ac:dyDescent="0.2">
      <c r="U51170" s="59"/>
    </row>
    <row r="51171" spans="21:21" x14ac:dyDescent="0.2">
      <c r="U51171" s="59"/>
    </row>
    <row r="51172" spans="21:21" x14ac:dyDescent="0.2">
      <c r="U51172" s="59"/>
    </row>
    <row r="51173" spans="21:21" x14ac:dyDescent="0.2">
      <c r="U51173" s="59"/>
    </row>
    <row r="51174" spans="21:21" x14ac:dyDescent="0.2">
      <c r="U51174" s="59"/>
    </row>
    <row r="51175" spans="21:21" x14ac:dyDescent="0.2">
      <c r="U51175" s="59"/>
    </row>
    <row r="51176" spans="21:21" x14ac:dyDescent="0.2">
      <c r="U51176" s="59"/>
    </row>
    <row r="51177" spans="21:21" x14ac:dyDescent="0.2">
      <c r="U51177" s="59"/>
    </row>
    <row r="51178" spans="21:21" x14ac:dyDescent="0.2">
      <c r="U51178" s="59"/>
    </row>
    <row r="51179" spans="21:21" x14ac:dyDescent="0.2">
      <c r="U51179" s="59"/>
    </row>
    <row r="51180" spans="21:21" x14ac:dyDescent="0.2">
      <c r="U51180" s="59"/>
    </row>
    <row r="51181" spans="21:21" x14ac:dyDescent="0.2">
      <c r="U51181" s="59"/>
    </row>
    <row r="51182" spans="21:21" x14ac:dyDescent="0.2">
      <c r="U51182" s="59"/>
    </row>
    <row r="51183" spans="21:21" x14ac:dyDescent="0.2">
      <c r="U51183" s="59"/>
    </row>
    <row r="51184" spans="21:21" x14ac:dyDescent="0.2">
      <c r="U51184" s="59"/>
    </row>
    <row r="51185" spans="21:21" x14ac:dyDescent="0.2">
      <c r="U51185" s="59"/>
    </row>
    <row r="51186" spans="21:21" x14ac:dyDescent="0.2">
      <c r="U51186" s="59"/>
    </row>
    <row r="51187" spans="21:21" x14ac:dyDescent="0.2">
      <c r="U51187" s="59"/>
    </row>
    <row r="51188" spans="21:21" x14ac:dyDescent="0.2">
      <c r="U51188" s="59"/>
    </row>
    <row r="51189" spans="21:21" x14ac:dyDescent="0.2">
      <c r="U51189" s="59"/>
    </row>
    <row r="51190" spans="21:21" x14ac:dyDescent="0.2">
      <c r="U51190" s="59"/>
    </row>
    <row r="51191" spans="21:21" x14ac:dyDescent="0.2">
      <c r="U51191" s="59"/>
    </row>
    <row r="51192" spans="21:21" x14ac:dyDescent="0.2">
      <c r="U51192" s="59"/>
    </row>
    <row r="51193" spans="21:21" x14ac:dyDescent="0.2">
      <c r="U51193" s="59"/>
    </row>
    <row r="51194" spans="21:21" x14ac:dyDescent="0.2">
      <c r="U51194" s="59"/>
    </row>
    <row r="51195" spans="21:21" x14ac:dyDescent="0.2">
      <c r="U51195" s="59"/>
    </row>
    <row r="51196" spans="21:21" x14ac:dyDescent="0.2">
      <c r="U51196" s="59"/>
    </row>
    <row r="51197" spans="21:21" x14ac:dyDescent="0.2">
      <c r="U51197" s="59"/>
    </row>
    <row r="51198" spans="21:21" x14ac:dyDescent="0.2">
      <c r="U51198" s="59"/>
    </row>
    <row r="51199" spans="21:21" x14ac:dyDescent="0.2">
      <c r="U51199" s="59"/>
    </row>
    <row r="51200" spans="21:21" x14ac:dyDescent="0.2">
      <c r="U51200" s="59"/>
    </row>
    <row r="51201" spans="21:21" x14ac:dyDescent="0.2">
      <c r="U51201" s="59"/>
    </row>
    <row r="51202" spans="21:21" x14ac:dyDescent="0.2">
      <c r="U51202" s="59"/>
    </row>
    <row r="51203" spans="21:21" x14ac:dyDescent="0.2">
      <c r="U51203" s="59"/>
    </row>
    <row r="51204" spans="21:21" x14ac:dyDescent="0.2">
      <c r="U51204" s="59"/>
    </row>
    <row r="51205" spans="21:21" x14ac:dyDescent="0.2">
      <c r="U51205" s="59"/>
    </row>
    <row r="51206" spans="21:21" x14ac:dyDescent="0.2">
      <c r="U51206" s="59"/>
    </row>
    <row r="51207" spans="21:21" x14ac:dyDescent="0.2">
      <c r="U51207" s="59"/>
    </row>
    <row r="51208" spans="21:21" x14ac:dyDescent="0.2">
      <c r="U51208" s="59"/>
    </row>
    <row r="51209" spans="21:21" x14ac:dyDescent="0.2">
      <c r="U51209" s="59"/>
    </row>
    <row r="51210" spans="21:21" x14ac:dyDescent="0.2">
      <c r="U51210" s="59"/>
    </row>
    <row r="51211" spans="21:21" x14ac:dyDescent="0.2">
      <c r="U51211" s="59"/>
    </row>
    <row r="51212" spans="21:21" x14ac:dyDescent="0.2">
      <c r="U51212" s="59"/>
    </row>
    <row r="51213" spans="21:21" x14ac:dyDescent="0.2">
      <c r="U51213" s="59"/>
    </row>
    <row r="51214" spans="21:21" x14ac:dyDescent="0.2">
      <c r="U51214" s="59"/>
    </row>
    <row r="51215" spans="21:21" x14ac:dyDescent="0.2">
      <c r="U51215" s="59"/>
    </row>
    <row r="51216" spans="21:21" x14ac:dyDescent="0.2">
      <c r="U51216" s="59"/>
    </row>
    <row r="51217" spans="21:21" x14ac:dyDescent="0.2">
      <c r="U51217" s="59"/>
    </row>
    <row r="51218" spans="21:21" x14ac:dyDescent="0.2">
      <c r="U51218" s="59"/>
    </row>
    <row r="51219" spans="21:21" x14ac:dyDescent="0.2">
      <c r="U51219" s="59"/>
    </row>
    <row r="51220" spans="21:21" x14ac:dyDescent="0.2">
      <c r="U51220" s="59"/>
    </row>
    <row r="51221" spans="21:21" x14ac:dyDescent="0.2">
      <c r="U51221" s="59"/>
    </row>
    <row r="51222" spans="21:21" x14ac:dyDescent="0.2">
      <c r="U51222" s="59"/>
    </row>
    <row r="51223" spans="21:21" x14ac:dyDescent="0.2">
      <c r="U51223" s="59"/>
    </row>
    <row r="51224" spans="21:21" x14ac:dyDescent="0.2">
      <c r="U51224" s="59"/>
    </row>
    <row r="51225" spans="21:21" x14ac:dyDescent="0.2">
      <c r="U51225" s="59"/>
    </row>
    <row r="51226" spans="21:21" x14ac:dyDescent="0.2">
      <c r="U51226" s="59"/>
    </row>
    <row r="51227" spans="21:21" x14ac:dyDescent="0.2">
      <c r="U51227" s="59"/>
    </row>
    <row r="51228" spans="21:21" x14ac:dyDescent="0.2">
      <c r="U51228" s="59"/>
    </row>
    <row r="51229" spans="21:21" x14ac:dyDescent="0.2">
      <c r="U51229" s="59"/>
    </row>
    <row r="51230" spans="21:21" x14ac:dyDescent="0.2">
      <c r="U51230" s="59"/>
    </row>
    <row r="51231" spans="21:21" x14ac:dyDescent="0.2">
      <c r="U51231" s="59"/>
    </row>
    <row r="51232" spans="21:21" x14ac:dyDescent="0.2">
      <c r="U51232" s="59"/>
    </row>
    <row r="51233" spans="21:21" x14ac:dyDescent="0.2">
      <c r="U51233" s="59"/>
    </row>
    <row r="51234" spans="21:21" x14ac:dyDescent="0.2">
      <c r="U51234" s="59"/>
    </row>
    <row r="51235" spans="21:21" x14ac:dyDescent="0.2">
      <c r="U51235" s="59"/>
    </row>
    <row r="51236" spans="21:21" x14ac:dyDescent="0.2">
      <c r="U51236" s="59"/>
    </row>
    <row r="51237" spans="21:21" x14ac:dyDescent="0.2">
      <c r="U51237" s="59"/>
    </row>
    <row r="51238" spans="21:21" x14ac:dyDescent="0.2">
      <c r="U51238" s="59"/>
    </row>
    <row r="51239" spans="21:21" x14ac:dyDescent="0.2">
      <c r="U51239" s="59"/>
    </row>
    <row r="51240" spans="21:21" x14ac:dyDescent="0.2">
      <c r="U51240" s="59"/>
    </row>
    <row r="51241" spans="21:21" x14ac:dyDescent="0.2">
      <c r="U51241" s="59"/>
    </row>
    <row r="51242" spans="21:21" x14ac:dyDescent="0.2">
      <c r="U51242" s="59"/>
    </row>
    <row r="51243" spans="21:21" x14ac:dyDescent="0.2">
      <c r="U51243" s="59"/>
    </row>
    <row r="51244" spans="21:21" x14ac:dyDescent="0.2">
      <c r="U51244" s="59"/>
    </row>
    <row r="51245" spans="21:21" x14ac:dyDescent="0.2">
      <c r="U51245" s="59"/>
    </row>
    <row r="51246" spans="21:21" x14ac:dyDescent="0.2">
      <c r="U51246" s="59"/>
    </row>
    <row r="51247" spans="21:21" x14ac:dyDescent="0.2">
      <c r="U51247" s="59"/>
    </row>
    <row r="51248" spans="21:21" x14ac:dyDescent="0.2">
      <c r="U51248" s="59"/>
    </row>
    <row r="51249" spans="21:21" x14ac:dyDescent="0.2">
      <c r="U51249" s="59"/>
    </row>
    <row r="51250" spans="21:21" x14ac:dyDescent="0.2">
      <c r="U51250" s="59"/>
    </row>
    <row r="51251" spans="21:21" x14ac:dyDescent="0.2">
      <c r="U51251" s="59"/>
    </row>
    <row r="51252" spans="21:21" x14ac:dyDescent="0.2">
      <c r="U51252" s="59"/>
    </row>
    <row r="51253" spans="21:21" x14ac:dyDescent="0.2">
      <c r="U51253" s="59"/>
    </row>
    <row r="51254" spans="21:21" x14ac:dyDescent="0.2">
      <c r="U51254" s="59"/>
    </row>
    <row r="51255" spans="21:21" x14ac:dyDescent="0.2">
      <c r="U51255" s="59"/>
    </row>
    <row r="51256" spans="21:21" x14ac:dyDescent="0.2">
      <c r="U51256" s="59"/>
    </row>
    <row r="51257" spans="21:21" x14ac:dyDescent="0.2">
      <c r="U51257" s="59"/>
    </row>
    <row r="51258" spans="21:21" x14ac:dyDescent="0.2">
      <c r="U51258" s="59"/>
    </row>
    <row r="51259" spans="21:21" x14ac:dyDescent="0.2">
      <c r="U51259" s="59"/>
    </row>
    <row r="51260" spans="21:21" x14ac:dyDescent="0.2">
      <c r="U51260" s="59"/>
    </row>
    <row r="51261" spans="21:21" x14ac:dyDescent="0.2">
      <c r="U51261" s="59"/>
    </row>
    <row r="51262" spans="21:21" x14ac:dyDescent="0.2">
      <c r="U51262" s="59"/>
    </row>
    <row r="51263" spans="21:21" x14ac:dyDescent="0.2">
      <c r="U51263" s="59"/>
    </row>
    <row r="51264" spans="21:21" x14ac:dyDescent="0.2">
      <c r="U51264" s="59"/>
    </row>
    <row r="51265" spans="21:21" x14ac:dyDescent="0.2">
      <c r="U51265" s="59"/>
    </row>
    <row r="51266" spans="21:21" x14ac:dyDescent="0.2">
      <c r="U51266" s="59"/>
    </row>
    <row r="51267" spans="21:21" x14ac:dyDescent="0.2">
      <c r="U51267" s="59"/>
    </row>
    <row r="51268" spans="21:21" x14ac:dyDescent="0.2">
      <c r="U51268" s="59"/>
    </row>
    <row r="51269" spans="21:21" x14ac:dyDescent="0.2">
      <c r="U51269" s="59"/>
    </row>
    <row r="51270" spans="21:21" x14ac:dyDescent="0.2">
      <c r="U51270" s="59"/>
    </row>
    <row r="51271" spans="21:21" x14ac:dyDescent="0.2">
      <c r="U51271" s="59"/>
    </row>
    <row r="51272" spans="21:21" x14ac:dyDescent="0.2">
      <c r="U51272" s="59"/>
    </row>
    <row r="51273" spans="21:21" x14ac:dyDescent="0.2">
      <c r="U51273" s="59"/>
    </row>
    <row r="51274" spans="21:21" x14ac:dyDescent="0.2">
      <c r="U51274" s="59"/>
    </row>
    <row r="51275" spans="21:21" x14ac:dyDescent="0.2">
      <c r="U51275" s="59"/>
    </row>
    <row r="51276" spans="21:21" x14ac:dyDescent="0.2">
      <c r="U51276" s="59"/>
    </row>
    <row r="51277" spans="21:21" x14ac:dyDescent="0.2">
      <c r="U51277" s="59"/>
    </row>
    <row r="51278" spans="21:21" x14ac:dyDescent="0.2">
      <c r="U51278" s="59"/>
    </row>
    <row r="51279" spans="21:21" x14ac:dyDescent="0.2">
      <c r="U51279" s="59"/>
    </row>
    <row r="51280" spans="21:21" x14ac:dyDescent="0.2">
      <c r="U51280" s="59"/>
    </row>
    <row r="51281" spans="21:21" x14ac:dyDescent="0.2">
      <c r="U51281" s="59"/>
    </row>
    <row r="51282" spans="21:21" x14ac:dyDescent="0.2">
      <c r="U51282" s="59"/>
    </row>
    <row r="51283" spans="21:21" x14ac:dyDescent="0.2">
      <c r="U51283" s="59"/>
    </row>
    <row r="51284" spans="21:21" x14ac:dyDescent="0.2">
      <c r="U51284" s="59"/>
    </row>
    <row r="51285" spans="21:21" x14ac:dyDescent="0.2">
      <c r="U51285" s="59"/>
    </row>
    <row r="51286" spans="21:21" x14ac:dyDescent="0.2">
      <c r="U51286" s="59"/>
    </row>
    <row r="51287" spans="21:21" x14ac:dyDescent="0.2">
      <c r="U51287" s="59"/>
    </row>
    <row r="51288" spans="21:21" x14ac:dyDescent="0.2">
      <c r="U51288" s="59"/>
    </row>
    <row r="51289" spans="21:21" x14ac:dyDescent="0.2">
      <c r="U51289" s="59"/>
    </row>
    <row r="51290" spans="21:21" x14ac:dyDescent="0.2">
      <c r="U51290" s="59"/>
    </row>
    <row r="51291" spans="21:21" x14ac:dyDescent="0.2">
      <c r="U51291" s="59"/>
    </row>
    <row r="51292" spans="21:21" x14ac:dyDescent="0.2">
      <c r="U51292" s="59"/>
    </row>
    <row r="51293" spans="21:21" x14ac:dyDescent="0.2">
      <c r="U51293" s="59"/>
    </row>
    <row r="51294" spans="21:21" x14ac:dyDescent="0.2">
      <c r="U51294" s="59"/>
    </row>
    <row r="51295" spans="21:21" x14ac:dyDescent="0.2">
      <c r="U51295" s="59"/>
    </row>
    <row r="51296" spans="21:21" x14ac:dyDescent="0.2">
      <c r="U51296" s="59"/>
    </row>
    <row r="51297" spans="21:21" x14ac:dyDescent="0.2">
      <c r="U51297" s="59"/>
    </row>
    <row r="51298" spans="21:21" x14ac:dyDescent="0.2">
      <c r="U51298" s="59"/>
    </row>
    <row r="51299" spans="21:21" x14ac:dyDescent="0.2">
      <c r="U51299" s="59"/>
    </row>
    <row r="51300" spans="21:21" x14ac:dyDescent="0.2">
      <c r="U51300" s="59"/>
    </row>
    <row r="51301" spans="21:21" x14ac:dyDescent="0.2">
      <c r="U51301" s="59"/>
    </row>
    <row r="51302" spans="21:21" x14ac:dyDescent="0.2">
      <c r="U51302" s="59"/>
    </row>
    <row r="51303" spans="21:21" x14ac:dyDescent="0.2">
      <c r="U51303" s="59"/>
    </row>
    <row r="51304" spans="21:21" x14ac:dyDescent="0.2">
      <c r="U51304" s="59"/>
    </row>
    <row r="51305" spans="21:21" x14ac:dyDescent="0.2">
      <c r="U51305" s="59"/>
    </row>
    <row r="51306" spans="21:21" x14ac:dyDescent="0.2">
      <c r="U51306" s="59"/>
    </row>
    <row r="51307" spans="21:21" x14ac:dyDescent="0.2">
      <c r="U51307" s="59"/>
    </row>
    <row r="51308" spans="21:21" x14ac:dyDescent="0.2">
      <c r="U51308" s="59"/>
    </row>
    <row r="51309" spans="21:21" x14ac:dyDescent="0.2">
      <c r="U51309" s="59"/>
    </row>
    <row r="51310" spans="21:21" x14ac:dyDescent="0.2">
      <c r="U51310" s="59"/>
    </row>
    <row r="51311" spans="21:21" x14ac:dyDescent="0.2">
      <c r="U51311" s="59"/>
    </row>
    <row r="51312" spans="21:21" x14ac:dyDescent="0.2">
      <c r="U51312" s="59"/>
    </row>
    <row r="51313" spans="21:21" x14ac:dyDescent="0.2">
      <c r="U51313" s="59"/>
    </row>
    <row r="51314" spans="21:21" x14ac:dyDescent="0.2">
      <c r="U51314" s="59"/>
    </row>
    <row r="51315" spans="21:21" x14ac:dyDescent="0.2">
      <c r="U51315" s="59"/>
    </row>
    <row r="51316" spans="21:21" x14ac:dyDescent="0.2">
      <c r="U51316" s="59"/>
    </row>
    <row r="51317" spans="21:21" x14ac:dyDescent="0.2">
      <c r="U51317" s="59"/>
    </row>
    <row r="51318" spans="21:21" x14ac:dyDescent="0.2">
      <c r="U51318" s="59"/>
    </row>
    <row r="51319" spans="21:21" x14ac:dyDescent="0.2">
      <c r="U51319" s="59"/>
    </row>
    <row r="51320" spans="21:21" x14ac:dyDescent="0.2">
      <c r="U51320" s="59"/>
    </row>
    <row r="51321" spans="21:21" x14ac:dyDescent="0.2">
      <c r="U51321" s="59"/>
    </row>
    <row r="51322" spans="21:21" x14ac:dyDescent="0.2">
      <c r="U51322" s="59"/>
    </row>
    <row r="51323" spans="21:21" x14ac:dyDescent="0.2">
      <c r="U51323" s="59"/>
    </row>
    <row r="51324" spans="21:21" x14ac:dyDescent="0.2">
      <c r="U51324" s="59"/>
    </row>
    <row r="51325" spans="21:21" x14ac:dyDescent="0.2">
      <c r="U51325" s="59"/>
    </row>
    <row r="51326" spans="21:21" x14ac:dyDescent="0.2">
      <c r="U51326" s="59"/>
    </row>
    <row r="51327" spans="21:21" x14ac:dyDescent="0.2">
      <c r="U51327" s="59"/>
    </row>
    <row r="51328" spans="21:21" x14ac:dyDescent="0.2">
      <c r="U51328" s="59"/>
    </row>
    <row r="51329" spans="21:21" x14ac:dyDescent="0.2">
      <c r="U51329" s="59"/>
    </row>
    <row r="51330" spans="21:21" x14ac:dyDescent="0.2">
      <c r="U51330" s="59"/>
    </row>
    <row r="51331" spans="21:21" x14ac:dyDescent="0.2">
      <c r="U51331" s="59"/>
    </row>
    <row r="51332" spans="21:21" x14ac:dyDescent="0.2">
      <c r="U51332" s="59"/>
    </row>
    <row r="51333" spans="21:21" x14ac:dyDescent="0.2">
      <c r="U51333" s="59"/>
    </row>
    <row r="51334" spans="21:21" x14ac:dyDescent="0.2">
      <c r="U51334" s="59"/>
    </row>
    <row r="51335" spans="21:21" x14ac:dyDescent="0.2">
      <c r="U51335" s="59"/>
    </row>
    <row r="51336" spans="21:21" x14ac:dyDescent="0.2">
      <c r="U51336" s="59"/>
    </row>
    <row r="51337" spans="21:21" x14ac:dyDescent="0.2">
      <c r="U51337" s="59"/>
    </row>
    <row r="51338" spans="21:21" x14ac:dyDescent="0.2">
      <c r="U51338" s="59"/>
    </row>
    <row r="51339" spans="21:21" x14ac:dyDescent="0.2">
      <c r="U51339" s="59"/>
    </row>
    <row r="51340" spans="21:21" x14ac:dyDescent="0.2">
      <c r="U51340" s="59"/>
    </row>
    <row r="51341" spans="21:21" x14ac:dyDescent="0.2">
      <c r="U51341" s="59"/>
    </row>
    <row r="51342" spans="21:21" x14ac:dyDescent="0.2">
      <c r="U51342" s="59"/>
    </row>
    <row r="51343" spans="21:21" x14ac:dyDescent="0.2">
      <c r="U51343" s="59"/>
    </row>
    <row r="51344" spans="21:21" x14ac:dyDescent="0.2">
      <c r="U51344" s="59"/>
    </row>
    <row r="51345" spans="21:21" x14ac:dyDescent="0.2">
      <c r="U51345" s="59"/>
    </row>
    <row r="51346" spans="21:21" x14ac:dyDescent="0.2">
      <c r="U51346" s="59"/>
    </row>
    <row r="51347" spans="21:21" x14ac:dyDescent="0.2">
      <c r="U51347" s="59"/>
    </row>
    <row r="51348" spans="21:21" x14ac:dyDescent="0.2">
      <c r="U51348" s="59"/>
    </row>
    <row r="51349" spans="21:21" x14ac:dyDescent="0.2">
      <c r="U51349" s="59"/>
    </row>
    <row r="51350" spans="21:21" x14ac:dyDescent="0.2">
      <c r="U51350" s="59"/>
    </row>
    <row r="51351" spans="21:21" x14ac:dyDescent="0.2">
      <c r="U51351" s="59"/>
    </row>
    <row r="51352" spans="21:21" x14ac:dyDescent="0.2">
      <c r="U51352" s="59"/>
    </row>
    <row r="51353" spans="21:21" x14ac:dyDescent="0.2">
      <c r="U51353" s="59"/>
    </row>
    <row r="51354" spans="21:21" x14ac:dyDescent="0.2">
      <c r="U51354" s="59"/>
    </row>
    <row r="51355" spans="21:21" x14ac:dyDescent="0.2">
      <c r="U51355" s="59"/>
    </row>
    <row r="51356" spans="21:21" x14ac:dyDescent="0.2">
      <c r="U51356" s="59"/>
    </row>
    <row r="51357" spans="21:21" x14ac:dyDescent="0.2">
      <c r="U51357" s="59"/>
    </row>
    <row r="51358" spans="21:21" x14ac:dyDescent="0.2">
      <c r="U51358" s="59"/>
    </row>
    <row r="51359" spans="21:21" x14ac:dyDescent="0.2">
      <c r="U51359" s="59"/>
    </row>
    <row r="51360" spans="21:21" x14ac:dyDescent="0.2">
      <c r="U51360" s="59"/>
    </row>
    <row r="51361" spans="21:21" x14ac:dyDescent="0.2">
      <c r="U51361" s="59"/>
    </row>
    <row r="51362" spans="21:21" x14ac:dyDescent="0.2">
      <c r="U51362" s="59"/>
    </row>
    <row r="51363" spans="21:21" x14ac:dyDescent="0.2">
      <c r="U51363" s="59"/>
    </row>
    <row r="51364" spans="21:21" x14ac:dyDescent="0.2">
      <c r="U51364" s="59"/>
    </row>
    <row r="51365" spans="21:21" x14ac:dyDescent="0.2">
      <c r="U51365" s="59"/>
    </row>
    <row r="51366" spans="21:21" x14ac:dyDescent="0.2">
      <c r="U51366" s="59"/>
    </row>
    <row r="51367" spans="21:21" x14ac:dyDescent="0.2">
      <c r="U51367" s="59"/>
    </row>
    <row r="51368" spans="21:21" x14ac:dyDescent="0.2">
      <c r="U51368" s="59"/>
    </row>
    <row r="51369" spans="21:21" x14ac:dyDescent="0.2">
      <c r="U51369" s="59"/>
    </row>
    <row r="51370" spans="21:21" x14ac:dyDescent="0.2">
      <c r="U51370" s="59"/>
    </row>
    <row r="51371" spans="21:21" x14ac:dyDescent="0.2">
      <c r="U51371" s="59"/>
    </row>
    <row r="51372" spans="21:21" x14ac:dyDescent="0.2">
      <c r="U51372" s="59"/>
    </row>
    <row r="51373" spans="21:21" x14ac:dyDescent="0.2">
      <c r="U51373" s="59"/>
    </row>
    <row r="51374" spans="21:21" x14ac:dyDescent="0.2">
      <c r="U51374" s="59"/>
    </row>
    <row r="51375" spans="21:21" x14ac:dyDescent="0.2">
      <c r="U51375" s="59"/>
    </row>
    <row r="51376" spans="21:21" x14ac:dyDescent="0.2">
      <c r="U51376" s="59"/>
    </row>
    <row r="51377" spans="21:21" x14ac:dyDescent="0.2">
      <c r="U51377" s="59"/>
    </row>
    <row r="51378" spans="21:21" x14ac:dyDescent="0.2">
      <c r="U51378" s="59"/>
    </row>
    <row r="51379" spans="21:21" x14ac:dyDescent="0.2">
      <c r="U51379" s="59"/>
    </row>
    <row r="51380" spans="21:21" x14ac:dyDescent="0.2">
      <c r="U51380" s="59"/>
    </row>
    <row r="51381" spans="21:21" x14ac:dyDescent="0.2">
      <c r="U51381" s="59"/>
    </row>
    <row r="51382" spans="21:21" x14ac:dyDescent="0.2">
      <c r="U51382" s="59"/>
    </row>
    <row r="51383" spans="21:21" x14ac:dyDescent="0.2">
      <c r="U51383" s="59"/>
    </row>
    <row r="51384" spans="21:21" x14ac:dyDescent="0.2">
      <c r="U51384" s="59"/>
    </row>
    <row r="51385" spans="21:21" x14ac:dyDescent="0.2">
      <c r="U51385" s="59"/>
    </row>
    <row r="51386" spans="21:21" x14ac:dyDescent="0.2">
      <c r="U51386" s="59"/>
    </row>
    <row r="51387" spans="21:21" x14ac:dyDescent="0.2">
      <c r="U51387" s="59"/>
    </row>
    <row r="51388" spans="21:21" x14ac:dyDescent="0.2">
      <c r="U51388" s="59"/>
    </row>
    <row r="51389" spans="21:21" x14ac:dyDescent="0.2">
      <c r="U51389" s="59"/>
    </row>
    <row r="51390" spans="21:21" x14ac:dyDescent="0.2">
      <c r="U51390" s="59"/>
    </row>
    <row r="51391" spans="21:21" x14ac:dyDescent="0.2">
      <c r="U51391" s="59"/>
    </row>
    <row r="51392" spans="21:21" x14ac:dyDescent="0.2">
      <c r="U51392" s="59"/>
    </row>
    <row r="51393" spans="21:21" x14ac:dyDescent="0.2">
      <c r="U51393" s="59"/>
    </row>
    <row r="51394" spans="21:21" x14ac:dyDescent="0.2">
      <c r="U51394" s="59"/>
    </row>
    <row r="51395" spans="21:21" x14ac:dyDescent="0.2">
      <c r="U51395" s="59"/>
    </row>
    <row r="51396" spans="21:21" x14ac:dyDescent="0.2">
      <c r="U51396" s="59"/>
    </row>
    <row r="51397" spans="21:21" x14ac:dyDescent="0.2">
      <c r="U51397" s="59"/>
    </row>
    <row r="51398" spans="21:21" x14ac:dyDescent="0.2">
      <c r="U51398" s="59"/>
    </row>
    <row r="51399" spans="21:21" x14ac:dyDescent="0.2">
      <c r="U51399" s="59"/>
    </row>
    <row r="51400" spans="21:21" x14ac:dyDescent="0.2">
      <c r="U51400" s="59"/>
    </row>
    <row r="51401" spans="21:21" x14ac:dyDescent="0.2">
      <c r="U51401" s="59"/>
    </row>
    <row r="51402" spans="21:21" x14ac:dyDescent="0.2">
      <c r="U51402" s="59"/>
    </row>
    <row r="51403" spans="21:21" x14ac:dyDescent="0.2">
      <c r="U51403" s="59"/>
    </row>
    <row r="51404" spans="21:21" x14ac:dyDescent="0.2">
      <c r="U51404" s="59"/>
    </row>
    <row r="51405" spans="21:21" x14ac:dyDescent="0.2">
      <c r="U51405" s="59"/>
    </row>
    <row r="51406" spans="21:21" x14ac:dyDescent="0.2">
      <c r="U51406" s="59"/>
    </row>
    <row r="51407" spans="21:21" x14ac:dyDescent="0.2">
      <c r="U51407" s="59"/>
    </row>
    <row r="51408" spans="21:21" x14ac:dyDescent="0.2">
      <c r="U51408" s="59"/>
    </row>
    <row r="51409" spans="21:21" x14ac:dyDescent="0.2">
      <c r="U51409" s="59"/>
    </row>
    <row r="51410" spans="21:21" x14ac:dyDescent="0.2">
      <c r="U51410" s="59"/>
    </row>
    <row r="51411" spans="21:21" x14ac:dyDescent="0.2">
      <c r="U51411" s="59"/>
    </row>
    <row r="51412" spans="21:21" x14ac:dyDescent="0.2">
      <c r="U51412" s="59"/>
    </row>
    <row r="51413" spans="21:21" x14ac:dyDescent="0.2">
      <c r="U51413" s="59"/>
    </row>
    <row r="51414" spans="21:21" x14ac:dyDescent="0.2">
      <c r="U51414" s="59"/>
    </row>
    <row r="51415" spans="21:21" x14ac:dyDescent="0.2">
      <c r="U51415" s="59"/>
    </row>
    <row r="51416" spans="21:21" x14ac:dyDescent="0.2">
      <c r="U51416" s="59"/>
    </row>
    <row r="51417" spans="21:21" x14ac:dyDescent="0.2">
      <c r="U51417" s="59"/>
    </row>
    <row r="51418" spans="21:21" x14ac:dyDescent="0.2">
      <c r="U51418" s="59"/>
    </row>
    <row r="51419" spans="21:21" x14ac:dyDescent="0.2">
      <c r="U51419" s="59"/>
    </row>
    <row r="51420" spans="21:21" x14ac:dyDescent="0.2">
      <c r="U51420" s="59"/>
    </row>
    <row r="51421" spans="21:21" x14ac:dyDescent="0.2">
      <c r="U51421" s="59"/>
    </row>
    <row r="51422" spans="21:21" x14ac:dyDescent="0.2">
      <c r="U51422" s="59"/>
    </row>
    <row r="51423" spans="21:21" x14ac:dyDescent="0.2">
      <c r="U51423" s="59"/>
    </row>
    <row r="51424" spans="21:21" x14ac:dyDescent="0.2">
      <c r="U51424" s="59"/>
    </row>
    <row r="51425" spans="21:21" x14ac:dyDescent="0.2">
      <c r="U51425" s="59"/>
    </row>
    <row r="51426" spans="21:21" x14ac:dyDescent="0.2">
      <c r="U51426" s="59"/>
    </row>
    <row r="51427" spans="21:21" x14ac:dyDescent="0.2">
      <c r="U51427" s="59"/>
    </row>
    <row r="51428" spans="21:21" x14ac:dyDescent="0.2">
      <c r="U51428" s="59"/>
    </row>
    <row r="51429" spans="21:21" x14ac:dyDescent="0.2">
      <c r="U51429" s="59"/>
    </row>
    <row r="51430" spans="21:21" x14ac:dyDescent="0.2">
      <c r="U51430" s="59"/>
    </row>
    <row r="51431" spans="21:21" x14ac:dyDescent="0.2">
      <c r="U51431" s="59"/>
    </row>
    <row r="51432" spans="21:21" x14ac:dyDescent="0.2">
      <c r="U51432" s="59"/>
    </row>
    <row r="51433" spans="21:21" x14ac:dyDescent="0.2">
      <c r="U51433" s="59"/>
    </row>
    <row r="51434" spans="21:21" x14ac:dyDescent="0.2">
      <c r="U51434" s="59"/>
    </row>
    <row r="51435" spans="21:21" x14ac:dyDescent="0.2">
      <c r="U51435" s="59"/>
    </row>
    <row r="51436" spans="21:21" x14ac:dyDescent="0.2">
      <c r="U51436" s="59"/>
    </row>
    <row r="51437" spans="21:21" x14ac:dyDescent="0.2">
      <c r="U51437" s="59"/>
    </row>
    <row r="51438" spans="21:21" x14ac:dyDescent="0.2">
      <c r="U51438" s="59"/>
    </row>
    <row r="51439" spans="21:21" x14ac:dyDescent="0.2">
      <c r="U51439" s="59"/>
    </row>
    <row r="51440" spans="21:21" x14ac:dyDescent="0.2">
      <c r="U51440" s="59"/>
    </row>
    <row r="51441" spans="21:21" x14ac:dyDescent="0.2">
      <c r="U51441" s="59"/>
    </row>
    <row r="51442" spans="21:21" x14ac:dyDescent="0.2">
      <c r="U51442" s="59"/>
    </row>
    <row r="51443" spans="21:21" x14ac:dyDescent="0.2">
      <c r="U51443" s="59"/>
    </row>
    <row r="51444" spans="21:21" x14ac:dyDescent="0.2">
      <c r="U51444" s="59"/>
    </row>
    <row r="51445" spans="21:21" x14ac:dyDescent="0.2">
      <c r="U51445" s="59"/>
    </row>
    <row r="51446" spans="21:21" x14ac:dyDescent="0.2">
      <c r="U51446" s="59"/>
    </row>
    <row r="51447" spans="21:21" x14ac:dyDescent="0.2">
      <c r="U51447" s="59"/>
    </row>
    <row r="51448" spans="21:21" x14ac:dyDescent="0.2">
      <c r="U51448" s="59"/>
    </row>
    <row r="51449" spans="21:21" x14ac:dyDescent="0.2">
      <c r="U51449" s="59"/>
    </row>
    <row r="51450" spans="21:21" x14ac:dyDescent="0.2">
      <c r="U51450" s="59"/>
    </row>
    <row r="51451" spans="21:21" x14ac:dyDescent="0.2">
      <c r="U51451" s="59"/>
    </row>
    <row r="51452" spans="21:21" x14ac:dyDescent="0.2">
      <c r="U51452" s="59"/>
    </row>
    <row r="51453" spans="21:21" x14ac:dyDescent="0.2">
      <c r="U51453" s="59"/>
    </row>
    <row r="51454" spans="21:21" x14ac:dyDescent="0.2">
      <c r="U51454" s="59"/>
    </row>
    <row r="51455" spans="21:21" x14ac:dyDescent="0.2">
      <c r="U51455" s="59"/>
    </row>
    <row r="51456" spans="21:21" x14ac:dyDescent="0.2">
      <c r="U51456" s="59"/>
    </row>
    <row r="51457" spans="21:21" x14ac:dyDescent="0.2">
      <c r="U51457" s="59"/>
    </row>
    <row r="51458" spans="21:21" x14ac:dyDescent="0.2">
      <c r="U51458" s="59"/>
    </row>
    <row r="51459" spans="21:21" x14ac:dyDescent="0.2">
      <c r="U51459" s="59"/>
    </row>
    <row r="51460" spans="21:21" x14ac:dyDescent="0.2">
      <c r="U51460" s="59"/>
    </row>
    <row r="51461" spans="21:21" x14ac:dyDescent="0.2">
      <c r="U51461" s="59"/>
    </row>
    <row r="51462" spans="21:21" x14ac:dyDescent="0.2">
      <c r="U51462" s="59"/>
    </row>
    <row r="51463" spans="21:21" x14ac:dyDescent="0.2">
      <c r="U51463" s="59"/>
    </row>
    <row r="51464" spans="21:21" x14ac:dyDescent="0.2">
      <c r="U51464" s="59"/>
    </row>
    <row r="51465" spans="21:21" x14ac:dyDescent="0.2">
      <c r="U51465" s="59"/>
    </row>
    <row r="51466" spans="21:21" x14ac:dyDescent="0.2">
      <c r="U51466" s="59"/>
    </row>
    <row r="51467" spans="21:21" x14ac:dyDescent="0.2">
      <c r="U51467" s="59"/>
    </row>
    <row r="51468" spans="21:21" x14ac:dyDescent="0.2">
      <c r="U51468" s="59"/>
    </row>
    <row r="51469" spans="21:21" x14ac:dyDescent="0.2">
      <c r="U51469" s="59"/>
    </row>
    <row r="51470" spans="21:21" x14ac:dyDescent="0.2">
      <c r="U51470" s="59"/>
    </row>
    <row r="51471" spans="21:21" x14ac:dyDescent="0.2">
      <c r="U51471" s="59"/>
    </row>
    <row r="51472" spans="21:21" x14ac:dyDescent="0.2">
      <c r="U51472" s="59"/>
    </row>
    <row r="51473" spans="21:21" x14ac:dyDescent="0.2">
      <c r="U51473" s="59"/>
    </row>
    <row r="51474" spans="21:21" x14ac:dyDescent="0.2">
      <c r="U51474" s="59"/>
    </row>
    <row r="51475" spans="21:21" x14ac:dyDescent="0.2">
      <c r="U51475" s="59"/>
    </row>
    <row r="51476" spans="21:21" x14ac:dyDescent="0.2">
      <c r="U51476" s="59"/>
    </row>
    <row r="51477" spans="21:21" x14ac:dyDescent="0.2">
      <c r="U51477" s="59"/>
    </row>
    <row r="51478" spans="21:21" x14ac:dyDescent="0.2">
      <c r="U51478" s="59"/>
    </row>
    <row r="51479" spans="21:21" x14ac:dyDescent="0.2">
      <c r="U51479" s="59"/>
    </row>
    <row r="51480" spans="21:21" x14ac:dyDescent="0.2">
      <c r="U51480" s="59"/>
    </row>
    <row r="51481" spans="21:21" x14ac:dyDescent="0.2">
      <c r="U51481" s="59"/>
    </row>
    <row r="51482" spans="21:21" x14ac:dyDescent="0.2">
      <c r="U51482" s="59"/>
    </row>
    <row r="51483" spans="21:21" x14ac:dyDescent="0.2">
      <c r="U51483" s="59"/>
    </row>
    <row r="51484" spans="21:21" x14ac:dyDescent="0.2">
      <c r="U51484" s="59"/>
    </row>
    <row r="51485" spans="21:21" x14ac:dyDescent="0.2">
      <c r="U51485" s="59"/>
    </row>
    <row r="51486" spans="21:21" x14ac:dyDescent="0.2">
      <c r="U51486" s="59"/>
    </row>
    <row r="51487" spans="21:21" x14ac:dyDescent="0.2">
      <c r="U51487" s="59"/>
    </row>
    <row r="51488" spans="21:21" x14ac:dyDescent="0.2">
      <c r="U51488" s="59"/>
    </row>
    <row r="51489" spans="21:21" x14ac:dyDescent="0.2">
      <c r="U51489" s="59"/>
    </row>
    <row r="51490" spans="21:21" x14ac:dyDescent="0.2">
      <c r="U51490" s="59"/>
    </row>
    <row r="51491" spans="21:21" x14ac:dyDescent="0.2">
      <c r="U51491" s="59"/>
    </row>
    <row r="51492" spans="21:21" x14ac:dyDescent="0.2">
      <c r="U51492" s="59"/>
    </row>
    <row r="51493" spans="21:21" x14ac:dyDescent="0.2">
      <c r="U51493" s="59"/>
    </row>
    <row r="51494" spans="21:21" x14ac:dyDescent="0.2">
      <c r="U51494" s="59"/>
    </row>
    <row r="51495" spans="21:21" x14ac:dyDescent="0.2">
      <c r="U51495" s="59"/>
    </row>
    <row r="51496" spans="21:21" x14ac:dyDescent="0.2">
      <c r="U51496" s="59"/>
    </row>
    <row r="51497" spans="21:21" x14ac:dyDescent="0.2">
      <c r="U51497" s="59"/>
    </row>
    <row r="51498" spans="21:21" x14ac:dyDescent="0.2">
      <c r="U51498" s="59"/>
    </row>
    <row r="51499" spans="21:21" x14ac:dyDescent="0.2">
      <c r="U51499" s="59"/>
    </row>
    <row r="51500" spans="21:21" x14ac:dyDescent="0.2">
      <c r="U51500" s="59"/>
    </row>
    <row r="51501" spans="21:21" x14ac:dyDescent="0.2">
      <c r="U51501" s="59"/>
    </row>
    <row r="51502" spans="21:21" x14ac:dyDescent="0.2">
      <c r="U51502" s="59"/>
    </row>
    <row r="51503" spans="21:21" x14ac:dyDescent="0.2">
      <c r="U51503" s="59"/>
    </row>
    <row r="51504" spans="21:21" x14ac:dyDescent="0.2">
      <c r="U51504" s="59"/>
    </row>
    <row r="51505" spans="21:21" x14ac:dyDescent="0.2">
      <c r="U51505" s="59"/>
    </row>
    <row r="51506" spans="21:21" x14ac:dyDescent="0.2">
      <c r="U51506" s="59"/>
    </row>
    <row r="51507" spans="21:21" x14ac:dyDescent="0.2">
      <c r="U51507" s="59"/>
    </row>
    <row r="51508" spans="21:21" x14ac:dyDescent="0.2">
      <c r="U51508" s="59"/>
    </row>
    <row r="51509" spans="21:21" x14ac:dyDescent="0.2">
      <c r="U51509" s="59"/>
    </row>
    <row r="51510" spans="21:21" x14ac:dyDescent="0.2">
      <c r="U51510" s="59"/>
    </row>
    <row r="51511" spans="21:21" x14ac:dyDescent="0.2">
      <c r="U51511" s="59"/>
    </row>
    <row r="51512" spans="21:21" x14ac:dyDescent="0.2">
      <c r="U51512" s="59"/>
    </row>
    <row r="51513" spans="21:21" x14ac:dyDescent="0.2">
      <c r="U51513" s="59"/>
    </row>
    <row r="51514" spans="21:21" x14ac:dyDescent="0.2">
      <c r="U51514" s="59"/>
    </row>
    <row r="51515" spans="21:21" x14ac:dyDescent="0.2">
      <c r="U51515" s="59"/>
    </row>
    <row r="51516" spans="21:21" x14ac:dyDescent="0.2">
      <c r="U51516" s="59"/>
    </row>
    <row r="51517" spans="21:21" x14ac:dyDescent="0.2">
      <c r="U51517" s="59"/>
    </row>
    <row r="51518" spans="21:21" x14ac:dyDescent="0.2">
      <c r="U51518" s="59"/>
    </row>
    <row r="51519" spans="21:21" x14ac:dyDescent="0.2">
      <c r="U51519" s="59"/>
    </row>
    <row r="51520" spans="21:21" x14ac:dyDescent="0.2">
      <c r="U51520" s="59"/>
    </row>
    <row r="51521" spans="21:21" x14ac:dyDescent="0.2">
      <c r="U51521" s="59"/>
    </row>
    <row r="51522" spans="21:21" x14ac:dyDescent="0.2">
      <c r="U51522" s="59"/>
    </row>
    <row r="51523" spans="21:21" x14ac:dyDescent="0.2">
      <c r="U51523" s="59"/>
    </row>
    <row r="51524" spans="21:21" x14ac:dyDescent="0.2">
      <c r="U51524" s="59"/>
    </row>
    <row r="51525" spans="21:21" x14ac:dyDescent="0.2">
      <c r="U51525" s="59"/>
    </row>
    <row r="51526" spans="21:21" x14ac:dyDescent="0.2">
      <c r="U51526" s="59"/>
    </row>
    <row r="51527" spans="21:21" x14ac:dyDescent="0.2">
      <c r="U51527" s="59"/>
    </row>
    <row r="51528" spans="21:21" x14ac:dyDescent="0.2">
      <c r="U51528" s="59"/>
    </row>
    <row r="51529" spans="21:21" x14ac:dyDescent="0.2">
      <c r="U51529" s="59"/>
    </row>
    <row r="51530" spans="21:21" x14ac:dyDescent="0.2">
      <c r="U51530" s="59"/>
    </row>
    <row r="51531" spans="21:21" x14ac:dyDescent="0.2">
      <c r="U51531" s="59"/>
    </row>
    <row r="51532" spans="21:21" x14ac:dyDescent="0.2">
      <c r="U51532" s="59"/>
    </row>
    <row r="51533" spans="21:21" x14ac:dyDescent="0.2">
      <c r="U51533" s="59"/>
    </row>
    <row r="51534" spans="21:21" x14ac:dyDescent="0.2">
      <c r="U51534" s="59"/>
    </row>
    <row r="51535" spans="21:21" x14ac:dyDescent="0.2">
      <c r="U51535" s="59"/>
    </row>
    <row r="51536" spans="21:21" x14ac:dyDescent="0.2">
      <c r="U51536" s="59"/>
    </row>
    <row r="51537" spans="21:21" x14ac:dyDescent="0.2">
      <c r="U51537" s="59"/>
    </row>
    <row r="51538" spans="21:21" x14ac:dyDescent="0.2">
      <c r="U51538" s="59"/>
    </row>
    <row r="51539" spans="21:21" x14ac:dyDescent="0.2">
      <c r="U51539" s="59"/>
    </row>
    <row r="51540" spans="21:21" x14ac:dyDescent="0.2">
      <c r="U51540" s="59"/>
    </row>
    <row r="51541" spans="21:21" x14ac:dyDescent="0.2">
      <c r="U51541" s="59"/>
    </row>
    <row r="51542" spans="21:21" x14ac:dyDescent="0.2">
      <c r="U51542" s="59"/>
    </row>
    <row r="51543" spans="21:21" x14ac:dyDescent="0.2">
      <c r="U51543" s="59"/>
    </row>
    <row r="51544" spans="21:21" x14ac:dyDescent="0.2">
      <c r="U51544" s="59"/>
    </row>
    <row r="51545" spans="21:21" x14ac:dyDescent="0.2">
      <c r="U51545" s="59"/>
    </row>
    <row r="51546" spans="21:21" x14ac:dyDescent="0.2">
      <c r="U51546" s="59"/>
    </row>
    <row r="51547" spans="21:21" x14ac:dyDescent="0.2">
      <c r="U51547" s="59"/>
    </row>
    <row r="51548" spans="21:21" x14ac:dyDescent="0.2">
      <c r="U51548" s="59"/>
    </row>
    <row r="51549" spans="21:21" x14ac:dyDescent="0.2">
      <c r="U51549" s="59"/>
    </row>
    <row r="51550" spans="21:21" x14ac:dyDescent="0.2">
      <c r="U51550" s="59"/>
    </row>
    <row r="51551" spans="21:21" x14ac:dyDescent="0.2">
      <c r="U51551" s="59"/>
    </row>
    <row r="51552" spans="21:21" x14ac:dyDescent="0.2">
      <c r="U51552" s="59"/>
    </row>
    <row r="51553" spans="21:21" x14ac:dyDescent="0.2">
      <c r="U51553" s="59"/>
    </row>
    <row r="51554" spans="21:21" x14ac:dyDescent="0.2">
      <c r="U51554" s="59"/>
    </row>
    <row r="51555" spans="21:21" x14ac:dyDescent="0.2">
      <c r="U51555" s="59"/>
    </row>
    <row r="51556" spans="21:21" x14ac:dyDescent="0.2">
      <c r="U51556" s="59"/>
    </row>
    <row r="51557" spans="21:21" x14ac:dyDescent="0.2">
      <c r="U51557" s="59"/>
    </row>
    <row r="51558" spans="21:21" x14ac:dyDescent="0.2">
      <c r="U51558" s="59"/>
    </row>
    <row r="51559" spans="21:21" x14ac:dyDescent="0.2">
      <c r="U51559" s="59"/>
    </row>
    <row r="51560" spans="21:21" x14ac:dyDescent="0.2">
      <c r="U51560" s="59"/>
    </row>
    <row r="51561" spans="21:21" x14ac:dyDescent="0.2">
      <c r="U51561" s="59"/>
    </row>
    <row r="51562" spans="21:21" x14ac:dyDescent="0.2">
      <c r="U51562" s="59"/>
    </row>
    <row r="51563" spans="21:21" x14ac:dyDescent="0.2">
      <c r="U51563" s="59"/>
    </row>
    <row r="51564" spans="21:21" x14ac:dyDescent="0.2">
      <c r="U51564" s="59"/>
    </row>
    <row r="51565" spans="21:21" x14ac:dyDescent="0.2">
      <c r="U51565" s="59"/>
    </row>
    <row r="51566" spans="21:21" x14ac:dyDescent="0.2">
      <c r="U51566" s="59"/>
    </row>
    <row r="51567" spans="21:21" x14ac:dyDescent="0.2">
      <c r="U51567" s="59"/>
    </row>
    <row r="51568" spans="21:21" x14ac:dyDescent="0.2">
      <c r="U51568" s="59"/>
    </row>
    <row r="51569" spans="21:21" x14ac:dyDescent="0.2">
      <c r="U51569" s="59"/>
    </row>
    <row r="51570" spans="21:21" x14ac:dyDescent="0.2">
      <c r="U51570" s="59"/>
    </row>
    <row r="51571" spans="21:21" x14ac:dyDescent="0.2">
      <c r="U51571" s="59"/>
    </row>
    <row r="51572" spans="21:21" x14ac:dyDescent="0.2">
      <c r="U51572" s="59"/>
    </row>
    <row r="51573" spans="21:21" x14ac:dyDescent="0.2">
      <c r="U51573" s="59"/>
    </row>
    <row r="51574" spans="21:21" x14ac:dyDescent="0.2">
      <c r="U51574" s="59"/>
    </row>
    <row r="51575" spans="21:21" x14ac:dyDescent="0.2">
      <c r="U51575" s="59"/>
    </row>
    <row r="51576" spans="21:21" x14ac:dyDescent="0.2">
      <c r="U51576" s="59"/>
    </row>
    <row r="51577" spans="21:21" x14ac:dyDescent="0.2">
      <c r="U51577" s="59"/>
    </row>
    <row r="51578" spans="21:21" x14ac:dyDescent="0.2">
      <c r="U51578" s="59"/>
    </row>
    <row r="51579" spans="21:21" x14ac:dyDescent="0.2">
      <c r="U51579" s="59"/>
    </row>
    <row r="51580" spans="21:21" x14ac:dyDescent="0.2">
      <c r="U51580" s="59"/>
    </row>
    <row r="51581" spans="21:21" x14ac:dyDescent="0.2">
      <c r="U51581" s="59"/>
    </row>
    <row r="51582" spans="21:21" x14ac:dyDescent="0.2">
      <c r="U51582" s="59"/>
    </row>
    <row r="51583" spans="21:21" x14ac:dyDescent="0.2">
      <c r="U51583" s="59"/>
    </row>
    <row r="51584" spans="21:21" x14ac:dyDescent="0.2">
      <c r="U51584" s="59"/>
    </row>
    <row r="51585" spans="21:21" x14ac:dyDescent="0.2">
      <c r="U51585" s="59"/>
    </row>
    <row r="51586" spans="21:21" x14ac:dyDescent="0.2">
      <c r="U51586" s="59"/>
    </row>
    <row r="51587" spans="21:21" x14ac:dyDescent="0.2">
      <c r="U51587" s="59"/>
    </row>
    <row r="51588" spans="21:21" x14ac:dyDescent="0.2">
      <c r="U51588" s="59"/>
    </row>
    <row r="51589" spans="21:21" x14ac:dyDescent="0.2">
      <c r="U51589" s="59"/>
    </row>
    <row r="51590" spans="21:21" x14ac:dyDescent="0.2">
      <c r="U51590" s="59"/>
    </row>
    <row r="51591" spans="21:21" x14ac:dyDescent="0.2">
      <c r="U51591" s="59"/>
    </row>
    <row r="51592" spans="21:21" x14ac:dyDescent="0.2">
      <c r="U51592" s="59"/>
    </row>
    <row r="51593" spans="21:21" x14ac:dyDescent="0.2">
      <c r="U51593" s="59"/>
    </row>
    <row r="51594" spans="21:21" x14ac:dyDescent="0.2">
      <c r="U51594" s="59"/>
    </row>
    <row r="51595" spans="21:21" x14ac:dyDescent="0.2">
      <c r="U51595" s="59"/>
    </row>
    <row r="51596" spans="21:21" x14ac:dyDescent="0.2">
      <c r="U51596" s="59"/>
    </row>
    <row r="51597" spans="21:21" x14ac:dyDescent="0.2">
      <c r="U51597" s="59"/>
    </row>
    <row r="51598" spans="21:21" x14ac:dyDescent="0.2">
      <c r="U51598" s="59"/>
    </row>
    <row r="51599" spans="21:21" x14ac:dyDescent="0.2">
      <c r="U51599" s="59"/>
    </row>
    <row r="51600" spans="21:21" x14ac:dyDescent="0.2">
      <c r="U51600" s="59"/>
    </row>
    <row r="51601" spans="21:21" x14ac:dyDescent="0.2">
      <c r="U51601" s="59"/>
    </row>
    <row r="51602" spans="21:21" x14ac:dyDescent="0.2">
      <c r="U51602" s="59"/>
    </row>
    <row r="51603" spans="21:21" x14ac:dyDescent="0.2">
      <c r="U51603" s="59"/>
    </row>
    <row r="51604" spans="21:21" x14ac:dyDescent="0.2">
      <c r="U51604" s="59"/>
    </row>
    <row r="51605" spans="21:21" x14ac:dyDescent="0.2">
      <c r="U51605" s="59"/>
    </row>
    <row r="51606" spans="21:21" x14ac:dyDescent="0.2">
      <c r="U51606" s="59"/>
    </row>
    <row r="51607" spans="21:21" x14ac:dyDescent="0.2">
      <c r="U51607" s="59"/>
    </row>
    <row r="51608" spans="21:21" x14ac:dyDescent="0.2">
      <c r="U51608" s="59"/>
    </row>
    <row r="51609" spans="21:21" x14ac:dyDescent="0.2">
      <c r="U51609" s="59"/>
    </row>
    <row r="51610" spans="21:21" x14ac:dyDescent="0.2">
      <c r="U51610" s="59"/>
    </row>
    <row r="51611" spans="21:21" x14ac:dyDescent="0.2">
      <c r="U51611" s="59"/>
    </row>
    <row r="51612" spans="21:21" x14ac:dyDescent="0.2">
      <c r="U51612" s="59"/>
    </row>
    <row r="51613" spans="21:21" x14ac:dyDescent="0.2">
      <c r="U51613" s="59"/>
    </row>
    <row r="51614" spans="21:21" x14ac:dyDescent="0.2">
      <c r="U51614" s="59"/>
    </row>
    <row r="51615" spans="21:21" x14ac:dyDescent="0.2">
      <c r="U51615" s="59"/>
    </row>
    <row r="51616" spans="21:21" x14ac:dyDescent="0.2">
      <c r="U51616" s="59"/>
    </row>
    <row r="51617" spans="21:21" x14ac:dyDescent="0.2">
      <c r="U51617" s="59"/>
    </row>
    <row r="51618" spans="21:21" x14ac:dyDescent="0.2">
      <c r="U51618" s="59"/>
    </row>
    <row r="51619" spans="21:21" x14ac:dyDescent="0.2">
      <c r="U51619" s="59"/>
    </row>
    <row r="51620" spans="21:21" x14ac:dyDescent="0.2">
      <c r="U51620" s="59"/>
    </row>
    <row r="51621" spans="21:21" x14ac:dyDescent="0.2">
      <c r="U51621" s="59"/>
    </row>
    <row r="51622" spans="21:21" x14ac:dyDescent="0.2">
      <c r="U51622" s="59"/>
    </row>
    <row r="51623" spans="21:21" x14ac:dyDescent="0.2">
      <c r="U51623" s="59"/>
    </row>
    <row r="51624" spans="21:21" x14ac:dyDescent="0.2">
      <c r="U51624" s="59"/>
    </row>
    <row r="51625" spans="21:21" x14ac:dyDescent="0.2">
      <c r="U51625" s="59"/>
    </row>
    <row r="51626" spans="21:21" x14ac:dyDescent="0.2">
      <c r="U51626" s="59"/>
    </row>
    <row r="51627" spans="21:21" x14ac:dyDescent="0.2">
      <c r="U51627" s="59"/>
    </row>
    <row r="51628" spans="21:21" x14ac:dyDescent="0.2">
      <c r="U51628" s="59"/>
    </row>
    <row r="51629" spans="21:21" x14ac:dyDescent="0.2">
      <c r="U51629" s="59"/>
    </row>
    <row r="51630" spans="21:21" x14ac:dyDescent="0.2">
      <c r="U51630" s="59"/>
    </row>
    <row r="51631" spans="21:21" x14ac:dyDescent="0.2">
      <c r="U51631" s="59"/>
    </row>
    <row r="51632" spans="21:21" x14ac:dyDescent="0.2">
      <c r="U51632" s="59"/>
    </row>
    <row r="51633" spans="21:21" x14ac:dyDescent="0.2">
      <c r="U51633" s="59"/>
    </row>
    <row r="51634" spans="21:21" x14ac:dyDescent="0.2">
      <c r="U51634" s="59"/>
    </row>
    <row r="51635" spans="21:21" x14ac:dyDescent="0.2">
      <c r="U51635" s="59"/>
    </row>
    <row r="51636" spans="21:21" x14ac:dyDescent="0.2">
      <c r="U51636" s="59"/>
    </row>
    <row r="51637" spans="21:21" x14ac:dyDescent="0.2">
      <c r="U51637" s="59"/>
    </row>
    <row r="51638" spans="21:21" x14ac:dyDescent="0.2">
      <c r="U51638" s="59"/>
    </row>
    <row r="51639" spans="21:21" x14ac:dyDescent="0.2">
      <c r="U51639" s="59"/>
    </row>
    <row r="51640" spans="21:21" x14ac:dyDescent="0.2">
      <c r="U51640" s="59"/>
    </row>
    <row r="51641" spans="21:21" x14ac:dyDescent="0.2">
      <c r="U51641" s="59"/>
    </row>
    <row r="51642" spans="21:21" x14ac:dyDescent="0.2">
      <c r="U51642" s="59"/>
    </row>
    <row r="51643" spans="21:21" x14ac:dyDescent="0.2">
      <c r="U51643" s="59"/>
    </row>
    <row r="51644" spans="21:21" x14ac:dyDescent="0.2">
      <c r="U51644" s="59"/>
    </row>
    <row r="51645" spans="21:21" x14ac:dyDescent="0.2">
      <c r="U51645" s="59"/>
    </row>
    <row r="51646" spans="21:21" x14ac:dyDescent="0.2">
      <c r="U51646" s="59"/>
    </row>
    <row r="51647" spans="21:21" x14ac:dyDescent="0.2">
      <c r="U51647" s="59"/>
    </row>
    <row r="51648" spans="21:21" x14ac:dyDescent="0.2">
      <c r="U51648" s="59"/>
    </row>
    <row r="51649" spans="21:21" x14ac:dyDescent="0.2">
      <c r="U51649" s="59"/>
    </row>
    <row r="51650" spans="21:21" x14ac:dyDescent="0.2">
      <c r="U51650" s="59"/>
    </row>
    <row r="51651" spans="21:21" x14ac:dyDescent="0.2">
      <c r="U51651" s="59"/>
    </row>
    <row r="51652" spans="21:21" x14ac:dyDescent="0.2">
      <c r="U51652" s="59"/>
    </row>
    <row r="51653" spans="21:21" x14ac:dyDescent="0.2">
      <c r="U51653" s="59"/>
    </row>
    <row r="51654" spans="21:21" x14ac:dyDescent="0.2">
      <c r="U51654" s="59"/>
    </row>
    <row r="51655" spans="21:21" x14ac:dyDescent="0.2">
      <c r="U51655" s="59"/>
    </row>
    <row r="51656" spans="21:21" x14ac:dyDescent="0.2">
      <c r="U51656" s="59"/>
    </row>
    <row r="51657" spans="21:21" x14ac:dyDescent="0.2">
      <c r="U51657" s="59"/>
    </row>
    <row r="51658" spans="21:21" x14ac:dyDescent="0.2">
      <c r="U51658" s="59"/>
    </row>
    <row r="51659" spans="21:21" x14ac:dyDescent="0.2">
      <c r="U51659" s="59"/>
    </row>
    <row r="51660" spans="21:21" x14ac:dyDescent="0.2">
      <c r="U51660" s="59"/>
    </row>
    <row r="51661" spans="21:21" x14ac:dyDescent="0.2">
      <c r="U51661" s="59"/>
    </row>
    <row r="51662" spans="21:21" x14ac:dyDescent="0.2">
      <c r="U51662" s="59"/>
    </row>
    <row r="51663" spans="21:21" x14ac:dyDescent="0.2">
      <c r="U51663" s="59"/>
    </row>
    <row r="51664" spans="21:21" x14ac:dyDescent="0.2">
      <c r="U51664" s="59"/>
    </row>
    <row r="51665" spans="21:21" x14ac:dyDescent="0.2">
      <c r="U51665" s="59"/>
    </row>
    <row r="51666" spans="21:21" x14ac:dyDescent="0.2">
      <c r="U51666" s="59"/>
    </row>
    <row r="51667" spans="21:21" x14ac:dyDescent="0.2">
      <c r="U51667" s="59"/>
    </row>
    <row r="51668" spans="21:21" x14ac:dyDescent="0.2">
      <c r="U51668" s="59"/>
    </row>
    <row r="51669" spans="21:21" x14ac:dyDescent="0.2">
      <c r="U51669" s="59"/>
    </row>
    <row r="51670" spans="21:21" x14ac:dyDescent="0.2">
      <c r="U51670" s="59"/>
    </row>
    <row r="51671" spans="21:21" x14ac:dyDescent="0.2">
      <c r="U51671" s="59"/>
    </row>
    <row r="51672" spans="21:21" x14ac:dyDescent="0.2">
      <c r="U51672" s="59"/>
    </row>
    <row r="51673" spans="21:21" x14ac:dyDescent="0.2">
      <c r="U51673" s="59"/>
    </row>
    <row r="51674" spans="21:21" x14ac:dyDescent="0.2">
      <c r="U51674" s="59"/>
    </row>
    <row r="51675" spans="21:21" x14ac:dyDescent="0.2">
      <c r="U51675" s="59"/>
    </row>
    <row r="51676" spans="21:21" x14ac:dyDescent="0.2">
      <c r="U51676" s="59"/>
    </row>
    <row r="51677" spans="21:21" x14ac:dyDescent="0.2">
      <c r="U51677" s="59"/>
    </row>
    <row r="51678" spans="21:21" x14ac:dyDescent="0.2">
      <c r="U51678" s="59"/>
    </row>
    <row r="51679" spans="21:21" x14ac:dyDescent="0.2">
      <c r="U51679" s="59"/>
    </row>
    <row r="51680" spans="21:21" x14ac:dyDescent="0.2">
      <c r="U51680" s="59"/>
    </row>
    <row r="51681" spans="21:21" x14ac:dyDescent="0.2">
      <c r="U51681" s="59"/>
    </row>
    <row r="51682" spans="21:21" x14ac:dyDescent="0.2">
      <c r="U51682" s="59"/>
    </row>
    <row r="51683" spans="21:21" x14ac:dyDescent="0.2">
      <c r="U51683" s="59"/>
    </row>
    <row r="51684" spans="21:21" x14ac:dyDescent="0.2">
      <c r="U51684" s="59"/>
    </row>
    <row r="51685" spans="21:21" x14ac:dyDescent="0.2">
      <c r="U51685" s="59"/>
    </row>
    <row r="51686" spans="21:21" x14ac:dyDescent="0.2">
      <c r="U51686" s="59"/>
    </row>
    <row r="51687" spans="21:21" x14ac:dyDescent="0.2">
      <c r="U51687" s="59"/>
    </row>
    <row r="51688" spans="21:21" x14ac:dyDescent="0.2">
      <c r="U51688" s="59"/>
    </row>
    <row r="51689" spans="21:21" x14ac:dyDescent="0.2">
      <c r="U51689" s="59"/>
    </row>
    <row r="51690" spans="21:21" x14ac:dyDescent="0.2">
      <c r="U51690" s="59"/>
    </row>
    <row r="51691" spans="21:21" x14ac:dyDescent="0.2">
      <c r="U51691" s="59"/>
    </row>
    <row r="51692" spans="21:21" x14ac:dyDescent="0.2">
      <c r="U51692" s="59"/>
    </row>
    <row r="51693" spans="21:21" x14ac:dyDescent="0.2">
      <c r="U51693" s="59"/>
    </row>
    <row r="51694" spans="21:21" x14ac:dyDescent="0.2">
      <c r="U51694" s="59"/>
    </row>
    <row r="51695" spans="21:21" x14ac:dyDescent="0.2">
      <c r="U51695" s="59"/>
    </row>
    <row r="51696" spans="21:21" x14ac:dyDescent="0.2">
      <c r="U51696" s="59"/>
    </row>
    <row r="51697" spans="21:21" x14ac:dyDescent="0.2">
      <c r="U51697" s="59"/>
    </row>
    <row r="51698" spans="21:21" x14ac:dyDescent="0.2">
      <c r="U51698" s="59"/>
    </row>
    <row r="51699" spans="21:21" x14ac:dyDescent="0.2">
      <c r="U51699" s="59"/>
    </row>
    <row r="51700" spans="21:21" x14ac:dyDescent="0.2">
      <c r="U51700" s="59"/>
    </row>
    <row r="51701" spans="21:21" x14ac:dyDescent="0.2">
      <c r="U51701" s="59"/>
    </row>
    <row r="51702" spans="21:21" x14ac:dyDescent="0.2">
      <c r="U51702" s="59"/>
    </row>
    <row r="51703" spans="21:21" x14ac:dyDescent="0.2">
      <c r="U51703" s="59"/>
    </row>
    <row r="51704" spans="21:21" x14ac:dyDescent="0.2">
      <c r="U51704" s="59"/>
    </row>
    <row r="51705" spans="21:21" x14ac:dyDescent="0.2">
      <c r="U51705" s="59"/>
    </row>
    <row r="51706" spans="21:21" x14ac:dyDescent="0.2">
      <c r="U51706" s="59"/>
    </row>
    <row r="51707" spans="21:21" x14ac:dyDescent="0.2">
      <c r="U51707" s="59"/>
    </row>
    <row r="51708" spans="21:21" x14ac:dyDescent="0.2">
      <c r="U51708" s="59"/>
    </row>
    <row r="51709" spans="21:21" x14ac:dyDescent="0.2">
      <c r="U51709" s="59"/>
    </row>
    <row r="51710" spans="21:21" x14ac:dyDescent="0.2">
      <c r="U51710" s="59"/>
    </row>
    <row r="51711" spans="21:21" x14ac:dyDescent="0.2">
      <c r="U51711" s="59"/>
    </row>
    <row r="51712" spans="21:21" x14ac:dyDescent="0.2">
      <c r="U51712" s="59"/>
    </row>
    <row r="51713" spans="21:21" x14ac:dyDescent="0.2">
      <c r="U51713" s="59"/>
    </row>
    <row r="51714" spans="21:21" x14ac:dyDescent="0.2">
      <c r="U51714" s="59"/>
    </row>
    <row r="51715" spans="21:21" x14ac:dyDescent="0.2">
      <c r="U51715" s="59"/>
    </row>
    <row r="51716" spans="21:21" x14ac:dyDescent="0.2">
      <c r="U51716" s="59"/>
    </row>
    <row r="51717" spans="21:21" x14ac:dyDescent="0.2">
      <c r="U51717" s="59"/>
    </row>
    <row r="51718" spans="21:21" x14ac:dyDescent="0.2">
      <c r="U51718" s="59"/>
    </row>
    <row r="51719" spans="21:21" x14ac:dyDescent="0.2">
      <c r="U51719" s="59"/>
    </row>
    <row r="51720" spans="21:21" x14ac:dyDescent="0.2">
      <c r="U51720" s="59"/>
    </row>
    <row r="51721" spans="21:21" x14ac:dyDescent="0.2">
      <c r="U51721" s="59"/>
    </row>
    <row r="51722" spans="21:21" x14ac:dyDescent="0.2">
      <c r="U51722" s="59"/>
    </row>
    <row r="51723" spans="21:21" x14ac:dyDescent="0.2">
      <c r="U51723" s="59"/>
    </row>
    <row r="51724" spans="21:21" x14ac:dyDescent="0.2">
      <c r="U51724" s="59"/>
    </row>
    <row r="51725" spans="21:21" x14ac:dyDescent="0.2">
      <c r="U51725" s="59"/>
    </row>
    <row r="51726" spans="21:21" x14ac:dyDescent="0.2">
      <c r="U51726" s="59"/>
    </row>
    <row r="51727" spans="21:21" x14ac:dyDescent="0.2">
      <c r="U51727" s="59"/>
    </row>
    <row r="51728" spans="21:21" x14ac:dyDescent="0.2">
      <c r="U51728" s="59"/>
    </row>
    <row r="51729" spans="21:21" x14ac:dyDescent="0.2">
      <c r="U51729" s="59"/>
    </row>
    <row r="51730" spans="21:21" x14ac:dyDescent="0.2">
      <c r="U51730" s="59"/>
    </row>
    <row r="51731" spans="21:21" x14ac:dyDescent="0.2">
      <c r="U51731" s="59"/>
    </row>
    <row r="51732" spans="21:21" x14ac:dyDescent="0.2">
      <c r="U51732" s="59"/>
    </row>
    <row r="51733" spans="21:21" x14ac:dyDescent="0.2">
      <c r="U51733" s="59"/>
    </row>
    <row r="51734" spans="21:21" x14ac:dyDescent="0.2">
      <c r="U51734" s="59"/>
    </row>
    <row r="51735" spans="21:21" x14ac:dyDescent="0.2">
      <c r="U51735" s="59"/>
    </row>
    <row r="51736" spans="21:21" x14ac:dyDescent="0.2">
      <c r="U51736" s="59"/>
    </row>
    <row r="51737" spans="21:21" x14ac:dyDescent="0.2">
      <c r="U51737" s="59"/>
    </row>
    <row r="51738" spans="21:21" x14ac:dyDescent="0.2">
      <c r="U51738" s="59"/>
    </row>
    <row r="51739" spans="21:21" x14ac:dyDescent="0.2">
      <c r="U51739" s="59"/>
    </row>
    <row r="51740" spans="21:21" x14ac:dyDescent="0.2">
      <c r="U51740" s="59"/>
    </row>
    <row r="51741" spans="21:21" x14ac:dyDescent="0.2">
      <c r="U51741" s="59"/>
    </row>
    <row r="51742" spans="21:21" x14ac:dyDescent="0.2">
      <c r="U51742" s="59"/>
    </row>
    <row r="51743" spans="21:21" x14ac:dyDescent="0.2">
      <c r="U51743" s="59"/>
    </row>
    <row r="51744" spans="21:21" x14ac:dyDescent="0.2">
      <c r="U51744" s="59"/>
    </row>
    <row r="51745" spans="21:21" x14ac:dyDescent="0.2">
      <c r="U51745" s="59"/>
    </row>
    <row r="51746" spans="21:21" x14ac:dyDescent="0.2">
      <c r="U51746" s="59"/>
    </row>
    <row r="51747" spans="21:21" x14ac:dyDescent="0.2">
      <c r="U51747" s="59"/>
    </row>
    <row r="51748" spans="21:21" x14ac:dyDescent="0.2">
      <c r="U51748" s="59"/>
    </row>
    <row r="51749" spans="21:21" x14ac:dyDescent="0.2">
      <c r="U51749" s="59"/>
    </row>
    <row r="51750" spans="21:21" x14ac:dyDescent="0.2">
      <c r="U51750" s="59"/>
    </row>
    <row r="51751" spans="21:21" x14ac:dyDescent="0.2">
      <c r="U51751" s="59"/>
    </row>
    <row r="51752" spans="21:21" x14ac:dyDescent="0.2">
      <c r="U51752" s="59"/>
    </row>
    <row r="51753" spans="21:21" x14ac:dyDescent="0.2">
      <c r="U51753" s="59"/>
    </row>
    <row r="51754" spans="21:21" x14ac:dyDescent="0.2">
      <c r="U51754" s="59"/>
    </row>
    <row r="51755" spans="21:21" x14ac:dyDescent="0.2">
      <c r="U51755" s="59"/>
    </row>
    <row r="51756" spans="21:21" x14ac:dyDescent="0.2">
      <c r="U51756" s="59"/>
    </row>
    <row r="51757" spans="21:21" x14ac:dyDescent="0.2">
      <c r="U51757" s="59"/>
    </row>
    <row r="51758" spans="21:21" x14ac:dyDescent="0.2">
      <c r="U51758" s="59"/>
    </row>
    <row r="51759" spans="21:21" x14ac:dyDescent="0.2">
      <c r="U51759" s="59"/>
    </row>
    <row r="51760" spans="21:21" x14ac:dyDescent="0.2">
      <c r="U51760" s="59"/>
    </row>
    <row r="51761" spans="21:21" x14ac:dyDescent="0.2">
      <c r="U51761" s="59"/>
    </row>
    <row r="51762" spans="21:21" x14ac:dyDescent="0.2">
      <c r="U51762" s="59"/>
    </row>
    <row r="51763" spans="21:21" x14ac:dyDescent="0.2">
      <c r="U51763" s="59"/>
    </row>
    <row r="51764" spans="21:21" x14ac:dyDescent="0.2">
      <c r="U51764" s="59"/>
    </row>
    <row r="51765" spans="21:21" x14ac:dyDescent="0.2">
      <c r="U51765" s="59"/>
    </row>
    <row r="51766" spans="21:21" x14ac:dyDescent="0.2">
      <c r="U51766" s="59"/>
    </row>
    <row r="51767" spans="21:21" x14ac:dyDescent="0.2">
      <c r="U51767" s="59"/>
    </row>
    <row r="51768" spans="21:21" x14ac:dyDescent="0.2">
      <c r="U51768" s="59"/>
    </row>
    <row r="51769" spans="21:21" x14ac:dyDescent="0.2">
      <c r="U51769" s="59"/>
    </row>
    <row r="51770" spans="21:21" x14ac:dyDescent="0.2">
      <c r="U51770" s="59"/>
    </row>
    <row r="51771" spans="21:21" x14ac:dyDescent="0.2">
      <c r="U51771" s="59"/>
    </row>
    <row r="51772" spans="21:21" x14ac:dyDescent="0.2">
      <c r="U51772" s="59"/>
    </row>
    <row r="51773" spans="21:21" x14ac:dyDescent="0.2">
      <c r="U51773" s="59"/>
    </row>
    <row r="51774" spans="21:21" x14ac:dyDescent="0.2">
      <c r="U51774" s="59"/>
    </row>
    <row r="51775" spans="21:21" x14ac:dyDescent="0.2">
      <c r="U51775" s="59"/>
    </row>
    <row r="51776" spans="21:21" x14ac:dyDescent="0.2">
      <c r="U51776" s="59"/>
    </row>
    <row r="51777" spans="21:21" x14ac:dyDescent="0.2">
      <c r="U51777" s="59"/>
    </row>
    <row r="51778" spans="21:21" x14ac:dyDescent="0.2">
      <c r="U51778" s="59"/>
    </row>
    <row r="51779" spans="21:21" x14ac:dyDescent="0.2">
      <c r="U51779" s="59"/>
    </row>
    <row r="51780" spans="21:21" x14ac:dyDescent="0.2">
      <c r="U51780" s="59"/>
    </row>
    <row r="51781" spans="21:21" x14ac:dyDescent="0.2">
      <c r="U51781" s="59"/>
    </row>
    <row r="51782" spans="21:21" x14ac:dyDescent="0.2">
      <c r="U51782" s="59"/>
    </row>
    <row r="51783" spans="21:21" x14ac:dyDescent="0.2">
      <c r="U51783" s="59"/>
    </row>
    <row r="51784" spans="21:21" x14ac:dyDescent="0.2">
      <c r="U51784" s="59"/>
    </row>
    <row r="51785" spans="21:21" x14ac:dyDescent="0.2">
      <c r="U51785" s="59"/>
    </row>
    <row r="51786" spans="21:21" x14ac:dyDescent="0.2">
      <c r="U51786" s="59"/>
    </row>
    <row r="51787" spans="21:21" x14ac:dyDescent="0.2">
      <c r="U51787" s="59"/>
    </row>
    <row r="51788" spans="21:21" x14ac:dyDescent="0.2">
      <c r="U51788" s="59"/>
    </row>
    <row r="51789" spans="21:21" x14ac:dyDescent="0.2">
      <c r="U51789" s="59"/>
    </row>
    <row r="51790" spans="21:21" x14ac:dyDescent="0.2">
      <c r="U51790" s="59"/>
    </row>
    <row r="51791" spans="21:21" x14ac:dyDescent="0.2">
      <c r="U51791" s="59"/>
    </row>
    <row r="51792" spans="21:21" x14ac:dyDescent="0.2">
      <c r="U51792" s="59"/>
    </row>
    <row r="51793" spans="21:21" x14ac:dyDescent="0.2">
      <c r="U51793" s="59"/>
    </row>
    <row r="51794" spans="21:21" x14ac:dyDescent="0.2">
      <c r="U51794" s="59"/>
    </row>
    <row r="51795" spans="21:21" x14ac:dyDescent="0.2">
      <c r="U51795" s="59"/>
    </row>
    <row r="51796" spans="21:21" x14ac:dyDescent="0.2">
      <c r="U51796" s="59"/>
    </row>
    <row r="51797" spans="21:21" x14ac:dyDescent="0.2">
      <c r="U51797" s="59"/>
    </row>
    <row r="51798" spans="21:21" x14ac:dyDescent="0.2">
      <c r="U51798" s="59"/>
    </row>
    <row r="51799" spans="21:21" x14ac:dyDescent="0.2">
      <c r="U51799" s="59"/>
    </row>
    <row r="51800" spans="21:21" x14ac:dyDescent="0.2">
      <c r="U51800" s="59"/>
    </row>
    <row r="51801" spans="21:21" x14ac:dyDescent="0.2">
      <c r="U51801" s="59"/>
    </row>
    <row r="51802" spans="21:21" x14ac:dyDescent="0.2">
      <c r="U51802" s="59"/>
    </row>
    <row r="51803" spans="21:21" x14ac:dyDescent="0.2">
      <c r="U51803" s="59"/>
    </row>
    <row r="51804" spans="21:21" x14ac:dyDescent="0.2">
      <c r="U51804" s="59"/>
    </row>
    <row r="51805" spans="21:21" x14ac:dyDescent="0.2">
      <c r="U51805" s="59"/>
    </row>
    <row r="51806" spans="21:21" x14ac:dyDescent="0.2">
      <c r="U51806" s="59"/>
    </row>
    <row r="51807" spans="21:21" x14ac:dyDescent="0.2">
      <c r="U51807" s="59"/>
    </row>
    <row r="51808" spans="21:21" x14ac:dyDescent="0.2">
      <c r="U51808" s="59"/>
    </row>
    <row r="51809" spans="21:21" x14ac:dyDescent="0.2">
      <c r="U51809" s="59"/>
    </row>
    <row r="51810" spans="21:21" x14ac:dyDescent="0.2">
      <c r="U51810" s="59"/>
    </row>
    <row r="51811" spans="21:21" x14ac:dyDescent="0.2">
      <c r="U51811" s="59"/>
    </row>
    <row r="51812" spans="21:21" x14ac:dyDescent="0.2">
      <c r="U51812" s="59"/>
    </row>
    <row r="51813" spans="21:21" x14ac:dyDescent="0.2">
      <c r="U51813" s="59"/>
    </row>
    <row r="51814" spans="21:21" x14ac:dyDescent="0.2">
      <c r="U51814" s="59"/>
    </row>
    <row r="51815" spans="21:21" x14ac:dyDescent="0.2">
      <c r="U51815" s="59"/>
    </row>
    <row r="51816" spans="21:21" x14ac:dyDescent="0.2">
      <c r="U51816" s="59"/>
    </row>
    <row r="51817" spans="21:21" x14ac:dyDescent="0.2">
      <c r="U51817" s="59"/>
    </row>
    <row r="51818" spans="21:21" x14ac:dyDescent="0.2">
      <c r="U51818" s="59"/>
    </row>
    <row r="51819" spans="21:21" x14ac:dyDescent="0.2">
      <c r="U51819" s="59"/>
    </row>
    <row r="51820" spans="21:21" x14ac:dyDescent="0.2">
      <c r="U51820" s="59"/>
    </row>
    <row r="51821" spans="21:21" x14ac:dyDescent="0.2">
      <c r="U51821" s="59"/>
    </row>
    <row r="51822" spans="21:21" x14ac:dyDescent="0.2">
      <c r="U51822" s="59"/>
    </row>
    <row r="51823" spans="21:21" x14ac:dyDescent="0.2">
      <c r="U51823" s="59"/>
    </row>
    <row r="51824" spans="21:21" x14ac:dyDescent="0.2">
      <c r="U51824" s="59"/>
    </row>
    <row r="51825" spans="21:21" x14ac:dyDescent="0.2">
      <c r="U51825" s="59"/>
    </row>
    <row r="51826" spans="21:21" x14ac:dyDescent="0.2">
      <c r="U51826" s="59"/>
    </row>
    <row r="51827" spans="21:21" x14ac:dyDescent="0.2">
      <c r="U51827" s="59"/>
    </row>
    <row r="51828" spans="21:21" x14ac:dyDescent="0.2">
      <c r="U51828" s="59"/>
    </row>
    <row r="51829" spans="21:21" x14ac:dyDescent="0.2">
      <c r="U51829" s="59"/>
    </row>
    <row r="51830" spans="21:21" x14ac:dyDescent="0.2">
      <c r="U51830" s="59"/>
    </row>
    <row r="51831" spans="21:21" x14ac:dyDescent="0.2">
      <c r="U51831" s="59"/>
    </row>
    <row r="51832" spans="21:21" x14ac:dyDescent="0.2">
      <c r="U51832" s="59"/>
    </row>
    <row r="51833" spans="21:21" x14ac:dyDescent="0.2">
      <c r="U51833" s="59"/>
    </row>
    <row r="51834" spans="21:21" x14ac:dyDescent="0.2">
      <c r="U51834" s="59"/>
    </row>
    <row r="51835" spans="21:21" x14ac:dyDescent="0.2">
      <c r="U51835" s="59"/>
    </row>
    <row r="51836" spans="21:21" x14ac:dyDescent="0.2">
      <c r="U51836" s="59"/>
    </row>
    <row r="51837" spans="21:21" x14ac:dyDescent="0.2">
      <c r="U51837" s="59"/>
    </row>
    <row r="51838" spans="21:21" x14ac:dyDescent="0.2">
      <c r="U51838" s="59"/>
    </row>
    <row r="51839" spans="21:21" x14ac:dyDescent="0.2">
      <c r="U51839" s="59"/>
    </row>
    <row r="51840" spans="21:21" x14ac:dyDescent="0.2">
      <c r="U51840" s="59"/>
    </row>
    <row r="51841" spans="21:21" x14ac:dyDescent="0.2">
      <c r="U51841" s="59"/>
    </row>
    <row r="51842" spans="21:21" x14ac:dyDescent="0.2">
      <c r="U51842" s="59"/>
    </row>
    <row r="51843" spans="21:21" x14ac:dyDescent="0.2">
      <c r="U51843" s="59"/>
    </row>
    <row r="51844" spans="21:21" x14ac:dyDescent="0.2">
      <c r="U51844" s="59"/>
    </row>
    <row r="51845" spans="21:21" x14ac:dyDescent="0.2">
      <c r="U51845" s="59"/>
    </row>
    <row r="51846" spans="21:21" x14ac:dyDescent="0.2">
      <c r="U51846" s="59"/>
    </row>
    <row r="51847" spans="21:21" x14ac:dyDescent="0.2">
      <c r="U51847" s="59"/>
    </row>
    <row r="51848" spans="21:21" x14ac:dyDescent="0.2">
      <c r="U51848" s="59"/>
    </row>
    <row r="51849" spans="21:21" x14ac:dyDescent="0.2">
      <c r="U51849" s="59"/>
    </row>
    <row r="51850" spans="21:21" x14ac:dyDescent="0.2">
      <c r="U51850" s="59"/>
    </row>
    <row r="51851" spans="21:21" x14ac:dyDescent="0.2">
      <c r="U51851" s="59"/>
    </row>
    <row r="51852" spans="21:21" x14ac:dyDescent="0.2">
      <c r="U51852" s="59"/>
    </row>
    <row r="51853" spans="21:21" x14ac:dyDescent="0.2">
      <c r="U51853" s="59"/>
    </row>
    <row r="51854" spans="21:21" x14ac:dyDescent="0.2">
      <c r="U51854" s="59"/>
    </row>
    <row r="51855" spans="21:21" x14ac:dyDescent="0.2">
      <c r="U51855" s="59"/>
    </row>
    <row r="51856" spans="21:21" x14ac:dyDescent="0.2">
      <c r="U51856" s="59"/>
    </row>
    <row r="51857" spans="21:21" x14ac:dyDescent="0.2">
      <c r="U51857" s="59"/>
    </row>
    <row r="51858" spans="21:21" x14ac:dyDescent="0.2">
      <c r="U51858" s="59"/>
    </row>
    <row r="51859" spans="21:21" x14ac:dyDescent="0.2">
      <c r="U51859" s="59"/>
    </row>
    <row r="51860" spans="21:21" x14ac:dyDescent="0.2">
      <c r="U51860" s="59"/>
    </row>
    <row r="51861" spans="21:21" x14ac:dyDescent="0.2">
      <c r="U51861" s="59"/>
    </row>
    <row r="51862" spans="21:21" x14ac:dyDescent="0.2">
      <c r="U51862" s="59"/>
    </row>
    <row r="51863" spans="21:21" x14ac:dyDescent="0.2">
      <c r="U51863" s="59"/>
    </row>
    <row r="51864" spans="21:21" x14ac:dyDescent="0.2">
      <c r="U51864" s="59"/>
    </row>
    <row r="51865" spans="21:21" x14ac:dyDescent="0.2">
      <c r="U51865" s="59"/>
    </row>
    <row r="51866" spans="21:21" x14ac:dyDescent="0.2">
      <c r="U51866" s="59"/>
    </row>
    <row r="51867" spans="21:21" x14ac:dyDescent="0.2">
      <c r="U51867" s="59"/>
    </row>
    <row r="51868" spans="21:21" x14ac:dyDescent="0.2">
      <c r="U51868" s="59"/>
    </row>
    <row r="51869" spans="21:21" x14ac:dyDescent="0.2">
      <c r="U51869" s="59"/>
    </row>
    <row r="51870" spans="21:21" x14ac:dyDescent="0.2">
      <c r="U51870" s="59"/>
    </row>
    <row r="51871" spans="21:21" x14ac:dyDescent="0.2">
      <c r="U51871" s="59"/>
    </row>
    <row r="51872" spans="21:21" x14ac:dyDescent="0.2">
      <c r="U51872" s="59"/>
    </row>
    <row r="51873" spans="21:21" x14ac:dyDescent="0.2">
      <c r="U51873" s="59"/>
    </row>
    <row r="51874" spans="21:21" x14ac:dyDescent="0.2">
      <c r="U51874" s="59"/>
    </row>
    <row r="51875" spans="21:21" x14ac:dyDescent="0.2">
      <c r="U51875" s="59"/>
    </row>
    <row r="51876" spans="21:21" x14ac:dyDescent="0.2">
      <c r="U51876" s="59"/>
    </row>
    <row r="51877" spans="21:21" x14ac:dyDescent="0.2">
      <c r="U51877" s="59"/>
    </row>
    <row r="51878" spans="21:21" x14ac:dyDescent="0.2">
      <c r="U51878" s="59"/>
    </row>
    <row r="51879" spans="21:21" x14ac:dyDescent="0.2">
      <c r="U51879" s="59"/>
    </row>
    <row r="51880" spans="21:21" x14ac:dyDescent="0.2">
      <c r="U51880" s="59"/>
    </row>
    <row r="51881" spans="21:21" x14ac:dyDescent="0.2">
      <c r="U51881" s="59"/>
    </row>
    <row r="51882" spans="21:21" x14ac:dyDescent="0.2">
      <c r="U51882" s="59"/>
    </row>
    <row r="51883" spans="21:21" x14ac:dyDescent="0.2">
      <c r="U51883" s="59"/>
    </row>
    <row r="51884" spans="21:21" x14ac:dyDescent="0.2">
      <c r="U51884" s="59"/>
    </row>
    <row r="51885" spans="21:21" x14ac:dyDescent="0.2">
      <c r="U51885" s="59"/>
    </row>
    <row r="51886" spans="21:21" x14ac:dyDescent="0.2">
      <c r="U51886" s="59"/>
    </row>
    <row r="51887" spans="21:21" x14ac:dyDescent="0.2">
      <c r="U51887" s="59"/>
    </row>
    <row r="51888" spans="21:21" x14ac:dyDescent="0.2">
      <c r="U51888" s="59"/>
    </row>
    <row r="51889" spans="21:21" x14ac:dyDescent="0.2">
      <c r="U51889" s="59"/>
    </row>
    <row r="51890" spans="21:21" x14ac:dyDescent="0.2">
      <c r="U51890" s="59"/>
    </row>
    <row r="51891" spans="21:21" x14ac:dyDescent="0.2">
      <c r="U51891" s="59"/>
    </row>
    <row r="51892" spans="21:21" x14ac:dyDescent="0.2">
      <c r="U51892" s="59"/>
    </row>
    <row r="51893" spans="21:21" x14ac:dyDescent="0.2">
      <c r="U51893" s="59"/>
    </row>
    <row r="51894" spans="21:21" x14ac:dyDescent="0.2">
      <c r="U51894" s="59"/>
    </row>
    <row r="51895" spans="21:21" x14ac:dyDescent="0.2">
      <c r="U51895" s="59"/>
    </row>
    <row r="51896" spans="21:21" x14ac:dyDescent="0.2">
      <c r="U51896" s="59"/>
    </row>
    <row r="51897" spans="21:21" x14ac:dyDescent="0.2">
      <c r="U51897" s="59"/>
    </row>
    <row r="51898" spans="21:21" x14ac:dyDescent="0.2">
      <c r="U51898" s="59"/>
    </row>
    <row r="51899" spans="21:21" x14ac:dyDescent="0.2">
      <c r="U51899" s="59"/>
    </row>
    <row r="51900" spans="21:21" x14ac:dyDescent="0.2">
      <c r="U51900" s="59"/>
    </row>
    <row r="51901" spans="21:21" x14ac:dyDescent="0.2">
      <c r="U51901" s="59"/>
    </row>
    <row r="51902" spans="21:21" x14ac:dyDescent="0.2">
      <c r="U51902" s="59"/>
    </row>
    <row r="51903" spans="21:21" x14ac:dyDescent="0.2">
      <c r="U51903" s="59"/>
    </row>
    <row r="51904" spans="21:21" x14ac:dyDescent="0.2">
      <c r="U51904" s="59"/>
    </row>
    <row r="51905" spans="21:21" x14ac:dyDescent="0.2">
      <c r="U51905" s="59"/>
    </row>
    <row r="51906" spans="21:21" x14ac:dyDescent="0.2">
      <c r="U51906" s="59"/>
    </row>
    <row r="51907" spans="21:21" x14ac:dyDescent="0.2">
      <c r="U51907" s="59"/>
    </row>
    <row r="51908" spans="21:21" x14ac:dyDescent="0.2">
      <c r="U51908" s="59"/>
    </row>
    <row r="51909" spans="21:21" x14ac:dyDescent="0.2">
      <c r="U51909" s="59"/>
    </row>
    <row r="51910" spans="21:21" x14ac:dyDescent="0.2">
      <c r="U51910" s="59"/>
    </row>
    <row r="51911" spans="21:21" x14ac:dyDescent="0.2">
      <c r="U51911" s="59"/>
    </row>
    <row r="51912" spans="21:21" x14ac:dyDescent="0.2">
      <c r="U51912" s="59"/>
    </row>
    <row r="51913" spans="21:21" x14ac:dyDescent="0.2">
      <c r="U51913" s="59"/>
    </row>
    <row r="51914" spans="21:21" x14ac:dyDescent="0.2">
      <c r="U51914" s="59"/>
    </row>
    <row r="51915" spans="21:21" x14ac:dyDescent="0.2">
      <c r="U51915" s="59"/>
    </row>
    <row r="51916" spans="21:21" x14ac:dyDescent="0.2">
      <c r="U51916" s="59"/>
    </row>
    <row r="51917" spans="21:21" x14ac:dyDescent="0.2">
      <c r="U51917" s="59"/>
    </row>
    <row r="51918" spans="21:21" x14ac:dyDescent="0.2">
      <c r="U51918" s="59"/>
    </row>
    <row r="51919" spans="21:21" x14ac:dyDescent="0.2">
      <c r="U51919" s="59"/>
    </row>
    <row r="51920" spans="21:21" x14ac:dyDescent="0.2">
      <c r="U51920" s="59"/>
    </row>
    <row r="51921" spans="21:21" x14ac:dyDescent="0.2">
      <c r="U51921" s="59"/>
    </row>
    <row r="51922" spans="21:21" x14ac:dyDescent="0.2">
      <c r="U51922" s="59"/>
    </row>
    <row r="51923" spans="21:21" x14ac:dyDescent="0.2">
      <c r="U51923" s="59"/>
    </row>
    <row r="51924" spans="21:21" x14ac:dyDescent="0.2">
      <c r="U51924" s="59"/>
    </row>
    <row r="51925" spans="21:21" x14ac:dyDescent="0.2">
      <c r="U51925" s="59"/>
    </row>
    <row r="51926" spans="21:21" x14ac:dyDescent="0.2">
      <c r="U51926" s="59"/>
    </row>
    <row r="51927" spans="21:21" x14ac:dyDescent="0.2">
      <c r="U51927" s="59"/>
    </row>
    <row r="51928" spans="21:21" x14ac:dyDescent="0.2">
      <c r="U51928" s="59"/>
    </row>
    <row r="51929" spans="21:21" x14ac:dyDescent="0.2">
      <c r="U51929" s="59"/>
    </row>
    <row r="51930" spans="21:21" x14ac:dyDescent="0.2">
      <c r="U51930" s="59"/>
    </row>
    <row r="51931" spans="21:21" x14ac:dyDescent="0.2">
      <c r="U51931" s="59"/>
    </row>
    <row r="51932" spans="21:21" x14ac:dyDescent="0.2">
      <c r="U51932" s="59"/>
    </row>
    <row r="51933" spans="21:21" x14ac:dyDescent="0.2">
      <c r="U51933" s="59"/>
    </row>
    <row r="51934" spans="21:21" x14ac:dyDescent="0.2">
      <c r="U51934" s="59"/>
    </row>
    <row r="51935" spans="21:21" x14ac:dyDescent="0.2">
      <c r="U51935" s="59"/>
    </row>
    <row r="51936" spans="21:21" x14ac:dyDescent="0.2">
      <c r="U51936" s="59"/>
    </row>
    <row r="51937" spans="21:21" x14ac:dyDescent="0.2">
      <c r="U51937" s="59"/>
    </row>
    <row r="51938" spans="21:21" x14ac:dyDescent="0.2">
      <c r="U51938" s="59"/>
    </row>
    <row r="51939" spans="21:21" x14ac:dyDescent="0.2">
      <c r="U51939" s="59"/>
    </row>
    <row r="51940" spans="21:21" x14ac:dyDescent="0.2">
      <c r="U51940" s="59"/>
    </row>
    <row r="51941" spans="21:21" x14ac:dyDescent="0.2">
      <c r="U51941" s="59"/>
    </row>
    <row r="51942" spans="21:21" x14ac:dyDescent="0.2">
      <c r="U51942" s="59"/>
    </row>
    <row r="51943" spans="21:21" x14ac:dyDescent="0.2">
      <c r="U51943" s="59"/>
    </row>
    <row r="51944" spans="21:21" x14ac:dyDescent="0.2">
      <c r="U51944" s="59"/>
    </row>
    <row r="51945" spans="21:21" x14ac:dyDescent="0.2">
      <c r="U51945" s="59"/>
    </row>
    <row r="51946" spans="21:21" x14ac:dyDescent="0.2">
      <c r="U51946" s="59"/>
    </row>
    <row r="51947" spans="21:21" x14ac:dyDescent="0.2">
      <c r="U51947" s="59"/>
    </row>
    <row r="51948" spans="21:21" x14ac:dyDescent="0.2">
      <c r="U51948" s="59"/>
    </row>
    <row r="51949" spans="21:21" x14ac:dyDescent="0.2">
      <c r="U51949" s="59"/>
    </row>
    <row r="51950" spans="21:21" x14ac:dyDescent="0.2">
      <c r="U51950" s="59"/>
    </row>
    <row r="51951" spans="21:21" x14ac:dyDescent="0.2">
      <c r="U51951" s="59"/>
    </row>
    <row r="51952" spans="21:21" x14ac:dyDescent="0.2">
      <c r="U51952" s="59"/>
    </row>
    <row r="51953" spans="21:21" x14ac:dyDescent="0.2">
      <c r="U51953" s="59"/>
    </row>
    <row r="51954" spans="21:21" x14ac:dyDescent="0.2">
      <c r="U51954" s="59"/>
    </row>
    <row r="51955" spans="21:21" x14ac:dyDescent="0.2">
      <c r="U51955" s="59"/>
    </row>
    <row r="51956" spans="21:21" x14ac:dyDescent="0.2">
      <c r="U51956" s="59"/>
    </row>
    <row r="51957" spans="21:21" x14ac:dyDescent="0.2">
      <c r="U51957" s="59"/>
    </row>
    <row r="51958" spans="21:21" x14ac:dyDescent="0.2">
      <c r="U51958" s="59"/>
    </row>
    <row r="51959" spans="21:21" x14ac:dyDescent="0.2">
      <c r="U51959" s="59"/>
    </row>
    <row r="51960" spans="21:21" x14ac:dyDescent="0.2">
      <c r="U51960" s="59"/>
    </row>
    <row r="51961" spans="21:21" x14ac:dyDescent="0.2">
      <c r="U51961" s="59"/>
    </row>
    <row r="51962" spans="21:21" x14ac:dyDescent="0.2">
      <c r="U51962" s="59"/>
    </row>
    <row r="51963" spans="21:21" x14ac:dyDescent="0.2">
      <c r="U51963" s="59"/>
    </row>
    <row r="51964" spans="21:21" x14ac:dyDescent="0.2">
      <c r="U51964" s="59"/>
    </row>
    <row r="51965" spans="21:21" x14ac:dyDescent="0.2">
      <c r="U51965" s="59"/>
    </row>
    <row r="51966" spans="21:21" x14ac:dyDescent="0.2">
      <c r="U51966" s="59"/>
    </row>
    <row r="51967" spans="21:21" x14ac:dyDescent="0.2">
      <c r="U51967" s="59"/>
    </row>
    <row r="51968" spans="21:21" x14ac:dyDescent="0.2">
      <c r="U51968" s="59"/>
    </row>
    <row r="51969" spans="21:21" x14ac:dyDescent="0.2">
      <c r="U51969" s="59"/>
    </row>
    <row r="51970" spans="21:21" x14ac:dyDescent="0.2">
      <c r="U51970" s="59"/>
    </row>
    <row r="51971" spans="21:21" x14ac:dyDescent="0.2">
      <c r="U51971" s="59"/>
    </row>
    <row r="51972" spans="21:21" x14ac:dyDescent="0.2">
      <c r="U51972" s="59"/>
    </row>
    <row r="51973" spans="21:21" x14ac:dyDescent="0.2">
      <c r="U51973" s="59"/>
    </row>
    <row r="51974" spans="21:21" x14ac:dyDescent="0.2">
      <c r="U51974" s="59"/>
    </row>
    <row r="51975" spans="21:21" x14ac:dyDescent="0.2">
      <c r="U51975" s="59"/>
    </row>
    <row r="51976" spans="21:21" x14ac:dyDescent="0.2">
      <c r="U51976" s="59"/>
    </row>
    <row r="51977" spans="21:21" x14ac:dyDescent="0.2">
      <c r="U51977" s="59"/>
    </row>
    <row r="51978" spans="21:21" x14ac:dyDescent="0.2">
      <c r="U51978" s="59"/>
    </row>
    <row r="51979" spans="21:21" x14ac:dyDescent="0.2">
      <c r="U51979" s="59"/>
    </row>
    <row r="51980" spans="21:21" x14ac:dyDescent="0.2">
      <c r="U51980" s="59"/>
    </row>
    <row r="51981" spans="21:21" x14ac:dyDescent="0.2">
      <c r="U51981" s="59"/>
    </row>
    <row r="51982" spans="21:21" x14ac:dyDescent="0.2">
      <c r="U51982" s="59"/>
    </row>
    <row r="51983" spans="21:21" x14ac:dyDescent="0.2">
      <c r="U51983" s="59"/>
    </row>
    <row r="51984" spans="21:21" x14ac:dyDescent="0.2">
      <c r="U51984" s="59"/>
    </row>
    <row r="51985" spans="21:21" x14ac:dyDescent="0.2">
      <c r="U51985" s="59"/>
    </row>
    <row r="51986" spans="21:21" x14ac:dyDescent="0.2">
      <c r="U51986" s="59"/>
    </row>
    <row r="51987" spans="21:21" x14ac:dyDescent="0.2">
      <c r="U51987" s="59"/>
    </row>
    <row r="51988" spans="21:21" x14ac:dyDescent="0.2">
      <c r="U51988" s="59"/>
    </row>
    <row r="51989" spans="21:21" x14ac:dyDescent="0.2">
      <c r="U51989" s="59"/>
    </row>
    <row r="51990" spans="21:21" x14ac:dyDescent="0.2">
      <c r="U51990" s="59"/>
    </row>
    <row r="51991" spans="21:21" x14ac:dyDescent="0.2">
      <c r="U51991" s="59"/>
    </row>
    <row r="51992" spans="21:21" x14ac:dyDescent="0.2">
      <c r="U51992" s="59"/>
    </row>
    <row r="51993" spans="21:21" x14ac:dyDescent="0.2">
      <c r="U51993" s="59"/>
    </row>
    <row r="51994" spans="21:21" x14ac:dyDescent="0.2">
      <c r="U51994" s="59"/>
    </row>
    <row r="51995" spans="21:21" x14ac:dyDescent="0.2">
      <c r="U51995" s="59"/>
    </row>
    <row r="51996" spans="21:21" x14ac:dyDescent="0.2">
      <c r="U51996" s="59"/>
    </row>
    <row r="51997" spans="21:21" x14ac:dyDescent="0.2">
      <c r="U51997" s="59"/>
    </row>
    <row r="51998" spans="21:21" x14ac:dyDescent="0.2">
      <c r="U51998" s="59"/>
    </row>
    <row r="51999" spans="21:21" x14ac:dyDescent="0.2">
      <c r="U51999" s="59"/>
    </row>
    <row r="52000" spans="21:21" x14ac:dyDescent="0.2">
      <c r="U52000" s="59"/>
    </row>
    <row r="52001" spans="21:21" x14ac:dyDescent="0.2">
      <c r="U52001" s="59"/>
    </row>
    <row r="52002" spans="21:21" x14ac:dyDescent="0.2">
      <c r="U52002" s="59"/>
    </row>
    <row r="52003" spans="21:21" x14ac:dyDescent="0.2">
      <c r="U52003" s="59"/>
    </row>
    <row r="52004" spans="21:21" x14ac:dyDescent="0.2">
      <c r="U52004" s="59"/>
    </row>
    <row r="52005" spans="21:21" x14ac:dyDescent="0.2">
      <c r="U52005" s="59"/>
    </row>
    <row r="52006" spans="21:21" x14ac:dyDescent="0.2">
      <c r="U52006" s="59"/>
    </row>
    <row r="52007" spans="21:21" x14ac:dyDescent="0.2">
      <c r="U52007" s="59"/>
    </row>
    <row r="52008" spans="21:21" x14ac:dyDescent="0.2">
      <c r="U52008" s="59"/>
    </row>
    <row r="52009" spans="21:21" x14ac:dyDescent="0.2">
      <c r="U52009" s="59"/>
    </row>
    <row r="52010" spans="21:21" x14ac:dyDescent="0.2">
      <c r="U52010" s="59"/>
    </row>
    <row r="52011" spans="21:21" x14ac:dyDescent="0.2">
      <c r="U52011" s="59"/>
    </row>
    <row r="52012" spans="21:21" x14ac:dyDescent="0.2">
      <c r="U52012" s="59"/>
    </row>
    <row r="52013" spans="21:21" x14ac:dyDescent="0.2">
      <c r="U52013" s="59"/>
    </row>
    <row r="52014" spans="21:21" x14ac:dyDescent="0.2">
      <c r="U52014" s="59"/>
    </row>
    <row r="52015" spans="21:21" x14ac:dyDescent="0.2">
      <c r="U52015" s="59"/>
    </row>
    <row r="52016" spans="21:21" x14ac:dyDescent="0.2">
      <c r="U52016" s="59"/>
    </row>
    <row r="52017" spans="21:21" x14ac:dyDescent="0.2">
      <c r="U52017" s="59"/>
    </row>
    <row r="52018" spans="21:21" x14ac:dyDescent="0.2">
      <c r="U52018" s="59"/>
    </row>
    <row r="52019" spans="21:21" x14ac:dyDescent="0.2">
      <c r="U52019" s="59"/>
    </row>
    <row r="52020" spans="21:21" x14ac:dyDescent="0.2">
      <c r="U52020" s="59"/>
    </row>
    <row r="52021" spans="21:21" x14ac:dyDescent="0.2">
      <c r="U52021" s="59"/>
    </row>
    <row r="52022" spans="21:21" x14ac:dyDescent="0.2">
      <c r="U52022" s="59"/>
    </row>
    <row r="52023" spans="21:21" x14ac:dyDescent="0.2">
      <c r="U52023" s="59"/>
    </row>
    <row r="52024" spans="21:21" x14ac:dyDescent="0.2">
      <c r="U52024" s="59"/>
    </row>
    <row r="52025" spans="21:21" x14ac:dyDescent="0.2">
      <c r="U52025" s="59"/>
    </row>
    <row r="52026" spans="21:21" x14ac:dyDescent="0.2">
      <c r="U52026" s="59"/>
    </row>
    <row r="52027" spans="21:21" x14ac:dyDescent="0.2">
      <c r="U52027" s="59"/>
    </row>
    <row r="52028" spans="21:21" x14ac:dyDescent="0.2">
      <c r="U52028" s="59"/>
    </row>
    <row r="52029" spans="21:21" x14ac:dyDescent="0.2">
      <c r="U52029" s="59"/>
    </row>
    <row r="52030" spans="21:21" x14ac:dyDescent="0.2">
      <c r="U52030" s="59"/>
    </row>
    <row r="52031" spans="21:21" x14ac:dyDescent="0.2">
      <c r="U52031" s="59"/>
    </row>
    <row r="52032" spans="21:21" x14ac:dyDescent="0.2">
      <c r="U52032" s="59"/>
    </row>
    <row r="52033" spans="21:21" x14ac:dyDescent="0.2">
      <c r="U52033" s="59"/>
    </row>
    <row r="52034" spans="21:21" x14ac:dyDescent="0.2">
      <c r="U52034" s="59"/>
    </row>
    <row r="52035" spans="21:21" x14ac:dyDescent="0.2">
      <c r="U52035" s="59"/>
    </row>
    <row r="52036" spans="21:21" x14ac:dyDescent="0.2">
      <c r="U52036" s="59"/>
    </row>
    <row r="52037" spans="21:21" x14ac:dyDescent="0.2">
      <c r="U52037" s="59"/>
    </row>
    <row r="52038" spans="21:21" x14ac:dyDescent="0.2">
      <c r="U52038" s="59"/>
    </row>
    <row r="52039" spans="21:21" x14ac:dyDescent="0.2">
      <c r="U52039" s="59"/>
    </row>
    <row r="52040" spans="21:21" x14ac:dyDescent="0.2">
      <c r="U52040" s="59"/>
    </row>
    <row r="52041" spans="21:21" x14ac:dyDescent="0.2">
      <c r="U52041" s="59"/>
    </row>
    <row r="52042" spans="21:21" x14ac:dyDescent="0.2">
      <c r="U52042" s="59"/>
    </row>
    <row r="52043" spans="21:21" x14ac:dyDescent="0.2">
      <c r="U52043" s="59"/>
    </row>
    <row r="52044" spans="21:21" x14ac:dyDescent="0.2">
      <c r="U52044" s="59"/>
    </row>
    <row r="52045" spans="21:21" x14ac:dyDescent="0.2">
      <c r="U52045" s="59"/>
    </row>
    <row r="52046" spans="21:21" x14ac:dyDescent="0.2">
      <c r="U52046" s="59"/>
    </row>
    <row r="52047" spans="21:21" x14ac:dyDescent="0.2">
      <c r="U52047" s="59"/>
    </row>
    <row r="52048" spans="21:21" x14ac:dyDescent="0.2">
      <c r="U52048" s="59"/>
    </row>
    <row r="52049" spans="21:21" x14ac:dyDescent="0.2">
      <c r="U52049" s="59"/>
    </row>
    <row r="52050" spans="21:21" x14ac:dyDescent="0.2">
      <c r="U52050" s="59"/>
    </row>
    <row r="52051" spans="21:21" x14ac:dyDescent="0.2">
      <c r="U52051" s="59"/>
    </row>
    <row r="52052" spans="21:21" x14ac:dyDescent="0.2">
      <c r="U52052" s="59"/>
    </row>
    <row r="52053" spans="21:21" x14ac:dyDescent="0.2">
      <c r="U52053" s="59"/>
    </row>
    <row r="52054" spans="21:21" x14ac:dyDescent="0.2">
      <c r="U52054" s="59"/>
    </row>
    <row r="52055" spans="21:21" x14ac:dyDescent="0.2">
      <c r="U52055" s="59"/>
    </row>
    <row r="52056" spans="21:21" x14ac:dyDescent="0.2">
      <c r="U52056" s="59"/>
    </row>
    <row r="52057" spans="21:21" x14ac:dyDescent="0.2">
      <c r="U52057" s="59"/>
    </row>
    <row r="52058" spans="21:21" x14ac:dyDescent="0.2">
      <c r="U52058" s="59"/>
    </row>
    <row r="52059" spans="21:21" x14ac:dyDescent="0.2">
      <c r="U52059" s="59"/>
    </row>
    <row r="52060" spans="21:21" x14ac:dyDescent="0.2">
      <c r="U52060" s="59"/>
    </row>
    <row r="52061" spans="21:21" x14ac:dyDescent="0.2">
      <c r="U52061" s="59"/>
    </row>
    <row r="52062" spans="21:21" x14ac:dyDescent="0.2">
      <c r="U52062" s="59"/>
    </row>
    <row r="52063" spans="21:21" x14ac:dyDescent="0.2">
      <c r="U52063" s="59"/>
    </row>
    <row r="52064" spans="21:21" x14ac:dyDescent="0.2">
      <c r="U52064" s="59"/>
    </row>
    <row r="52065" spans="21:21" x14ac:dyDescent="0.2">
      <c r="U52065" s="59"/>
    </row>
    <row r="52066" spans="21:21" x14ac:dyDescent="0.2">
      <c r="U52066" s="59"/>
    </row>
    <row r="52067" spans="21:21" x14ac:dyDescent="0.2">
      <c r="U52067" s="59"/>
    </row>
    <row r="52068" spans="21:21" x14ac:dyDescent="0.2">
      <c r="U52068" s="59"/>
    </row>
    <row r="52069" spans="21:21" x14ac:dyDescent="0.2">
      <c r="U52069" s="59"/>
    </row>
    <row r="52070" spans="21:21" x14ac:dyDescent="0.2">
      <c r="U52070" s="59"/>
    </row>
    <row r="52071" spans="21:21" x14ac:dyDescent="0.2">
      <c r="U52071" s="59"/>
    </row>
    <row r="52072" spans="21:21" x14ac:dyDescent="0.2">
      <c r="U52072" s="59"/>
    </row>
    <row r="52073" spans="21:21" x14ac:dyDescent="0.2">
      <c r="U52073" s="59"/>
    </row>
    <row r="52074" spans="21:21" x14ac:dyDescent="0.2">
      <c r="U52074" s="59"/>
    </row>
    <row r="52075" spans="21:21" x14ac:dyDescent="0.2">
      <c r="U52075" s="59"/>
    </row>
    <row r="52076" spans="21:21" x14ac:dyDescent="0.2">
      <c r="U52076" s="59"/>
    </row>
    <row r="52077" spans="21:21" x14ac:dyDescent="0.2">
      <c r="U52077" s="59"/>
    </row>
    <row r="52078" spans="21:21" x14ac:dyDescent="0.2">
      <c r="U52078" s="59"/>
    </row>
    <row r="52079" spans="21:21" x14ac:dyDescent="0.2">
      <c r="U52079" s="59"/>
    </row>
    <row r="52080" spans="21:21" x14ac:dyDescent="0.2">
      <c r="U52080" s="59"/>
    </row>
    <row r="52081" spans="21:21" x14ac:dyDescent="0.2">
      <c r="U52081" s="59"/>
    </row>
    <row r="52082" spans="21:21" x14ac:dyDescent="0.2">
      <c r="U52082" s="59"/>
    </row>
    <row r="52083" spans="21:21" x14ac:dyDescent="0.2">
      <c r="U52083" s="59"/>
    </row>
    <row r="52084" spans="21:21" x14ac:dyDescent="0.2">
      <c r="U52084" s="59"/>
    </row>
    <row r="52085" spans="21:21" x14ac:dyDescent="0.2">
      <c r="U52085" s="59"/>
    </row>
    <row r="52086" spans="21:21" x14ac:dyDescent="0.2">
      <c r="U52086" s="59"/>
    </row>
    <row r="52087" spans="21:21" x14ac:dyDescent="0.2">
      <c r="U52087" s="59"/>
    </row>
    <row r="52088" spans="21:21" x14ac:dyDescent="0.2">
      <c r="U52088" s="59"/>
    </row>
    <row r="52089" spans="21:21" x14ac:dyDescent="0.2">
      <c r="U52089" s="59"/>
    </row>
    <row r="52090" spans="21:21" x14ac:dyDescent="0.2">
      <c r="U52090" s="59"/>
    </row>
    <row r="52091" spans="21:21" x14ac:dyDescent="0.2">
      <c r="U52091" s="59"/>
    </row>
    <row r="52092" spans="21:21" x14ac:dyDescent="0.2">
      <c r="U52092" s="59"/>
    </row>
    <row r="52093" spans="21:21" x14ac:dyDescent="0.2">
      <c r="U52093" s="59"/>
    </row>
    <row r="52094" spans="21:21" x14ac:dyDescent="0.2">
      <c r="U52094" s="59"/>
    </row>
    <row r="52095" spans="21:21" x14ac:dyDescent="0.2">
      <c r="U52095" s="59"/>
    </row>
    <row r="52096" spans="21:21" x14ac:dyDescent="0.2">
      <c r="U52096" s="59"/>
    </row>
    <row r="52097" spans="21:21" x14ac:dyDescent="0.2">
      <c r="U52097" s="59"/>
    </row>
    <row r="52098" spans="21:21" x14ac:dyDescent="0.2">
      <c r="U52098" s="59"/>
    </row>
    <row r="52099" spans="21:21" x14ac:dyDescent="0.2">
      <c r="U52099" s="59"/>
    </row>
    <row r="52100" spans="21:21" x14ac:dyDescent="0.2">
      <c r="U52100" s="59"/>
    </row>
    <row r="52101" spans="21:21" x14ac:dyDescent="0.2">
      <c r="U52101" s="59"/>
    </row>
    <row r="52102" spans="21:21" x14ac:dyDescent="0.2">
      <c r="U52102" s="59"/>
    </row>
    <row r="52103" spans="21:21" x14ac:dyDescent="0.2">
      <c r="U52103" s="59"/>
    </row>
    <row r="52104" spans="21:21" x14ac:dyDescent="0.2">
      <c r="U52104" s="59"/>
    </row>
    <row r="52105" spans="21:21" x14ac:dyDescent="0.2">
      <c r="U52105" s="59"/>
    </row>
    <row r="52106" spans="21:21" x14ac:dyDescent="0.2">
      <c r="U52106" s="59"/>
    </row>
    <row r="52107" spans="21:21" x14ac:dyDescent="0.2">
      <c r="U52107" s="59"/>
    </row>
    <row r="52108" spans="21:21" x14ac:dyDescent="0.2">
      <c r="U52108" s="59"/>
    </row>
    <row r="52109" spans="21:21" x14ac:dyDescent="0.2">
      <c r="U52109" s="59"/>
    </row>
    <row r="52110" spans="21:21" x14ac:dyDescent="0.2">
      <c r="U52110" s="59"/>
    </row>
    <row r="52111" spans="21:21" x14ac:dyDescent="0.2">
      <c r="U52111" s="59"/>
    </row>
    <row r="52112" spans="21:21" x14ac:dyDescent="0.2">
      <c r="U52112" s="59"/>
    </row>
    <row r="52113" spans="21:21" x14ac:dyDescent="0.2">
      <c r="U52113" s="59"/>
    </row>
    <row r="52114" spans="21:21" x14ac:dyDescent="0.2">
      <c r="U52114" s="59"/>
    </row>
    <row r="52115" spans="21:21" x14ac:dyDescent="0.2">
      <c r="U52115" s="59"/>
    </row>
    <row r="52116" spans="21:21" x14ac:dyDescent="0.2">
      <c r="U52116" s="59"/>
    </row>
    <row r="52117" spans="21:21" x14ac:dyDescent="0.2">
      <c r="U52117" s="59"/>
    </row>
    <row r="52118" spans="21:21" x14ac:dyDescent="0.2">
      <c r="U52118" s="59"/>
    </row>
    <row r="52119" spans="21:21" x14ac:dyDescent="0.2">
      <c r="U52119" s="59"/>
    </row>
    <row r="52120" spans="21:21" x14ac:dyDescent="0.2">
      <c r="U52120" s="59"/>
    </row>
    <row r="52121" spans="21:21" x14ac:dyDescent="0.2">
      <c r="U52121" s="59"/>
    </row>
    <row r="52122" spans="21:21" x14ac:dyDescent="0.2">
      <c r="U52122" s="59"/>
    </row>
    <row r="52123" spans="21:21" x14ac:dyDescent="0.2">
      <c r="U52123" s="59"/>
    </row>
    <row r="52124" spans="21:21" x14ac:dyDescent="0.2">
      <c r="U52124" s="59"/>
    </row>
    <row r="52125" spans="21:21" x14ac:dyDescent="0.2">
      <c r="U52125" s="59"/>
    </row>
    <row r="52126" spans="21:21" x14ac:dyDescent="0.2">
      <c r="U52126" s="59"/>
    </row>
    <row r="52127" spans="21:21" x14ac:dyDescent="0.2">
      <c r="U52127" s="59"/>
    </row>
    <row r="52128" spans="21:21" x14ac:dyDescent="0.2">
      <c r="U52128" s="59"/>
    </row>
    <row r="52129" spans="21:21" x14ac:dyDescent="0.2">
      <c r="U52129" s="59"/>
    </row>
    <row r="52130" spans="21:21" x14ac:dyDescent="0.2">
      <c r="U52130" s="59"/>
    </row>
    <row r="52131" spans="21:21" x14ac:dyDescent="0.2">
      <c r="U52131" s="59"/>
    </row>
    <row r="52132" spans="21:21" x14ac:dyDescent="0.2">
      <c r="U52132" s="59"/>
    </row>
    <row r="52133" spans="21:21" x14ac:dyDescent="0.2">
      <c r="U52133" s="59"/>
    </row>
    <row r="52134" spans="21:21" x14ac:dyDescent="0.2">
      <c r="U52134" s="59"/>
    </row>
    <row r="52135" spans="21:21" x14ac:dyDescent="0.2">
      <c r="U52135" s="59"/>
    </row>
    <row r="52136" spans="21:21" x14ac:dyDescent="0.2">
      <c r="U52136" s="59"/>
    </row>
    <row r="52137" spans="21:21" x14ac:dyDescent="0.2">
      <c r="U52137" s="59"/>
    </row>
    <row r="52138" spans="21:21" x14ac:dyDescent="0.2">
      <c r="U52138" s="59"/>
    </row>
    <row r="52139" spans="21:21" x14ac:dyDescent="0.2">
      <c r="U52139" s="59"/>
    </row>
    <row r="52140" spans="21:21" x14ac:dyDescent="0.2">
      <c r="U52140" s="59"/>
    </row>
    <row r="52141" spans="21:21" x14ac:dyDescent="0.2">
      <c r="U52141" s="59"/>
    </row>
    <row r="52142" spans="21:21" x14ac:dyDescent="0.2">
      <c r="U52142" s="59"/>
    </row>
    <row r="52143" spans="21:21" x14ac:dyDescent="0.2">
      <c r="U52143" s="59"/>
    </row>
    <row r="52144" spans="21:21" x14ac:dyDescent="0.2">
      <c r="U52144" s="59"/>
    </row>
    <row r="52145" spans="21:21" x14ac:dyDescent="0.2">
      <c r="U52145" s="59"/>
    </row>
    <row r="52146" spans="21:21" x14ac:dyDescent="0.2">
      <c r="U52146" s="59"/>
    </row>
    <row r="52147" spans="21:21" x14ac:dyDescent="0.2">
      <c r="U52147" s="59"/>
    </row>
    <row r="52148" spans="21:21" x14ac:dyDescent="0.2">
      <c r="U52148" s="59"/>
    </row>
    <row r="52149" spans="21:21" x14ac:dyDescent="0.2">
      <c r="U52149" s="59"/>
    </row>
    <row r="52150" spans="21:21" x14ac:dyDescent="0.2">
      <c r="U52150" s="59"/>
    </row>
    <row r="52151" spans="21:21" x14ac:dyDescent="0.2">
      <c r="U52151" s="59"/>
    </row>
    <row r="52152" spans="21:21" x14ac:dyDescent="0.2">
      <c r="U52152" s="59"/>
    </row>
    <row r="52153" spans="21:21" x14ac:dyDescent="0.2">
      <c r="U52153" s="59"/>
    </row>
    <row r="52154" spans="21:21" x14ac:dyDescent="0.2">
      <c r="U52154" s="59"/>
    </row>
    <row r="52155" spans="21:21" x14ac:dyDescent="0.2">
      <c r="U52155" s="59"/>
    </row>
    <row r="52156" spans="21:21" x14ac:dyDescent="0.2">
      <c r="U52156" s="59"/>
    </row>
    <row r="52157" spans="21:21" x14ac:dyDescent="0.2">
      <c r="U52157" s="59"/>
    </row>
    <row r="52158" spans="21:21" x14ac:dyDescent="0.2">
      <c r="U52158" s="59"/>
    </row>
    <row r="52159" spans="21:21" x14ac:dyDescent="0.2">
      <c r="U52159" s="59"/>
    </row>
    <row r="52160" spans="21:21" x14ac:dyDescent="0.2">
      <c r="U52160" s="59"/>
    </row>
    <row r="52161" spans="21:21" x14ac:dyDescent="0.2">
      <c r="U52161" s="59"/>
    </row>
    <row r="52162" spans="21:21" x14ac:dyDescent="0.2">
      <c r="U52162" s="59"/>
    </row>
    <row r="52163" spans="21:21" x14ac:dyDescent="0.2">
      <c r="U52163" s="59"/>
    </row>
    <row r="52164" spans="21:21" x14ac:dyDescent="0.2">
      <c r="U52164" s="59"/>
    </row>
    <row r="52165" spans="21:21" x14ac:dyDescent="0.2">
      <c r="U52165" s="59"/>
    </row>
    <row r="52166" spans="21:21" x14ac:dyDescent="0.2">
      <c r="U52166" s="59"/>
    </row>
    <row r="52167" spans="21:21" x14ac:dyDescent="0.2">
      <c r="U52167" s="59"/>
    </row>
    <row r="52168" spans="21:21" x14ac:dyDescent="0.2">
      <c r="U52168" s="59"/>
    </row>
    <row r="52169" spans="21:21" x14ac:dyDescent="0.2">
      <c r="U52169" s="59"/>
    </row>
    <row r="52170" spans="21:21" x14ac:dyDescent="0.2">
      <c r="U52170" s="59"/>
    </row>
    <row r="52171" spans="21:21" x14ac:dyDescent="0.2">
      <c r="U52171" s="59"/>
    </row>
    <row r="52172" spans="21:21" x14ac:dyDescent="0.2">
      <c r="U52172" s="59"/>
    </row>
    <row r="52173" spans="21:21" x14ac:dyDescent="0.2">
      <c r="U52173" s="59"/>
    </row>
    <row r="52174" spans="21:21" x14ac:dyDescent="0.2">
      <c r="U52174" s="59"/>
    </row>
    <row r="52175" spans="21:21" x14ac:dyDescent="0.2">
      <c r="U52175" s="59"/>
    </row>
    <row r="52176" spans="21:21" x14ac:dyDescent="0.2">
      <c r="U52176" s="59"/>
    </row>
    <row r="52177" spans="21:21" x14ac:dyDescent="0.2">
      <c r="U52177" s="59"/>
    </row>
    <row r="52178" spans="21:21" x14ac:dyDescent="0.2">
      <c r="U52178" s="59"/>
    </row>
    <row r="52179" spans="21:21" x14ac:dyDescent="0.2">
      <c r="U52179" s="59"/>
    </row>
    <row r="52180" spans="21:21" x14ac:dyDescent="0.2">
      <c r="U52180" s="59"/>
    </row>
    <row r="52181" spans="21:21" x14ac:dyDescent="0.2">
      <c r="U52181" s="59"/>
    </row>
    <row r="52182" spans="21:21" x14ac:dyDescent="0.2">
      <c r="U52182" s="59"/>
    </row>
    <row r="52183" spans="21:21" x14ac:dyDescent="0.2">
      <c r="U52183" s="59"/>
    </row>
    <row r="52184" spans="21:21" x14ac:dyDescent="0.2">
      <c r="U52184" s="59"/>
    </row>
    <row r="52185" spans="21:21" x14ac:dyDescent="0.2">
      <c r="U52185" s="59"/>
    </row>
    <row r="52186" spans="21:21" x14ac:dyDescent="0.2">
      <c r="U52186" s="59"/>
    </row>
    <row r="52187" spans="21:21" x14ac:dyDescent="0.2">
      <c r="U52187" s="59"/>
    </row>
    <row r="52188" spans="21:21" x14ac:dyDescent="0.2">
      <c r="U52188" s="59"/>
    </row>
    <row r="52189" spans="21:21" x14ac:dyDescent="0.2">
      <c r="U52189" s="59"/>
    </row>
    <row r="52190" spans="21:21" x14ac:dyDescent="0.2">
      <c r="U52190" s="59"/>
    </row>
    <row r="52191" spans="21:21" x14ac:dyDescent="0.2">
      <c r="U52191" s="59"/>
    </row>
    <row r="52192" spans="21:21" x14ac:dyDescent="0.2">
      <c r="U52192" s="59"/>
    </row>
    <row r="52193" spans="21:21" x14ac:dyDescent="0.2">
      <c r="U52193" s="59"/>
    </row>
    <row r="52194" spans="21:21" x14ac:dyDescent="0.2">
      <c r="U52194" s="59"/>
    </row>
    <row r="52195" spans="21:21" x14ac:dyDescent="0.2">
      <c r="U52195" s="59"/>
    </row>
    <row r="52196" spans="21:21" x14ac:dyDescent="0.2">
      <c r="U52196" s="59"/>
    </row>
    <row r="52197" spans="21:21" x14ac:dyDescent="0.2">
      <c r="U52197" s="59"/>
    </row>
    <row r="52198" spans="21:21" x14ac:dyDescent="0.2">
      <c r="U52198" s="59"/>
    </row>
    <row r="52199" spans="21:21" x14ac:dyDescent="0.2">
      <c r="U52199" s="59"/>
    </row>
    <row r="52200" spans="21:21" x14ac:dyDescent="0.2">
      <c r="U52200" s="59"/>
    </row>
    <row r="52201" spans="21:21" x14ac:dyDescent="0.2">
      <c r="U52201" s="59"/>
    </row>
    <row r="52202" spans="21:21" x14ac:dyDescent="0.2">
      <c r="U52202" s="59"/>
    </row>
    <row r="52203" spans="21:21" x14ac:dyDescent="0.2">
      <c r="U52203" s="59"/>
    </row>
    <row r="52204" spans="21:21" x14ac:dyDescent="0.2">
      <c r="U52204" s="59"/>
    </row>
    <row r="52205" spans="21:21" x14ac:dyDescent="0.2">
      <c r="U52205" s="59"/>
    </row>
    <row r="52206" spans="21:21" x14ac:dyDescent="0.2">
      <c r="U52206" s="59"/>
    </row>
    <row r="52207" spans="21:21" x14ac:dyDescent="0.2">
      <c r="U52207" s="59"/>
    </row>
    <row r="52208" spans="21:21" x14ac:dyDescent="0.2">
      <c r="U52208" s="59"/>
    </row>
    <row r="52209" spans="21:21" x14ac:dyDescent="0.2">
      <c r="U52209" s="59"/>
    </row>
    <row r="52210" spans="21:21" x14ac:dyDescent="0.2">
      <c r="U52210" s="59"/>
    </row>
    <row r="52211" spans="21:21" x14ac:dyDescent="0.2">
      <c r="U52211" s="59"/>
    </row>
    <row r="52212" spans="21:21" x14ac:dyDescent="0.2">
      <c r="U52212" s="59"/>
    </row>
    <row r="52213" spans="21:21" x14ac:dyDescent="0.2">
      <c r="U52213" s="59"/>
    </row>
    <row r="52214" spans="21:21" x14ac:dyDescent="0.2">
      <c r="U52214" s="59"/>
    </row>
    <row r="52215" spans="21:21" x14ac:dyDescent="0.2">
      <c r="U52215" s="59"/>
    </row>
    <row r="52216" spans="21:21" x14ac:dyDescent="0.2">
      <c r="U52216" s="59"/>
    </row>
    <row r="52217" spans="21:21" x14ac:dyDescent="0.2">
      <c r="U52217" s="59"/>
    </row>
    <row r="52218" spans="21:21" x14ac:dyDescent="0.2">
      <c r="U52218" s="59"/>
    </row>
    <row r="52219" spans="21:21" x14ac:dyDescent="0.2">
      <c r="U52219" s="59"/>
    </row>
    <row r="52220" spans="21:21" x14ac:dyDescent="0.2">
      <c r="U52220" s="59"/>
    </row>
    <row r="52221" spans="21:21" x14ac:dyDescent="0.2">
      <c r="U52221" s="59"/>
    </row>
    <row r="52222" spans="21:21" x14ac:dyDescent="0.2">
      <c r="U52222" s="59"/>
    </row>
    <row r="52223" spans="21:21" x14ac:dyDescent="0.2">
      <c r="U52223" s="59"/>
    </row>
    <row r="52224" spans="21:21" x14ac:dyDescent="0.2">
      <c r="U52224" s="59"/>
    </row>
    <row r="52225" spans="21:21" x14ac:dyDescent="0.2">
      <c r="U52225" s="59"/>
    </row>
    <row r="52226" spans="21:21" x14ac:dyDescent="0.2">
      <c r="U52226" s="59"/>
    </row>
    <row r="52227" spans="21:21" x14ac:dyDescent="0.2">
      <c r="U52227" s="59"/>
    </row>
    <row r="52228" spans="21:21" x14ac:dyDescent="0.2">
      <c r="U52228" s="59"/>
    </row>
    <row r="52229" spans="21:21" x14ac:dyDescent="0.2">
      <c r="U52229" s="59"/>
    </row>
    <row r="52230" spans="21:21" x14ac:dyDescent="0.2">
      <c r="U52230" s="59"/>
    </row>
    <row r="52231" spans="21:21" x14ac:dyDescent="0.2">
      <c r="U52231" s="59"/>
    </row>
    <row r="52232" spans="21:21" x14ac:dyDescent="0.2">
      <c r="U52232" s="59"/>
    </row>
    <row r="52233" spans="21:21" x14ac:dyDescent="0.2">
      <c r="U52233" s="59"/>
    </row>
    <row r="52234" spans="21:21" x14ac:dyDescent="0.2">
      <c r="U52234" s="59"/>
    </row>
    <row r="52235" spans="21:21" x14ac:dyDescent="0.2">
      <c r="U52235" s="59"/>
    </row>
    <row r="52236" spans="21:21" x14ac:dyDescent="0.2">
      <c r="U52236" s="59"/>
    </row>
    <row r="52237" spans="21:21" x14ac:dyDescent="0.2">
      <c r="U52237" s="59"/>
    </row>
    <row r="52238" spans="21:21" x14ac:dyDescent="0.2">
      <c r="U52238" s="59"/>
    </row>
    <row r="52239" spans="21:21" x14ac:dyDescent="0.2">
      <c r="U52239" s="59"/>
    </row>
    <row r="52240" spans="21:21" x14ac:dyDescent="0.2">
      <c r="U52240" s="59"/>
    </row>
    <row r="52241" spans="21:21" x14ac:dyDescent="0.2">
      <c r="U52241" s="59"/>
    </row>
    <row r="52242" spans="21:21" x14ac:dyDescent="0.2">
      <c r="U52242" s="59"/>
    </row>
    <row r="52243" spans="21:21" x14ac:dyDescent="0.2">
      <c r="U52243" s="59"/>
    </row>
    <row r="52244" spans="21:21" x14ac:dyDescent="0.2">
      <c r="U52244" s="59"/>
    </row>
    <row r="52245" spans="21:21" x14ac:dyDescent="0.2">
      <c r="U52245" s="59"/>
    </row>
    <row r="52246" spans="21:21" x14ac:dyDescent="0.2">
      <c r="U52246" s="59"/>
    </row>
    <row r="52247" spans="21:21" x14ac:dyDescent="0.2">
      <c r="U52247" s="59"/>
    </row>
    <row r="52248" spans="21:21" x14ac:dyDescent="0.2">
      <c r="U52248" s="59"/>
    </row>
    <row r="52249" spans="21:21" x14ac:dyDescent="0.2">
      <c r="U52249" s="59"/>
    </row>
    <row r="52250" spans="21:21" x14ac:dyDescent="0.2">
      <c r="U52250" s="59"/>
    </row>
    <row r="52251" spans="21:21" x14ac:dyDescent="0.2">
      <c r="U52251" s="59"/>
    </row>
    <row r="52252" spans="21:21" x14ac:dyDescent="0.2">
      <c r="U52252" s="59"/>
    </row>
    <row r="52253" spans="21:21" x14ac:dyDescent="0.2">
      <c r="U52253" s="59"/>
    </row>
    <row r="52254" spans="21:21" x14ac:dyDescent="0.2">
      <c r="U52254" s="59"/>
    </row>
    <row r="52255" spans="21:21" x14ac:dyDescent="0.2">
      <c r="U52255" s="59"/>
    </row>
    <row r="52256" spans="21:21" x14ac:dyDescent="0.2">
      <c r="U52256" s="59"/>
    </row>
    <row r="52257" spans="21:21" x14ac:dyDescent="0.2">
      <c r="U52257" s="59"/>
    </row>
    <row r="52258" spans="21:21" x14ac:dyDescent="0.2">
      <c r="U52258" s="59"/>
    </row>
    <row r="52259" spans="21:21" x14ac:dyDescent="0.2">
      <c r="U52259" s="59"/>
    </row>
    <row r="52260" spans="21:21" x14ac:dyDescent="0.2">
      <c r="U52260" s="59"/>
    </row>
    <row r="52261" spans="21:21" x14ac:dyDescent="0.2">
      <c r="U52261" s="59"/>
    </row>
    <row r="52262" spans="21:21" x14ac:dyDescent="0.2">
      <c r="U52262" s="59"/>
    </row>
    <row r="52263" spans="21:21" x14ac:dyDescent="0.2">
      <c r="U52263" s="59"/>
    </row>
    <row r="52264" spans="21:21" x14ac:dyDescent="0.2">
      <c r="U52264" s="59"/>
    </row>
    <row r="52265" spans="21:21" x14ac:dyDescent="0.2">
      <c r="U52265" s="59"/>
    </row>
    <row r="52266" spans="21:21" x14ac:dyDescent="0.2">
      <c r="U52266" s="59"/>
    </row>
    <row r="52267" spans="21:21" x14ac:dyDescent="0.2">
      <c r="U52267" s="59"/>
    </row>
    <row r="52268" spans="21:21" x14ac:dyDescent="0.2">
      <c r="U52268" s="59"/>
    </row>
    <row r="52269" spans="21:21" x14ac:dyDescent="0.2">
      <c r="U52269" s="59"/>
    </row>
    <row r="52270" spans="21:21" x14ac:dyDescent="0.2">
      <c r="U52270" s="59"/>
    </row>
    <row r="52271" spans="21:21" x14ac:dyDescent="0.2">
      <c r="U52271" s="59"/>
    </row>
    <row r="52272" spans="21:21" x14ac:dyDescent="0.2">
      <c r="U52272" s="59"/>
    </row>
    <row r="52273" spans="21:21" x14ac:dyDescent="0.2">
      <c r="U52273" s="59"/>
    </row>
    <row r="52274" spans="21:21" x14ac:dyDescent="0.2">
      <c r="U52274" s="59"/>
    </row>
    <row r="52275" spans="21:21" x14ac:dyDescent="0.2">
      <c r="U52275" s="59"/>
    </row>
    <row r="52276" spans="21:21" x14ac:dyDescent="0.2">
      <c r="U52276" s="59"/>
    </row>
    <row r="52277" spans="21:21" x14ac:dyDescent="0.2">
      <c r="U52277" s="59"/>
    </row>
    <row r="52278" spans="21:21" x14ac:dyDescent="0.2">
      <c r="U52278" s="59"/>
    </row>
    <row r="52279" spans="21:21" x14ac:dyDescent="0.2">
      <c r="U52279" s="59"/>
    </row>
    <row r="52280" spans="21:21" x14ac:dyDescent="0.2">
      <c r="U52280" s="59"/>
    </row>
    <row r="52281" spans="21:21" x14ac:dyDescent="0.2">
      <c r="U52281" s="59"/>
    </row>
    <row r="52282" spans="21:21" x14ac:dyDescent="0.2">
      <c r="U52282" s="59"/>
    </row>
    <row r="52283" spans="21:21" x14ac:dyDescent="0.2">
      <c r="U52283" s="59"/>
    </row>
    <row r="52284" spans="21:21" x14ac:dyDescent="0.2">
      <c r="U52284" s="59"/>
    </row>
    <row r="52285" spans="21:21" x14ac:dyDescent="0.2">
      <c r="U52285" s="59"/>
    </row>
    <row r="52286" spans="21:21" x14ac:dyDescent="0.2">
      <c r="U52286" s="59"/>
    </row>
    <row r="52287" spans="21:21" x14ac:dyDescent="0.2">
      <c r="U52287" s="59"/>
    </row>
    <row r="52288" spans="21:21" x14ac:dyDescent="0.2">
      <c r="U52288" s="59"/>
    </row>
    <row r="52289" spans="21:21" x14ac:dyDescent="0.2">
      <c r="U52289" s="59"/>
    </row>
    <row r="52290" spans="21:21" x14ac:dyDescent="0.2">
      <c r="U52290" s="59"/>
    </row>
    <row r="52291" spans="21:21" x14ac:dyDescent="0.2">
      <c r="U52291" s="59"/>
    </row>
    <row r="52292" spans="21:21" x14ac:dyDescent="0.2">
      <c r="U52292" s="59"/>
    </row>
    <row r="52293" spans="21:21" x14ac:dyDescent="0.2">
      <c r="U52293" s="59"/>
    </row>
    <row r="52294" spans="21:21" x14ac:dyDescent="0.2">
      <c r="U52294" s="59"/>
    </row>
    <row r="52295" spans="21:21" x14ac:dyDescent="0.2">
      <c r="U52295" s="59"/>
    </row>
    <row r="52296" spans="21:21" x14ac:dyDescent="0.2">
      <c r="U52296" s="59"/>
    </row>
    <row r="52297" spans="21:21" x14ac:dyDescent="0.2">
      <c r="U52297" s="59"/>
    </row>
    <row r="52298" spans="21:21" x14ac:dyDescent="0.2">
      <c r="U52298" s="59"/>
    </row>
    <row r="52299" spans="21:21" x14ac:dyDescent="0.2">
      <c r="U52299" s="59"/>
    </row>
    <row r="52300" spans="21:21" x14ac:dyDescent="0.2">
      <c r="U52300" s="59"/>
    </row>
    <row r="52301" spans="21:21" x14ac:dyDescent="0.2">
      <c r="U52301" s="59"/>
    </row>
    <row r="52302" spans="21:21" x14ac:dyDescent="0.2">
      <c r="U52302" s="59"/>
    </row>
    <row r="52303" spans="21:21" x14ac:dyDescent="0.2">
      <c r="U52303" s="59"/>
    </row>
    <row r="52304" spans="21:21" x14ac:dyDescent="0.2">
      <c r="U52304" s="59"/>
    </row>
    <row r="52305" spans="21:21" x14ac:dyDescent="0.2">
      <c r="U52305" s="59"/>
    </row>
    <row r="52306" spans="21:21" x14ac:dyDescent="0.2">
      <c r="U52306" s="59"/>
    </row>
    <row r="52307" spans="21:21" x14ac:dyDescent="0.2">
      <c r="U52307" s="59"/>
    </row>
    <row r="52308" spans="21:21" x14ac:dyDescent="0.2">
      <c r="U52308" s="59"/>
    </row>
    <row r="52309" spans="21:21" x14ac:dyDescent="0.2">
      <c r="U52309" s="59"/>
    </row>
    <row r="52310" spans="21:21" x14ac:dyDescent="0.2">
      <c r="U52310" s="59"/>
    </row>
    <row r="52311" spans="21:21" x14ac:dyDescent="0.2">
      <c r="U52311" s="59"/>
    </row>
    <row r="52312" spans="21:21" x14ac:dyDescent="0.2">
      <c r="U52312" s="59"/>
    </row>
    <row r="52313" spans="21:21" x14ac:dyDescent="0.2">
      <c r="U52313" s="59"/>
    </row>
    <row r="52314" spans="21:21" x14ac:dyDescent="0.2">
      <c r="U52314" s="59"/>
    </row>
    <row r="52315" spans="21:21" x14ac:dyDescent="0.2">
      <c r="U52315" s="59"/>
    </row>
    <row r="52316" spans="21:21" x14ac:dyDescent="0.2">
      <c r="U52316" s="59"/>
    </row>
    <row r="52317" spans="21:21" x14ac:dyDescent="0.2">
      <c r="U52317" s="59"/>
    </row>
    <row r="52318" spans="21:21" x14ac:dyDescent="0.2">
      <c r="U52318" s="59"/>
    </row>
    <row r="52319" spans="21:21" x14ac:dyDescent="0.2">
      <c r="U52319" s="59"/>
    </row>
    <row r="52320" spans="21:21" x14ac:dyDescent="0.2">
      <c r="U52320" s="59"/>
    </row>
    <row r="52321" spans="21:21" x14ac:dyDescent="0.2">
      <c r="U52321" s="59"/>
    </row>
    <row r="52322" spans="21:21" x14ac:dyDescent="0.2">
      <c r="U52322" s="59"/>
    </row>
    <row r="52323" spans="21:21" x14ac:dyDescent="0.2">
      <c r="U52323" s="59"/>
    </row>
    <row r="52324" spans="21:21" x14ac:dyDescent="0.2">
      <c r="U52324" s="59"/>
    </row>
    <row r="52325" spans="21:21" x14ac:dyDescent="0.2">
      <c r="U52325" s="59"/>
    </row>
    <row r="52326" spans="21:21" x14ac:dyDescent="0.2">
      <c r="U52326" s="59"/>
    </row>
    <row r="52327" spans="21:21" x14ac:dyDescent="0.2">
      <c r="U52327" s="59"/>
    </row>
    <row r="52328" spans="21:21" x14ac:dyDescent="0.2">
      <c r="U52328" s="59"/>
    </row>
    <row r="52329" spans="21:21" x14ac:dyDescent="0.2">
      <c r="U52329" s="59"/>
    </row>
    <row r="52330" spans="21:21" x14ac:dyDescent="0.2">
      <c r="U52330" s="59"/>
    </row>
    <row r="52331" spans="21:21" x14ac:dyDescent="0.2">
      <c r="U52331" s="59"/>
    </row>
    <row r="52332" spans="21:21" x14ac:dyDescent="0.2">
      <c r="U52332" s="59"/>
    </row>
    <row r="52333" spans="21:21" x14ac:dyDescent="0.2">
      <c r="U52333" s="59"/>
    </row>
    <row r="52334" spans="21:21" x14ac:dyDescent="0.2">
      <c r="U52334" s="59"/>
    </row>
    <row r="52335" spans="21:21" x14ac:dyDescent="0.2">
      <c r="U52335" s="59"/>
    </row>
    <row r="52336" spans="21:21" x14ac:dyDescent="0.2">
      <c r="U52336" s="59"/>
    </row>
    <row r="52337" spans="21:21" x14ac:dyDescent="0.2">
      <c r="U52337" s="59"/>
    </row>
    <row r="52338" spans="21:21" x14ac:dyDescent="0.2">
      <c r="U52338" s="59"/>
    </row>
    <row r="52339" spans="21:21" x14ac:dyDescent="0.2">
      <c r="U52339" s="59"/>
    </row>
    <row r="52340" spans="21:21" x14ac:dyDescent="0.2">
      <c r="U52340" s="59"/>
    </row>
    <row r="52341" spans="21:21" x14ac:dyDescent="0.2">
      <c r="U52341" s="59"/>
    </row>
    <row r="52342" spans="21:21" x14ac:dyDescent="0.2">
      <c r="U52342" s="59"/>
    </row>
    <row r="52343" spans="21:21" x14ac:dyDescent="0.2">
      <c r="U52343" s="59"/>
    </row>
    <row r="52344" spans="21:21" x14ac:dyDescent="0.2">
      <c r="U52344" s="59"/>
    </row>
    <row r="52345" spans="21:21" x14ac:dyDescent="0.2">
      <c r="U52345" s="59"/>
    </row>
    <row r="52346" spans="21:21" x14ac:dyDescent="0.2">
      <c r="U52346" s="59"/>
    </row>
    <row r="52347" spans="21:21" x14ac:dyDescent="0.2">
      <c r="U52347" s="59"/>
    </row>
    <row r="52348" spans="21:21" x14ac:dyDescent="0.2">
      <c r="U52348" s="59"/>
    </row>
    <row r="52349" spans="21:21" x14ac:dyDescent="0.2">
      <c r="U52349" s="59"/>
    </row>
    <row r="52350" spans="21:21" x14ac:dyDescent="0.2">
      <c r="U52350" s="59"/>
    </row>
    <row r="52351" spans="21:21" x14ac:dyDescent="0.2">
      <c r="U52351" s="59"/>
    </row>
    <row r="52352" spans="21:21" x14ac:dyDescent="0.2">
      <c r="U52352" s="59"/>
    </row>
    <row r="52353" spans="21:21" x14ac:dyDescent="0.2">
      <c r="U52353" s="59"/>
    </row>
    <row r="52354" spans="21:21" x14ac:dyDescent="0.2">
      <c r="U52354" s="59"/>
    </row>
    <row r="52355" spans="21:21" x14ac:dyDescent="0.2">
      <c r="U52355" s="59"/>
    </row>
    <row r="52356" spans="21:21" x14ac:dyDescent="0.2">
      <c r="U52356" s="59"/>
    </row>
    <row r="52357" spans="21:21" x14ac:dyDescent="0.2">
      <c r="U52357" s="59"/>
    </row>
    <row r="52358" spans="21:21" x14ac:dyDescent="0.2">
      <c r="U52358" s="59"/>
    </row>
    <row r="52359" spans="21:21" x14ac:dyDescent="0.2">
      <c r="U52359" s="59"/>
    </row>
    <row r="52360" spans="21:21" x14ac:dyDescent="0.2">
      <c r="U52360" s="59"/>
    </row>
    <row r="52361" spans="21:21" x14ac:dyDescent="0.2">
      <c r="U52361" s="59"/>
    </row>
    <row r="52362" spans="21:21" x14ac:dyDescent="0.2">
      <c r="U52362" s="59"/>
    </row>
    <row r="52363" spans="21:21" x14ac:dyDescent="0.2">
      <c r="U52363" s="59"/>
    </row>
    <row r="52364" spans="21:21" x14ac:dyDescent="0.2">
      <c r="U52364" s="59"/>
    </row>
    <row r="52365" spans="21:21" x14ac:dyDescent="0.2">
      <c r="U52365" s="59"/>
    </row>
    <row r="52366" spans="21:21" x14ac:dyDescent="0.2">
      <c r="U52366" s="59"/>
    </row>
    <row r="52367" spans="21:21" x14ac:dyDescent="0.2">
      <c r="U52367" s="59"/>
    </row>
    <row r="52368" spans="21:21" x14ac:dyDescent="0.2">
      <c r="U52368" s="59"/>
    </row>
    <row r="52369" spans="21:21" x14ac:dyDescent="0.2">
      <c r="U52369" s="59"/>
    </row>
    <row r="52370" spans="21:21" x14ac:dyDescent="0.2">
      <c r="U52370" s="59"/>
    </row>
    <row r="52371" spans="21:21" x14ac:dyDescent="0.2">
      <c r="U52371" s="59"/>
    </row>
    <row r="52372" spans="21:21" x14ac:dyDescent="0.2">
      <c r="U52372" s="59"/>
    </row>
    <row r="52373" spans="21:21" x14ac:dyDescent="0.2">
      <c r="U52373" s="59"/>
    </row>
    <row r="52374" spans="21:21" x14ac:dyDescent="0.2">
      <c r="U52374" s="59"/>
    </row>
    <row r="52375" spans="21:21" x14ac:dyDescent="0.2">
      <c r="U52375" s="59"/>
    </row>
    <row r="52376" spans="21:21" x14ac:dyDescent="0.2">
      <c r="U52376" s="59"/>
    </row>
    <row r="52377" spans="21:21" x14ac:dyDescent="0.2">
      <c r="U52377" s="59"/>
    </row>
    <row r="52378" spans="21:21" x14ac:dyDescent="0.2">
      <c r="U52378" s="59"/>
    </row>
    <row r="52379" spans="21:21" x14ac:dyDescent="0.2">
      <c r="U52379" s="59"/>
    </row>
    <row r="52380" spans="21:21" x14ac:dyDescent="0.2">
      <c r="U52380" s="59"/>
    </row>
    <row r="52381" spans="21:21" x14ac:dyDescent="0.2">
      <c r="U52381" s="59"/>
    </row>
    <row r="52382" spans="21:21" x14ac:dyDescent="0.2">
      <c r="U52382" s="59"/>
    </row>
    <row r="52383" spans="21:21" x14ac:dyDescent="0.2">
      <c r="U52383" s="59"/>
    </row>
    <row r="52384" spans="21:21" x14ac:dyDescent="0.2">
      <c r="U52384" s="59"/>
    </row>
    <row r="52385" spans="21:21" x14ac:dyDescent="0.2">
      <c r="U52385" s="59"/>
    </row>
    <row r="52386" spans="21:21" x14ac:dyDescent="0.2">
      <c r="U52386" s="59"/>
    </row>
    <row r="52387" spans="21:21" x14ac:dyDescent="0.2">
      <c r="U52387" s="59"/>
    </row>
    <row r="52388" spans="21:21" x14ac:dyDescent="0.2">
      <c r="U52388" s="59"/>
    </row>
    <row r="52389" spans="21:21" x14ac:dyDescent="0.2">
      <c r="U52389" s="59"/>
    </row>
    <row r="52390" spans="21:21" x14ac:dyDescent="0.2">
      <c r="U52390" s="59"/>
    </row>
    <row r="52391" spans="21:21" x14ac:dyDescent="0.2">
      <c r="U52391" s="59"/>
    </row>
    <row r="52392" spans="21:21" x14ac:dyDescent="0.2">
      <c r="U52392" s="59"/>
    </row>
    <row r="52393" spans="21:21" x14ac:dyDescent="0.2">
      <c r="U52393" s="59"/>
    </row>
    <row r="52394" spans="21:21" x14ac:dyDescent="0.2">
      <c r="U52394" s="59"/>
    </row>
    <row r="52395" spans="21:21" x14ac:dyDescent="0.2">
      <c r="U52395" s="59"/>
    </row>
    <row r="52396" spans="21:21" x14ac:dyDescent="0.2">
      <c r="U52396" s="59"/>
    </row>
    <row r="52397" spans="21:21" x14ac:dyDescent="0.2">
      <c r="U52397" s="59"/>
    </row>
    <row r="52398" spans="21:21" x14ac:dyDescent="0.2">
      <c r="U52398" s="59"/>
    </row>
    <row r="52399" spans="21:21" x14ac:dyDescent="0.2">
      <c r="U52399" s="59"/>
    </row>
    <row r="52400" spans="21:21" x14ac:dyDescent="0.2">
      <c r="U52400" s="59"/>
    </row>
    <row r="52401" spans="21:21" x14ac:dyDescent="0.2">
      <c r="U52401" s="59"/>
    </row>
    <row r="52402" spans="21:21" x14ac:dyDescent="0.2">
      <c r="U52402" s="59"/>
    </row>
    <row r="52403" spans="21:21" x14ac:dyDescent="0.2">
      <c r="U52403" s="59"/>
    </row>
    <row r="52404" spans="21:21" x14ac:dyDescent="0.2">
      <c r="U52404" s="59"/>
    </row>
    <row r="52405" spans="21:21" x14ac:dyDescent="0.2">
      <c r="U52405" s="59"/>
    </row>
    <row r="52406" spans="21:21" x14ac:dyDescent="0.2">
      <c r="U52406" s="59"/>
    </row>
    <row r="52407" spans="21:21" x14ac:dyDescent="0.2">
      <c r="U52407" s="59"/>
    </row>
    <row r="52408" spans="21:21" x14ac:dyDescent="0.2">
      <c r="U52408" s="59"/>
    </row>
    <row r="52409" spans="21:21" x14ac:dyDescent="0.2">
      <c r="U52409" s="59"/>
    </row>
    <row r="52410" spans="21:21" x14ac:dyDescent="0.2">
      <c r="U52410" s="59"/>
    </row>
    <row r="52411" spans="21:21" x14ac:dyDescent="0.2">
      <c r="U52411" s="59"/>
    </row>
    <row r="52412" spans="21:21" x14ac:dyDescent="0.2">
      <c r="U52412" s="59"/>
    </row>
    <row r="52413" spans="21:21" x14ac:dyDescent="0.2">
      <c r="U52413" s="59"/>
    </row>
    <row r="52414" spans="21:21" x14ac:dyDescent="0.2">
      <c r="U52414" s="59"/>
    </row>
    <row r="52415" spans="21:21" x14ac:dyDescent="0.2">
      <c r="U52415" s="59"/>
    </row>
    <row r="52416" spans="21:21" x14ac:dyDescent="0.2">
      <c r="U52416" s="59"/>
    </row>
    <row r="52417" spans="21:21" x14ac:dyDescent="0.2">
      <c r="U52417" s="59"/>
    </row>
    <row r="52418" spans="21:21" x14ac:dyDescent="0.2">
      <c r="U52418" s="59"/>
    </row>
    <row r="52419" spans="21:21" x14ac:dyDescent="0.2">
      <c r="U52419" s="59"/>
    </row>
    <row r="52420" spans="21:21" x14ac:dyDescent="0.2">
      <c r="U52420" s="59"/>
    </row>
    <row r="52421" spans="21:21" x14ac:dyDescent="0.2">
      <c r="U52421" s="59"/>
    </row>
    <row r="52422" spans="21:21" x14ac:dyDescent="0.2">
      <c r="U52422" s="59"/>
    </row>
    <row r="52423" spans="21:21" x14ac:dyDescent="0.2">
      <c r="U52423" s="59"/>
    </row>
    <row r="52424" spans="21:21" x14ac:dyDescent="0.2">
      <c r="U52424" s="59"/>
    </row>
    <row r="52425" spans="21:21" x14ac:dyDescent="0.2">
      <c r="U52425" s="59"/>
    </row>
    <row r="52426" spans="21:21" x14ac:dyDescent="0.2">
      <c r="U52426" s="59"/>
    </row>
    <row r="52427" spans="21:21" x14ac:dyDescent="0.2">
      <c r="U52427" s="59"/>
    </row>
    <row r="52428" spans="21:21" x14ac:dyDescent="0.2">
      <c r="U52428" s="59"/>
    </row>
    <row r="52429" spans="21:21" x14ac:dyDescent="0.2">
      <c r="U52429" s="59"/>
    </row>
    <row r="52430" spans="21:21" x14ac:dyDescent="0.2">
      <c r="U52430" s="59"/>
    </row>
    <row r="52431" spans="21:21" x14ac:dyDescent="0.2">
      <c r="U52431" s="59"/>
    </row>
    <row r="52432" spans="21:21" x14ac:dyDescent="0.2">
      <c r="U52432" s="59"/>
    </row>
    <row r="52433" spans="21:21" x14ac:dyDescent="0.2">
      <c r="U52433" s="59"/>
    </row>
    <row r="52434" spans="21:21" x14ac:dyDescent="0.2">
      <c r="U52434" s="59"/>
    </row>
    <row r="52435" spans="21:21" x14ac:dyDescent="0.2">
      <c r="U52435" s="59"/>
    </row>
    <row r="52436" spans="21:21" x14ac:dyDescent="0.2">
      <c r="U52436" s="59"/>
    </row>
    <row r="52437" spans="21:21" x14ac:dyDescent="0.2">
      <c r="U52437" s="59"/>
    </row>
    <row r="52438" spans="21:21" x14ac:dyDescent="0.2">
      <c r="U52438" s="59"/>
    </row>
    <row r="52439" spans="21:21" x14ac:dyDescent="0.2">
      <c r="U52439" s="59"/>
    </row>
    <row r="52440" spans="21:21" x14ac:dyDescent="0.2">
      <c r="U52440" s="59"/>
    </row>
    <row r="52441" spans="21:21" x14ac:dyDescent="0.2">
      <c r="U52441" s="59"/>
    </row>
    <row r="52442" spans="21:21" x14ac:dyDescent="0.2">
      <c r="U52442" s="59"/>
    </row>
    <row r="52443" spans="21:21" x14ac:dyDescent="0.2">
      <c r="U52443" s="59"/>
    </row>
    <row r="52444" spans="21:21" x14ac:dyDescent="0.2">
      <c r="U52444" s="59"/>
    </row>
    <row r="52445" spans="21:21" x14ac:dyDescent="0.2">
      <c r="U52445" s="59"/>
    </row>
    <row r="52446" spans="21:21" x14ac:dyDescent="0.2">
      <c r="U52446" s="59"/>
    </row>
    <row r="52447" spans="21:21" x14ac:dyDescent="0.2">
      <c r="U52447" s="59"/>
    </row>
    <row r="52448" spans="21:21" x14ac:dyDescent="0.2">
      <c r="U52448" s="59"/>
    </row>
    <row r="52449" spans="21:21" x14ac:dyDescent="0.2">
      <c r="U52449" s="59"/>
    </row>
    <row r="52450" spans="21:21" x14ac:dyDescent="0.2">
      <c r="U52450" s="59"/>
    </row>
    <row r="52451" spans="21:21" x14ac:dyDescent="0.2">
      <c r="U52451" s="59"/>
    </row>
    <row r="52452" spans="21:21" x14ac:dyDescent="0.2">
      <c r="U52452" s="59"/>
    </row>
    <row r="52453" spans="21:21" x14ac:dyDescent="0.2">
      <c r="U52453" s="59"/>
    </row>
    <row r="52454" spans="21:21" x14ac:dyDescent="0.2">
      <c r="U52454" s="59"/>
    </row>
    <row r="52455" spans="21:21" x14ac:dyDescent="0.2">
      <c r="U52455" s="59"/>
    </row>
    <row r="52456" spans="21:21" x14ac:dyDescent="0.2">
      <c r="U52456" s="59"/>
    </row>
    <row r="52457" spans="21:21" x14ac:dyDescent="0.2">
      <c r="U52457" s="59"/>
    </row>
    <row r="52458" spans="21:21" x14ac:dyDescent="0.2">
      <c r="U52458" s="59"/>
    </row>
    <row r="52459" spans="21:21" x14ac:dyDescent="0.2">
      <c r="U52459" s="59"/>
    </row>
    <row r="52460" spans="21:21" x14ac:dyDescent="0.2">
      <c r="U52460" s="59"/>
    </row>
    <row r="52461" spans="21:21" x14ac:dyDescent="0.2">
      <c r="U52461" s="59"/>
    </row>
    <row r="52462" spans="21:21" x14ac:dyDescent="0.2">
      <c r="U52462" s="59"/>
    </row>
    <row r="52463" spans="21:21" x14ac:dyDescent="0.2">
      <c r="U52463" s="59"/>
    </row>
    <row r="52464" spans="21:21" x14ac:dyDescent="0.2">
      <c r="U52464" s="59"/>
    </row>
    <row r="52465" spans="21:21" x14ac:dyDescent="0.2">
      <c r="U52465" s="59"/>
    </row>
    <row r="52466" spans="21:21" x14ac:dyDescent="0.2">
      <c r="U52466" s="59"/>
    </row>
    <row r="52467" spans="21:21" x14ac:dyDescent="0.2">
      <c r="U52467" s="59"/>
    </row>
    <row r="52468" spans="21:21" x14ac:dyDescent="0.2">
      <c r="U52468" s="59"/>
    </row>
    <row r="52469" spans="21:21" x14ac:dyDescent="0.2">
      <c r="U52469" s="59"/>
    </row>
    <row r="52470" spans="21:21" x14ac:dyDescent="0.2">
      <c r="U52470" s="59"/>
    </row>
    <row r="52471" spans="21:21" x14ac:dyDescent="0.2">
      <c r="U52471" s="59"/>
    </row>
    <row r="52472" spans="21:21" x14ac:dyDescent="0.2">
      <c r="U52472" s="59"/>
    </row>
    <row r="52473" spans="21:21" x14ac:dyDescent="0.2">
      <c r="U52473" s="59"/>
    </row>
    <row r="52474" spans="21:21" x14ac:dyDescent="0.2">
      <c r="U52474" s="59"/>
    </row>
    <row r="52475" spans="21:21" x14ac:dyDescent="0.2">
      <c r="U52475" s="59"/>
    </row>
    <row r="52476" spans="21:21" x14ac:dyDescent="0.2">
      <c r="U52476" s="59"/>
    </row>
    <row r="52477" spans="21:21" x14ac:dyDescent="0.2">
      <c r="U52477" s="59"/>
    </row>
    <row r="52478" spans="21:21" x14ac:dyDescent="0.2">
      <c r="U52478" s="59"/>
    </row>
    <row r="52479" spans="21:21" x14ac:dyDescent="0.2">
      <c r="U52479" s="59"/>
    </row>
    <row r="52480" spans="21:21" x14ac:dyDescent="0.2">
      <c r="U52480" s="59"/>
    </row>
    <row r="52481" spans="21:21" x14ac:dyDescent="0.2">
      <c r="U52481" s="59"/>
    </row>
    <row r="52482" spans="21:21" x14ac:dyDescent="0.2">
      <c r="U52482" s="59"/>
    </row>
    <row r="52483" spans="21:21" x14ac:dyDescent="0.2">
      <c r="U52483" s="59"/>
    </row>
    <row r="52484" spans="21:21" x14ac:dyDescent="0.2">
      <c r="U52484" s="59"/>
    </row>
    <row r="52485" spans="21:21" x14ac:dyDescent="0.2">
      <c r="U52485" s="59"/>
    </row>
    <row r="52486" spans="21:21" x14ac:dyDescent="0.2">
      <c r="U52486" s="59"/>
    </row>
    <row r="52487" spans="21:21" x14ac:dyDescent="0.2">
      <c r="U52487" s="59"/>
    </row>
    <row r="52488" spans="21:21" x14ac:dyDescent="0.2">
      <c r="U52488" s="59"/>
    </row>
    <row r="52489" spans="21:21" x14ac:dyDescent="0.2">
      <c r="U52489" s="59"/>
    </row>
    <row r="52490" spans="21:21" x14ac:dyDescent="0.2">
      <c r="U52490" s="59"/>
    </row>
    <row r="52491" spans="21:21" x14ac:dyDescent="0.2">
      <c r="U52491" s="59"/>
    </row>
    <row r="52492" spans="21:21" x14ac:dyDescent="0.2">
      <c r="U52492" s="59"/>
    </row>
    <row r="52493" spans="21:21" x14ac:dyDescent="0.2">
      <c r="U52493" s="59"/>
    </row>
    <row r="52494" spans="21:21" x14ac:dyDescent="0.2">
      <c r="U52494" s="59"/>
    </row>
    <row r="52495" spans="21:21" x14ac:dyDescent="0.2">
      <c r="U52495" s="59"/>
    </row>
    <row r="52496" spans="21:21" x14ac:dyDescent="0.2">
      <c r="U52496" s="59"/>
    </row>
    <row r="52497" spans="21:21" x14ac:dyDescent="0.2">
      <c r="U52497" s="59"/>
    </row>
    <row r="52498" spans="21:21" x14ac:dyDescent="0.2">
      <c r="U52498" s="59"/>
    </row>
    <row r="52499" spans="21:21" x14ac:dyDescent="0.2">
      <c r="U52499" s="59"/>
    </row>
    <row r="52500" spans="21:21" x14ac:dyDescent="0.2">
      <c r="U52500" s="59"/>
    </row>
    <row r="52501" spans="21:21" x14ac:dyDescent="0.2">
      <c r="U52501" s="59"/>
    </row>
    <row r="52502" spans="21:21" x14ac:dyDescent="0.2">
      <c r="U52502" s="59"/>
    </row>
    <row r="52503" spans="21:21" x14ac:dyDescent="0.2">
      <c r="U52503" s="59"/>
    </row>
    <row r="52504" spans="21:21" x14ac:dyDescent="0.2">
      <c r="U52504" s="59"/>
    </row>
    <row r="52505" spans="21:21" x14ac:dyDescent="0.2">
      <c r="U52505" s="59"/>
    </row>
    <row r="52506" spans="21:21" x14ac:dyDescent="0.2">
      <c r="U52506" s="59"/>
    </row>
    <row r="52507" spans="21:21" x14ac:dyDescent="0.2">
      <c r="U52507" s="59"/>
    </row>
    <row r="52508" spans="21:21" x14ac:dyDescent="0.2">
      <c r="U52508" s="59"/>
    </row>
    <row r="52509" spans="21:21" x14ac:dyDescent="0.2">
      <c r="U52509" s="59"/>
    </row>
    <row r="52510" spans="21:21" x14ac:dyDescent="0.2">
      <c r="U52510" s="59"/>
    </row>
    <row r="52511" spans="21:21" x14ac:dyDescent="0.2">
      <c r="U52511" s="59"/>
    </row>
    <row r="52512" spans="21:21" x14ac:dyDescent="0.2">
      <c r="U52512" s="59"/>
    </row>
    <row r="52513" spans="21:21" x14ac:dyDescent="0.2">
      <c r="U52513" s="59"/>
    </row>
    <row r="52514" spans="21:21" x14ac:dyDescent="0.2">
      <c r="U52514" s="59"/>
    </row>
    <row r="52515" spans="21:21" x14ac:dyDescent="0.2">
      <c r="U52515" s="59"/>
    </row>
    <row r="52516" spans="21:21" x14ac:dyDescent="0.2">
      <c r="U52516" s="59"/>
    </row>
    <row r="52517" spans="21:21" x14ac:dyDescent="0.2">
      <c r="U52517" s="59"/>
    </row>
    <row r="52518" spans="21:21" x14ac:dyDescent="0.2">
      <c r="U52518" s="59"/>
    </row>
    <row r="52519" spans="21:21" x14ac:dyDescent="0.2">
      <c r="U52519" s="59"/>
    </row>
    <row r="52520" spans="21:21" x14ac:dyDescent="0.2">
      <c r="U52520" s="59"/>
    </row>
    <row r="52521" spans="21:21" x14ac:dyDescent="0.2">
      <c r="U52521" s="59"/>
    </row>
    <row r="52522" spans="21:21" x14ac:dyDescent="0.2">
      <c r="U52522" s="59"/>
    </row>
    <row r="52523" spans="21:21" x14ac:dyDescent="0.2">
      <c r="U52523" s="59"/>
    </row>
    <row r="52524" spans="21:21" x14ac:dyDescent="0.2">
      <c r="U52524" s="59"/>
    </row>
    <row r="52525" spans="21:21" x14ac:dyDescent="0.2">
      <c r="U52525" s="59"/>
    </row>
    <row r="52526" spans="21:21" x14ac:dyDescent="0.2">
      <c r="U52526" s="59"/>
    </row>
    <row r="52527" spans="21:21" x14ac:dyDescent="0.2">
      <c r="U52527" s="59"/>
    </row>
    <row r="52528" spans="21:21" x14ac:dyDescent="0.2">
      <c r="U52528" s="59"/>
    </row>
    <row r="52529" spans="21:21" x14ac:dyDescent="0.2">
      <c r="U52529" s="59"/>
    </row>
    <row r="52530" spans="21:21" x14ac:dyDescent="0.2">
      <c r="U52530" s="59"/>
    </row>
    <row r="52531" spans="21:21" x14ac:dyDescent="0.2">
      <c r="U52531" s="59"/>
    </row>
    <row r="52532" spans="21:21" x14ac:dyDescent="0.2">
      <c r="U52532" s="59"/>
    </row>
    <row r="52533" spans="21:21" x14ac:dyDescent="0.2">
      <c r="U52533" s="59"/>
    </row>
    <row r="52534" spans="21:21" x14ac:dyDescent="0.2">
      <c r="U52534" s="59"/>
    </row>
    <row r="52535" spans="21:21" x14ac:dyDescent="0.2">
      <c r="U52535" s="59"/>
    </row>
    <row r="52536" spans="21:21" x14ac:dyDescent="0.2">
      <c r="U52536" s="59"/>
    </row>
    <row r="52537" spans="21:21" x14ac:dyDescent="0.2">
      <c r="U52537" s="59"/>
    </row>
    <row r="52538" spans="21:21" x14ac:dyDescent="0.2">
      <c r="U52538" s="59"/>
    </row>
    <row r="52539" spans="21:21" x14ac:dyDescent="0.2">
      <c r="U52539" s="59"/>
    </row>
    <row r="52540" spans="21:21" x14ac:dyDescent="0.2">
      <c r="U52540" s="59"/>
    </row>
    <row r="52541" spans="21:21" x14ac:dyDescent="0.2">
      <c r="U52541" s="59"/>
    </row>
    <row r="52542" spans="21:21" x14ac:dyDescent="0.2">
      <c r="U52542" s="59"/>
    </row>
    <row r="52543" spans="21:21" x14ac:dyDescent="0.2">
      <c r="U52543" s="59"/>
    </row>
    <row r="52544" spans="21:21" x14ac:dyDescent="0.2">
      <c r="U52544" s="59"/>
    </row>
    <row r="52545" spans="21:21" x14ac:dyDescent="0.2">
      <c r="U52545" s="59"/>
    </row>
    <row r="52546" spans="21:21" x14ac:dyDescent="0.2">
      <c r="U52546" s="59"/>
    </row>
    <row r="52547" spans="21:21" x14ac:dyDescent="0.2">
      <c r="U52547" s="59"/>
    </row>
    <row r="52548" spans="21:21" x14ac:dyDescent="0.2">
      <c r="U52548" s="59"/>
    </row>
    <row r="52549" spans="21:21" x14ac:dyDescent="0.2">
      <c r="U52549" s="59"/>
    </row>
    <row r="52550" spans="21:21" x14ac:dyDescent="0.2">
      <c r="U52550" s="59"/>
    </row>
    <row r="52551" spans="21:21" x14ac:dyDescent="0.2">
      <c r="U52551" s="59"/>
    </row>
    <row r="52552" spans="21:21" x14ac:dyDescent="0.2">
      <c r="U52552" s="59"/>
    </row>
    <row r="52553" spans="21:21" x14ac:dyDescent="0.2">
      <c r="U52553" s="59"/>
    </row>
    <row r="52554" spans="21:21" x14ac:dyDescent="0.2">
      <c r="U52554" s="59"/>
    </row>
    <row r="52555" spans="21:21" x14ac:dyDescent="0.2">
      <c r="U52555" s="59"/>
    </row>
    <row r="52556" spans="21:21" x14ac:dyDescent="0.2">
      <c r="U52556" s="59"/>
    </row>
    <row r="52557" spans="21:21" x14ac:dyDescent="0.2">
      <c r="U52557" s="59"/>
    </row>
    <row r="52558" spans="21:21" x14ac:dyDescent="0.2">
      <c r="U52558" s="59"/>
    </row>
    <row r="52559" spans="21:21" x14ac:dyDescent="0.2">
      <c r="U52559" s="59"/>
    </row>
    <row r="52560" spans="21:21" x14ac:dyDescent="0.2">
      <c r="U52560" s="59"/>
    </row>
    <row r="52561" spans="21:21" x14ac:dyDescent="0.2">
      <c r="U52561" s="59"/>
    </row>
    <row r="52562" spans="21:21" x14ac:dyDescent="0.2">
      <c r="U52562" s="59"/>
    </row>
    <row r="52563" spans="21:21" x14ac:dyDescent="0.2">
      <c r="U52563" s="59"/>
    </row>
    <row r="52564" spans="21:21" x14ac:dyDescent="0.2">
      <c r="U52564" s="59"/>
    </row>
    <row r="52565" spans="21:21" x14ac:dyDescent="0.2">
      <c r="U52565" s="59"/>
    </row>
    <row r="52566" spans="21:21" x14ac:dyDescent="0.2">
      <c r="U52566" s="59"/>
    </row>
    <row r="52567" spans="21:21" x14ac:dyDescent="0.2">
      <c r="U52567" s="59"/>
    </row>
    <row r="52568" spans="21:21" x14ac:dyDescent="0.2">
      <c r="U52568" s="59"/>
    </row>
    <row r="52569" spans="21:21" x14ac:dyDescent="0.2">
      <c r="U52569" s="59"/>
    </row>
    <row r="52570" spans="21:21" x14ac:dyDescent="0.2">
      <c r="U52570" s="59"/>
    </row>
    <row r="52571" spans="21:21" x14ac:dyDescent="0.2">
      <c r="U52571" s="59"/>
    </row>
    <row r="52572" spans="21:21" x14ac:dyDescent="0.2">
      <c r="U52572" s="59"/>
    </row>
    <row r="52573" spans="21:21" x14ac:dyDescent="0.2">
      <c r="U52573" s="59"/>
    </row>
    <row r="52574" spans="21:21" x14ac:dyDescent="0.2">
      <c r="U52574" s="59"/>
    </row>
    <row r="52575" spans="21:21" x14ac:dyDescent="0.2">
      <c r="U52575" s="59"/>
    </row>
    <row r="52576" spans="21:21" x14ac:dyDescent="0.2">
      <c r="U52576" s="59"/>
    </row>
    <row r="52577" spans="21:21" x14ac:dyDescent="0.2">
      <c r="U52577" s="59"/>
    </row>
    <row r="52578" spans="21:21" x14ac:dyDescent="0.2">
      <c r="U52578" s="59"/>
    </row>
    <row r="52579" spans="21:21" x14ac:dyDescent="0.2">
      <c r="U52579" s="59"/>
    </row>
    <row r="52580" spans="21:21" x14ac:dyDescent="0.2">
      <c r="U52580" s="59"/>
    </row>
    <row r="52581" spans="21:21" x14ac:dyDescent="0.2">
      <c r="U52581" s="59"/>
    </row>
    <row r="52582" spans="21:21" x14ac:dyDescent="0.2">
      <c r="U52582" s="59"/>
    </row>
    <row r="52583" spans="21:21" x14ac:dyDescent="0.2">
      <c r="U52583" s="59"/>
    </row>
    <row r="52584" spans="21:21" x14ac:dyDescent="0.2">
      <c r="U52584" s="59"/>
    </row>
    <row r="52585" spans="21:21" x14ac:dyDescent="0.2">
      <c r="U52585" s="59"/>
    </row>
    <row r="52586" spans="21:21" x14ac:dyDescent="0.2">
      <c r="U52586" s="59"/>
    </row>
    <row r="52587" spans="21:21" x14ac:dyDescent="0.2">
      <c r="U52587" s="59"/>
    </row>
    <row r="52588" spans="21:21" x14ac:dyDescent="0.2">
      <c r="U52588" s="59"/>
    </row>
    <row r="52589" spans="21:21" x14ac:dyDescent="0.2">
      <c r="U52589" s="59"/>
    </row>
    <row r="52590" spans="21:21" x14ac:dyDescent="0.2">
      <c r="U52590" s="59"/>
    </row>
    <row r="52591" spans="21:21" x14ac:dyDescent="0.2">
      <c r="U52591" s="59"/>
    </row>
    <row r="52592" spans="21:21" x14ac:dyDescent="0.2">
      <c r="U52592" s="59"/>
    </row>
    <row r="52593" spans="21:21" x14ac:dyDescent="0.2">
      <c r="U52593" s="59"/>
    </row>
    <row r="52594" spans="21:21" x14ac:dyDescent="0.2">
      <c r="U52594" s="59"/>
    </row>
    <row r="52595" spans="21:21" x14ac:dyDescent="0.2">
      <c r="U52595" s="59"/>
    </row>
    <row r="52596" spans="21:21" x14ac:dyDescent="0.2">
      <c r="U52596" s="59"/>
    </row>
    <row r="52597" spans="21:21" x14ac:dyDescent="0.2">
      <c r="U52597" s="59"/>
    </row>
    <row r="52598" spans="21:21" x14ac:dyDescent="0.2">
      <c r="U52598" s="59"/>
    </row>
    <row r="52599" spans="21:21" x14ac:dyDescent="0.2">
      <c r="U52599" s="59"/>
    </row>
    <row r="52600" spans="21:21" x14ac:dyDescent="0.2">
      <c r="U52600" s="59"/>
    </row>
    <row r="52601" spans="21:21" x14ac:dyDescent="0.2">
      <c r="U52601" s="59"/>
    </row>
    <row r="52602" spans="21:21" x14ac:dyDescent="0.2">
      <c r="U52602" s="59"/>
    </row>
    <row r="52603" spans="21:21" x14ac:dyDescent="0.2">
      <c r="U52603" s="59"/>
    </row>
    <row r="52604" spans="21:21" x14ac:dyDescent="0.2">
      <c r="U52604" s="59"/>
    </row>
    <row r="52605" spans="21:21" x14ac:dyDescent="0.2">
      <c r="U52605" s="59"/>
    </row>
    <row r="52606" spans="21:21" x14ac:dyDescent="0.2">
      <c r="U52606" s="59"/>
    </row>
    <row r="52607" spans="21:21" x14ac:dyDescent="0.2">
      <c r="U52607" s="59"/>
    </row>
    <row r="52608" spans="21:21" x14ac:dyDescent="0.2">
      <c r="U52608" s="59"/>
    </row>
    <row r="52609" spans="21:21" x14ac:dyDescent="0.2">
      <c r="U52609" s="59"/>
    </row>
    <row r="52610" spans="21:21" x14ac:dyDescent="0.2">
      <c r="U52610" s="59"/>
    </row>
    <row r="52611" spans="21:21" x14ac:dyDescent="0.2">
      <c r="U52611" s="59"/>
    </row>
    <row r="52612" spans="21:21" x14ac:dyDescent="0.2">
      <c r="U52612" s="59"/>
    </row>
    <row r="52613" spans="21:21" x14ac:dyDescent="0.2">
      <c r="U52613" s="59"/>
    </row>
    <row r="52614" spans="21:21" x14ac:dyDescent="0.2">
      <c r="U52614" s="59"/>
    </row>
    <row r="52615" spans="21:21" x14ac:dyDescent="0.2">
      <c r="U52615" s="59"/>
    </row>
    <row r="52616" spans="21:21" x14ac:dyDescent="0.2">
      <c r="U52616" s="59"/>
    </row>
    <row r="52617" spans="21:21" x14ac:dyDescent="0.2">
      <c r="U52617" s="59"/>
    </row>
    <row r="52618" spans="21:21" x14ac:dyDescent="0.2">
      <c r="U52618" s="59"/>
    </row>
    <row r="52619" spans="21:21" x14ac:dyDescent="0.2">
      <c r="U52619" s="59"/>
    </row>
    <row r="52620" spans="21:21" x14ac:dyDescent="0.2">
      <c r="U52620" s="59"/>
    </row>
    <row r="52621" spans="21:21" x14ac:dyDescent="0.2">
      <c r="U52621" s="59"/>
    </row>
    <row r="52622" spans="21:21" x14ac:dyDescent="0.2">
      <c r="U52622" s="59"/>
    </row>
    <row r="52623" spans="21:21" x14ac:dyDescent="0.2">
      <c r="U52623" s="59"/>
    </row>
    <row r="52624" spans="21:21" x14ac:dyDescent="0.2">
      <c r="U52624" s="59"/>
    </row>
    <row r="52625" spans="21:21" x14ac:dyDescent="0.2">
      <c r="U52625" s="59"/>
    </row>
    <row r="52626" spans="21:21" x14ac:dyDescent="0.2">
      <c r="U52626" s="59"/>
    </row>
    <row r="52627" spans="21:21" x14ac:dyDescent="0.2">
      <c r="U52627" s="59"/>
    </row>
    <row r="52628" spans="21:21" x14ac:dyDescent="0.2">
      <c r="U52628" s="59"/>
    </row>
    <row r="52629" spans="21:21" x14ac:dyDescent="0.2">
      <c r="U52629" s="59"/>
    </row>
    <row r="52630" spans="21:21" x14ac:dyDescent="0.2">
      <c r="U52630" s="59"/>
    </row>
    <row r="52631" spans="21:21" x14ac:dyDescent="0.2">
      <c r="U52631" s="59"/>
    </row>
    <row r="52632" spans="21:21" x14ac:dyDescent="0.2">
      <c r="U52632" s="59"/>
    </row>
    <row r="52633" spans="21:21" x14ac:dyDescent="0.2">
      <c r="U52633" s="59"/>
    </row>
    <row r="52634" spans="21:21" x14ac:dyDescent="0.2">
      <c r="U52634" s="59"/>
    </row>
    <row r="52635" spans="21:21" x14ac:dyDescent="0.2">
      <c r="U52635" s="59"/>
    </row>
    <row r="52636" spans="21:21" x14ac:dyDescent="0.2">
      <c r="U52636" s="59"/>
    </row>
    <row r="52637" spans="21:21" x14ac:dyDescent="0.2">
      <c r="U52637" s="59"/>
    </row>
    <row r="52638" spans="21:21" x14ac:dyDescent="0.2">
      <c r="U52638" s="59"/>
    </row>
    <row r="52639" spans="21:21" x14ac:dyDescent="0.2">
      <c r="U52639" s="59"/>
    </row>
    <row r="52640" spans="21:21" x14ac:dyDescent="0.2">
      <c r="U52640" s="59"/>
    </row>
    <row r="52641" spans="21:21" x14ac:dyDescent="0.2">
      <c r="U52641" s="59"/>
    </row>
    <row r="52642" spans="21:21" x14ac:dyDescent="0.2">
      <c r="U52642" s="59"/>
    </row>
    <row r="52643" spans="21:21" x14ac:dyDescent="0.2">
      <c r="U52643" s="59"/>
    </row>
    <row r="52644" spans="21:21" x14ac:dyDescent="0.2">
      <c r="U52644" s="59"/>
    </row>
    <row r="52645" spans="21:21" x14ac:dyDescent="0.2">
      <c r="U52645" s="59"/>
    </row>
    <row r="52646" spans="21:21" x14ac:dyDescent="0.2">
      <c r="U52646" s="59"/>
    </row>
    <row r="52647" spans="21:21" x14ac:dyDescent="0.2">
      <c r="U52647" s="59"/>
    </row>
    <row r="52648" spans="21:21" x14ac:dyDescent="0.2">
      <c r="U52648" s="59"/>
    </row>
    <row r="52649" spans="21:21" x14ac:dyDescent="0.2">
      <c r="U52649" s="59"/>
    </row>
    <row r="52650" spans="21:21" x14ac:dyDescent="0.2">
      <c r="U52650" s="59"/>
    </row>
    <row r="52651" spans="21:21" x14ac:dyDescent="0.2">
      <c r="U52651" s="59"/>
    </row>
    <row r="52652" spans="21:21" x14ac:dyDescent="0.2">
      <c r="U52652" s="59"/>
    </row>
    <row r="52653" spans="21:21" x14ac:dyDescent="0.2">
      <c r="U52653" s="59"/>
    </row>
    <row r="52654" spans="21:21" x14ac:dyDescent="0.2">
      <c r="U52654" s="59"/>
    </row>
    <row r="52655" spans="21:21" x14ac:dyDescent="0.2">
      <c r="U52655" s="59"/>
    </row>
    <row r="52656" spans="21:21" x14ac:dyDescent="0.2">
      <c r="U52656" s="59"/>
    </row>
    <row r="52657" spans="21:21" x14ac:dyDescent="0.2">
      <c r="U52657" s="59"/>
    </row>
    <row r="52658" spans="21:21" x14ac:dyDescent="0.2">
      <c r="U52658" s="59"/>
    </row>
    <row r="52659" spans="21:21" x14ac:dyDescent="0.2">
      <c r="U52659" s="59"/>
    </row>
    <row r="52660" spans="21:21" x14ac:dyDescent="0.2">
      <c r="U52660" s="59"/>
    </row>
    <row r="52661" spans="21:21" x14ac:dyDescent="0.2">
      <c r="U52661" s="59"/>
    </row>
    <row r="52662" spans="21:21" x14ac:dyDescent="0.2">
      <c r="U52662" s="59"/>
    </row>
    <row r="52663" spans="21:21" x14ac:dyDescent="0.2">
      <c r="U52663" s="59"/>
    </row>
    <row r="52664" spans="21:21" x14ac:dyDescent="0.2">
      <c r="U52664" s="59"/>
    </row>
    <row r="52665" spans="21:21" x14ac:dyDescent="0.2">
      <c r="U52665" s="59"/>
    </row>
    <row r="52666" spans="21:21" x14ac:dyDescent="0.2">
      <c r="U52666" s="59"/>
    </row>
    <row r="52667" spans="21:21" x14ac:dyDescent="0.2">
      <c r="U52667" s="59"/>
    </row>
    <row r="52668" spans="21:21" x14ac:dyDescent="0.2">
      <c r="U52668" s="59"/>
    </row>
    <row r="52669" spans="21:21" x14ac:dyDescent="0.2">
      <c r="U52669" s="59"/>
    </row>
    <row r="52670" spans="21:21" x14ac:dyDescent="0.2">
      <c r="U52670" s="59"/>
    </row>
    <row r="52671" spans="21:21" x14ac:dyDescent="0.2">
      <c r="U52671" s="59"/>
    </row>
    <row r="52672" spans="21:21" x14ac:dyDescent="0.2">
      <c r="U52672" s="59"/>
    </row>
    <row r="52673" spans="21:21" x14ac:dyDescent="0.2">
      <c r="U52673" s="59"/>
    </row>
    <row r="52674" spans="21:21" x14ac:dyDescent="0.2">
      <c r="U52674" s="59"/>
    </row>
    <row r="52675" spans="21:21" x14ac:dyDescent="0.2">
      <c r="U52675" s="59"/>
    </row>
    <row r="52676" spans="21:21" x14ac:dyDescent="0.2">
      <c r="U52676" s="59"/>
    </row>
    <row r="52677" spans="21:21" x14ac:dyDescent="0.2">
      <c r="U52677" s="59"/>
    </row>
    <row r="52678" spans="21:21" x14ac:dyDescent="0.2">
      <c r="U52678" s="59"/>
    </row>
    <row r="52679" spans="21:21" x14ac:dyDescent="0.2">
      <c r="U52679" s="59"/>
    </row>
    <row r="52680" spans="21:21" x14ac:dyDescent="0.2">
      <c r="U52680" s="59"/>
    </row>
    <row r="52681" spans="21:21" x14ac:dyDescent="0.2">
      <c r="U52681" s="59"/>
    </row>
    <row r="52682" spans="21:21" x14ac:dyDescent="0.2">
      <c r="U52682" s="59"/>
    </row>
    <row r="52683" spans="21:21" x14ac:dyDescent="0.2">
      <c r="U52683" s="59"/>
    </row>
    <row r="52684" spans="21:21" x14ac:dyDescent="0.2">
      <c r="U52684" s="59"/>
    </row>
    <row r="52685" spans="21:21" x14ac:dyDescent="0.2">
      <c r="U52685" s="59"/>
    </row>
    <row r="52686" spans="21:21" x14ac:dyDescent="0.2">
      <c r="U52686" s="59"/>
    </row>
    <row r="52687" spans="21:21" x14ac:dyDescent="0.2">
      <c r="U52687" s="59"/>
    </row>
    <row r="52688" spans="21:21" x14ac:dyDescent="0.2">
      <c r="U52688" s="59"/>
    </row>
    <row r="52689" spans="21:21" x14ac:dyDescent="0.2">
      <c r="U52689" s="59"/>
    </row>
    <row r="52690" spans="21:21" x14ac:dyDescent="0.2">
      <c r="U52690" s="59"/>
    </row>
    <row r="52691" spans="21:21" x14ac:dyDescent="0.2">
      <c r="U52691" s="59"/>
    </row>
    <row r="52692" spans="21:21" x14ac:dyDescent="0.2">
      <c r="U52692" s="59"/>
    </row>
    <row r="52693" spans="21:21" x14ac:dyDescent="0.2">
      <c r="U52693" s="59"/>
    </row>
    <row r="52694" spans="21:21" x14ac:dyDescent="0.2">
      <c r="U52694" s="59"/>
    </row>
    <row r="52695" spans="21:21" x14ac:dyDescent="0.2">
      <c r="U52695" s="59"/>
    </row>
    <row r="52696" spans="21:21" x14ac:dyDescent="0.2">
      <c r="U52696" s="59"/>
    </row>
    <row r="52697" spans="21:21" x14ac:dyDescent="0.2">
      <c r="U52697" s="59"/>
    </row>
    <row r="52698" spans="21:21" x14ac:dyDescent="0.2">
      <c r="U52698" s="59"/>
    </row>
    <row r="52699" spans="21:21" x14ac:dyDescent="0.2">
      <c r="U52699" s="59"/>
    </row>
    <row r="52700" spans="21:21" x14ac:dyDescent="0.2">
      <c r="U52700" s="59"/>
    </row>
    <row r="52701" spans="21:21" x14ac:dyDescent="0.2">
      <c r="U52701" s="59"/>
    </row>
    <row r="52702" spans="21:21" x14ac:dyDescent="0.2">
      <c r="U52702" s="59"/>
    </row>
    <row r="52703" spans="21:21" x14ac:dyDescent="0.2">
      <c r="U52703" s="59"/>
    </row>
    <row r="52704" spans="21:21" x14ac:dyDescent="0.2">
      <c r="U52704" s="59"/>
    </row>
    <row r="52705" spans="21:21" x14ac:dyDescent="0.2">
      <c r="U52705" s="59"/>
    </row>
    <row r="52706" spans="21:21" x14ac:dyDescent="0.2">
      <c r="U52706" s="59"/>
    </row>
    <row r="52707" spans="21:21" x14ac:dyDescent="0.2">
      <c r="U52707" s="59"/>
    </row>
    <row r="52708" spans="21:21" x14ac:dyDescent="0.2">
      <c r="U52708" s="59"/>
    </row>
    <row r="52709" spans="21:21" x14ac:dyDescent="0.2">
      <c r="U52709" s="59"/>
    </row>
    <row r="52710" spans="21:21" x14ac:dyDescent="0.2">
      <c r="U52710" s="59"/>
    </row>
    <row r="52711" spans="21:21" x14ac:dyDescent="0.2">
      <c r="U52711" s="59"/>
    </row>
    <row r="52712" spans="21:21" x14ac:dyDescent="0.2">
      <c r="U52712" s="59"/>
    </row>
    <row r="52713" spans="21:21" x14ac:dyDescent="0.2">
      <c r="U52713" s="59"/>
    </row>
    <row r="52714" spans="21:21" x14ac:dyDescent="0.2">
      <c r="U52714" s="59"/>
    </row>
    <row r="52715" spans="21:21" x14ac:dyDescent="0.2">
      <c r="U52715" s="59"/>
    </row>
    <row r="52716" spans="21:21" x14ac:dyDescent="0.2">
      <c r="U52716" s="59"/>
    </row>
    <row r="52717" spans="21:21" x14ac:dyDescent="0.2">
      <c r="U52717" s="59"/>
    </row>
    <row r="52718" spans="21:21" x14ac:dyDescent="0.2">
      <c r="U52718" s="59"/>
    </row>
    <row r="52719" spans="21:21" x14ac:dyDescent="0.2">
      <c r="U52719" s="59"/>
    </row>
    <row r="52720" spans="21:21" x14ac:dyDescent="0.2">
      <c r="U52720" s="59"/>
    </row>
    <row r="52721" spans="21:21" x14ac:dyDescent="0.2">
      <c r="U52721" s="59"/>
    </row>
    <row r="52722" spans="21:21" x14ac:dyDescent="0.2">
      <c r="U52722" s="59"/>
    </row>
    <row r="52723" spans="21:21" x14ac:dyDescent="0.2">
      <c r="U52723" s="59"/>
    </row>
    <row r="52724" spans="21:21" x14ac:dyDescent="0.2">
      <c r="U52724" s="59"/>
    </row>
    <row r="52725" spans="21:21" x14ac:dyDescent="0.2">
      <c r="U52725" s="59"/>
    </row>
    <row r="52726" spans="21:21" x14ac:dyDescent="0.2">
      <c r="U52726" s="59"/>
    </row>
    <row r="52727" spans="21:21" x14ac:dyDescent="0.2">
      <c r="U52727" s="59"/>
    </row>
    <row r="52728" spans="21:21" x14ac:dyDescent="0.2">
      <c r="U52728" s="59"/>
    </row>
    <row r="52729" spans="21:21" x14ac:dyDescent="0.2">
      <c r="U52729" s="59"/>
    </row>
    <row r="52730" spans="21:21" x14ac:dyDescent="0.2">
      <c r="U52730" s="59"/>
    </row>
    <row r="52731" spans="21:21" x14ac:dyDescent="0.2">
      <c r="U52731" s="59"/>
    </row>
    <row r="52732" spans="21:21" x14ac:dyDescent="0.2">
      <c r="U52732" s="59"/>
    </row>
    <row r="52733" spans="21:21" x14ac:dyDescent="0.2">
      <c r="U52733" s="59"/>
    </row>
    <row r="52734" spans="21:21" x14ac:dyDescent="0.2">
      <c r="U52734" s="59"/>
    </row>
    <row r="52735" spans="21:21" x14ac:dyDescent="0.2">
      <c r="U52735" s="59"/>
    </row>
    <row r="52736" spans="21:21" x14ac:dyDescent="0.2">
      <c r="U52736" s="59"/>
    </row>
    <row r="52737" spans="21:21" x14ac:dyDescent="0.2">
      <c r="U52737" s="59"/>
    </row>
    <row r="52738" spans="21:21" x14ac:dyDescent="0.2">
      <c r="U52738" s="59"/>
    </row>
    <row r="52739" spans="21:21" x14ac:dyDescent="0.2">
      <c r="U52739" s="59"/>
    </row>
    <row r="52740" spans="21:21" x14ac:dyDescent="0.2">
      <c r="U52740" s="59"/>
    </row>
    <row r="52741" spans="21:21" x14ac:dyDescent="0.2">
      <c r="U52741" s="59"/>
    </row>
    <row r="52742" spans="21:21" x14ac:dyDescent="0.2">
      <c r="U52742" s="59"/>
    </row>
    <row r="52743" spans="21:21" x14ac:dyDescent="0.2">
      <c r="U52743" s="59"/>
    </row>
    <row r="52744" spans="21:21" x14ac:dyDescent="0.2">
      <c r="U52744" s="59"/>
    </row>
    <row r="52745" spans="21:21" x14ac:dyDescent="0.2">
      <c r="U52745" s="59"/>
    </row>
    <row r="52746" spans="21:21" x14ac:dyDescent="0.2">
      <c r="U52746" s="59"/>
    </row>
    <row r="52747" spans="21:21" x14ac:dyDescent="0.2">
      <c r="U52747" s="59"/>
    </row>
    <row r="52748" spans="21:21" x14ac:dyDescent="0.2">
      <c r="U52748" s="59"/>
    </row>
    <row r="52749" spans="21:21" x14ac:dyDescent="0.2">
      <c r="U52749" s="59"/>
    </row>
    <row r="52750" spans="21:21" x14ac:dyDescent="0.2">
      <c r="U52750" s="59"/>
    </row>
    <row r="52751" spans="21:21" x14ac:dyDescent="0.2">
      <c r="U52751" s="59"/>
    </row>
    <row r="52752" spans="21:21" x14ac:dyDescent="0.2">
      <c r="U52752" s="59"/>
    </row>
    <row r="52753" spans="21:21" x14ac:dyDescent="0.2">
      <c r="U52753" s="59"/>
    </row>
    <row r="52754" spans="21:21" x14ac:dyDescent="0.2">
      <c r="U52754" s="59"/>
    </row>
    <row r="52755" spans="21:21" x14ac:dyDescent="0.2">
      <c r="U52755" s="59"/>
    </row>
    <row r="52756" spans="21:21" x14ac:dyDescent="0.2">
      <c r="U52756" s="59"/>
    </row>
    <row r="52757" spans="21:21" x14ac:dyDescent="0.2">
      <c r="U52757" s="59"/>
    </row>
    <row r="52758" spans="21:21" x14ac:dyDescent="0.2">
      <c r="U52758" s="59"/>
    </row>
    <row r="52759" spans="21:21" x14ac:dyDescent="0.2">
      <c r="U52759" s="59"/>
    </row>
    <row r="52760" spans="21:21" x14ac:dyDescent="0.2">
      <c r="U52760" s="59"/>
    </row>
    <row r="52761" spans="21:21" x14ac:dyDescent="0.2">
      <c r="U52761" s="59"/>
    </row>
    <row r="52762" spans="21:21" x14ac:dyDescent="0.2">
      <c r="U52762" s="59"/>
    </row>
    <row r="52763" spans="21:21" x14ac:dyDescent="0.2">
      <c r="U52763" s="59"/>
    </row>
    <row r="52764" spans="21:21" x14ac:dyDescent="0.2">
      <c r="U52764" s="59"/>
    </row>
    <row r="52765" spans="21:21" x14ac:dyDescent="0.2">
      <c r="U52765" s="59"/>
    </row>
    <row r="52766" spans="21:21" x14ac:dyDescent="0.2">
      <c r="U52766" s="59"/>
    </row>
    <row r="52767" spans="21:21" x14ac:dyDescent="0.2">
      <c r="U52767" s="59"/>
    </row>
    <row r="52768" spans="21:21" x14ac:dyDescent="0.2">
      <c r="U52768" s="59"/>
    </row>
    <row r="52769" spans="21:21" x14ac:dyDescent="0.2">
      <c r="U52769" s="59"/>
    </row>
    <row r="52770" spans="21:21" x14ac:dyDescent="0.2">
      <c r="U52770" s="59"/>
    </row>
    <row r="52771" spans="21:21" x14ac:dyDescent="0.2">
      <c r="U52771" s="59"/>
    </row>
    <row r="52772" spans="21:21" x14ac:dyDescent="0.2">
      <c r="U52772" s="59"/>
    </row>
    <row r="52773" spans="21:21" x14ac:dyDescent="0.2">
      <c r="U52773" s="59"/>
    </row>
    <row r="52774" spans="21:21" x14ac:dyDescent="0.2">
      <c r="U52774" s="59"/>
    </row>
    <row r="52775" spans="21:21" x14ac:dyDescent="0.2">
      <c r="U52775" s="59"/>
    </row>
    <row r="52776" spans="21:21" x14ac:dyDescent="0.2">
      <c r="U52776" s="59"/>
    </row>
    <row r="52777" spans="21:21" x14ac:dyDescent="0.2">
      <c r="U52777" s="59"/>
    </row>
    <row r="52778" spans="21:21" x14ac:dyDescent="0.2">
      <c r="U52778" s="59"/>
    </row>
    <row r="52779" spans="21:21" x14ac:dyDescent="0.2">
      <c r="U52779" s="59"/>
    </row>
    <row r="52780" spans="21:21" x14ac:dyDescent="0.2">
      <c r="U52780" s="59"/>
    </row>
    <row r="52781" spans="21:21" x14ac:dyDescent="0.2">
      <c r="U52781" s="59"/>
    </row>
    <row r="52782" spans="21:21" x14ac:dyDescent="0.2">
      <c r="U52782" s="59"/>
    </row>
    <row r="52783" spans="21:21" x14ac:dyDescent="0.2">
      <c r="U52783" s="59"/>
    </row>
    <row r="52784" spans="21:21" x14ac:dyDescent="0.2">
      <c r="U52784" s="59"/>
    </row>
    <row r="52785" spans="21:21" x14ac:dyDescent="0.2">
      <c r="U52785" s="59"/>
    </row>
    <row r="52786" spans="21:21" x14ac:dyDescent="0.2">
      <c r="U52786" s="59"/>
    </row>
    <row r="52787" spans="21:21" x14ac:dyDescent="0.2">
      <c r="U52787" s="59"/>
    </row>
    <row r="52788" spans="21:21" x14ac:dyDescent="0.2">
      <c r="U52788" s="59"/>
    </row>
    <row r="52789" spans="21:21" x14ac:dyDescent="0.2">
      <c r="U52789" s="59"/>
    </row>
    <row r="52790" spans="21:21" x14ac:dyDescent="0.2">
      <c r="U52790" s="59"/>
    </row>
    <row r="52791" spans="21:21" x14ac:dyDescent="0.2">
      <c r="U52791" s="59"/>
    </row>
    <row r="52792" spans="21:21" x14ac:dyDescent="0.2">
      <c r="U52792" s="59"/>
    </row>
    <row r="52793" spans="21:21" x14ac:dyDescent="0.2">
      <c r="U52793" s="59"/>
    </row>
    <row r="52794" spans="21:21" x14ac:dyDescent="0.2">
      <c r="U52794" s="59"/>
    </row>
    <row r="52795" spans="21:21" x14ac:dyDescent="0.2">
      <c r="U52795" s="59"/>
    </row>
    <row r="52796" spans="21:21" x14ac:dyDescent="0.2">
      <c r="U52796" s="59"/>
    </row>
    <row r="52797" spans="21:21" x14ac:dyDescent="0.2">
      <c r="U52797" s="59"/>
    </row>
    <row r="52798" spans="21:21" x14ac:dyDescent="0.2">
      <c r="U52798" s="59"/>
    </row>
    <row r="52799" spans="21:21" x14ac:dyDescent="0.2">
      <c r="U52799" s="59"/>
    </row>
    <row r="52800" spans="21:21" x14ac:dyDescent="0.2">
      <c r="U52800" s="59"/>
    </row>
    <row r="52801" spans="21:21" x14ac:dyDescent="0.2">
      <c r="U52801" s="59"/>
    </row>
    <row r="52802" spans="21:21" x14ac:dyDescent="0.2">
      <c r="U52802" s="59"/>
    </row>
    <row r="52803" spans="21:21" x14ac:dyDescent="0.2">
      <c r="U52803" s="59"/>
    </row>
    <row r="52804" spans="21:21" x14ac:dyDescent="0.2">
      <c r="U52804" s="59"/>
    </row>
    <row r="52805" spans="21:21" x14ac:dyDescent="0.2">
      <c r="U52805" s="59"/>
    </row>
    <row r="52806" spans="21:21" x14ac:dyDescent="0.2">
      <c r="U52806" s="59"/>
    </row>
    <row r="52807" spans="21:21" x14ac:dyDescent="0.2">
      <c r="U52807" s="59"/>
    </row>
    <row r="52808" spans="21:21" x14ac:dyDescent="0.2">
      <c r="U52808" s="59"/>
    </row>
    <row r="52809" spans="21:21" x14ac:dyDescent="0.2">
      <c r="U52809" s="59"/>
    </row>
    <row r="52810" spans="21:21" x14ac:dyDescent="0.2">
      <c r="U52810" s="59"/>
    </row>
    <row r="52811" spans="21:21" x14ac:dyDescent="0.2">
      <c r="U52811" s="59"/>
    </row>
    <row r="52812" spans="21:21" x14ac:dyDescent="0.2">
      <c r="U52812" s="59"/>
    </row>
    <row r="52813" spans="21:21" x14ac:dyDescent="0.2">
      <c r="U52813" s="59"/>
    </row>
    <row r="52814" spans="21:21" x14ac:dyDescent="0.2">
      <c r="U52814" s="59"/>
    </row>
    <row r="52815" spans="21:21" x14ac:dyDescent="0.2">
      <c r="U52815" s="59"/>
    </row>
    <row r="52816" spans="21:21" x14ac:dyDescent="0.2">
      <c r="U52816" s="59"/>
    </row>
    <row r="52817" spans="21:21" x14ac:dyDescent="0.2">
      <c r="U52817" s="59"/>
    </row>
    <row r="52818" spans="21:21" x14ac:dyDescent="0.2">
      <c r="U52818" s="59"/>
    </row>
    <row r="52819" spans="21:21" x14ac:dyDescent="0.2">
      <c r="U52819" s="59"/>
    </row>
    <row r="52820" spans="21:21" x14ac:dyDescent="0.2">
      <c r="U52820" s="59"/>
    </row>
    <row r="52821" spans="21:21" x14ac:dyDescent="0.2">
      <c r="U52821" s="59"/>
    </row>
    <row r="52822" spans="21:21" x14ac:dyDescent="0.2">
      <c r="U52822" s="59"/>
    </row>
    <row r="52823" spans="21:21" x14ac:dyDescent="0.2">
      <c r="U52823" s="59"/>
    </row>
    <row r="52824" spans="21:21" x14ac:dyDescent="0.2">
      <c r="U52824" s="59"/>
    </row>
    <row r="52825" spans="21:21" x14ac:dyDescent="0.2">
      <c r="U52825" s="59"/>
    </row>
    <row r="52826" spans="21:21" x14ac:dyDescent="0.2">
      <c r="U52826" s="59"/>
    </row>
    <row r="52827" spans="21:21" x14ac:dyDescent="0.2">
      <c r="U52827" s="59"/>
    </row>
    <row r="52828" spans="21:21" x14ac:dyDescent="0.2">
      <c r="U52828" s="59"/>
    </row>
    <row r="52829" spans="21:21" x14ac:dyDescent="0.2">
      <c r="U52829" s="59"/>
    </row>
    <row r="52830" spans="21:21" x14ac:dyDescent="0.2">
      <c r="U52830" s="59"/>
    </row>
    <row r="52831" spans="21:21" x14ac:dyDescent="0.2">
      <c r="U52831" s="59"/>
    </row>
    <row r="52832" spans="21:21" x14ac:dyDescent="0.2">
      <c r="U52832" s="59"/>
    </row>
    <row r="52833" spans="21:21" x14ac:dyDescent="0.2">
      <c r="U52833" s="59"/>
    </row>
    <row r="52834" spans="21:21" x14ac:dyDescent="0.2">
      <c r="U52834" s="59"/>
    </row>
    <row r="52835" spans="21:21" x14ac:dyDescent="0.2">
      <c r="U52835" s="59"/>
    </row>
    <row r="52836" spans="21:21" x14ac:dyDescent="0.2">
      <c r="U52836" s="59"/>
    </row>
    <row r="52837" spans="21:21" x14ac:dyDescent="0.2">
      <c r="U52837" s="59"/>
    </row>
    <row r="52838" spans="21:21" x14ac:dyDescent="0.2">
      <c r="U52838" s="59"/>
    </row>
    <row r="52839" spans="21:21" x14ac:dyDescent="0.2">
      <c r="U52839" s="59"/>
    </row>
    <row r="52840" spans="21:21" x14ac:dyDescent="0.2">
      <c r="U52840" s="59"/>
    </row>
    <row r="52841" spans="21:21" x14ac:dyDescent="0.2">
      <c r="U52841" s="59"/>
    </row>
    <row r="52842" spans="21:21" x14ac:dyDescent="0.2">
      <c r="U52842" s="59"/>
    </row>
    <row r="52843" spans="21:21" x14ac:dyDescent="0.2">
      <c r="U52843" s="59"/>
    </row>
    <row r="52844" spans="21:21" x14ac:dyDescent="0.2">
      <c r="U52844" s="59"/>
    </row>
    <row r="52845" spans="21:21" x14ac:dyDescent="0.2">
      <c r="U52845" s="59"/>
    </row>
    <row r="52846" spans="21:21" x14ac:dyDescent="0.2">
      <c r="U52846" s="59"/>
    </row>
    <row r="52847" spans="21:21" x14ac:dyDescent="0.2">
      <c r="U52847" s="59"/>
    </row>
    <row r="52848" spans="21:21" x14ac:dyDescent="0.2">
      <c r="U52848" s="59"/>
    </row>
    <row r="52849" spans="21:21" x14ac:dyDescent="0.2">
      <c r="U52849" s="59"/>
    </row>
    <row r="52850" spans="21:21" x14ac:dyDescent="0.2">
      <c r="U52850" s="59"/>
    </row>
    <row r="52851" spans="21:21" x14ac:dyDescent="0.2">
      <c r="U52851" s="59"/>
    </row>
    <row r="52852" spans="21:21" x14ac:dyDescent="0.2">
      <c r="U52852" s="59"/>
    </row>
    <row r="52853" spans="21:21" x14ac:dyDescent="0.2">
      <c r="U52853" s="59"/>
    </row>
    <row r="52854" spans="21:21" x14ac:dyDescent="0.2">
      <c r="U52854" s="59"/>
    </row>
    <row r="52855" spans="21:21" x14ac:dyDescent="0.2">
      <c r="U52855" s="59"/>
    </row>
    <row r="52856" spans="21:21" x14ac:dyDescent="0.2">
      <c r="U52856" s="59"/>
    </row>
    <row r="52857" spans="21:21" x14ac:dyDescent="0.2">
      <c r="U52857" s="59"/>
    </row>
    <row r="52858" spans="21:21" x14ac:dyDescent="0.2">
      <c r="U52858" s="59"/>
    </row>
    <row r="52859" spans="21:21" x14ac:dyDescent="0.2">
      <c r="U52859" s="59"/>
    </row>
    <row r="52860" spans="21:21" x14ac:dyDescent="0.2">
      <c r="U52860" s="59"/>
    </row>
    <row r="52861" spans="21:21" x14ac:dyDescent="0.2">
      <c r="U52861" s="59"/>
    </row>
    <row r="52862" spans="21:21" x14ac:dyDescent="0.2">
      <c r="U52862" s="59"/>
    </row>
    <row r="52863" spans="21:21" x14ac:dyDescent="0.2">
      <c r="U52863" s="59"/>
    </row>
    <row r="52864" spans="21:21" x14ac:dyDescent="0.2">
      <c r="U52864" s="59"/>
    </row>
    <row r="52865" spans="21:21" x14ac:dyDescent="0.2">
      <c r="U52865" s="59"/>
    </row>
    <row r="52866" spans="21:21" x14ac:dyDescent="0.2">
      <c r="U52866" s="59"/>
    </row>
    <row r="52867" spans="21:21" x14ac:dyDescent="0.2">
      <c r="U52867" s="59"/>
    </row>
    <row r="52868" spans="21:21" x14ac:dyDescent="0.2">
      <c r="U52868" s="59"/>
    </row>
    <row r="52869" spans="21:21" x14ac:dyDescent="0.2">
      <c r="U52869" s="59"/>
    </row>
    <row r="52870" spans="21:21" x14ac:dyDescent="0.2">
      <c r="U52870" s="59"/>
    </row>
    <row r="52871" spans="21:21" x14ac:dyDescent="0.2">
      <c r="U52871" s="59"/>
    </row>
    <row r="52872" spans="21:21" x14ac:dyDescent="0.2">
      <c r="U52872" s="59"/>
    </row>
    <row r="52873" spans="21:21" x14ac:dyDescent="0.2">
      <c r="U52873" s="59"/>
    </row>
    <row r="52874" spans="21:21" x14ac:dyDescent="0.2">
      <c r="U52874" s="59"/>
    </row>
    <row r="52875" spans="21:21" x14ac:dyDescent="0.2">
      <c r="U52875" s="59"/>
    </row>
    <row r="52876" spans="21:21" x14ac:dyDescent="0.2">
      <c r="U52876" s="59"/>
    </row>
    <row r="52877" spans="21:21" x14ac:dyDescent="0.2">
      <c r="U52877" s="59"/>
    </row>
    <row r="52878" spans="21:21" x14ac:dyDescent="0.2">
      <c r="U52878" s="59"/>
    </row>
    <row r="52879" spans="21:21" x14ac:dyDescent="0.2">
      <c r="U52879" s="59"/>
    </row>
    <row r="52880" spans="21:21" x14ac:dyDescent="0.2">
      <c r="U52880" s="59"/>
    </row>
    <row r="52881" spans="21:21" x14ac:dyDescent="0.2">
      <c r="U52881" s="59"/>
    </row>
    <row r="52882" spans="21:21" x14ac:dyDescent="0.2">
      <c r="U52882" s="59"/>
    </row>
    <row r="52883" spans="21:21" x14ac:dyDescent="0.2">
      <c r="U52883" s="59"/>
    </row>
    <row r="52884" spans="21:21" x14ac:dyDescent="0.2">
      <c r="U52884" s="59"/>
    </row>
    <row r="52885" spans="21:21" x14ac:dyDescent="0.2">
      <c r="U52885" s="59"/>
    </row>
    <row r="52886" spans="21:21" x14ac:dyDescent="0.2">
      <c r="U52886" s="59"/>
    </row>
    <row r="52887" spans="21:21" x14ac:dyDescent="0.2">
      <c r="U52887" s="59"/>
    </row>
    <row r="52888" spans="21:21" x14ac:dyDescent="0.2">
      <c r="U52888" s="59"/>
    </row>
    <row r="52889" spans="21:21" x14ac:dyDescent="0.2">
      <c r="U52889" s="59"/>
    </row>
    <row r="52890" spans="21:21" x14ac:dyDescent="0.2">
      <c r="U52890" s="59"/>
    </row>
    <row r="52891" spans="21:21" x14ac:dyDescent="0.2">
      <c r="U52891" s="59"/>
    </row>
    <row r="52892" spans="21:21" x14ac:dyDescent="0.2">
      <c r="U52892" s="59"/>
    </row>
    <row r="52893" spans="21:21" x14ac:dyDescent="0.2">
      <c r="U52893" s="59"/>
    </row>
    <row r="52894" spans="21:21" x14ac:dyDescent="0.2">
      <c r="U52894" s="59"/>
    </row>
    <row r="52895" spans="21:21" x14ac:dyDescent="0.2">
      <c r="U52895" s="59"/>
    </row>
    <row r="52896" spans="21:21" x14ac:dyDescent="0.2">
      <c r="U52896" s="59"/>
    </row>
    <row r="52897" spans="21:21" x14ac:dyDescent="0.2">
      <c r="U52897" s="59"/>
    </row>
    <row r="52898" spans="21:21" x14ac:dyDescent="0.2">
      <c r="U52898" s="59"/>
    </row>
    <row r="52899" spans="21:21" x14ac:dyDescent="0.2">
      <c r="U52899" s="59"/>
    </row>
    <row r="52900" spans="21:21" x14ac:dyDescent="0.2">
      <c r="U52900" s="59"/>
    </row>
    <row r="52901" spans="21:21" x14ac:dyDescent="0.2">
      <c r="U52901" s="59"/>
    </row>
    <row r="52902" spans="21:21" x14ac:dyDescent="0.2">
      <c r="U52902" s="59"/>
    </row>
    <row r="52903" spans="21:21" x14ac:dyDescent="0.2">
      <c r="U52903" s="59"/>
    </row>
    <row r="52904" spans="21:21" x14ac:dyDescent="0.2">
      <c r="U52904" s="59"/>
    </row>
    <row r="52905" spans="21:21" x14ac:dyDescent="0.2">
      <c r="U52905" s="59"/>
    </row>
    <row r="52906" spans="21:21" x14ac:dyDescent="0.2">
      <c r="U52906" s="59"/>
    </row>
    <row r="52907" spans="21:21" x14ac:dyDescent="0.2">
      <c r="U52907" s="59"/>
    </row>
    <row r="52908" spans="21:21" x14ac:dyDescent="0.2">
      <c r="U52908" s="59"/>
    </row>
    <row r="52909" spans="21:21" x14ac:dyDescent="0.2">
      <c r="U52909" s="59"/>
    </row>
    <row r="52910" spans="21:21" x14ac:dyDescent="0.2">
      <c r="U52910" s="59"/>
    </row>
    <row r="52911" spans="21:21" x14ac:dyDescent="0.2">
      <c r="U52911" s="59"/>
    </row>
    <row r="52912" spans="21:21" x14ac:dyDescent="0.2">
      <c r="U52912" s="59"/>
    </row>
    <row r="52913" spans="21:21" x14ac:dyDescent="0.2">
      <c r="U52913" s="59"/>
    </row>
    <row r="52914" spans="21:21" x14ac:dyDescent="0.2">
      <c r="U52914" s="59"/>
    </row>
    <row r="52915" spans="21:21" x14ac:dyDescent="0.2">
      <c r="U52915" s="59"/>
    </row>
    <row r="52916" spans="21:21" x14ac:dyDescent="0.2">
      <c r="U52916" s="59"/>
    </row>
    <row r="52917" spans="21:21" x14ac:dyDescent="0.2">
      <c r="U52917" s="59"/>
    </row>
    <row r="52918" spans="21:21" x14ac:dyDescent="0.2">
      <c r="U52918" s="59"/>
    </row>
    <row r="52919" spans="21:21" x14ac:dyDescent="0.2">
      <c r="U52919" s="59"/>
    </row>
    <row r="52920" spans="21:21" x14ac:dyDescent="0.2">
      <c r="U52920" s="59"/>
    </row>
    <row r="52921" spans="21:21" x14ac:dyDescent="0.2">
      <c r="U52921" s="59"/>
    </row>
    <row r="52922" spans="21:21" x14ac:dyDescent="0.2">
      <c r="U52922" s="59"/>
    </row>
    <row r="52923" spans="21:21" x14ac:dyDescent="0.2">
      <c r="U52923" s="59"/>
    </row>
    <row r="52924" spans="21:21" x14ac:dyDescent="0.2">
      <c r="U52924" s="59"/>
    </row>
    <row r="52925" spans="21:21" x14ac:dyDescent="0.2">
      <c r="U52925" s="59"/>
    </row>
    <row r="52926" spans="21:21" x14ac:dyDescent="0.2">
      <c r="U52926" s="59"/>
    </row>
    <row r="52927" spans="21:21" x14ac:dyDescent="0.2">
      <c r="U52927" s="59"/>
    </row>
    <row r="52928" spans="21:21" x14ac:dyDescent="0.2">
      <c r="U52928" s="59"/>
    </row>
    <row r="52929" spans="21:21" x14ac:dyDescent="0.2">
      <c r="U52929" s="59"/>
    </row>
    <row r="52930" spans="21:21" x14ac:dyDescent="0.2">
      <c r="U52930" s="59"/>
    </row>
    <row r="52931" spans="21:21" x14ac:dyDescent="0.2">
      <c r="U52931" s="59"/>
    </row>
    <row r="52932" spans="21:21" x14ac:dyDescent="0.2">
      <c r="U52932" s="59"/>
    </row>
    <row r="52933" spans="21:21" x14ac:dyDescent="0.2">
      <c r="U52933" s="59"/>
    </row>
    <row r="52934" spans="21:21" x14ac:dyDescent="0.2">
      <c r="U52934" s="59"/>
    </row>
    <row r="52935" spans="21:21" x14ac:dyDescent="0.2">
      <c r="U52935" s="59"/>
    </row>
    <row r="52936" spans="21:21" x14ac:dyDescent="0.2">
      <c r="U52936" s="59"/>
    </row>
    <row r="52937" spans="21:21" x14ac:dyDescent="0.2">
      <c r="U52937" s="59"/>
    </row>
    <row r="52938" spans="21:21" x14ac:dyDescent="0.2">
      <c r="U52938" s="59"/>
    </row>
    <row r="52939" spans="21:21" x14ac:dyDescent="0.2">
      <c r="U52939" s="59"/>
    </row>
    <row r="52940" spans="21:21" x14ac:dyDescent="0.2">
      <c r="U52940" s="59"/>
    </row>
    <row r="52941" spans="21:21" x14ac:dyDescent="0.2">
      <c r="U52941" s="59"/>
    </row>
    <row r="52942" spans="21:21" x14ac:dyDescent="0.2">
      <c r="U52942" s="59"/>
    </row>
    <row r="52943" spans="21:21" x14ac:dyDescent="0.2">
      <c r="U52943" s="59"/>
    </row>
    <row r="52944" spans="21:21" x14ac:dyDescent="0.2">
      <c r="U52944" s="59"/>
    </row>
    <row r="52945" spans="21:21" x14ac:dyDescent="0.2">
      <c r="U52945" s="59"/>
    </row>
    <row r="52946" spans="21:21" x14ac:dyDescent="0.2">
      <c r="U52946" s="59"/>
    </row>
    <row r="52947" spans="21:21" x14ac:dyDescent="0.2">
      <c r="U52947" s="59"/>
    </row>
    <row r="52948" spans="21:21" x14ac:dyDescent="0.2">
      <c r="U52948" s="59"/>
    </row>
    <row r="52949" spans="21:21" x14ac:dyDescent="0.2">
      <c r="U52949" s="59"/>
    </row>
    <row r="52950" spans="21:21" x14ac:dyDescent="0.2">
      <c r="U52950" s="59"/>
    </row>
    <row r="52951" spans="21:21" x14ac:dyDescent="0.2">
      <c r="U52951" s="59"/>
    </row>
    <row r="52952" spans="21:21" x14ac:dyDescent="0.2">
      <c r="U52952" s="59"/>
    </row>
    <row r="52953" spans="21:21" x14ac:dyDescent="0.2">
      <c r="U52953" s="59"/>
    </row>
    <row r="52954" spans="21:21" x14ac:dyDescent="0.2">
      <c r="U52954" s="59"/>
    </row>
    <row r="52955" spans="21:21" x14ac:dyDescent="0.2">
      <c r="U52955" s="59"/>
    </row>
    <row r="52956" spans="21:21" x14ac:dyDescent="0.2">
      <c r="U52956" s="59"/>
    </row>
    <row r="52957" spans="21:21" x14ac:dyDescent="0.2">
      <c r="U52957" s="59"/>
    </row>
    <row r="52958" spans="21:21" x14ac:dyDescent="0.2">
      <c r="U52958" s="59"/>
    </row>
    <row r="52959" spans="21:21" x14ac:dyDescent="0.2">
      <c r="U52959" s="59"/>
    </row>
    <row r="52960" spans="21:21" x14ac:dyDescent="0.2">
      <c r="U52960" s="59"/>
    </row>
    <row r="52961" spans="21:21" x14ac:dyDescent="0.2">
      <c r="U52961" s="59"/>
    </row>
    <row r="52962" spans="21:21" x14ac:dyDescent="0.2">
      <c r="U52962" s="59"/>
    </row>
    <row r="52963" spans="21:21" x14ac:dyDescent="0.2">
      <c r="U52963" s="59"/>
    </row>
    <row r="52964" spans="21:21" x14ac:dyDescent="0.2">
      <c r="U52964" s="59"/>
    </row>
    <row r="52965" spans="21:21" x14ac:dyDescent="0.2">
      <c r="U52965" s="59"/>
    </row>
    <row r="52966" spans="21:21" x14ac:dyDescent="0.2">
      <c r="U52966" s="59"/>
    </row>
    <row r="52967" spans="21:21" x14ac:dyDescent="0.2">
      <c r="U52967" s="59"/>
    </row>
    <row r="52968" spans="21:21" x14ac:dyDescent="0.2">
      <c r="U52968" s="59"/>
    </row>
    <row r="52969" spans="21:21" x14ac:dyDescent="0.2">
      <c r="U52969" s="59"/>
    </row>
    <row r="52970" spans="21:21" x14ac:dyDescent="0.2">
      <c r="U52970" s="59"/>
    </row>
    <row r="52971" spans="21:21" x14ac:dyDescent="0.2">
      <c r="U52971" s="59"/>
    </row>
    <row r="52972" spans="21:21" x14ac:dyDescent="0.2">
      <c r="U52972" s="59"/>
    </row>
    <row r="52973" spans="21:21" x14ac:dyDescent="0.2">
      <c r="U52973" s="59"/>
    </row>
    <row r="52974" spans="21:21" x14ac:dyDescent="0.2">
      <c r="U52974" s="59"/>
    </row>
    <row r="52975" spans="21:21" x14ac:dyDescent="0.2">
      <c r="U52975" s="59"/>
    </row>
    <row r="52976" spans="21:21" x14ac:dyDescent="0.2">
      <c r="U52976" s="59"/>
    </row>
    <row r="52977" spans="21:21" x14ac:dyDescent="0.2">
      <c r="U52977" s="59"/>
    </row>
    <row r="52978" spans="21:21" x14ac:dyDescent="0.2">
      <c r="U52978" s="59"/>
    </row>
    <row r="52979" spans="21:21" x14ac:dyDescent="0.2">
      <c r="U52979" s="59"/>
    </row>
    <row r="52980" spans="21:21" x14ac:dyDescent="0.2">
      <c r="U52980" s="59"/>
    </row>
    <row r="52981" spans="21:21" x14ac:dyDescent="0.2">
      <c r="U52981" s="59"/>
    </row>
    <row r="52982" spans="21:21" x14ac:dyDescent="0.2">
      <c r="U52982" s="59"/>
    </row>
    <row r="52983" spans="21:21" x14ac:dyDescent="0.2">
      <c r="U52983" s="59"/>
    </row>
    <row r="52984" spans="21:21" x14ac:dyDescent="0.2">
      <c r="U52984" s="59"/>
    </row>
    <row r="52985" spans="21:21" x14ac:dyDescent="0.2">
      <c r="U52985" s="59"/>
    </row>
    <row r="52986" spans="21:21" x14ac:dyDescent="0.2">
      <c r="U52986" s="59"/>
    </row>
    <row r="52987" spans="21:21" x14ac:dyDescent="0.2">
      <c r="U52987" s="59"/>
    </row>
    <row r="52988" spans="21:21" x14ac:dyDescent="0.2">
      <c r="U52988" s="59"/>
    </row>
    <row r="52989" spans="21:21" x14ac:dyDescent="0.2">
      <c r="U52989" s="59"/>
    </row>
    <row r="52990" spans="21:21" x14ac:dyDescent="0.2">
      <c r="U52990" s="59"/>
    </row>
    <row r="52991" spans="21:21" x14ac:dyDescent="0.2">
      <c r="U52991" s="59"/>
    </row>
    <row r="52992" spans="21:21" x14ac:dyDescent="0.2">
      <c r="U52992" s="59"/>
    </row>
    <row r="52993" spans="21:21" x14ac:dyDescent="0.2">
      <c r="U52993" s="59"/>
    </row>
    <row r="52994" spans="21:21" x14ac:dyDescent="0.2">
      <c r="U52994" s="59"/>
    </row>
    <row r="52995" spans="21:21" x14ac:dyDescent="0.2">
      <c r="U52995" s="59"/>
    </row>
    <row r="52996" spans="21:21" x14ac:dyDescent="0.2">
      <c r="U52996" s="59"/>
    </row>
    <row r="52997" spans="21:21" x14ac:dyDescent="0.2">
      <c r="U52997" s="59"/>
    </row>
    <row r="52998" spans="21:21" x14ac:dyDescent="0.2">
      <c r="U52998" s="59"/>
    </row>
    <row r="52999" spans="21:21" x14ac:dyDescent="0.2">
      <c r="U52999" s="59"/>
    </row>
    <row r="53000" spans="21:21" x14ac:dyDescent="0.2">
      <c r="U53000" s="59"/>
    </row>
    <row r="53001" spans="21:21" x14ac:dyDescent="0.2">
      <c r="U53001" s="59"/>
    </row>
    <row r="53002" spans="21:21" x14ac:dyDescent="0.2">
      <c r="U53002" s="59"/>
    </row>
    <row r="53003" spans="21:21" x14ac:dyDescent="0.2">
      <c r="U53003" s="59"/>
    </row>
    <row r="53004" spans="21:21" x14ac:dyDescent="0.2">
      <c r="U53004" s="59"/>
    </row>
    <row r="53005" spans="21:21" x14ac:dyDescent="0.2">
      <c r="U53005" s="59"/>
    </row>
    <row r="53006" spans="21:21" x14ac:dyDescent="0.2">
      <c r="U53006" s="59"/>
    </row>
    <row r="53007" spans="21:21" x14ac:dyDescent="0.2">
      <c r="U53007" s="59"/>
    </row>
    <row r="53008" spans="21:21" x14ac:dyDescent="0.2">
      <c r="U53008" s="59"/>
    </row>
    <row r="53009" spans="21:21" x14ac:dyDescent="0.2">
      <c r="U53009" s="59"/>
    </row>
    <row r="53010" spans="21:21" x14ac:dyDescent="0.2">
      <c r="U53010" s="59"/>
    </row>
    <row r="53011" spans="21:21" x14ac:dyDescent="0.2">
      <c r="U53011" s="59"/>
    </row>
    <row r="53012" spans="21:21" x14ac:dyDescent="0.2">
      <c r="U53012" s="59"/>
    </row>
    <row r="53013" spans="21:21" x14ac:dyDescent="0.2">
      <c r="U53013" s="59"/>
    </row>
    <row r="53014" spans="21:21" x14ac:dyDescent="0.2">
      <c r="U53014" s="59"/>
    </row>
    <row r="53015" spans="21:21" x14ac:dyDescent="0.2">
      <c r="U53015" s="59"/>
    </row>
    <row r="53016" spans="21:21" x14ac:dyDescent="0.2">
      <c r="U53016" s="59"/>
    </row>
    <row r="53017" spans="21:21" x14ac:dyDescent="0.2">
      <c r="U53017" s="59"/>
    </row>
    <row r="53018" spans="21:21" x14ac:dyDescent="0.2">
      <c r="U53018" s="59"/>
    </row>
    <row r="53019" spans="21:21" x14ac:dyDescent="0.2">
      <c r="U53019" s="59"/>
    </row>
    <row r="53020" spans="21:21" x14ac:dyDescent="0.2">
      <c r="U53020" s="59"/>
    </row>
    <row r="53021" spans="21:21" x14ac:dyDescent="0.2">
      <c r="U53021" s="59"/>
    </row>
    <row r="53022" spans="21:21" x14ac:dyDescent="0.2">
      <c r="U53022" s="59"/>
    </row>
    <row r="53023" spans="21:21" x14ac:dyDescent="0.2">
      <c r="U53023" s="59"/>
    </row>
    <row r="53024" spans="21:21" x14ac:dyDescent="0.2">
      <c r="U53024" s="59"/>
    </row>
    <row r="53025" spans="21:21" x14ac:dyDescent="0.2">
      <c r="U53025" s="59"/>
    </row>
    <row r="53026" spans="21:21" x14ac:dyDescent="0.2">
      <c r="U53026" s="59"/>
    </row>
    <row r="53027" spans="21:21" x14ac:dyDescent="0.2">
      <c r="U53027" s="59"/>
    </row>
    <row r="53028" spans="21:21" x14ac:dyDescent="0.2">
      <c r="U53028" s="59"/>
    </row>
    <row r="53029" spans="21:21" x14ac:dyDescent="0.2">
      <c r="U53029" s="59"/>
    </row>
    <row r="53030" spans="21:21" x14ac:dyDescent="0.2">
      <c r="U53030" s="59"/>
    </row>
    <row r="53031" spans="21:21" x14ac:dyDescent="0.2">
      <c r="U53031" s="59"/>
    </row>
    <row r="53032" spans="21:21" x14ac:dyDescent="0.2">
      <c r="U53032" s="59"/>
    </row>
    <row r="53033" spans="21:21" x14ac:dyDescent="0.2">
      <c r="U53033" s="59"/>
    </row>
    <row r="53034" spans="21:21" x14ac:dyDescent="0.2">
      <c r="U53034" s="59"/>
    </row>
    <row r="53035" spans="21:21" x14ac:dyDescent="0.2">
      <c r="U53035" s="59"/>
    </row>
    <row r="53036" spans="21:21" x14ac:dyDescent="0.2">
      <c r="U53036" s="59"/>
    </row>
    <row r="53037" spans="21:21" x14ac:dyDescent="0.2">
      <c r="U53037" s="59"/>
    </row>
    <row r="53038" spans="21:21" x14ac:dyDescent="0.2">
      <c r="U53038" s="59"/>
    </row>
    <row r="53039" spans="21:21" x14ac:dyDescent="0.2">
      <c r="U53039" s="59"/>
    </row>
    <row r="53040" spans="21:21" x14ac:dyDescent="0.2">
      <c r="U53040" s="59"/>
    </row>
    <row r="53041" spans="21:21" x14ac:dyDescent="0.2">
      <c r="U53041" s="59"/>
    </row>
    <row r="53042" spans="21:21" x14ac:dyDescent="0.2">
      <c r="U53042" s="59"/>
    </row>
    <row r="53043" spans="21:21" x14ac:dyDescent="0.2">
      <c r="U53043" s="59"/>
    </row>
    <row r="53044" spans="21:21" x14ac:dyDescent="0.2">
      <c r="U53044" s="59"/>
    </row>
    <row r="53045" spans="21:21" x14ac:dyDescent="0.2">
      <c r="U53045" s="59"/>
    </row>
    <row r="53046" spans="21:21" x14ac:dyDescent="0.2">
      <c r="U53046" s="59"/>
    </row>
    <row r="53047" spans="21:21" x14ac:dyDescent="0.2">
      <c r="U53047" s="59"/>
    </row>
    <row r="53048" spans="21:21" x14ac:dyDescent="0.2">
      <c r="U53048" s="59"/>
    </row>
    <row r="53049" spans="21:21" x14ac:dyDescent="0.2">
      <c r="U53049" s="59"/>
    </row>
    <row r="53050" spans="21:21" x14ac:dyDescent="0.2">
      <c r="U53050" s="59"/>
    </row>
    <row r="53051" spans="21:21" x14ac:dyDescent="0.2">
      <c r="U53051" s="59"/>
    </row>
    <row r="53052" spans="21:21" x14ac:dyDescent="0.2">
      <c r="U53052" s="59"/>
    </row>
    <row r="53053" spans="21:21" x14ac:dyDescent="0.2">
      <c r="U53053" s="59"/>
    </row>
    <row r="53054" spans="21:21" x14ac:dyDescent="0.2">
      <c r="U53054" s="59"/>
    </row>
    <row r="53055" spans="21:21" x14ac:dyDescent="0.2">
      <c r="U53055" s="59"/>
    </row>
    <row r="53056" spans="21:21" x14ac:dyDescent="0.2">
      <c r="U53056" s="59"/>
    </row>
    <row r="53057" spans="21:21" x14ac:dyDescent="0.2">
      <c r="U53057" s="59"/>
    </row>
    <row r="53058" spans="21:21" x14ac:dyDescent="0.2">
      <c r="U53058" s="59"/>
    </row>
    <row r="53059" spans="21:21" x14ac:dyDescent="0.2">
      <c r="U53059" s="59"/>
    </row>
    <row r="53060" spans="21:21" x14ac:dyDescent="0.2">
      <c r="U53060" s="59"/>
    </row>
    <row r="53061" spans="21:21" x14ac:dyDescent="0.2">
      <c r="U53061" s="59"/>
    </row>
    <row r="53062" spans="21:21" x14ac:dyDescent="0.2">
      <c r="U53062" s="59"/>
    </row>
    <row r="53063" spans="21:21" x14ac:dyDescent="0.2">
      <c r="U53063" s="59"/>
    </row>
    <row r="53064" spans="21:21" x14ac:dyDescent="0.2">
      <c r="U53064" s="59"/>
    </row>
    <row r="53065" spans="21:21" x14ac:dyDescent="0.2">
      <c r="U53065" s="59"/>
    </row>
    <row r="53066" spans="21:21" x14ac:dyDescent="0.2">
      <c r="U53066" s="59"/>
    </row>
    <row r="53067" spans="21:21" x14ac:dyDescent="0.2">
      <c r="U53067" s="59"/>
    </row>
    <row r="53068" spans="21:21" x14ac:dyDescent="0.2">
      <c r="U53068" s="59"/>
    </row>
    <row r="53069" spans="21:21" x14ac:dyDescent="0.2">
      <c r="U53069" s="59"/>
    </row>
    <row r="53070" spans="21:21" x14ac:dyDescent="0.2">
      <c r="U53070" s="59"/>
    </row>
    <row r="53071" spans="21:21" x14ac:dyDescent="0.2">
      <c r="U53071" s="59"/>
    </row>
    <row r="53072" spans="21:21" x14ac:dyDescent="0.2">
      <c r="U53072" s="59"/>
    </row>
    <row r="53073" spans="21:21" x14ac:dyDescent="0.2">
      <c r="U53073" s="59"/>
    </row>
    <row r="53074" spans="21:21" x14ac:dyDescent="0.2">
      <c r="U53074" s="59"/>
    </row>
    <row r="53075" spans="21:21" x14ac:dyDescent="0.2">
      <c r="U53075" s="59"/>
    </row>
    <row r="53076" spans="21:21" x14ac:dyDescent="0.2">
      <c r="U53076" s="59"/>
    </row>
    <row r="53077" spans="21:21" x14ac:dyDescent="0.2">
      <c r="U53077" s="59"/>
    </row>
    <row r="53078" spans="21:21" x14ac:dyDescent="0.2">
      <c r="U53078" s="59"/>
    </row>
    <row r="53079" spans="21:21" x14ac:dyDescent="0.2">
      <c r="U53079" s="59"/>
    </row>
    <row r="53080" spans="21:21" x14ac:dyDescent="0.2">
      <c r="U53080" s="59"/>
    </row>
    <row r="53081" spans="21:21" x14ac:dyDescent="0.2">
      <c r="U53081" s="59"/>
    </row>
    <row r="53082" spans="21:21" x14ac:dyDescent="0.2">
      <c r="U53082" s="59"/>
    </row>
    <row r="53083" spans="21:21" x14ac:dyDescent="0.2">
      <c r="U53083" s="59"/>
    </row>
    <row r="53084" spans="21:21" x14ac:dyDescent="0.2">
      <c r="U53084" s="59"/>
    </row>
    <row r="53085" spans="21:21" x14ac:dyDescent="0.2">
      <c r="U53085" s="59"/>
    </row>
    <row r="53086" spans="21:21" x14ac:dyDescent="0.2">
      <c r="U53086" s="59"/>
    </row>
    <row r="53087" spans="21:21" x14ac:dyDescent="0.2">
      <c r="U53087" s="59"/>
    </row>
    <row r="53088" spans="21:21" x14ac:dyDescent="0.2">
      <c r="U53088" s="59"/>
    </row>
    <row r="53089" spans="21:21" x14ac:dyDescent="0.2">
      <c r="U53089" s="59"/>
    </row>
    <row r="53090" spans="21:21" x14ac:dyDescent="0.2">
      <c r="U53090" s="59"/>
    </row>
    <row r="53091" spans="21:21" x14ac:dyDescent="0.2">
      <c r="U53091" s="59"/>
    </row>
    <row r="53092" spans="21:21" x14ac:dyDescent="0.2">
      <c r="U53092" s="59"/>
    </row>
    <row r="53093" spans="21:21" x14ac:dyDescent="0.2">
      <c r="U53093" s="59"/>
    </row>
    <row r="53094" spans="21:21" x14ac:dyDescent="0.2">
      <c r="U53094" s="59"/>
    </row>
    <row r="53095" spans="21:21" x14ac:dyDescent="0.2">
      <c r="U53095" s="59"/>
    </row>
    <row r="53096" spans="21:21" x14ac:dyDescent="0.2">
      <c r="U53096" s="59"/>
    </row>
    <row r="53097" spans="21:21" x14ac:dyDescent="0.2">
      <c r="U53097" s="59"/>
    </row>
    <row r="53098" spans="21:21" x14ac:dyDescent="0.2">
      <c r="U53098" s="59"/>
    </row>
    <row r="53099" spans="21:21" x14ac:dyDescent="0.2">
      <c r="U53099" s="59"/>
    </row>
    <row r="53100" spans="21:21" x14ac:dyDescent="0.2">
      <c r="U53100" s="59"/>
    </row>
    <row r="53101" spans="21:21" x14ac:dyDescent="0.2">
      <c r="U53101" s="59"/>
    </row>
    <row r="53102" spans="21:21" x14ac:dyDescent="0.2">
      <c r="U53102" s="59"/>
    </row>
    <row r="53103" spans="21:21" x14ac:dyDescent="0.2">
      <c r="U53103" s="59"/>
    </row>
    <row r="53104" spans="21:21" x14ac:dyDescent="0.2">
      <c r="U53104" s="59"/>
    </row>
    <row r="53105" spans="21:21" x14ac:dyDescent="0.2">
      <c r="U53105" s="59"/>
    </row>
    <row r="53106" spans="21:21" x14ac:dyDescent="0.2">
      <c r="U53106" s="59"/>
    </row>
    <row r="53107" spans="21:21" x14ac:dyDescent="0.2">
      <c r="U53107" s="59"/>
    </row>
    <row r="53108" spans="21:21" x14ac:dyDescent="0.2">
      <c r="U53108" s="59"/>
    </row>
    <row r="53109" spans="21:21" x14ac:dyDescent="0.2">
      <c r="U53109" s="59"/>
    </row>
    <row r="53110" spans="21:21" x14ac:dyDescent="0.2">
      <c r="U53110" s="59"/>
    </row>
    <row r="53111" spans="21:21" x14ac:dyDescent="0.2">
      <c r="U53111" s="59"/>
    </row>
    <row r="53112" spans="21:21" x14ac:dyDescent="0.2">
      <c r="U53112" s="59"/>
    </row>
    <row r="53113" spans="21:21" x14ac:dyDescent="0.2">
      <c r="U53113" s="59"/>
    </row>
    <row r="53114" spans="21:21" x14ac:dyDescent="0.2">
      <c r="U53114" s="59"/>
    </row>
    <row r="53115" spans="21:21" x14ac:dyDescent="0.2">
      <c r="U53115" s="59"/>
    </row>
    <row r="53116" spans="21:21" x14ac:dyDescent="0.2">
      <c r="U53116" s="59"/>
    </row>
    <row r="53117" spans="21:21" x14ac:dyDescent="0.2">
      <c r="U53117" s="59"/>
    </row>
    <row r="53118" spans="21:21" x14ac:dyDescent="0.2">
      <c r="U53118" s="59"/>
    </row>
    <row r="53119" spans="21:21" x14ac:dyDescent="0.2">
      <c r="U53119" s="59"/>
    </row>
    <row r="53120" spans="21:21" x14ac:dyDescent="0.2">
      <c r="U53120" s="59"/>
    </row>
    <row r="53121" spans="21:21" x14ac:dyDescent="0.2">
      <c r="U53121" s="59"/>
    </row>
    <row r="53122" spans="21:21" x14ac:dyDescent="0.2">
      <c r="U53122" s="59"/>
    </row>
    <row r="53123" spans="21:21" x14ac:dyDescent="0.2">
      <c r="U53123" s="59"/>
    </row>
    <row r="53124" spans="21:21" x14ac:dyDescent="0.2">
      <c r="U53124" s="59"/>
    </row>
    <row r="53125" spans="21:21" x14ac:dyDescent="0.2">
      <c r="U53125" s="59"/>
    </row>
    <row r="53126" spans="21:21" x14ac:dyDescent="0.2">
      <c r="U53126" s="59"/>
    </row>
    <row r="53127" spans="21:21" x14ac:dyDescent="0.2">
      <c r="U53127" s="59"/>
    </row>
    <row r="53128" spans="21:21" x14ac:dyDescent="0.2">
      <c r="U53128" s="59"/>
    </row>
    <row r="53129" spans="21:21" x14ac:dyDescent="0.2">
      <c r="U53129" s="59"/>
    </row>
    <row r="53130" spans="21:21" x14ac:dyDescent="0.2">
      <c r="U53130" s="59"/>
    </row>
    <row r="53131" spans="21:21" x14ac:dyDescent="0.2">
      <c r="U53131" s="59"/>
    </row>
    <row r="53132" spans="21:21" x14ac:dyDescent="0.2">
      <c r="U53132" s="59"/>
    </row>
    <row r="53133" spans="21:21" x14ac:dyDescent="0.2">
      <c r="U53133" s="59"/>
    </row>
    <row r="53134" spans="21:21" x14ac:dyDescent="0.2">
      <c r="U53134" s="59"/>
    </row>
    <row r="53135" spans="21:21" x14ac:dyDescent="0.2">
      <c r="U53135" s="59"/>
    </row>
    <row r="53136" spans="21:21" x14ac:dyDescent="0.2">
      <c r="U53136" s="59"/>
    </row>
    <row r="53137" spans="21:21" x14ac:dyDescent="0.2">
      <c r="U53137" s="59"/>
    </row>
    <row r="53138" spans="21:21" x14ac:dyDescent="0.2">
      <c r="U53138" s="59"/>
    </row>
    <row r="53139" spans="21:21" x14ac:dyDescent="0.2">
      <c r="U53139" s="59"/>
    </row>
    <row r="53140" spans="21:21" x14ac:dyDescent="0.2">
      <c r="U53140" s="59"/>
    </row>
    <row r="53141" spans="21:21" x14ac:dyDescent="0.2">
      <c r="U53141" s="59"/>
    </row>
    <row r="53142" spans="21:21" x14ac:dyDescent="0.2">
      <c r="U53142" s="59"/>
    </row>
    <row r="53143" spans="21:21" x14ac:dyDescent="0.2">
      <c r="U53143" s="59"/>
    </row>
    <row r="53144" spans="21:21" x14ac:dyDescent="0.2">
      <c r="U53144" s="59"/>
    </row>
    <row r="53145" spans="21:21" x14ac:dyDescent="0.2">
      <c r="U53145" s="59"/>
    </row>
    <row r="53146" spans="21:21" x14ac:dyDescent="0.2">
      <c r="U53146" s="59"/>
    </row>
    <row r="53147" spans="21:21" x14ac:dyDescent="0.2">
      <c r="U53147" s="59"/>
    </row>
    <row r="53148" spans="21:21" x14ac:dyDescent="0.2">
      <c r="U53148" s="59"/>
    </row>
    <row r="53149" spans="21:21" x14ac:dyDescent="0.2">
      <c r="U53149" s="59"/>
    </row>
    <row r="53150" spans="21:21" x14ac:dyDescent="0.2">
      <c r="U53150" s="59"/>
    </row>
    <row r="53151" spans="21:21" x14ac:dyDescent="0.2">
      <c r="U53151" s="59"/>
    </row>
    <row r="53152" spans="21:21" x14ac:dyDescent="0.2">
      <c r="U53152" s="59"/>
    </row>
    <row r="53153" spans="21:21" x14ac:dyDescent="0.2">
      <c r="U53153" s="59"/>
    </row>
    <row r="53154" spans="21:21" x14ac:dyDescent="0.2">
      <c r="U53154" s="59"/>
    </row>
    <row r="53155" spans="21:21" x14ac:dyDescent="0.2">
      <c r="U53155" s="59"/>
    </row>
    <row r="53156" spans="21:21" x14ac:dyDescent="0.2">
      <c r="U53156" s="59"/>
    </row>
    <row r="53157" spans="21:21" x14ac:dyDescent="0.2">
      <c r="U53157" s="59"/>
    </row>
    <row r="53158" spans="21:21" x14ac:dyDescent="0.2">
      <c r="U53158" s="59"/>
    </row>
    <row r="53159" spans="21:21" x14ac:dyDescent="0.2">
      <c r="U53159" s="59"/>
    </row>
    <row r="53160" spans="21:21" x14ac:dyDescent="0.2">
      <c r="U53160" s="59"/>
    </row>
    <row r="53161" spans="21:21" x14ac:dyDescent="0.2">
      <c r="U53161" s="59"/>
    </row>
    <row r="53162" spans="21:21" x14ac:dyDescent="0.2">
      <c r="U53162" s="59"/>
    </row>
    <row r="53163" spans="21:21" x14ac:dyDescent="0.2">
      <c r="U53163" s="59"/>
    </row>
    <row r="53164" spans="21:21" x14ac:dyDescent="0.2">
      <c r="U53164" s="59"/>
    </row>
    <row r="53165" spans="21:21" x14ac:dyDescent="0.2">
      <c r="U53165" s="59"/>
    </row>
    <row r="53166" spans="21:21" x14ac:dyDescent="0.2">
      <c r="U53166" s="59"/>
    </row>
    <row r="53167" spans="21:21" x14ac:dyDescent="0.2">
      <c r="U53167" s="59"/>
    </row>
    <row r="53168" spans="21:21" x14ac:dyDescent="0.2">
      <c r="U53168" s="59"/>
    </row>
    <row r="53169" spans="21:21" x14ac:dyDescent="0.2">
      <c r="U53169" s="59"/>
    </row>
    <row r="53170" spans="21:21" x14ac:dyDescent="0.2">
      <c r="U53170" s="59"/>
    </row>
    <row r="53171" spans="21:21" x14ac:dyDescent="0.2">
      <c r="U53171" s="59"/>
    </row>
    <row r="53172" spans="21:21" x14ac:dyDescent="0.2">
      <c r="U53172" s="59"/>
    </row>
    <row r="53173" spans="21:21" x14ac:dyDescent="0.2">
      <c r="U53173" s="59"/>
    </row>
    <row r="53174" spans="21:21" x14ac:dyDescent="0.2">
      <c r="U53174" s="59"/>
    </row>
    <row r="53175" spans="21:21" x14ac:dyDescent="0.2">
      <c r="U53175" s="59"/>
    </row>
    <row r="53176" spans="21:21" x14ac:dyDescent="0.2">
      <c r="U53176" s="59"/>
    </row>
    <row r="53177" spans="21:21" x14ac:dyDescent="0.2">
      <c r="U53177" s="59"/>
    </row>
    <row r="53178" spans="21:21" x14ac:dyDescent="0.2">
      <c r="U53178" s="59"/>
    </row>
    <row r="53179" spans="21:21" x14ac:dyDescent="0.2">
      <c r="U53179" s="59"/>
    </row>
    <row r="53180" spans="21:21" x14ac:dyDescent="0.2">
      <c r="U53180" s="59"/>
    </row>
    <row r="53181" spans="21:21" x14ac:dyDescent="0.2">
      <c r="U53181" s="59"/>
    </row>
    <row r="53182" spans="21:21" x14ac:dyDescent="0.2">
      <c r="U53182" s="59"/>
    </row>
    <row r="53183" spans="21:21" x14ac:dyDescent="0.2">
      <c r="U53183" s="59"/>
    </row>
    <row r="53184" spans="21:21" x14ac:dyDescent="0.2">
      <c r="U53184" s="59"/>
    </row>
    <row r="53185" spans="21:21" x14ac:dyDescent="0.2">
      <c r="U53185" s="59"/>
    </row>
    <row r="53186" spans="21:21" x14ac:dyDescent="0.2">
      <c r="U53186" s="59"/>
    </row>
    <row r="53187" spans="21:21" x14ac:dyDescent="0.2">
      <c r="U53187" s="59"/>
    </row>
    <row r="53188" spans="21:21" x14ac:dyDescent="0.2">
      <c r="U53188" s="59"/>
    </row>
    <row r="53189" spans="21:21" x14ac:dyDescent="0.2">
      <c r="U53189" s="59"/>
    </row>
    <row r="53190" spans="21:21" x14ac:dyDescent="0.2">
      <c r="U53190" s="59"/>
    </row>
    <row r="53191" spans="21:21" x14ac:dyDescent="0.2">
      <c r="U53191" s="59"/>
    </row>
    <row r="53192" spans="21:21" x14ac:dyDescent="0.2">
      <c r="U53192" s="59"/>
    </row>
    <row r="53193" spans="21:21" x14ac:dyDescent="0.2">
      <c r="U53193" s="59"/>
    </row>
    <row r="53194" spans="21:21" x14ac:dyDescent="0.2">
      <c r="U53194" s="59"/>
    </row>
    <row r="53195" spans="21:21" x14ac:dyDescent="0.2">
      <c r="U53195" s="59"/>
    </row>
    <row r="53196" spans="21:21" x14ac:dyDescent="0.2">
      <c r="U53196" s="59"/>
    </row>
    <row r="53197" spans="21:21" x14ac:dyDescent="0.2">
      <c r="U53197" s="59"/>
    </row>
    <row r="53198" spans="21:21" x14ac:dyDescent="0.2">
      <c r="U53198" s="59"/>
    </row>
    <row r="53199" spans="21:21" x14ac:dyDescent="0.2">
      <c r="U53199" s="59"/>
    </row>
    <row r="53200" spans="21:21" x14ac:dyDescent="0.2">
      <c r="U53200" s="59"/>
    </row>
    <row r="53201" spans="21:21" x14ac:dyDescent="0.2">
      <c r="U53201" s="59"/>
    </row>
    <row r="53202" spans="21:21" x14ac:dyDescent="0.2">
      <c r="U53202" s="59"/>
    </row>
    <row r="53203" spans="21:21" x14ac:dyDescent="0.2">
      <c r="U53203" s="59"/>
    </row>
    <row r="53204" spans="21:21" x14ac:dyDescent="0.2">
      <c r="U53204" s="59"/>
    </row>
    <row r="53205" spans="21:21" x14ac:dyDescent="0.2">
      <c r="U53205" s="59"/>
    </row>
    <row r="53206" spans="21:21" x14ac:dyDescent="0.2">
      <c r="U53206" s="59"/>
    </row>
    <row r="53207" spans="21:21" x14ac:dyDescent="0.2">
      <c r="U53207" s="59"/>
    </row>
    <row r="53208" spans="21:21" x14ac:dyDescent="0.2">
      <c r="U53208" s="59"/>
    </row>
    <row r="53209" spans="21:21" x14ac:dyDescent="0.2">
      <c r="U53209" s="59"/>
    </row>
    <row r="53210" spans="21:21" x14ac:dyDescent="0.2">
      <c r="U53210" s="59"/>
    </row>
    <row r="53211" spans="21:21" x14ac:dyDescent="0.2">
      <c r="U53211" s="59"/>
    </row>
    <row r="53212" spans="21:21" x14ac:dyDescent="0.2">
      <c r="U53212" s="59"/>
    </row>
    <row r="53213" spans="21:21" x14ac:dyDescent="0.2">
      <c r="U53213" s="59"/>
    </row>
    <row r="53214" spans="21:21" x14ac:dyDescent="0.2">
      <c r="U53214" s="59"/>
    </row>
    <row r="53215" spans="21:21" x14ac:dyDescent="0.2">
      <c r="U53215" s="59"/>
    </row>
    <row r="53216" spans="21:21" x14ac:dyDescent="0.2">
      <c r="U53216" s="59"/>
    </row>
    <row r="53217" spans="21:21" x14ac:dyDescent="0.2">
      <c r="U53217" s="59"/>
    </row>
    <row r="53218" spans="21:21" x14ac:dyDescent="0.2">
      <c r="U53218" s="59"/>
    </row>
    <row r="53219" spans="21:21" x14ac:dyDescent="0.2">
      <c r="U53219" s="59"/>
    </row>
    <row r="53220" spans="21:21" x14ac:dyDescent="0.2">
      <c r="U53220" s="59"/>
    </row>
    <row r="53221" spans="21:21" x14ac:dyDescent="0.2">
      <c r="U53221" s="59"/>
    </row>
    <row r="53222" spans="21:21" x14ac:dyDescent="0.2">
      <c r="U53222" s="59"/>
    </row>
    <row r="53223" spans="21:21" x14ac:dyDescent="0.2">
      <c r="U53223" s="59"/>
    </row>
    <row r="53224" spans="21:21" x14ac:dyDescent="0.2">
      <c r="U53224" s="59"/>
    </row>
    <row r="53225" spans="21:21" x14ac:dyDescent="0.2">
      <c r="U53225" s="59"/>
    </row>
    <row r="53226" spans="21:21" x14ac:dyDescent="0.2">
      <c r="U53226" s="59"/>
    </row>
    <row r="53227" spans="21:21" x14ac:dyDescent="0.2">
      <c r="U53227" s="59"/>
    </row>
    <row r="53228" spans="21:21" x14ac:dyDescent="0.2">
      <c r="U53228" s="59"/>
    </row>
    <row r="53229" spans="21:21" x14ac:dyDescent="0.2">
      <c r="U53229" s="59"/>
    </row>
    <row r="53230" spans="21:21" x14ac:dyDescent="0.2">
      <c r="U53230" s="59"/>
    </row>
    <row r="53231" spans="21:21" x14ac:dyDescent="0.2">
      <c r="U53231" s="59"/>
    </row>
    <row r="53232" spans="21:21" x14ac:dyDescent="0.2">
      <c r="U53232" s="59"/>
    </row>
    <row r="53233" spans="21:21" x14ac:dyDescent="0.2">
      <c r="U53233" s="59"/>
    </row>
    <row r="53234" spans="21:21" x14ac:dyDescent="0.2">
      <c r="U53234" s="59"/>
    </row>
    <row r="53235" spans="21:21" x14ac:dyDescent="0.2">
      <c r="U53235" s="59"/>
    </row>
    <row r="53236" spans="21:21" x14ac:dyDescent="0.2">
      <c r="U53236" s="59"/>
    </row>
    <row r="53237" spans="21:21" x14ac:dyDescent="0.2">
      <c r="U53237" s="59"/>
    </row>
    <row r="53238" spans="21:21" x14ac:dyDescent="0.2">
      <c r="U53238" s="59"/>
    </row>
    <row r="53239" spans="21:21" x14ac:dyDescent="0.2">
      <c r="U53239" s="59"/>
    </row>
    <row r="53240" spans="21:21" x14ac:dyDescent="0.2">
      <c r="U53240" s="59"/>
    </row>
    <row r="53241" spans="21:21" x14ac:dyDescent="0.2">
      <c r="U53241" s="59"/>
    </row>
    <row r="53242" spans="21:21" x14ac:dyDescent="0.2">
      <c r="U53242" s="59"/>
    </row>
    <row r="53243" spans="21:21" x14ac:dyDescent="0.2">
      <c r="U53243" s="59"/>
    </row>
    <row r="53244" spans="21:21" x14ac:dyDescent="0.2">
      <c r="U53244" s="59"/>
    </row>
    <row r="53245" spans="21:21" x14ac:dyDescent="0.2">
      <c r="U53245" s="59"/>
    </row>
    <row r="53246" spans="21:21" x14ac:dyDescent="0.2">
      <c r="U53246" s="59"/>
    </row>
    <row r="53247" spans="21:21" x14ac:dyDescent="0.2">
      <c r="U53247" s="59"/>
    </row>
    <row r="53248" spans="21:21" x14ac:dyDescent="0.2">
      <c r="U53248" s="59"/>
    </row>
    <row r="53249" spans="21:21" x14ac:dyDescent="0.2">
      <c r="U53249" s="59"/>
    </row>
    <row r="53250" spans="21:21" x14ac:dyDescent="0.2">
      <c r="U53250" s="59"/>
    </row>
    <row r="53251" spans="21:21" x14ac:dyDescent="0.2">
      <c r="U53251" s="59"/>
    </row>
    <row r="53252" spans="21:21" x14ac:dyDescent="0.2">
      <c r="U53252" s="59"/>
    </row>
    <row r="53253" spans="21:21" x14ac:dyDescent="0.2">
      <c r="U53253" s="59"/>
    </row>
    <row r="53254" spans="21:21" x14ac:dyDescent="0.2">
      <c r="U53254" s="59"/>
    </row>
    <row r="53255" spans="21:21" x14ac:dyDescent="0.2">
      <c r="U53255" s="59"/>
    </row>
    <row r="53256" spans="21:21" x14ac:dyDescent="0.2">
      <c r="U53256" s="59"/>
    </row>
    <row r="53257" spans="21:21" x14ac:dyDescent="0.2">
      <c r="U53257" s="59"/>
    </row>
    <row r="53258" spans="21:21" x14ac:dyDescent="0.2">
      <c r="U53258" s="59"/>
    </row>
    <row r="53259" spans="21:21" x14ac:dyDescent="0.2">
      <c r="U53259" s="59"/>
    </row>
    <row r="53260" spans="21:21" x14ac:dyDescent="0.2">
      <c r="U53260" s="59"/>
    </row>
    <row r="53261" spans="21:21" x14ac:dyDescent="0.2">
      <c r="U53261" s="59"/>
    </row>
    <row r="53262" spans="21:21" x14ac:dyDescent="0.2">
      <c r="U53262" s="59"/>
    </row>
    <row r="53263" spans="21:21" x14ac:dyDescent="0.2">
      <c r="U53263" s="59"/>
    </row>
    <row r="53264" spans="21:21" x14ac:dyDescent="0.2">
      <c r="U53264" s="59"/>
    </row>
    <row r="53265" spans="21:21" x14ac:dyDescent="0.2">
      <c r="U53265" s="59"/>
    </row>
    <row r="53266" spans="21:21" x14ac:dyDescent="0.2">
      <c r="U53266" s="59"/>
    </row>
    <row r="53267" spans="21:21" x14ac:dyDescent="0.2">
      <c r="U53267" s="59"/>
    </row>
    <row r="53268" spans="21:21" x14ac:dyDescent="0.2">
      <c r="U53268" s="59"/>
    </row>
    <row r="53269" spans="21:21" x14ac:dyDescent="0.2">
      <c r="U53269" s="59"/>
    </row>
    <row r="53270" spans="21:21" x14ac:dyDescent="0.2">
      <c r="U53270" s="59"/>
    </row>
    <row r="53271" spans="21:21" x14ac:dyDescent="0.2">
      <c r="U53271" s="59"/>
    </row>
    <row r="53272" spans="21:21" x14ac:dyDescent="0.2">
      <c r="U53272" s="59"/>
    </row>
    <row r="53273" spans="21:21" x14ac:dyDescent="0.2">
      <c r="U53273" s="59"/>
    </row>
    <row r="53274" spans="21:21" x14ac:dyDescent="0.2">
      <c r="U53274" s="59"/>
    </row>
    <row r="53275" spans="21:21" x14ac:dyDescent="0.2">
      <c r="U53275" s="59"/>
    </row>
    <row r="53276" spans="21:21" x14ac:dyDescent="0.2">
      <c r="U53276" s="59"/>
    </row>
    <row r="53277" spans="21:21" x14ac:dyDescent="0.2">
      <c r="U53277" s="59"/>
    </row>
    <row r="53278" spans="21:21" x14ac:dyDescent="0.2">
      <c r="U53278" s="59"/>
    </row>
    <row r="53279" spans="21:21" x14ac:dyDescent="0.2">
      <c r="U53279" s="59"/>
    </row>
    <row r="53280" spans="21:21" x14ac:dyDescent="0.2">
      <c r="U53280" s="59"/>
    </row>
    <row r="53281" spans="21:21" x14ac:dyDescent="0.2">
      <c r="U53281" s="59"/>
    </row>
    <row r="53282" spans="21:21" x14ac:dyDescent="0.2">
      <c r="U53282" s="59"/>
    </row>
    <row r="53283" spans="21:21" x14ac:dyDescent="0.2">
      <c r="U53283" s="59"/>
    </row>
    <row r="53284" spans="21:21" x14ac:dyDescent="0.2">
      <c r="U53284" s="59"/>
    </row>
    <row r="53285" spans="21:21" x14ac:dyDescent="0.2">
      <c r="U53285" s="59"/>
    </row>
    <row r="53286" spans="21:21" x14ac:dyDescent="0.2">
      <c r="U53286" s="59"/>
    </row>
    <row r="53287" spans="21:21" x14ac:dyDescent="0.2">
      <c r="U53287" s="59"/>
    </row>
    <row r="53288" spans="21:21" x14ac:dyDescent="0.2">
      <c r="U53288" s="59"/>
    </row>
    <row r="53289" spans="21:21" x14ac:dyDescent="0.2">
      <c r="U53289" s="59"/>
    </row>
    <row r="53290" spans="21:21" x14ac:dyDescent="0.2">
      <c r="U53290" s="59"/>
    </row>
    <row r="53291" spans="21:21" x14ac:dyDescent="0.2">
      <c r="U53291" s="59"/>
    </row>
    <row r="53292" spans="21:21" x14ac:dyDescent="0.2">
      <c r="U53292" s="59"/>
    </row>
    <row r="53293" spans="21:21" x14ac:dyDescent="0.2">
      <c r="U53293" s="59"/>
    </row>
    <row r="53294" spans="21:21" x14ac:dyDescent="0.2">
      <c r="U53294" s="59"/>
    </row>
    <row r="53295" spans="21:21" x14ac:dyDescent="0.2">
      <c r="U53295" s="59"/>
    </row>
    <row r="53296" spans="21:21" x14ac:dyDescent="0.2">
      <c r="U53296" s="59"/>
    </row>
    <row r="53297" spans="21:21" x14ac:dyDescent="0.2">
      <c r="U53297" s="59"/>
    </row>
    <row r="53298" spans="21:21" x14ac:dyDescent="0.2">
      <c r="U53298" s="59"/>
    </row>
    <row r="53299" spans="21:21" x14ac:dyDescent="0.2">
      <c r="U53299" s="59"/>
    </row>
    <row r="53300" spans="21:21" x14ac:dyDescent="0.2">
      <c r="U53300" s="59"/>
    </row>
    <row r="53301" spans="21:21" x14ac:dyDescent="0.2">
      <c r="U53301" s="59"/>
    </row>
    <row r="53302" spans="21:21" x14ac:dyDescent="0.2">
      <c r="U53302" s="59"/>
    </row>
    <row r="53303" spans="21:21" x14ac:dyDescent="0.2">
      <c r="U53303" s="59"/>
    </row>
    <row r="53304" spans="21:21" x14ac:dyDescent="0.2">
      <c r="U53304" s="59"/>
    </row>
    <row r="53305" spans="21:21" x14ac:dyDescent="0.2">
      <c r="U53305" s="59"/>
    </row>
    <row r="53306" spans="21:21" x14ac:dyDescent="0.2">
      <c r="U53306" s="59"/>
    </row>
    <row r="53307" spans="21:21" x14ac:dyDescent="0.2">
      <c r="U53307" s="59"/>
    </row>
    <row r="53308" spans="21:21" x14ac:dyDescent="0.2">
      <c r="U53308" s="59"/>
    </row>
    <row r="53309" spans="21:21" x14ac:dyDescent="0.2">
      <c r="U53309" s="59"/>
    </row>
    <row r="53310" spans="21:21" x14ac:dyDescent="0.2">
      <c r="U53310" s="59"/>
    </row>
    <row r="53311" spans="21:21" x14ac:dyDescent="0.2">
      <c r="U53311" s="59"/>
    </row>
    <row r="53312" spans="21:21" x14ac:dyDescent="0.2">
      <c r="U53312" s="59"/>
    </row>
    <row r="53313" spans="21:21" x14ac:dyDescent="0.2">
      <c r="U53313" s="59"/>
    </row>
    <row r="53314" spans="21:21" x14ac:dyDescent="0.2">
      <c r="U53314" s="59"/>
    </row>
    <row r="53315" spans="21:21" x14ac:dyDescent="0.2">
      <c r="U53315" s="59"/>
    </row>
    <row r="53316" spans="21:21" x14ac:dyDescent="0.2">
      <c r="U53316" s="59"/>
    </row>
    <row r="53317" spans="21:21" x14ac:dyDescent="0.2">
      <c r="U53317" s="59"/>
    </row>
    <row r="53318" spans="21:21" x14ac:dyDescent="0.2">
      <c r="U53318" s="59"/>
    </row>
    <row r="53319" spans="21:21" x14ac:dyDescent="0.2">
      <c r="U53319" s="59"/>
    </row>
    <row r="53320" spans="21:21" x14ac:dyDescent="0.2">
      <c r="U53320" s="59"/>
    </row>
    <row r="53321" spans="21:21" x14ac:dyDescent="0.2">
      <c r="U53321" s="59"/>
    </row>
    <row r="53322" spans="21:21" x14ac:dyDescent="0.2">
      <c r="U53322" s="59"/>
    </row>
    <row r="53323" spans="21:21" x14ac:dyDescent="0.2">
      <c r="U53323" s="59"/>
    </row>
    <row r="53324" spans="21:21" x14ac:dyDescent="0.2">
      <c r="U53324" s="59"/>
    </row>
    <row r="53325" spans="21:21" x14ac:dyDescent="0.2">
      <c r="U53325" s="59"/>
    </row>
    <row r="53326" spans="21:21" x14ac:dyDescent="0.2">
      <c r="U53326" s="59"/>
    </row>
    <row r="53327" spans="21:21" x14ac:dyDescent="0.2">
      <c r="U53327" s="59"/>
    </row>
    <row r="53328" spans="21:21" x14ac:dyDescent="0.2">
      <c r="U53328" s="59"/>
    </row>
    <row r="53329" spans="21:21" x14ac:dyDescent="0.2">
      <c r="U53329" s="59"/>
    </row>
    <row r="53330" spans="21:21" x14ac:dyDescent="0.2">
      <c r="U53330" s="59"/>
    </row>
    <row r="53331" spans="21:21" x14ac:dyDescent="0.2">
      <c r="U53331" s="59"/>
    </row>
    <row r="53332" spans="21:21" x14ac:dyDescent="0.2">
      <c r="U53332" s="59"/>
    </row>
    <row r="53333" spans="21:21" x14ac:dyDescent="0.2">
      <c r="U53333" s="59"/>
    </row>
    <row r="53334" spans="21:21" x14ac:dyDescent="0.2">
      <c r="U53334" s="59"/>
    </row>
    <row r="53335" spans="21:21" x14ac:dyDescent="0.2">
      <c r="U53335" s="59"/>
    </row>
    <row r="53336" spans="21:21" x14ac:dyDescent="0.2">
      <c r="U53336" s="59"/>
    </row>
    <row r="53337" spans="21:21" x14ac:dyDescent="0.2">
      <c r="U53337" s="59"/>
    </row>
    <row r="53338" spans="21:21" x14ac:dyDescent="0.2">
      <c r="U53338" s="59"/>
    </row>
    <row r="53339" spans="21:21" x14ac:dyDescent="0.2">
      <c r="U53339" s="59"/>
    </row>
    <row r="53340" spans="21:21" x14ac:dyDescent="0.2">
      <c r="U53340" s="59"/>
    </row>
    <row r="53341" spans="21:21" x14ac:dyDescent="0.2">
      <c r="U53341" s="59"/>
    </row>
    <row r="53342" spans="21:21" x14ac:dyDescent="0.2">
      <c r="U53342" s="59"/>
    </row>
    <row r="53343" spans="21:21" x14ac:dyDescent="0.2">
      <c r="U53343" s="59"/>
    </row>
    <row r="53344" spans="21:21" x14ac:dyDescent="0.2">
      <c r="U53344" s="59"/>
    </row>
    <row r="53345" spans="21:21" x14ac:dyDescent="0.2">
      <c r="U53345" s="59"/>
    </row>
    <row r="53346" spans="21:21" x14ac:dyDescent="0.2">
      <c r="U53346" s="59"/>
    </row>
    <row r="53347" spans="21:21" x14ac:dyDescent="0.2">
      <c r="U53347" s="59"/>
    </row>
    <row r="53348" spans="21:21" x14ac:dyDescent="0.2">
      <c r="U53348" s="59"/>
    </row>
    <row r="53349" spans="21:21" x14ac:dyDescent="0.2">
      <c r="U53349" s="59"/>
    </row>
    <row r="53350" spans="21:21" x14ac:dyDescent="0.2">
      <c r="U53350" s="59"/>
    </row>
    <row r="53351" spans="21:21" x14ac:dyDescent="0.2">
      <c r="U53351" s="59"/>
    </row>
    <row r="53352" spans="21:21" x14ac:dyDescent="0.2">
      <c r="U53352" s="59"/>
    </row>
    <row r="53353" spans="21:21" x14ac:dyDescent="0.2">
      <c r="U53353" s="59"/>
    </row>
    <row r="53354" spans="21:21" x14ac:dyDescent="0.2">
      <c r="U53354" s="59"/>
    </row>
    <row r="53355" spans="21:21" x14ac:dyDescent="0.2">
      <c r="U53355" s="59"/>
    </row>
    <row r="53356" spans="21:21" x14ac:dyDescent="0.2">
      <c r="U53356" s="59"/>
    </row>
    <row r="53357" spans="21:21" x14ac:dyDescent="0.2">
      <c r="U53357" s="59"/>
    </row>
    <row r="53358" spans="21:21" x14ac:dyDescent="0.2">
      <c r="U53358" s="59"/>
    </row>
    <row r="53359" spans="21:21" x14ac:dyDescent="0.2">
      <c r="U53359" s="59"/>
    </row>
    <row r="53360" spans="21:21" x14ac:dyDescent="0.2">
      <c r="U53360" s="59"/>
    </row>
    <row r="53361" spans="21:21" x14ac:dyDescent="0.2">
      <c r="U53361" s="59"/>
    </row>
    <row r="53362" spans="21:21" x14ac:dyDescent="0.2">
      <c r="U53362" s="59"/>
    </row>
    <row r="53363" spans="21:21" x14ac:dyDescent="0.2">
      <c r="U53363" s="59"/>
    </row>
    <row r="53364" spans="21:21" x14ac:dyDescent="0.2">
      <c r="U53364" s="59"/>
    </row>
    <row r="53365" spans="21:21" x14ac:dyDescent="0.2">
      <c r="U53365" s="59"/>
    </row>
    <row r="53366" spans="21:21" x14ac:dyDescent="0.2">
      <c r="U53366" s="59"/>
    </row>
    <row r="53367" spans="21:21" x14ac:dyDescent="0.2">
      <c r="U53367" s="59"/>
    </row>
    <row r="53368" spans="21:21" x14ac:dyDescent="0.2">
      <c r="U53368" s="59"/>
    </row>
    <row r="53369" spans="21:21" x14ac:dyDescent="0.2">
      <c r="U53369" s="59"/>
    </row>
    <row r="53370" spans="21:21" x14ac:dyDescent="0.2">
      <c r="U53370" s="59"/>
    </row>
    <row r="53371" spans="21:21" x14ac:dyDescent="0.2">
      <c r="U53371" s="59"/>
    </row>
    <row r="53372" spans="21:21" x14ac:dyDescent="0.2">
      <c r="U53372" s="59"/>
    </row>
    <row r="53373" spans="21:21" x14ac:dyDescent="0.2">
      <c r="U53373" s="59"/>
    </row>
    <row r="53374" spans="21:21" x14ac:dyDescent="0.2">
      <c r="U53374" s="59"/>
    </row>
    <row r="53375" spans="21:21" x14ac:dyDescent="0.2">
      <c r="U53375" s="59"/>
    </row>
    <row r="53376" spans="21:21" x14ac:dyDescent="0.2">
      <c r="U53376" s="59"/>
    </row>
    <row r="53377" spans="21:21" x14ac:dyDescent="0.2">
      <c r="U53377" s="59"/>
    </row>
    <row r="53378" spans="21:21" x14ac:dyDescent="0.2">
      <c r="U53378" s="59"/>
    </row>
    <row r="53379" spans="21:21" x14ac:dyDescent="0.2">
      <c r="U53379" s="59"/>
    </row>
    <row r="53380" spans="21:21" x14ac:dyDescent="0.2">
      <c r="U53380" s="59"/>
    </row>
    <row r="53381" spans="21:21" x14ac:dyDescent="0.2">
      <c r="U53381" s="59"/>
    </row>
    <row r="53382" spans="21:21" x14ac:dyDescent="0.2">
      <c r="U53382" s="59"/>
    </row>
    <row r="53383" spans="21:21" x14ac:dyDescent="0.2">
      <c r="U53383" s="59"/>
    </row>
    <row r="53384" spans="21:21" x14ac:dyDescent="0.2">
      <c r="U53384" s="59"/>
    </row>
    <row r="53385" spans="21:21" x14ac:dyDescent="0.2">
      <c r="U53385" s="59"/>
    </row>
    <row r="53386" spans="21:21" x14ac:dyDescent="0.2">
      <c r="U53386" s="59"/>
    </row>
    <row r="53387" spans="21:21" x14ac:dyDescent="0.2">
      <c r="U53387" s="59"/>
    </row>
    <row r="53388" spans="21:21" x14ac:dyDescent="0.2">
      <c r="U53388" s="59"/>
    </row>
    <row r="53389" spans="21:21" x14ac:dyDescent="0.2">
      <c r="U53389" s="59"/>
    </row>
    <row r="53390" spans="21:21" x14ac:dyDescent="0.2">
      <c r="U53390" s="59"/>
    </row>
    <row r="53391" spans="21:21" x14ac:dyDescent="0.2">
      <c r="U53391" s="59"/>
    </row>
    <row r="53392" spans="21:21" x14ac:dyDescent="0.2">
      <c r="U53392" s="59"/>
    </row>
    <row r="53393" spans="21:21" x14ac:dyDescent="0.2">
      <c r="U53393" s="59"/>
    </row>
    <row r="53394" spans="21:21" x14ac:dyDescent="0.2">
      <c r="U53394" s="59"/>
    </row>
    <row r="53395" spans="21:21" x14ac:dyDescent="0.2">
      <c r="U53395" s="59"/>
    </row>
    <row r="53396" spans="21:21" x14ac:dyDescent="0.2">
      <c r="U53396" s="59"/>
    </row>
    <row r="53397" spans="21:21" x14ac:dyDescent="0.2">
      <c r="U53397" s="59"/>
    </row>
    <row r="53398" spans="21:21" x14ac:dyDescent="0.2">
      <c r="U53398" s="59"/>
    </row>
    <row r="53399" spans="21:21" x14ac:dyDescent="0.2">
      <c r="U53399" s="59"/>
    </row>
    <row r="53400" spans="21:21" x14ac:dyDescent="0.2">
      <c r="U53400" s="59"/>
    </row>
    <row r="53401" spans="21:21" x14ac:dyDescent="0.2">
      <c r="U53401" s="59"/>
    </row>
    <row r="53402" spans="21:21" x14ac:dyDescent="0.2">
      <c r="U53402" s="59"/>
    </row>
    <row r="53403" spans="21:21" x14ac:dyDescent="0.2">
      <c r="U53403" s="59"/>
    </row>
    <row r="53404" spans="21:21" x14ac:dyDescent="0.2">
      <c r="U53404" s="59"/>
    </row>
    <row r="53405" spans="21:21" x14ac:dyDescent="0.2">
      <c r="U53405" s="59"/>
    </row>
    <row r="53406" spans="21:21" x14ac:dyDescent="0.2">
      <c r="U53406" s="59"/>
    </row>
    <row r="53407" spans="21:21" x14ac:dyDescent="0.2">
      <c r="U53407" s="59"/>
    </row>
    <row r="53408" spans="21:21" x14ac:dyDescent="0.2">
      <c r="U53408" s="59"/>
    </row>
    <row r="53409" spans="21:21" x14ac:dyDescent="0.2">
      <c r="U53409" s="59"/>
    </row>
    <row r="53410" spans="21:21" x14ac:dyDescent="0.2">
      <c r="U53410" s="59"/>
    </row>
    <row r="53411" spans="21:21" x14ac:dyDescent="0.2">
      <c r="U53411" s="59"/>
    </row>
    <row r="53412" spans="21:21" x14ac:dyDescent="0.2">
      <c r="U53412" s="59"/>
    </row>
    <row r="53413" spans="21:21" x14ac:dyDescent="0.2">
      <c r="U53413" s="59"/>
    </row>
    <row r="53414" spans="21:21" x14ac:dyDescent="0.2">
      <c r="U53414" s="59"/>
    </row>
    <row r="53415" spans="21:21" x14ac:dyDescent="0.2">
      <c r="U53415" s="59"/>
    </row>
    <row r="53416" spans="21:21" x14ac:dyDescent="0.2">
      <c r="U53416" s="59"/>
    </row>
    <row r="53417" spans="21:21" x14ac:dyDescent="0.2">
      <c r="U53417" s="59"/>
    </row>
    <row r="53418" spans="21:21" x14ac:dyDescent="0.2">
      <c r="U53418" s="59"/>
    </row>
    <row r="53419" spans="21:21" x14ac:dyDescent="0.2">
      <c r="U53419" s="59"/>
    </row>
    <row r="53420" spans="21:21" x14ac:dyDescent="0.2">
      <c r="U53420" s="59"/>
    </row>
    <row r="53421" spans="21:21" x14ac:dyDescent="0.2">
      <c r="U53421" s="59"/>
    </row>
    <row r="53422" spans="21:21" x14ac:dyDescent="0.2">
      <c r="U53422" s="59"/>
    </row>
    <row r="53423" spans="21:21" x14ac:dyDescent="0.2">
      <c r="U53423" s="59"/>
    </row>
    <row r="53424" spans="21:21" x14ac:dyDescent="0.2">
      <c r="U53424" s="59"/>
    </row>
    <row r="53425" spans="21:21" x14ac:dyDescent="0.2">
      <c r="U53425" s="59"/>
    </row>
    <row r="53426" spans="21:21" x14ac:dyDescent="0.2">
      <c r="U53426" s="59"/>
    </row>
    <row r="53427" spans="21:21" x14ac:dyDescent="0.2">
      <c r="U53427" s="59"/>
    </row>
    <row r="53428" spans="21:21" x14ac:dyDescent="0.2">
      <c r="U53428" s="59"/>
    </row>
    <row r="53429" spans="21:21" x14ac:dyDescent="0.2">
      <c r="U53429" s="59"/>
    </row>
    <row r="53430" spans="21:21" x14ac:dyDescent="0.2">
      <c r="U53430" s="59"/>
    </row>
    <row r="53431" spans="21:21" x14ac:dyDescent="0.2">
      <c r="U53431" s="59"/>
    </row>
    <row r="53432" spans="21:21" x14ac:dyDescent="0.2">
      <c r="U53432" s="59"/>
    </row>
    <row r="53433" spans="21:21" x14ac:dyDescent="0.2">
      <c r="U53433" s="59"/>
    </row>
    <row r="53434" spans="21:21" x14ac:dyDescent="0.2">
      <c r="U53434" s="59"/>
    </row>
    <row r="53435" spans="21:21" x14ac:dyDescent="0.2">
      <c r="U53435" s="59"/>
    </row>
    <row r="53436" spans="21:21" x14ac:dyDescent="0.2">
      <c r="U53436" s="59"/>
    </row>
    <row r="53437" spans="21:21" x14ac:dyDescent="0.2">
      <c r="U53437" s="59"/>
    </row>
    <row r="53438" spans="21:21" x14ac:dyDescent="0.2">
      <c r="U53438" s="59"/>
    </row>
    <row r="53439" spans="21:21" x14ac:dyDescent="0.2">
      <c r="U53439" s="59"/>
    </row>
    <row r="53440" spans="21:21" x14ac:dyDescent="0.2">
      <c r="U53440" s="59"/>
    </row>
    <row r="53441" spans="21:21" x14ac:dyDescent="0.2">
      <c r="U53441" s="59"/>
    </row>
    <row r="53442" spans="21:21" x14ac:dyDescent="0.2">
      <c r="U53442" s="59"/>
    </row>
    <row r="53443" spans="21:21" x14ac:dyDescent="0.2">
      <c r="U53443" s="59"/>
    </row>
    <row r="53444" spans="21:21" x14ac:dyDescent="0.2">
      <c r="U53444" s="59"/>
    </row>
    <row r="53445" spans="21:21" x14ac:dyDescent="0.2">
      <c r="U53445" s="59"/>
    </row>
    <row r="53446" spans="21:21" x14ac:dyDescent="0.2">
      <c r="U53446" s="59"/>
    </row>
    <row r="53447" spans="21:21" x14ac:dyDescent="0.2">
      <c r="U53447" s="59"/>
    </row>
    <row r="53448" spans="21:21" x14ac:dyDescent="0.2">
      <c r="U53448" s="59"/>
    </row>
    <row r="53449" spans="21:21" x14ac:dyDescent="0.2">
      <c r="U53449" s="59"/>
    </row>
    <row r="53450" spans="21:21" x14ac:dyDescent="0.2">
      <c r="U53450" s="59"/>
    </row>
    <row r="53451" spans="21:21" x14ac:dyDescent="0.2">
      <c r="U53451" s="59"/>
    </row>
    <row r="53452" spans="21:21" x14ac:dyDescent="0.2">
      <c r="U53452" s="59"/>
    </row>
    <row r="53453" spans="21:21" x14ac:dyDescent="0.2">
      <c r="U53453" s="59"/>
    </row>
    <row r="53454" spans="21:21" x14ac:dyDescent="0.2">
      <c r="U53454" s="59"/>
    </row>
    <row r="53455" spans="21:21" x14ac:dyDescent="0.2">
      <c r="U53455" s="59"/>
    </row>
    <row r="53456" spans="21:21" x14ac:dyDescent="0.2">
      <c r="U53456" s="59"/>
    </row>
    <row r="53457" spans="21:21" x14ac:dyDescent="0.2">
      <c r="U53457" s="59"/>
    </row>
    <row r="53458" spans="21:21" x14ac:dyDescent="0.2">
      <c r="U53458" s="59"/>
    </row>
    <row r="53459" spans="21:21" x14ac:dyDescent="0.2">
      <c r="U53459" s="59"/>
    </row>
    <row r="53460" spans="21:21" x14ac:dyDescent="0.2">
      <c r="U53460" s="59"/>
    </row>
    <row r="53461" spans="21:21" x14ac:dyDescent="0.2">
      <c r="U53461" s="59"/>
    </row>
    <row r="53462" spans="21:21" x14ac:dyDescent="0.2">
      <c r="U53462" s="59"/>
    </row>
    <row r="53463" spans="21:21" x14ac:dyDescent="0.2">
      <c r="U53463" s="59"/>
    </row>
    <row r="53464" spans="21:21" x14ac:dyDescent="0.2">
      <c r="U53464" s="59"/>
    </row>
    <row r="53465" spans="21:21" x14ac:dyDescent="0.2">
      <c r="U53465" s="59"/>
    </row>
    <row r="53466" spans="21:21" x14ac:dyDescent="0.2">
      <c r="U53466" s="59"/>
    </row>
    <row r="53467" spans="21:21" x14ac:dyDescent="0.2">
      <c r="U53467" s="59"/>
    </row>
    <row r="53468" spans="21:21" x14ac:dyDescent="0.2">
      <c r="U53468" s="59"/>
    </row>
    <row r="53469" spans="21:21" x14ac:dyDescent="0.2">
      <c r="U53469" s="59"/>
    </row>
    <row r="53470" spans="21:21" x14ac:dyDescent="0.2">
      <c r="U53470" s="59"/>
    </row>
    <row r="53471" spans="21:21" x14ac:dyDescent="0.2">
      <c r="U53471" s="59"/>
    </row>
    <row r="53472" spans="21:21" x14ac:dyDescent="0.2">
      <c r="U53472" s="59"/>
    </row>
    <row r="53473" spans="21:21" x14ac:dyDescent="0.2">
      <c r="U53473" s="59"/>
    </row>
    <row r="53474" spans="21:21" x14ac:dyDescent="0.2">
      <c r="U53474" s="59"/>
    </row>
    <row r="53475" spans="21:21" x14ac:dyDescent="0.2">
      <c r="U53475" s="59"/>
    </row>
    <row r="53476" spans="21:21" x14ac:dyDescent="0.2">
      <c r="U53476" s="59"/>
    </row>
    <row r="53477" spans="21:21" x14ac:dyDescent="0.2">
      <c r="U53477" s="59"/>
    </row>
    <row r="53478" spans="21:21" x14ac:dyDescent="0.2">
      <c r="U53478" s="59"/>
    </row>
    <row r="53479" spans="21:21" x14ac:dyDescent="0.2">
      <c r="U53479" s="59"/>
    </row>
    <row r="53480" spans="21:21" x14ac:dyDescent="0.2">
      <c r="U53480" s="59"/>
    </row>
    <row r="53481" spans="21:21" x14ac:dyDescent="0.2">
      <c r="U53481" s="59"/>
    </row>
    <row r="53482" spans="21:21" x14ac:dyDescent="0.2">
      <c r="U53482" s="59"/>
    </row>
    <row r="53483" spans="21:21" x14ac:dyDescent="0.2">
      <c r="U53483" s="59"/>
    </row>
    <row r="53484" spans="21:21" x14ac:dyDescent="0.2">
      <c r="U53484" s="59"/>
    </row>
    <row r="53485" spans="21:21" x14ac:dyDescent="0.2">
      <c r="U53485" s="59"/>
    </row>
    <row r="53486" spans="21:21" x14ac:dyDescent="0.2">
      <c r="U53486" s="59"/>
    </row>
    <row r="53487" spans="21:21" x14ac:dyDescent="0.2">
      <c r="U53487" s="59"/>
    </row>
    <row r="53488" spans="21:21" x14ac:dyDescent="0.2">
      <c r="U53488" s="59"/>
    </row>
    <row r="53489" spans="21:21" x14ac:dyDescent="0.2">
      <c r="U53489" s="59"/>
    </row>
    <row r="53490" spans="21:21" x14ac:dyDescent="0.2">
      <c r="U53490" s="59"/>
    </row>
    <row r="53491" spans="21:21" x14ac:dyDescent="0.2">
      <c r="U53491" s="59"/>
    </row>
    <row r="53492" spans="21:21" x14ac:dyDescent="0.2">
      <c r="U53492" s="59"/>
    </row>
    <row r="53493" spans="21:21" x14ac:dyDescent="0.2">
      <c r="U53493" s="59"/>
    </row>
    <row r="53494" spans="21:21" x14ac:dyDescent="0.2">
      <c r="U53494" s="59"/>
    </row>
    <row r="53495" spans="21:21" x14ac:dyDescent="0.2">
      <c r="U53495" s="59"/>
    </row>
    <row r="53496" spans="21:21" x14ac:dyDescent="0.2">
      <c r="U53496" s="59"/>
    </row>
    <row r="53497" spans="21:21" x14ac:dyDescent="0.2">
      <c r="U53497" s="59"/>
    </row>
    <row r="53498" spans="21:21" x14ac:dyDescent="0.2">
      <c r="U53498" s="59"/>
    </row>
    <row r="53499" spans="21:21" x14ac:dyDescent="0.2">
      <c r="U53499" s="59"/>
    </row>
    <row r="53500" spans="21:21" x14ac:dyDescent="0.2">
      <c r="U53500" s="59"/>
    </row>
    <row r="53501" spans="21:21" x14ac:dyDescent="0.2">
      <c r="U53501" s="59"/>
    </row>
    <row r="53502" spans="21:21" x14ac:dyDescent="0.2">
      <c r="U53502" s="59"/>
    </row>
    <row r="53503" spans="21:21" x14ac:dyDescent="0.2">
      <c r="U53503" s="59"/>
    </row>
    <row r="53504" spans="21:21" x14ac:dyDescent="0.2">
      <c r="U53504" s="59"/>
    </row>
    <row r="53505" spans="21:21" x14ac:dyDescent="0.2">
      <c r="U53505" s="59"/>
    </row>
    <row r="53506" spans="21:21" x14ac:dyDescent="0.2">
      <c r="U53506" s="59"/>
    </row>
    <row r="53507" spans="21:21" x14ac:dyDescent="0.2">
      <c r="U53507" s="59"/>
    </row>
    <row r="53508" spans="21:21" x14ac:dyDescent="0.2">
      <c r="U53508" s="59"/>
    </row>
    <row r="53509" spans="21:21" x14ac:dyDescent="0.2">
      <c r="U53509" s="59"/>
    </row>
    <row r="53510" spans="21:21" x14ac:dyDescent="0.2">
      <c r="U53510" s="59"/>
    </row>
    <row r="53511" spans="21:21" x14ac:dyDescent="0.2">
      <c r="U53511" s="59"/>
    </row>
    <row r="53512" spans="21:21" x14ac:dyDescent="0.2">
      <c r="U53512" s="59"/>
    </row>
    <row r="53513" spans="21:21" x14ac:dyDescent="0.2">
      <c r="U53513" s="59"/>
    </row>
    <row r="53514" spans="21:21" x14ac:dyDescent="0.2">
      <c r="U53514" s="59"/>
    </row>
    <row r="53515" spans="21:21" x14ac:dyDescent="0.2">
      <c r="U53515" s="59"/>
    </row>
    <row r="53516" spans="21:21" x14ac:dyDescent="0.2">
      <c r="U53516" s="59"/>
    </row>
    <row r="53517" spans="21:21" x14ac:dyDescent="0.2">
      <c r="U53517" s="59"/>
    </row>
    <row r="53518" spans="21:21" x14ac:dyDescent="0.2">
      <c r="U53518" s="59"/>
    </row>
    <row r="53519" spans="21:21" x14ac:dyDescent="0.2">
      <c r="U53519" s="59"/>
    </row>
    <row r="53520" spans="21:21" x14ac:dyDescent="0.2">
      <c r="U53520" s="59"/>
    </row>
    <row r="53521" spans="21:21" x14ac:dyDescent="0.2">
      <c r="U53521" s="59"/>
    </row>
    <row r="53522" spans="21:21" x14ac:dyDescent="0.2">
      <c r="U53522" s="59"/>
    </row>
    <row r="53523" spans="21:21" x14ac:dyDescent="0.2">
      <c r="U53523" s="59"/>
    </row>
    <row r="53524" spans="21:21" x14ac:dyDescent="0.2">
      <c r="U53524" s="59"/>
    </row>
    <row r="53525" spans="21:21" x14ac:dyDescent="0.2">
      <c r="U53525" s="59"/>
    </row>
    <row r="53526" spans="21:21" x14ac:dyDescent="0.2">
      <c r="U53526" s="59"/>
    </row>
    <row r="53527" spans="21:21" x14ac:dyDescent="0.2">
      <c r="U53527" s="59"/>
    </row>
    <row r="53528" spans="21:21" x14ac:dyDescent="0.2">
      <c r="U53528" s="59"/>
    </row>
    <row r="53529" spans="21:21" x14ac:dyDescent="0.2">
      <c r="U53529" s="59"/>
    </row>
    <row r="53530" spans="21:21" x14ac:dyDescent="0.2">
      <c r="U53530" s="59"/>
    </row>
    <row r="53531" spans="21:21" x14ac:dyDescent="0.2">
      <c r="U53531" s="59"/>
    </row>
    <row r="53532" spans="21:21" x14ac:dyDescent="0.2">
      <c r="U53532" s="59"/>
    </row>
    <row r="53533" spans="21:21" x14ac:dyDescent="0.2">
      <c r="U53533" s="59"/>
    </row>
    <row r="53534" spans="21:21" x14ac:dyDescent="0.2">
      <c r="U53534" s="59"/>
    </row>
    <row r="53535" spans="21:21" x14ac:dyDescent="0.2">
      <c r="U53535" s="59"/>
    </row>
    <row r="53536" spans="21:21" x14ac:dyDescent="0.2">
      <c r="U53536" s="59"/>
    </row>
    <row r="53537" spans="21:21" x14ac:dyDescent="0.2">
      <c r="U53537" s="59"/>
    </row>
    <row r="53538" spans="21:21" x14ac:dyDescent="0.2">
      <c r="U53538" s="59"/>
    </row>
    <row r="53539" spans="21:21" x14ac:dyDescent="0.2">
      <c r="U53539" s="59"/>
    </row>
    <row r="53540" spans="21:21" x14ac:dyDescent="0.2">
      <c r="U53540" s="59"/>
    </row>
    <row r="53541" spans="21:21" x14ac:dyDescent="0.2">
      <c r="U53541" s="59"/>
    </row>
    <row r="53542" spans="21:21" x14ac:dyDescent="0.2">
      <c r="U53542" s="59"/>
    </row>
    <row r="53543" spans="21:21" x14ac:dyDescent="0.2">
      <c r="U53543" s="59"/>
    </row>
    <row r="53544" spans="21:21" x14ac:dyDescent="0.2">
      <c r="U53544" s="59"/>
    </row>
    <row r="53545" spans="21:21" x14ac:dyDescent="0.2">
      <c r="U53545" s="59"/>
    </row>
    <row r="53546" spans="21:21" x14ac:dyDescent="0.2">
      <c r="U53546" s="59"/>
    </row>
    <row r="53547" spans="21:21" x14ac:dyDescent="0.2">
      <c r="U53547" s="59"/>
    </row>
    <row r="53548" spans="21:21" x14ac:dyDescent="0.2">
      <c r="U53548" s="59"/>
    </row>
    <row r="53549" spans="21:21" x14ac:dyDescent="0.2">
      <c r="U53549" s="59"/>
    </row>
    <row r="53550" spans="21:21" x14ac:dyDescent="0.2">
      <c r="U53550" s="59"/>
    </row>
    <row r="53551" spans="21:21" x14ac:dyDescent="0.2">
      <c r="U53551" s="59"/>
    </row>
    <row r="53552" spans="21:21" x14ac:dyDescent="0.2">
      <c r="U53552" s="59"/>
    </row>
    <row r="53553" spans="21:21" x14ac:dyDescent="0.2">
      <c r="U53553" s="59"/>
    </row>
    <row r="53554" spans="21:21" x14ac:dyDescent="0.2">
      <c r="U53554" s="59"/>
    </row>
    <row r="53555" spans="21:21" x14ac:dyDescent="0.2">
      <c r="U53555" s="59"/>
    </row>
    <row r="53556" spans="21:21" x14ac:dyDescent="0.2">
      <c r="U53556" s="59"/>
    </row>
    <row r="53557" spans="21:21" x14ac:dyDescent="0.2">
      <c r="U53557" s="59"/>
    </row>
    <row r="53558" spans="21:21" x14ac:dyDescent="0.2">
      <c r="U53558" s="59"/>
    </row>
    <row r="53559" spans="21:21" x14ac:dyDescent="0.2">
      <c r="U53559" s="59"/>
    </row>
    <row r="53560" spans="21:21" x14ac:dyDescent="0.2">
      <c r="U53560" s="59"/>
    </row>
    <row r="53561" spans="21:21" x14ac:dyDescent="0.2">
      <c r="U53561" s="59"/>
    </row>
    <row r="53562" spans="21:21" x14ac:dyDescent="0.2">
      <c r="U53562" s="59"/>
    </row>
    <row r="53563" spans="21:21" x14ac:dyDescent="0.2">
      <c r="U53563" s="59"/>
    </row>
    <row r="53564" spans="21:21" x14ac:dyDescent="0.2">
      <c r="U53564" s="59"/>
    </row>
    <row r="53565" spans="21:21" x14ac:dyDescent="0.2">
      <c r="U53565" s="59"/>
    </row>
    <row r="53566" spans="21:21" x14ac:dyDescent="0.2">
      <c r="U53566" s="59"/>
    </row>
    <row r="53567" spans="21:21" x14ac:dyDescent="0.2">
      <c r="U53567" s="59"/>
    </row>
    <row r="53568" spans="21:21" x14ac:dyDescent="0.2">
      <c r="U53568" s="59"/>
    </row>
    <row r="53569" spans="21:21" x14ac:dyDescent="0.2">
      <c r="U53569" s="59"/>
    </row>
    <row r="53570" spans="21:21" x14ac:dyDescent="0.2">
      <c r="U53570" s="59"/>
    </row>
    <row r="53571" spans="21:21" x14ac:dyDescent="0.2">
      <c r="U53571" s="59"/>
    </row>
    <row r="53572" spans="21:21" x14ac:dyDescent="0.2">
      <c r="U53572" s="59"/>
    </row>
    <row r="53573" spans="21:21" x14ac:dyDescent="0.2">
      <c r="U53573" s="59"/>
    </row>
    <row r="53574" spans="21:21" x14ac:dyDescent="0.2">
      <c r="U53574" s="59"/>
    </row>
    <row r="53575" spans="21:21" x14ac:dyDescent="0.2">
      <c r="U53575" s="59"/>
    </row>
    <row r="53576" spans="21:21" x14ac:dyDescent="0.2">
      <c r="U53576" s="59"/>
    </row>
    <row r="53577" spans="21:21" x14ac:dyDescent="0.2">
      <c r="U53577" s="59"/>
    </row>
    <row r="53578" spans="21:21" x14ac:dyDescent="0.2">
      <c r="U53578" s="59"/>
    </row>
    <row r="53579" spans="21:21" x14ac:dyDescent="0.2">
      <c r="U53579" s="59"/>
    </row>
    <row r="53580" spans="21:21" x14ac:dyDescent="0.2">
      <c r="U53580" s="59"/>
    </row>
    <row r="53581" spans="21:21" x14ac:dyDescent="0.2">
      <c r="U53581" s="59"/>
    </row>
    <row r="53582" spans="21:21" x14ac:dyDescent="0.2">
      <c r="U53582" s="59"/>
    </row>
    <row r="53583" spans="21:21" x14ac:dyDescent="0.2">
      <c r="U53583" s="59"/>
    </row>
    <row r="53584" spans="21:21" x14ac:dyDescent="0.2">
      <c r="U53584" s="59"/>
    </row>
    <row r="53585" spans="21:21" x14ac:dyDescent="0.2">
      <c r="U53585" s="59"/>
    </row>
    <row r="53586" spans="21:21" x14ac:dyDescent="0.2">
      <c r="U53586" s="59"/>
    </row>
    <row r="53587" spans="21:21" x14ac:dyDescent="0.2">
      <c r="U53587" s="59"/>
    </row>
    <row r="53588" spans="21:21" x14ac:dyDescent="0.2">
      <c r="U53588" s="59"/>
    </row>
    <row r="53589" spans="21:21" x14ac:dyDescent="0.2">
      <c r="U53589" s="59"/>
    </row>
    <row r="53590" spans="21:21" x14ac:dyDescent="0.2">
      <c r="U53590" s="59"/>
    </row>
    <row r="53591" spans="21:21" x14ac:dyDescent="0.2">
      <c r="U53591" s="59"/>
    </row>
    <row r="53592" spans="21:21" x14ac:dyDescent="0.2">
      <c r="U53592" s="59"/>
    </row>
    <row r="53593" spans="21:21" x14ac:dyDescent="0.2">
      <c r="U53593" s="59"/>
    </row>
    <row r="53594" spans="21:21" x14ac:dyDescent="0.2">
      <c r="U53594" s="59"/>
    </row>
    <row r="53595" spans="21:21" x14ac:dyDescent="0.2">
      <c r="U53595" s="59"/>
    </row>
    <row r="53596" spans="21:21" x14ac:dyDescent="0.2">
      <c r="U53596" s="59"/>
    </row>
    <row r="53597" spans="21:21" x14ac:dyDescent="0.2">
      <c r="U53597" s="59"/>
    </row>
    <row r="53598" spans="21:21" x14ac:dyDescent="0.2">
      <c r="U53598" s="59"/>
    </row>
    <row r="53599" spans="21:21" x14ac:dyDescent="0.2">
      <c r="U53599" s="59"/>
    </row>
    <row r="53600" spans="21:21" x14ac:dyDescent="0.2">
      <c r="U53600" s="59"/>
    </row>
    <row r="53601" spans="21:21" x14ac:dyDescent="0.2">
      <c r="U53601" s="59"/>
    </row>
    <row r="53602" spans="21:21" x14ac:dyDescent="0.2">
      <c r="U53602" s="59"/>
    </row>
    <row r="53603" spans="21:21" x14ac:dyDescent="0.2">
      <c r="U53603" s="59"/>
    </row>
    <row r="53604" spans="21:21" x14ac:dyDescent="0.2">
      <c r="U53604" s="59"/>
    </row>
    <row r="53605" spans="21:21" x14ac:dyDescent="0.2">
      <c r="U53605" s="59"/>
    </row>
    <row r="53606" spans="21:21" x14ac:dyDescent="0.2">
      <c r="U53606" s="59"/>
    </row>
    <row r="53607" spans="21:21" x14ac:dyDescent="0.2">
      <c r="U53607" s="59"/>
    </row>
    <row r="53608" spans="21:21" x14ac:dyDescent="0.2">
      <c r="U53608" s="59"/>
    </row>
    <row r="53609" spans="21:21" x14ac:dyDescent="0.2">
      <c r="U53609" s="59"/>
    </row>
    <row r="53610" spans="21:21" x14ac:dyDescent="0.2">
      <c r="U53610" s="59"/>
    </row>
    <row r="53611" spans="21:21" x14ac:dyDescent="0.2">
      <c r="U53611" s="59"/>
    </row>
    <row r="53612" spans="21:21" x14ac:dyDescent="0.2">
      <c r="U53612" s="59"/>
    </row>
    <row r="53613" spans="21:21" x14ac:dyDescent="0.2">
      <c r="U53613" s="59"/>
    </row>
    <row r="53614" spans="21:21" x14ac:dyDescent="0.2">
      <c r="U53614" s="59"/>
    </row>
    <row r="53615" spans="21:21" x14ac:dyDescent="0.2">
      <c r="U53615" s="59"/>
    </row>
    <row r="53616" spans="21:21" x14ac:dyDescent="0.2">
      <c r="U53616" s="59"/>
    </row>
    <row r="53617" spans="21:21" x14ac:dyDescent="0.2">
      <c r="U53617" s="59"/>
    </row>
    <row r="53618" spans="21:21" x14ac:dyDescent="0.2">
      <c r="U53618" s="59"/>
    </row>
    <row r="53619" spans="21:21" x14ac:dyDescent="0.2">
      <c r="U53619" s="59"/>
    </row>
    <row r="53620" spans="21:21" x14ac:dyDescent="0.2">
      <c r="U53620" s="59"/>
    </row>
    <row r="53621" spans="21:21" x14ac:dyDescent="0.2">
      <c r="U53621" s="59"/>
    </row>
    <row r="53622" spans="21:21" x14ac:dyDescent="0.2">
      <c r="U53622" s="59"/>
    </row>
    <row r="53623" spans="21:21" x14ac:dyDescent="0.2">
      <c r="U53623" s="59"/>
    </row>
    <row r="53624" spans="21:21" x14ac:dyDescent="0.2">
      <c r="U53624" s="59"/>
    </row>
    <row r="53625" spans="21:21" x14ac:dyDescent="0.2">
      <c r="U53625" s="59"/>
    </row>
    <row r="53626" spans="21:21" x14ac:dyDescent="0.2">
      <c r="U53626" s="59"/>
    </row>
    <row r="53627" spans="21:21" x14ac:dyDescent="0.2">
      <c r="U53627" s="59"/>
    </row>
    <row r="53628" spans="21:21" x14ac:dyDescent="0.2">
      <c r="U53628" s="59"/>
    </row>
    <row r="53629" spans="21:21" x14ac:dyDescent="0.2">
      <c r="U53629" s="59"/>
    </row>
    <row r="53630" spans="21:21" x14ac:dyDescent="0.2">
      <c r="U53630" s="59"/>
    </row>
    <row r="53631" spans="21:21" x14ac:dyDescent="0.2">
      <c r="U53631" s="59"/>
    </row>
    <row r="53632" spans="21:21" x14ac:dyDescent="0.2">
      <c r="U53632" s="59"/>
    </row>
    <row r="53633" spans="21:21" x14ac:dyDescent="0.2">
      <c r="U53633" s="59"/>
    </row>
    <row r="53634" spans="21:21" x14ac:dyDescent="0.2">
      <c r="U53634" s="59"/>
    </row>
    <row r="53635" spans="21:21" x14ac:dyDescent="0.2">
      <c r="U53635" s="59"/>
    </row>
    <row r="53636" spans="21:21" x14ac:dyDescent="0.2">
      <c r="U53636" s="59"/>
    </row>
    <row r="53637" spans="21:21" x14ac:dyDescent="0.2">
      <c r="U53637" s="59"/>
    </row>
    <row r="53638" spans="21:21" x14ac:dyDescent="0.2">
      <c r="U53638" s="59"/>
    </row>
    <row r="53639" spans="21:21" x14ac:dyDescent="0.2">
      <c r="U53639" s="59"/>
    </row>
    <row r="53640" spans="21:21" x14ac:dyDescent="0.2">
      <c r="U53640" s="59"/>
    </row>
    <row r="53641" spans="21:21" x14ac:dyDescent="0.2">
      <c r="U53641" s="59"/>
    </row>
    <row r="53642" spans="21:21" x14ac:dyDescent="0.2">
      <c r="U53642" s="59"/>
    </row>
    <row r="53643" spans="21:21" x14ac:dyDescent="0.2">
      <c r="U53643" s="59"/>
    </row>
    <row r="53644" spans="21:21" x14ac:dyDescent="0.2">
      <c r="U53644" s="59"/>
    </row>
    <row r="53645" spans="21:21" x14ac:dyDescent="0.2">
      <c r="U53645" s="59"/>
    </row>
    <row r="53646" spans="21:21" x14ac:dyDescent="0.2">
      <c r="U53646" s="59"/>
    </row>
    <row r="53647" spans="21:21" x14ac:dyDescent="0.2">
      <c r="U53647" s="59"/>
    </row>
    <row r="53648" spans="21:21" x14ac:dyDescent="0.2">
      <c r="U53648" s="59"/>
    </row>
    <row r="53649" spans="21:21" x14ac:dyDescent="0.2">
      <c r="U53649" s="59"/>
    </row>
    <row r="53650" spans="21:21" x14ac:dyDescent="0.2">
      <c r="U53650" s="59"/>
    </row>
    <row r="53651" spans="21:21" x14ac:dyDescent="0.2">
      <c r="U53651" s="59"/>
    </row>
    <row r="53652" spans="21:21" x14ac:dyDescent="0.2">
      <c r="U53652" s="59"/>
    </row>
    <row r="53653" spans="21:21" x14ac:dyDescent="0.2">
      <c r="U53653" s="59"/>
    </row>
    <row r="53654" spans="21:21" x14ac:dyDescent="0.2">
      <c r="U53654" s="59"/>
    </row>
    <row r="53655" spans="21:21" x14ac:dyDescent="0.2">
      <c r="U53655" s="59"/>
    </row>
    <row r="53656" spans="21:21" x14ac:dyDescent="0.2">
      <c r="U53656" s="59"/>
    </row>
    <row r="53657" spans="21:21" x14ac:dyDescent="0.2">
      <c r="U53657" s="59"/>
    </row>
    <row r="53658" spans="21:21" x14ac:dyDescent="0.2">
      <c r="U53658" s="59"/>
    </row>
    <row r="53659" spans="21:21" x14ac:dyDescent="0.2">
      <c r="U53659" s="59"/>
    </row>
    <row r="53660" spans="21:21" x14ac:dyDescent="0.2">
      <c r="U53660" s="59"/>
    </row>
    <row r="53661" spans="21:21" x14ac:dyDescent="0.2">
      <c r="U53661" s="59"/>
    </row>
    <row r="53662" spans="21:21" x14ac:dyDescent="0.2">
      <c r="U53662" s="59"/>
    </row>
    <row r="53663" spans="21:21" x14ac:dyDescent="0.2">
      <c r="U53663" s="59"/>
    </row>
    <row r="53664" spans="21:21" x14ac:dyDescent="0.2">
      <c r="U53664" s="59"/>
    </row>
    <row r="53665" spans="21:21" x14ac:dyDescent="0.2">
      <c r="U53665" s="59"/>
    </row>
    <row r="53666" spans="21:21" x14ac:dyDescent="0.2">
      <c r="U53666" s="59"/>
    </row>
    <row r="53667" spans="21:21" x14ac:dyDescent="0.2">
      <c r="U53667" s="59"/>
    </row>
    <row r="53668" spans="21:21" x14ac:dyDescent="0.2">
      <c r="U53668" s="59"/>
    </row>
    <row r="53669" spans="21:21" x14ac:dyDescent="0.2">
      <c r="U53669" s="59"/>
    </row>
    <row r="53670" spans="21:21" x14ac:dyDescent="0.2">
      <c r="U53670" s="59"/>
    </row>
    <row r="53671" spans="21:21" x14ac:dyDescent="0.2">
      <c r="U53671" s="59"/>
    </row>
    <row r="53672" spans="21:21" x14ac:dyDescent="0.2">
      <c r="U53672" s="59"/>
    </row>
    <row r="53673" spans="21:21" x14ac:dyDescent="0.2">
      <c r="U53673" s="59"/>
    </row>
    <row r="53674" spans="21:21" x14ac:dyDescent="0.2">
      <c r="U53674" s="59"/>
    </row>
    <row r="53675" spans="21:21" x14ac:dyDescent="0.2">
      <c r="U53675" s="59"/>
    </row>
    <row r="53676" spans="21:21" x14ac:dyDescent="0.2">
      <c r="U53676" s="59"/>
    </row>
    <row r="53677" spans="21:21" x14ac:dyDescent="0.2">
      <c r="U53677" s="59"/>
    </row>
    <row r="53678" spans="21:21" x14ac:dyDescent="0.2">
      <c r="U53678" s="59"/>
    </row>
    <row r="53679" spans="21:21" x14ac:dyDescent="0.2">
      <c r="U53679" s="59"/>
    </row>
    <row r="53680" spans="21:21" x14ac:dyDescent="0.2">
      <c r="U53680" s="59"/>
    </row>
    <row r="53681" spans="21:21" x14ac:dyDescent="0.2">
      <c r="U53681" s="59"/>
    </row>
    <row r="53682" spans="21:21" x14ac:dyDescent="0.2">
      <c r="U53682" s="59"/>
    </row>
    <row r="53683" spans="21:21" x14ac:dyDescent="0.2">
      <c r="U53683" s="59"/>
    </row>
    <row r="53684" spans="21:21" x14ac:dyDescent="0.2">
      <c r="U53684" s="59"/>
    </row>
    <row r="53685" spans="21:21" x14ac:dyDescent="0.2">
      <c r="U53685" s="59"/>
    </row>
    <row r="53686" spans="21:21" x14ac:dyDescent="0.2">
      <c r="U53686" s="59"/>
    </row>
    <row r="53687" spans="21:21" x14ac:dyDescent="0.2">
      <c r="U53687" s="59"/>
    </row>
    <row r="53688" spans="21:21" x14ac:dyDescent="0.2">
      <c r="U53688" s="59"/>
    </row>
    <row r="53689" spans="21:21" x14ac:dyDescent="0.2">
      <c r="U53689" s="59"/>
    </row>
    <row r="53690" spans="21:21" x14ac:dyDescent="0.2">
      <c r="U53690" s="59"/>
    </row>
    <row r="53691" spans="21:21" x14ac:dyDescent="0.2">
      <c r="U53691" s="59"/>
    </row>
    <row r="53692" spans="21:21" x14ac:dyDescent="0.2">
      <c r="U53692" s="59"/>
    </row>
    <row r="53693" spans="21:21" x14ac:dyDescent="0.2">
      <c r="U53693" s="59"/>
    </row>
    <row r="53694" spans="21:21" x14ac:dyDescent="0.2">
      <c r="U53694" s="59"/>
    </row>
    <row r="53695" spans="21:21" x14ac:dyDescent="0.2">
      <c r="U53695" s="59"/>
    </row>
    <row r="53696" spans="21:21" x14ac:dyDescent="0.2">
      <c r="U53696" s="59"/>
    </row>
    <row r="53697" spans="21:21" x14ac:dyDescent="0.2">
      <c r="U53697" s="59"/>
    </row>
    <row r="53698" spans="21:21" x14ac:dyDescent="0.2">
      <c r="U53698" s="59"/>
    </row>
    <row r="53699" spans="21:21" x14ac:dyDescent="0.2">
      <c r="U53699" s="59"/>
    </row>
    <row r="53700" spans="21:21" x14ac:dyDescent="0.2">
      <c r="U53700" s="59"/>
    </row>
    <row r="53701" spans="21:21" x14ac:dyDescent="0.2">
      <c r="U53701" s="59"/>
    </row>
    <row r="53702" spans="21:21" x14ac:dyDescent="0.2">
      <c r="U53702" s="59"/>
    </row>
    <row r="53703" spans="21:21" x14ac:dyDescent="0.2">
      <c r="U53703" s="59"/>
    </row>
    <row r="53704" spans="21:21" x14ac:dyDescent="0.2">
      <c r="U53704" s="59"/>
    </row>
    <row r="53705" spans="21:21" x14ac:dyDescent="0.2">
      <c r="U53705" s="59"/>
    </row>
    <row r="53706" spans="21:21" x14ac:dyDescent="0.2">
      <c r="U53706" s="59"/>
    </row>
    <row r="53707" spans="21:21" x14ac:dyDescent="0.2">
      <c r="U53707" s="59"/>
    </row>
    <row r="53708" spans="21:21" x14ac:dyDescent="0.2">
      <c r="U53708" s="59"/>
    </row>
    <row r="53709" spans="21:21" x14ac:dyDescent="0.2">
      <c r="U53709" s="59"/>
    </row>
    <row r="53710" spans="21:21" x14ac:dyDescent="0.2">
      <c r="U53710" s="59"/>
    </row>
    <row r="53711" spans="21:21" x14ac:dyDescent="0.2">
      <c r="U53711" s="59"/>
    </row>
    <row r="53712" spans="21:21" x14ac:dyDescent="0.2">
      <c r="U53712" s="59"/>
    </row>
    <row r="53713" spans="21:21" x14ac:dyDescent="0.2">
      <c r="U53713" s="59"/>
    </row>
    <row r="53714" spans="21:21" x14ac:dyDescent="0.2">
      <c r="U53714" s="59"/>
    </row>
    <row r="53715" spans="21:21" x14ac:dyDescent="0.2">
      <c r="U53715" s="59"/>
    </row>
    <row r="53716" spans="21:21" x14ac:dyDescent="0.2">
      <c r="U53716" s="59"/>
    </row>
    <row r="53717" spans="21:21" x14ac:dyDescent="0.2">
      <c r="U53717" s="59"/>
    </row>
    <row r="53718" spans="21:21" x14ac:dyDescent="0.2">
      <c r="U53718" s="59"/>
    </row>
    <row r="53719" spans="21:21" x14ac:dyDescent="0.2">
      <c r="U53719" s="59"/>
    </row>
    <row r="53720" spans="21:21" x14ac:dyDescent="0.2">
      <c r="U53720" s="59"/>
    </row>
    <row r="53721" spans="21:21" x14ac:dyDescent="0.2">
      <c r="U53721" s="59"/>
    </row>
    <row r="53722" spans="21:21" x14ac:dyDescent="0.2">
      <c r="U53722" s="59"/>
    </row>
    <row r="53723" spans="21:21" x14ac:dyDescent="0.2">
      <c r="U53723" s="59"/>
    </row>
    <row r="53724" spans="21:21" x14ac:dyDescent="0.2">
      <c r="U53724" s="59"/>
    </row>
    <row r="53725" spans="21:21" x14ac:dyDescent="0.2">
      <c r="U53725" s="59"/>
    </row>
    <row r="53726" spans="21:21" x14ac:dyDescent="0.2">
      <c r="U53726" s="59"/>
    </row>
    <row r="53727" spans="21:21" x14ac:dyDescent="0.2">
      <c r="U53727" s="59"/>
    </row>
    <row r="53728" spans="21:21" x14ac:dyDescent="0.2">
      <c r="U53728" s="59"/>
    </row>
    <row r="53729" spans="21:21" x14ac:dyDescent="0.2">
      <c r="U53729" s="59"/>
    </row>
    <row r="53730" spans="21:21" x14ac:dyDescent="0.2">
      <c r="U53730" s="59"/>
    </row>
    <row r="53731" spans="21:21" x14ac:dyDescent="0.2">
      <c r="U53731" s="59"/>
    </row>
    <row r="53732" spans="21:21" x14ac:dyDescent="0.2">
      <c r="U53732" s="59"/>
    </row>
    <row r="53733" spans="21:21" x14ac:dyDescent="0.2">
      <c r="U53733" s="59"/>
    </row>
    <row r="53734" spans="21:21" x14ac:dyDescent="0.2">
      <c r="U53734" s="59"/>
    </row>
    <row r="53735" spans="21:21" x14ac:dyDescent="0.2">
      <c r="U53735" s="59"/>
    </row>
    <row r="53736" spans="21:21" x14ac:dyDescent="0.2">
      <c r="U53736" s="59"/>
    </row>
    <row r="53737" spans="21:21" x14ac:dyDescent="0.2">
      <c r="U53737" s="59"/>
    </row>
    <row r="53738" spans="21:21" x14ac:dyDescent="0.2">
      <c r="U53738" s="59"/>
    </row>
    <row r="53739" spans="21:21" x14ac:dyDescent="0.2">
      <c r="U53739" s="59"/>
    </row>
    <row r="53740" spans="21:21" x14ac:dyDescent="0.2">
      <c r="U53740" s="59"/>
    </row>
    <row r="53741" spans="21:21" x14ac:dyDescent="0.2">
      <c r="U53741" s="59"/>
    </row>
    <row r="53742" spans="21:21" x14ac:dyDescent="0.2">
      <c r="U53742" s="59"/>
    </row>
    <row r="53743" spans="21:21" x14ac:dyDescent="0.2">
      <c r="U53743" s="59"/>
    </row>
    <row r="53744" spans="21:21" x14ac:dyDescent="0.2">
      <c r="U53744" s="59"/>
    </row>
    <row r="53745" spans="21:21" x14ac:dyDescent="0.2">
      <c r="U53745" s="59"/>
    </row>
    <row r="53746" spans="21:21" x14ac:dyDescent="0.2">
      <c r="U53746" s="59"/>
    </row>
    <row r="53747" spans="21:21" x14ac:dyDescent="0.2">
      <c r="U53747" s="59"/>
    </row>
    <row r="53748" spans="21:21" x14ac:dyDescent="0.2">
      <c r="U53748" s="59"/>
    </row>
    <row r="53749" spans="21:21" x14ac:dyDescent="0.2">
      <c r="U53749" s="59"/>
    </row>
    <row r="53750" spans="21:21" x14ac:dyDescent="0.2">
      <c r="U53750" s="59"/>
    </row>
    <row r="53751" spans="21:21" x14ac:dyDescent="0.2">
      <c r="U53751" s="59"/>
    </row>
    <row r="53752" spans="21:21" x14ac:dyDescent="0.2">
      <c r="U53752" s="59"/>
    </row>
    <row r="53753" spans="21:21" x14ac:dyDescent="0.2">
      <c r="U53753" s="59"/>
    </row>
    <row r="53754" spans="21:21" x14ac:dyDescent="0.2">
      <c r="U53754" s="59"/>
    </row>
    <row r="53755" spans="21:21" x14ac:dyDescent="0.2">
      <c r="U53755" s="59"/>
    </row>
    <row r="53756" spans="21:21" x14ac:dyDescent="0.2">
      <c r="U53756" s="59"/>
    </row>
    <row r="53757" spans="21:21" x14ac:dyDescent="0.2">
      <c r="U53757" s="59"/>
    </row>
    <row r="53758" spans="21:21" x14ac:dyDescent="0.2">
      <c r="U53758" s="59"/>
    </row>
    <row r="53759" spans="21:21" x14ac:dyDescent="0.2">
      <c r="U53759" s="59"/>
    </row>
    <row r="53760" spans="21:21" x14ac:dyDescent="0.2">
      <c r="U53760" s="59"/>
    </row>
    <row r="53761" spans="21:21" x14ac:dyDescent="0.2">
      <c r="U53761" s="59"/>
    </row>
    <row r="53762" spans="21:21" x14ac:dyDescent="0.2">
      <c r="U53762" s="59"/>
    </row>
    <row r="53763" spans="21:21" x14ac:dyDescent="0.2">
      <c r="U53763" s="59"/>
    </row>
    <row r="53764" spans="21:21" x14ac:dyDescent="0.2">
      <c r="U53764" s="59"/>
    </row>
    <row r="53765" spans="21:21" x14ac:dyDescent="0.2">
      <c r="U53765" s="59"/>
    </row>
    <row r="53766" spans="21:21" x14ac:dyDescent="0.2">
      <c r="U53766" s="59"/>
    </row>
    <row r="53767" spans="21:21" x14ac:dyDescent="0.2">
      <c r="U53767" s="59"/>
    </row>
    <row r="53768" spans="21:21" x14ac:dyDescent="0.2">
      <c r="U53768" s="59"/>
    </row>
    <row r="53769" spans="21:21" x14ac:dyDescent="0.2">
      <c r="U53769" s="59"/>
    </row>
    <row r="53770" spans="21:21" x14ac:dyDescent="0.2">
      <c r="U53770" s="59"/>
    </row>
    <row r="53771" spans="21:21" x14ac:dyDescent="0.2">
      <c r="U53771" s="59"/>
    </row>
    <row r="53772" spans="21:21" x14ac:dyDescent="0.2">
      <c r="U53772" s="59"/>
    </row>
    <row r="53773" spans="21:21" x14ac:dyDescent="0.2">
      <c r="U53773" s="59"/>
    </row>
    <row r="53774" spans="21:21" x14ac:dyDescent="0.2">
      <c r="U53774" s="59"/>
    </row>
    <row r="53775" spans="21:21" x14ac:dyDescent="0.2">
      <c r="U53775" s="59"/>
    </row>
    <row r="53776" spans="21:21" x14ac:dyDescent="0.2">
      <c r="U53776" s="59"/>
    </row>
    <row r="53777" spans="21:21" x14ac:dyDescent="0.2">
      <c r="U53777" s="59"/>
    </row>
    <row r="53778" spans="21:21" x14ac:dyDescent="0.2">
      <c r="U53778" s="59"/>
    </row>
    <row r="53779" spans="21:21" x14ac:dyDescent="0.2">
      <c r="U53779" s="59"/>
    </row>
    <row r="53780" spans="21:21" x14ac:dyDescent="0.2">
      <c r="U53780" s="59"/>
    </row>
    <row r="53781" spans="21:21" x14ac:dyDescent="0.2">
      <c r="U53781" s="59"/>
    </row>
    <row r="53782" spans="21:21" x14ac:dyDescent="0.2">
      <c r="U53782" s="59"/>
    </row>
    <row r="53783" spans="21:21" x14ac:dyDescent="0.2">
      <c r="U53783" s="59"/>
    </row>
    <row r="53784" spans="21:21" x14ac:dyDescent="0.2">
      <c r="U53784" s="59"/>
    </row>
    <row r="53785" spans="21:21" x14ac:dyDescent="0.2">
      <c r="U53785" s="59"/>
    </row>
    <row r="53786" spans="21:21" x14ac:dyDescent="0.2">
      <c r="U53786" s="59"/>
    </row>
    <row r="53787" spans="21:21" x14ac:dyDescent="0.2">
      <c r="U53787" s="59"/>
    </row>
    <row r="53788" spans="21:21" x14ac:dyDescent="0.2">
      <c r="U53788" s="59"/>
    </row>
    <row r="53789" spans="21:21" x14ac:dyDescent="0.2">
      <c r="U53789" s="59"/>
    </row>
    <row r="53790" spans="21:21" x14ac:dyDescent="0.2">
      <c r="U53790" s="59"/>
    </row>
    <row r="53791" spans="21:21" x14ac:dyDescent="0.2">
      <c r="U53791" s="59"/>
    </row>
    <row r="53792" spans="21:21" x14ac:dyDescent="0.2">
      <c r="U53792" s="59"/>
    </row>
    <row r="53793" spans="21:21" x14ac:dyDescent="0.2">
      <c r="U53793" s="59"/>
    </row>
    <row r="53794" spans="21:21" x14ac:dyDescent="0.2">
      <c r="U53794" s="59"/>
    </row>
    <row r="53795" spans="21:21" x14ac:dyDescent="0.2">
      <c r="U53795" s="59"/>
    </row>
    <row r="53796" spans="21:21" x14ac:dyDescent="0.2">
      <c r="U53796" s="59"/>
    </row>
    <row r="53797" spans="21:21" x14ac:dyDescent="0.2">
      <c r="U53797" s="59"/>
    </row>
    <row r="53798" spans="21:21" x14ac:dyDescent="0.2">
      <c r="U53798" s="59"/>
    </row>
    <row r="53799" spans="21:21" x14ac:dyDescent="0.2">
      <c r="U53799" s="59"/>
    </row>
    <row r="53800" spans="21:21" x14ac:dyDescent="0.2">
      <c r="U53800" s="59"/>
    </row>
    <row r="53801" spans="21:21" x14ac:dyDescent="0.2">
      <c r="U53801" s="59"/>
    </row>
    <row r="53802" spans="21:21" x14ac:dyDescent="0.2">
      <c r="U53802" s="59"/>
    </row>
    <row r="53803" spans="21:21" x14ac:dyDescent="0.2">
      <c r="U53803" s="59"/>
    </row>
    <row r="53804" spans="21:21" x14ac:dyDescent="0.2">
      <c r="U53804" s="59"/>
    </row>
    <row r="53805" spans="21:21" x14ac:dyDescent="0.2">
      <c r="U53805" s="59"/>
    </row>
    <row r="53806" spans="21:21" x14ac:dyDescent="0.2">
      <c r="U53806" s="59"/>
    </row>
    <row r="53807" spans="21:21" x14ac:dyDescent="0.2">
      <c r="U53807" s="59"/>
    </row>
    <row r="53808" spans="21:21" x14ac:dyDescent="0.2">
      <c r="U53808" s="59"/>
    </row>
    <row r="53809" spans="21:21" x14ac:dyDescent="0.2">
      <c r="U53809" s="59"/>
    </row>
    <row r="53810" spans="21:21" x14ac:dyDescent="0.2">
      <c r="U53810" s="59"/>
    </row>
    <row r="53811" spans="21:21" x14ac:dyDescent="0.2">
      <c r="U53811" s="59"/>
    </row>
    <row r="53812" spans="21:21" x14ac:dyDescent="0.2">
      <c r="U53812" s="59"/>
    </row>
    <row r="53813" spans="21:21" x14ac:dyDescent="0.2">
      <c r="U53813" s="59"/>
    </row>
    <row r="53814" spans="21:21" x14ac:dyDescent="0.2">
      <c r="U53814" s="59"/>
    </row>
    <row r="53815" spans="21:21" x14ac:dyDescent="0.2">
      <c r="U53815" s="59"/>
    </row>
    <row r="53816" spans="21:21" x14ac:dyDescent="0.2">
      <c r="U53816" s="59"/>
    </row>
    <row r="53817" spans="21:21" x14ac:dyDescent="0.2">
      <c r="U53817" s="59"/>
    </row>
    <row r="53818" spans="21:21" x14ac:dyDescent="0.2">
      <c r="U53818" s="59"/>
    </row>
    <row r="53819" spans="21:21" x14ac:dyDescent="0.2">
      <c r="U53819" s="59"/>
    </row>
    <row r="53820" spans="21:21" x14ac:dyDescent="0.2">
      <c r="U53820" s="59"/>
    </row>
    <row r="53821" spans="21:21" x14ac:dyDescent="0.2">
      <c r="U53821" s="59"/>
    </row>
    <row r="53822" spans="21:21" x14ac:dyDescent="0.2">
      <c r="U53822" s="59"/>
    </row>
    <row r="53823" spans="21:21" x14ac:dyDescent="0.2">
      <c r="U53823" s="59"/>
    </row>
    <row r="53824" spans="21:21" x14ac:dyDescent="0.2">
      <c r="U53824" s="59"/>
    </row>
    <row r="53825" spans="21:21" x14ac:dyDescent="0.2">
      <c r="U53825" s="59"/>
    </row>
    <row r="53826" spans="21:21" x14ac:dyDescent="0.2">
      <c r="U53826" s="59"/>
    </row>
    <row r="53827" spans="21:21" x14ac:dyDescent="0.2">
      <c r="U53827" s="59"/>
    </row>
    <row r="53828" spans="21:21" x14ac:dyDescent="0.2">
      <c r="U53828" s="59"/>
    </row>
    <row r="53829" spans="21:21" x14ac:dyDescent="0.2">
      <c r="U53829" s="59"/>
    </row>
    <row r="53830" spans="21:21" x14ac:dyDescent="0.2">
      <c r="U53830" s="59"/>
    </row>
    <row r="53831" spans="21:21" x14ac:dyDescent="0.2">
      <c r="U53831" s="59"/>
    </row>
    <row r="53832" spans="21:21" x14ac:dyDescent="0.2">
      <c r="U53832" s="59"/>
    </row>
    <row r="53833" spans="21:21" x14ac:dyDescent="0.2">
      <c r="U53833" s="59"/>
    </row>
    <row r="53834" spans="21:21" x14ac:dyDescent="0.2">
      <c r="U53834" s="59"/>
    </row>
    <row r="53835" spans="21:21" x14ac:dyDescent="0.2">
      <c r="U53835" s="59"/>
    </row>
    <row r="53836" spans="21:21" x14ac:dyDescent="0.2">
      <c r="U53836" s="59"/>
    </row>
    <row r="53837" spans="21:21" x14ac:dyDescent="0.2">
      <c r="U53837" s="59"/>
    </row>
    <row r="53838" spans="21:21" x14ac:dyDescent="0.2">
      <c r="U53838" s="59"/>
    </row>
    <row r="53839" spans="21:21" x14ac:dyDescent="0.2">
      <c r="U53839" s="59"/>
    </row>
    <row r="53840" spans="21:21" x14ac:dyDescent="0.2">
      <c r="U53840" s="59"/>
    </row>
    <row r="53841" spans="21:21" x14ac:dyDescent="0.2">
      <c r="U53841" s="59"/>
    </row>
    <row r="53842" spans="21:21" x14ac:dyDescent="0.2">
      <c r="U53842" s="59"/>
    </row>
    <row r="53843" spans="21:21" x14ac:dyDescent="0.2">
      <c r="U53843" s="59"/>
    </row>
    <row r="53844" spans="21:21" x14ac:dyDescent="0.2">
      <c r="U53844" s="59"/>
    </row>
    <row r="53845" spans="21:21" x14ac:dyDescent="0.2">
      <c r="U53845" s="59"/>
    </row>
    <row r="53846" spans="21:21" x14ac:dyDescent="0.2">
      <c r="U53846" s="59"/>
    </row>
    <row r="53847" spans="21:21" x14ac:dyDescent="0.2">
      <c r="U53847" s="59"/>
    </row>
    <row r="53848" spans="21:21" x14ac:dyDescent="0.2">
      <c r="U53848" s="59"/>
    </row>
    <row r="53849" spans="21:21" x14ac:dyDescent="0.2">
      <c r="U53849" s="59"/>
    </row>
    <row r="53850" spans="21:21" x14ac:dyDescent="0.2">
      <c r="U53850" s="59"/>
    </row>
    <row r="53851" spans="21:21" x14ac:dyDescent="0.2">
      <c r="U53851" s="59"/>
    </row>
    <row r="53852" spans="21:21" x14ac:dyDescent="0.2">
      <c r="U53852" s="59"/>
    </row>
    <row r="53853" spans="21:21" x14ac:dyDescent="0.2">
      <c r="U53853" s="59"/>
    </row>
    <row r="53854" spans="21:21" x14ac:dyDescent="0.2">
      <c r="U53854" s="59"/>
    </row>
    <row r="53855" spans="21:21" x14ac:dyDescent="0.2">
      <c r="U53855" s="59"/>
    </row>
    <row r="53856" spans="21:21" x14ac:dyDescent="0.2">
      <c r="U53856" s="59"/>
    </row>
    <row r="53857" spans="21:21" x14ac:dyDescent="0.2">
      <c r="U53857" s="59"/>
    </row>
    <row r="53858" spans="21:21" x14ac:dyDescent="0.2">
      <c r="U53858" s="59"/>
    </row>
    <row r="53859" spans="21:21" x14ac:dyDescent="0.2">
      <c r="U53859" s="59"/>
    </row>
    <row r="53860" spans="21:21" x14ac:dyDescent="0.2">
      <c r="U53860" s="59"/>
    </row>
    <row r="53861" spans="21:21" x14ac:dyDescent="0.2">
      <c r="U53861" s="59"/>
    </row>
    <row r="53862" spans="21:21" x14ac:dyDescent="0.2">
      <c r="U53862" s="59"/>
    </row>
    <row r="53863" spans="21:21" x14ac:dyDescent="0.2">
      <c r="U53863" s="59"/>
    </row>
    <row r="53864" spans="21:21" x14ac:dyDescent="0.2">
      <c r="U53864" s="59"/>
    </row>
    <row r="53865" spans="21:21" x14ac:dyDescent="0.2">
      <c r="U53865" s="59"/>
    </row>
    <row r="53866" spans="21:21" x14ac:dyDescent="0.2">
      <c r="U53866" s="59"/>
    </row>
    <row r="53867" spans="21:21" x14ac:dyDescent="0.2">
      <c r="U53867" s="59"/>
    </row>
    <row r="53868" spans="21:21" x14ac:dyDescent="0.2">
      <c r="U53868" s="59"/>
    </row>
    <row r="53869" spans="21:21" x14ac:dyDescent="0.2">
      <c r="U53869" s="59"/>
    </row>
    <row r="53870" spans="21:21" x14ac:dyDescent="0.2">
      <c r="U53870" s="59"/>
    </row>
    <row r="53871" spans="21:21" x14ac:dyDescent="0.2">
      <c r="U53871" s="59"/>
    </row>
    <row r="53872" spans="21:21" x14ac:dyDescent="0.2">
      <c r="U53872" s="59"/>
    </row>
    <row r="53873" spans="21:21" x14ac:dyDescent="0.2">
      <c r="U53873" s="59"/>
    </row>
    <row r="53874" spans="21:21" x14ac:dyDescent="0.2">
      <c r="U53874" s="59"/>
    </row>
    <row r="53875" spans="21:21" x14ac:dyDescent="0.2">
      <c r="U53875" s="59"/>
    </row>
    <row r="53876" spans="21:21" x14ac:dyDescent="0.2">
      <c r="U53876" s="59"/>
    </row>
    <row r="53877" spans="21:21" x14ac:dyDescent="0.2">
      <c r="U53877" s="59"/>
    </row>
    <row r="53878" spans="21:21" x14ac:dyDescent="0.2">
      <c r="U53878" s="59"/>
    </row>
    <row r="53879" spans="21:21" x14ac:dyDescent="0.2">
      <c r="U53879" s="59"/>
    </row>
    <row r="53880" spans="21:21" x14ac:dyDescent="0.2">
      <c r="U53880" s="59"/>
    </row>
    <row r="53881" spans="21:21" x14ac:dyDescent="0.2">
      <c r="U53881" s="59"/>
    </row>
    <row r="53882" spans="21:21" x14ac:dyDescent="0.2">
      <c r="U53882" s="59"/>
    </row>
    <row r="53883" spans="21:21" x14ac:dyDescent="0.2">
      <c r="U53883" s="59"/>
    </row>
    <row r="53884" spans="21:21" x14ac:dyDescent="0.2">
      <c r="U53884" s="59"/>
    </row>
    <row r="53885" spans="21:21" x14ac:dyDescent="0.2">
      <c r="U53885" s="59"/>
    </row>
    <row r="53886" spans="21:21" x14ac:dyDescent="0.2">
      <c r="U53886" s="59"/>
    </row>
    <row r="53887" spans="21:21" x14ac:dyDescent="0.2">
      <c r="U53887" s="59"/>
    </row>
    <row r="53888" spans="21:21" x14ac:dyDescent="0.2">
      <c r="U53888" s="59"/>
    </row>
    <row r="53889" spans="21:21" x14ac:dyDescent="0.2">
      <c r="U53889" s="59"/>
    </row>
    <row r="53890" spans="21:21" x14ac:dyDescent="0.2">
      <c r="U53890" s="59"/>
    </row>
    <row r="53891" spans="21:21" x14ac:dyDescent="0.2">
      <c r="U53891" s="59"/>
    </row>
    <row r="53892" spans="21:21" x14ac:dyDescent="0.2">
      <c r="U53892" s="59"/>
    </row>
    <row r="53893" spans="21:21" x14ac:dyDescent="0.2">
      <c r="U53893" s="59"/>
    </row>
    <row r="53894" spans="21:21" x14ac:dyDescent="0.2">
      <c r="U53894" s="59"/>
    </row>
    <row r="53895" spans="21:21" x14ac:dyDescent="0.2">
      <c r="U53895" s="59"/>
    </row>
    <row r="53896" spans="21:21" x14ac:dyDescent="0.2">
      <c r="U53896" s="59"/>
    </row>
    <row r="53897" spans="21:21" x14ac:dyDescent="0.2">
      <c r="U53897" s="59"/>
    </row>
    <row r="53898" spans="21:21" x14ac:dyDescent="0.2">
      <c r="U53898" s="59"/>
    </row>
    <row r="53899" spans="21:21" x14ac:dyDescent="0.2">
      <c r="U53899" s="59"/>
    </row>
    <row r="53900" spans="21:21" x14ac:dyDescent="0.2">
      <c r="U53900" s="59"/>
    </row>
    <row r="53901" spans="21:21" x14ac:dyDescent="0.2">
      <c r="U53901" s="59"/>
    </row>
    <row r="53902" spans="21:21" x14ac:dyDescent="0.2">
      <c r="U53902" s="59"/>
    </row>
    <row r="53903" spans="21:21" x14ac:dyDescent="0.2">
      <c r="U53903" s="59"/>
    </row>
    <row r="53904" spans="21:21" x14ac:dyDescent="0.2">
      <c r="U53904" s="59"/>
    </row>
    <row r="53905" spans="21:21" x14ac:dyDescent="0.2">
      <c r="U53905" s="59"/>
    </row>
    <row r="53906" spans="21:21" x14ac:dyDescent="0.2">
      <c r="U53906" s="59"/>
    </row>
    <row r="53907" spans="21:21" x14ac:dyDescent="0.2">
      <c r="U53907" s="59"/>
    </row>
    <row r="53908" spans="21:21" x14ac:dyDescent="0.2">
      <c r="U53908" s="59"/>
    </row>
    <row r="53909" spans="21:21" x14ac:dyDescent="0.2">
      <c r="U53909" s="59"/>
    </row>
    <row r="53910" spans="21:21" x14ac:dyDescent="0.2">
      <c r="U53910" s="59"/>
    </row>
    <row r="53911" spans="21:21" x14ac:dyDescent="0.2">
      <c r="U53911" s="59"/>
    </row>
    <row r="53912" spans="21:21" x14ac:dyDescent="0.2">
      <c r="U53912" s="59"/>
    </row>
    <row r="53913" spans="21:21" x14ac:dyDescent="0.2">
      <c r="U53913" s="59"/>
    </row>
    <row r="53914" spans="21:21" x14ac:dyDescent="0.2">
      <c r="U53914" s="59"/>
    </row>
    <row r="53915" spans="21:21" x14ac:dyDescent="0.2">
      <c r="U53915" s="59"/>
    </row>
    <row r="53916" spans="21:21" x14ac:dyDescent="0.2">
      <c r="U53916" s="59"/>
    </row>
    <row r="53917" spans="21:21" x14ac:dyDescent="0.2">
      <c r="U53917" s="59"/>
    </row>
    <row r="53918" spans="21:21" x14ac:dyDescent="0.2">
      <c r="U53918" s="59"/>
    </row>
    <row r="53919" spans="21:21" x14ac:dyDescent="0.2">
      <c r="U53919" s="59"/>
    </row>
    <row r="53920" spans="21:21" x14ac:dyDescent="0.2">
      <c r="U53920" s="59"/>
    </row>
    <row r="53921" spans="21:21" x14ac:dyDescent="0.2">
      <c r="U53921" s="59"/>
    </row>
    <row r="53922" spans="21:21" x14ac:dyDescent="0.2">
      <c r="U53922" s="59"/>
    </row>
    <row r="53923" spans="21:21" x14ac:dyDescent="0.2">
      <c r="U53923" s="59"/>
    </row>
    <row r="53924" spans="21:21" x14ac:dyDescent="0.2">
      <c r="U53924" s="59"/>
    </row>
    <row r="53925" spans="21:21" x14ac:dyDescent="0.2">
      <c r="U53925" s="59"/>
    </row>
    <row r="53926" spans="21:21" x14ac:dyDescent="0.2">
      <c r="U53926" s="59"/>
    </row>
    <row r="53927" spans="21:21" x14ac:dyDescent="0.2">
      <c r="U53927" s="59"/>
    </row>
    <row r="53928" spans="21:21" x14ac:dyDescent="0.2">
      <c r="U53928" s="59"/>
    </row>
    <row r="53929" spans="21:21" x14ac:dyDescent="0.2">
      <c r="U53929" s="59"/>
    </row>
    <row r="53930" spans="21:21" x14ac:dyDescent="0.2">
      <c r="U53930" s="59"/>
    </row>
    <row r="53931" spans="21:21" x14ac:dyDescent="0.2">
      <c r="U53931" s="59"/>
    </row>
    <row r="53932" spans="21:21" x14ac:dyDescent="0.2">
      <c r="U53932" s="59"/>
    </row>
    <row r="53933" spans="21:21" x14ac:dyDescent="0.2">
      <c r="U53933" s="59"/>
    </row>
    <row r="53934" spans="21:21" x14ac:dyDescent="0.2">
      <c r="U53934" s="59"/>
    </row>
    <row r="53935" spans="21:21" x14ac:dyDescent="0.2">
      <c r="U53935" s="59"/>
    </row>
    <row r="53936" spans="21:21" x14ac:dyDescent="0.2">
      <c r="U53936" s="59"/>
    </row>
    <row r="53937" spans="21:21" x14ac:dyDescent="0.2">
      <c r="U53937" s="59"/>
    </row>
    <row r="53938" spans="21:21" x14ac:dyDescent="0.2">
      <c r="U53938" s="59"/>
    </row>
    <row r="53939" spans="21:21" x14ac:dyDescent="0.2">
      <c r="U53939" s="59"/>
    </row>
    <row r="53940" spans="21:21" x14ac:dyDescent="0.2">
      <c r="U53940" s="59"/>
    </row>
    <row r="53941" spans="21:21" x14ac:dyDescent="0.2">
      <c r="U53941" s="59"/>
    </row>
    <row r="53942" spans="21:21" x14ac:dyDescent="0.2">
      <c r="U53942" s="59"/>
    </row>
    <row r="53943" spans="21:21" x14ac:dyDescent="0.2">
      <c r="U53943" s="59"/>
    </row>
    <row r="53944" spans="21:21" x14ac:dyDescent="0.2">
      <c r="U53944" s="59"/>
    </row>
    <row r="53945" spans="21:21" x14ac:dyDescent="0.2">
      <c r="U53945" s="59"/>
    </row>
    <row r="53946" spans="21:21" x14ac:dyDescent="0.2">
      <c r="U53946" s="59"/>
    </row>
    <row r="53947" spans="21:21" x14ac:dyDescent="0.2">
      <c r="U53947" s="59"/>
    </row>
    <row r="53948" spans="21:21" x14ac:dyDescent="0.2">
      <c r="U53948" s="59"/>
    </row>
    <row r="53949" spans="21:21" x14ac:dyDescent="0.2">
      <c r="U53949" s="59"/>
    </row>
    <row r="53950" spans="21:21" x14ac:dyDescent="0.2">
      <c r="U53950" s="59"/>
    </row>
    <row r="53951" spans="21:21" x14ac:dyDescent="0.2">
      <c r="U53951" s="59"/>
    </row>
    <row r="53952" spans="21:21" x14ac:dyDescent="0.2">
      <c r="U53952" s="59"/>
    </row>
    <row r="53953" spans="21:21" x14ac:dyDescent="0.2">
      <c r="U53953" s="59"/>
    </row>
    <row r="53954" spans="21:21" x14ac:dyDescent="0.2">
      <c r="U53954" s="59"/>
    </row>
    <row r="53955" spans="21:21" x14ac:dyDescent="0.2">
      <c r="U53955" s="59"/>
    </row>
    <row r="53956" spans="21:21" x14ac:dyDescent="0.2">
      <c r="U53956" s="59"/>
    </row>
    <row r="53957" spans="21:21" x14ac:dyDescent="0.2">
      <c r="U53957" s="59"/>
    </row>
    <row r="53958" spans="21:21" x14ac:dyDescent="0.2">
      <c r="U53958" s="59"/>
    </row>
    <row r="53959" spans="21:21" x14ac:dyDescent="0.2">
      <c r="U53959" s="59"/>
    </row>
    <row r="53960" spans="21:21" x14ac:dyDescent="0.2">
      <c r="U53960" s="59"/>
    </row>
    <row r="53961" spans="21:21" x14ac:dyDescent="0.2">
      <c r="U53961" s="59"/>
    </row>
    <row r="53962" spans="21:21" x14ac:dyDescent="0.2">
      <c r="U53962" s="59"/>
    </row>
    <row r="53963" spans="21:21" x14ac:dyDescent="0.2">
      <c r="U53963" s="59"/>
    </row>
    <row r="53964" spans="21:21" x14ac:dyDescent="0.2">
      <c r="U53964" s="59"/>
    </row>
    <row r="53965" spans="21:21" x14ac:dyDescent="0.2">
      <c r="U53965" s="59"/>
    </row>
    <row r="53966" spans="21:21" x14ac:dyDescent="0.2">
      <c r="U53966" s="59"/>
    </row>
    <row r="53967" spans="21:21" x14ac:dyDescent="0.2">
      <c r="U53967" s="59"/>
    </row>
    <row r="53968" spans="21:21" x14ac:dyDescent="0.2">
      <c r="U53968" s="59"/>
    </row>
    <row r="53969" spans="21:21" x14ac:dyDescent="0.2">
      <c r="U53969" s="59"/>
    </row>
    <row r="53970" spans="21:21" x14ac:dyDescent="0.2">
      <c r="U53970" s="59"/>
    </row>
    <row r="53971" spans="21:21" x14ac:dyDescent="0.2">
      <c r="U53971" s="59"/>
    </row>
    <row r="53972" spans="21:21" x14ac:dyDescent="0.2">
      <c r="U53972" s="59"/>
    </row>
    <row r="53973" spans="21:21" x14ac:dyDescent="0.2">
      <c r="U53973" s="59"/>
    </row>
    <row r="53974" spans="21:21" x14ac:dyDescent="0.2">
      <c r="U53974" s="59"/>
    </row>
    <row r="53975" spans="21:21" x14ac:dyDescent="0.2">
      <c r="U53975" s="59"/>
    </row>
    <row r="53976" spans="21:21" x14ac:dyDescent="0.2">
      <c r="U53976" s="59"/>
    </row>
    <row r="53977" spans="21:21" x14ac:dyDescent="0.2">
      <c r="U53977" s="59"/>
    </row>
    <row r="53978" spans="21:21" x14ac:dyDescent="0.2">
      <c r="U53978" s="59"/>
    </row>
    <row r="53979" spans="21:21" x14ac:dyDescent="0.2">
      <c r="U53979" s="59"/>
    </row>
    <row r="53980" spans="21:21" x14ac:dyDescent="0.2">
      <c r="U53980" s="59"/>
    </row>
    <row r="53981" spans="21:21" x14ac:dyDescent="0.2">
      <c r="U53981" s="59"/>
    </row>
    <row r="53982" spans="21:21" x14ac:dyDescent="0.2">
      <c r="U53982" s="59"/>
    </row>
    <row r="53983" spans="21:21" x14ac:dyDescent="0.2">
      <c r="U53983" s="59"/>
    </row>
    <row r="53984" spans="21:21" x14ac:dyDescent="0.2">
      <c r="U53984" s="59"/>
    </row>
    <row r="53985" spans="21:21" x14ac:dyDescent="0.2">
      <c r="U53985" s="59"/>
    </row>
    <row r="53986" spans="21:21" x14ac:dyDescent="0.2">
      <c r="U53986" s="59"/>
    </row>
    <row r="53987" spans="21:21" x14ac:dyDescent="0.2">
      <c r="U53987" s="59"/>
    </row>
    <row r="53988" spans="21:21" x14ac:dyDescent="0.2">
      <c r="U53988" s="59"/>
    </row>
    <row r="53989" spans="21:21" x14ac:dyDescent="0.2">
      <c r="U53989" s="59"/>
    </row>
    <row r="53990" spans="21:21" x14ac:dyDescent="0.2">
      <c r="U53990" s="59"/>
    </row>
    <row r="53991" spans="21:21" x14ac:dyDescent="0.2">
      <c r="U53991" s="59"/>
    </row>
    <row r="53992" spans="21:21" x14ac:dyDescent="0.2">
      <c r="U53992" s="59"/>
    </row>
    <row r="53993" spans="21:21" x14ac:dyDescent="0.2">
      <c r="U53993" s="59"/>
    </row>
    <row r="53994" spans="21:21" x14ac:dyDescent="0.2">
      <c r="U53994" s="59"/>
    </row>
    <row r="53995" spans="21:21" x14ac:dyDescent="0.2">
      <c r="U53995" s="59"/>
    </row>
    <row r="53996" spans="21:21" x14ac:dyDescent="0.2">
      <c r="U53996" s="59"/>
    </row>
    <row r="53997" spans="21:21" x14ac:dyDescent="0.2">
      <c r="U53997" s="59"/>
    </row>
    <row r="53998" spans="21:21" x14ac:dyDescent="0.2">
      <c r="U53998" s="59"/>
    </row>
    <row r="53999" spans="21:21" x14ac:dyDescent="0.2">
      <c r="U53999" s="59"/>
    </row>
    <row r="54000" spans="21:21" x14ac:dyDescent="0.2">
      <c r="U54000" s="59"/>
    </row>
    <row r="54001" spans="21:21" x14ac:dyDescent="0.2">
      <c r="U54001" s="59"/>
    </row>
    <row r="54002" spans="21:21" x14ac:dyDescent="0.2">
      <c r="U54002" s="59"/>
    </row>
    <row r="54003" spans="21:21" x14ac:dyDescent="0.2">
      <c r="U54003" s="59"/>
    </row>
    <row r="54004" spans="21:21" x14ac:dyDescent="0.2">
      <c r="U54004" s="59"/>
    </row>
    <row r="54005" spans="21:21" x14ac:dyDescent="0.2">
      <c r="U54005" s="59"/>
    </row>
    <row r="54006" spans="21:21" x14ac:dyDescent="0.2">
      <c r="U54006" s="59"/>
    </row>
    <row r="54007" spans="21:21" x14ac:dyDescent="0.2">
      <c r="U54007" s="59"/>
    </row>
    <row r="54008" spans="21:21" x14ac:dyDescent="0.2">
      <c r="U54008" s="59"/>
    </row>
    <row r="54009" spans="21:21" x14ac:dyDescent="0.2">
      <c r="U54009" s="59"/>
    </row>
    <row r="54010" spans="21:21" x14ac:dyDescent="0.2">
      <c r="U54010" s="59"/>
    </row>
    <row r="54011" spans="21:21" x14ac:dyDescent="0.2">
      <c r="U54011" s="59"/>
    </row>
    <row r="54012" spans="21:21" x14ac:dyDescent="0.2">
      <c r="U54012" s="59"/>
    </row>
    <row r="54013" spans="21:21" x14ac:dyDescent="0.2">
      <c r="U54013" s="59"/>
    </row>
    <row r="54014" spans="21:21" x14ac:dyDescent="0.2">
      <c r="U54014" s="59"/>
    </row>
    <row r="54015" spans="21:21" x14ac:dyDescent="0.2">
      <c r="U54015" s="59"/>
    </row>
    <row r="54016" spans="21:21" x14ac:dyDescent="0.2">
      <c r="U54016" s="59"/>
    </row>
    <row r="54017" spans="21:21" x14ac:dyDescent="0.2">
      <c r="U54017" s="59"/>
    </row>
    <row r="54018" spans="21:21" x14ac:dyDescent="0.2">
      <c r="U54018" s="59"/>
    </row>
    <row r="54019" spans="21:21" x14ac:dyDescent="0.2">
      <c r="U54019" s="59"/>
    </row>
    <row r="54020" spans="21:21" x14ac:dyDescent="0.2">
      <c r="U54020" s="59"/>
    </row>
    <row r="54021" spans="21:21" x14ac:dyDescent="0.2">
      <c r="U54021" s="59"/>
    </row>
    <row r="54022" spans="21:21" x14ac:dyDescent="0.2">
      <c r="U54022" s="59"/>
    </row>
    <row r="54023" spans="21:21" x14ac:dyDescent="0.2">
      <c r="U54023" s="59"/>
    </row>
    <row r="54024" spans="21:21" x14ac:dyDescent="0.2">
      <c r="U54024" s="59"/>
    </row>
    <row r="54025" spans="21:21" x14ac:dyDescent="0.2">
      <c r="U54025" s="59"/>
    </row>
    <row r="54026" spans="21:21" x14ac:dyDescent="0.2">
      <c r="U54026" s="59"/>
    </row>
    <row r="54027" spans="21:21" x14ac:dyDescent="0.2">
      <c r="U54027" s="59"/>
    </row>
    <row r="54028" spans="21:21" x14ac:dyDescent="0.2">
      <c r="U54028" s="59"/>
    </row>
    <row r="54029" spans="21:21" x14ac:dyDescent="0.2">
      <c r="U54029" s="59"/>
    </row>
    <row r="54030" spans="21:21" x14ac:dyDescent="0.2">
      <c r="U54030" s="59"/>
    </row>
    <row r="54031" spans="21:21" x14ac:dyDescent="0.2">
      <c r="U54031" s="59"/>
    </row>
    <row r="54032" spans="21:21" x14ac:dyDescent="0.2">
      <c r="U54032" s="59"/>
    </row>
    <row r="54033" spans="21:21" x14ac:dyDescent="0.2">
      <c r="U54033" s="59"/>
    </row>
    <row r="54034" spans="21:21" x14ac:dyDescent="0.2">
      <c r="U54034" s="59"/>
    </row>
    <row r="54035" spans="21:21" x14ac:dyDescent="0.2">
      <c r="U54035" s="59"/>
    </row>
    <row r="54036" spans="21:21" x14ac:dyDescent="0.2">
      <c r="U54036" s="59"/>
    </row>
    <row r="54037" spans="21:21" x14ac:dyDescent="0.2">
      <c r="U54037" s="59"/>
    </row>
    <row r="54038" spans="21:21" x14ac:dyDescent="0.2">
      <c r="U54038" s="59"/>
    </row>
    <row r="54039" spans="21:21" x14ac:dyDescent="0.2">
      <c r="U54039" s="59"/>
    </row>
    <row r="54040" spans="21:21" x14ac:dyDescent="0.2">
      <c r="U54040" s="59"/>
    </row>
    <row r="54041" spans="21:21" x14ac:dyDescent="0.2">
      <c r="U54041" s="59"/>
    </row>
    <row r="54042" spans="21:21" x14ac:dyDescent="0.2">
      <c r="U54042" s="59"/>
    </row>
    <row r="54043" spans="21:21" x14ac:dyDescent="0.2">
      <c r="U54043" s="59"/>
    </row>
    <row r="54044" spans="21:21" x14ac:dyDescent="0.2">
      <c r="U54044" s="59"/>
    </row>
    <row r="54045" spans="21:21" x14ac:dyDescent="0.2">
      <c r="U54045" s="59"/>
    </row>
    <row r="54046" spans="21:21" x14ac:dyDescent="0.2">
      <c r="U54046" s="59"/>
    </row>
    <row r="54047" spans="21:21" x14ac:dyDescent="0.2">
      <c r="U54047" s="59"/>
    </row>
    <row r="54048" spans="21:21" x14ac:dyDescent="0.2">
      <c r="U54048" s="59"/>
    </row>
    <row r="54049" spans="21:21" x14ac:dyDescent="0.2">
      <c r="U54049" s="59"/>
    </row>
    <row r="54050" spans="21:21" x14ac:dyDescent="0.2">
      <c r="U54050" s="59"/>
    </row>
    <row r="54051" spans="21:21" x14ac:dyDescent="0.2">
      <c r="U54051" s="59"/>
    </row>
    <row r="54052" spans="21:21" x14ac:dyDescent="0.2">
      <c r="U54052" s="59"/>
    </row>
    <row r="54053" spans="21:21" x14ac:dyDescent="0.2">
      <c r="U54053" s="59"/>
    </row>
    <row r="54054" spans="21:21" x14ac:dyDescent="0.2">
      <c r="U54054" s="59"/>
    </row>
    <row r="54055" spans="21:21" x14ac:dyDescent="0.2">
      <c r="U54055" s="59"/>
    </row>
    <row r="54056" spans="21:21" x14ac:dyDescent="0.2">
      <c r="U54056" s="59"/>
    </row>
    <row r="54057" spans="21:21" x14ac:dyDescent="0.2">
      <c r="U54057" s="59"/>
    </row>
    <row r="54058" spans="21:21" x14ac:dyDescent="0.2">
      <c r="U54058" s="59"/>
    </row>
    <row r="54059" spans="21:21" x14ac:dyDescent="0.2">
      <c r="U54059" s="59"/>
    </row>
    <row r="54060" spans="21:21" x14ac:dyDescent="0.2">
      <c r="U54060" s="59"/>
    </row>
    <row r="54061" spans="21:21" x14ac:dyDescent="0.2">
      <c r="U54061" s="59"/>
    </row>
    <row r="54062" spans="21:21" x14ac:dyDescent="0.2">
      <c r="U54062" s="59"/>
    </row>
    <row r="54063" spans="21:21" x14ac:dyDescent="0.2">
      <c r="U54063" s="59"/>
    </row>
    <row r="54064" spans="21:21" x14ac:dyDescent="0.2">
      <c r="U54064" s="59"/>
    </row>
    <row r="54065" spans="21:21" x14ac:dyDescent="0.2">
      <c r="U54065" s="59"/>
    </row>
    <row r="54066" spans="21:21" x14ac:dyDescent="0.2">
      <c r="U54066" s="59"/>
    </row>
    <row r="54067" spans="21:21" x14ac:dyDescent="0.2">
      <c r="U54067" s="59"/>
    </row>
    <row r="54068" spans="21:21" x14ac:dyDescent="0.2">
      <c r="U54068" s="59"/>
    </row>
    <row r="54069" spans="21:21" x14ac:dyDescent="0.2">
      <c r="U54069" s="59"/>
    </row>
    <row r="54070" spans="21:21" x14ac:dyDescent="0.2">
      <c r="U54070" s="59"/>
    </row>
    <row r="54071" spans="21:21" x14ac:dyDescent="0.2">
      <c r="U54071" s="59"/>
    </row>
    <row r="54072" spans="21:21" x14ac:dyDescent="0.2">
      <c r="U54072" s="59"/>
    </row>
    <row r="54073" spans="21:21" x14ac:dyDescent="0.2">
      <c r="U54073" s="59"/>
    </row>
    <row r="54074" spans="21:21" x14ac:dyDescent="0.2">
      <c r="U54074" s="59"/>
    </row>
    <row r="54075" spans="21:21" x14ac:dyDescent="0.2">
      <c r="U54075" s="59"/>
    </row>
    <row r="54076" spans="21:21" x14ac:dyDescent="0.2">
      <c r="U54076" s="59"/>
    </row>
    <row r="54077" spans="21:21" x14ac:dyDescent="0.2">
      <c r="U54077" s="59"/>
    </row>
    <row r="54078" spans="21:21" x14ac:dyDescent="0.2">
      <c r="U54078" s="59"/>
    </row>
    <row r="54079" spans="21:21" x14ac:dyDescent="0.2">
      <c r="U54079" s="59"/>
    </row>
    <row r="54080" spans="21:21" x14ac:dyDescent="0.2">
      <c r="U54080" s="59"/>
    </row>
    <row r="54081" spans="21:21" x14ac:dyDescent="0.2">
      <c r="U54081" s="59"/>
    </row>
    <row r="54082" spans="21:21" x14ac:dyDescent="0.2">
      <c r="U54082" s="59"/>
    </row>
    <row r="54083" spans="21:21" x14ac:dyDescent="0.2">
      <c r="U54083" s="59"/>
    </row>
    <row r="54084" spans="21:21" x14ac:dyDescent="0.2">
      <c r="U54084" s="59"/>
    </row>
    <row r="54085" spans="21:21" x14ac:dyDescent="0.2">
      <c r="U54085" s="59"/>
    </row>
    <row r="54086" spans="21:21" x14ac:dyDescent="0.2">
      <c r="U54086" s="59"/>
    </row>
    <row r="54087" spans="21:21" x14ac:dyDescent="0.2">
      <c r="U54087" s="59"/>
    </row>
    <row r="54088" spans="21:21" x14ac:dyDescent="0.2">
      <c r="U54088" s="59"/>
    </row>
    <row r="54089" spans="21:21" x14ac:dyDescent="0.2">
      <c r="U54089" s="59"/>
    </row>
    <row r="54090" spans="21:21" x14ac:dyDescent="0.2">
      <c r="U54090" s="59"/>
    </row>
    <row r="54091" spans="21:21" x14ac:dyDescent="0.2">
      <c r="U54091" s="59"/>
    </row>
    <row r="54092" spans="21:21" x14ac:dyDescent="0.2">
      <c r="U54092" s="59"/>
    </row>
    <row r="54093" spans="21:21" x14ac:dyDescent="0.2">
      <c r="U54093" s="59"/>
    </row>
    <row r="54094" spans="21:21" x14ac:dyDescent="0.2">
      <c r="U54094" s="59"/>
    </row>
    <row r="54095" spans="21:21" x14ac:dyDescent="0.2">
      <c r="U54095" s="59"/>
    </row>
    <row r="54096" spans="21:21" x14ac:dyDescent="0.2">
      <c r="U54096" s="59"/>
    </row>
    <row r="54097" spans="21:21" x14ac:dyDescent="0.2">
      <c r="U54097" s="59"/>
    </row>
    <row r="54098" spans="21:21" x14ac:dyDescent="0.2">
      <c r="U54098" s="59"/>
    </row>
    <row r="54099" spans="21:21" x14ac:dyDescent="0.2">
      <c r="U54099" s="59"/>
    </row>
    <row r="54100" spans="21:21" x14ac:dyDescent="0.2">
      <c r="U54100" s="59"/>
    </row>
    <row r="54101" spans="21:21" x14ac:dyDescent="0.2">
      <c r="U54101" s="59"/>
    </row>
    <row r="54102" spans="21:21" x14ac:dyDescent="0.2">
      <c r="U54102" s="59"/>
    </row>
    <row r="54103" spans="21:21" x14ac:dyDescent="0.2">
      <c r="U54103" s="59"/>
    </row>
    <row r="54104" spans="21:21" x14ac:dyDescent="0.2">
      <c r="U54104" s="59"/>
    </row>
    <row r="54105" spans="21:21" x14ac:dyDescent="0.2">
      <c r="U54105" s="59"/>
    </row>
    <row r="54106" spans="21:21" x14ac:dyDescent="0.2">
      <c r="U54106" s="59"/>
    </row>
    <row r="54107" spans="21:21" x14ac:dyDescent="0.2">
      <c r="U54107" s="59"/>
    </row>
    <row r="54108" spans="21:21" x14ac:dyDescent="0.2">
      <c r="U54108" s="59"/>
    </row>
    <row r="54109" spans="21:21" x14ac:dyDescent="0.2">
      <c r="U54109" s="59"/>
    </row>
    <row r="54110" spans="21:21" x14ac:dyDescent="0.2">
      <c r="U54110" s="59"/>
    </row>
    <row r="54111" spans="21:21" x14ac:dyDescent="0.2">
      <c r="U54111" s="59"/>
    </row>
    <row r="54112" spans="21:21" x14ac:dyDescent="0.2">
      <c r="U54112" s="59"/>
    </row>
    <row r="54113" spans="21:21" x14ac:dyDescent="0.2">
      <c r="U54113" s="59"/>
    </row>
    <row r="54114" spans="21:21" x14ac:dyDescent="0.2">
      <c r="U54114" s="59"/>
    </row>
    <row r="54115" spans="21:21" x14ac:dyDescent="0.2">
      <c r="U54115" s="59"/>
    </row>
    <row r="54116" spans="21:21" x14ac:dyDescent="0.2">
      <c r="U54116" s="59"/>
    </row>
    <row r="54117" spans="21:21" x14ac:dyDescent="0.2">
      <c r="U54117" s="59"/>
    </row>
    <row r="54118" spans="21:21" x14ac:dyDescent="0.2">
      <c r="U54118" s="59"/>
    </row>
    <row r="54119" spans="21:21" x14ac:dyDescent="0.2">
      <c r="U54119" s="59"/>
    </row>
    <row r="54120" spans="21:21" x14ac:dyDescent="0.2">
      <c r="U54120" s="59"/>
    </row>
    <row r="54121" spans="21:21" x14ac:dyDescent="0.2">
      <c r="U54121" s="59"/>
    </row>
    <row r="54122" spans="21:21" x14ac:dyDescent="0.2">
      <c r="U54122" s="59"/>
    </row>
    <row r="54123" spans="21:21" x14ac:dyDescent="0.2">
      <c r="U54123" s="59"/>
    </row>
    <row r="54124" spans="21:21" x14ac:dyDescent="0.2">
      <c r="U54124" s="59"/>
    </row>
    <row r="54125" spans="21:21" x14ac:dyDescent="0.2">
      <c r="U54125" s="59"/>
    </row>
    <row r="54126" spans="21:21" x14ac:dyDescent="0.2">
      <c r="U54126" s="59"/>
    </row>
    <row r="54127" spans="21:21" x14ac:dyDescent="0.2">
      <c r="U54127" s="59"/>
    </row>
    <row r="54128" spans="21:21" x14ac:dyDescent="0.2">
      <c r="U54128" s="59"/>
    </row>
    <row r="54129" spans="21:21" x14ac:dyDescent="0.2">
      <c r="U54129" s="59"/>
    </row>
    <row r="54130" spans="21:21" x14ac:dyDescent="0.2">
      <c r="U54130" s="59"/>
    </row>
    <row r="54131" spans="21:21" x14ac:dyDescent="0.2">
      <c r="U54131" s="59"/>
    </row>
    <row r="54132" spans="21:21" x14ac:dyDescent="0.2">
      <c r="U54132" s="59"/>
    </row>
    <row r="54133" spans="21:21" x14ac:dyDescent="0.2">
      <c r="U54133" s="59"/>
    </row>
    <row r="54134" spans="21:21" x14ac:dyDescent="0.2">
      <c r="U54134" s="59"/>
    </row>
    <row r="54135" spans="21:21" x14ac:dyDescent="0.2">
      <c r="U54135" s="59"/>
    </row>
    <row r="54136" spans="21:21" x14ac:dyDescent="0.2">
      <c r="U54136" s="59"/>
    </row>
    <row r="54137" spans="21:21" x14ac:dyDescent="0.2">
      <c r="U54137" s="59"/>
    </row>
    <row r="54138" spans="21:21" x14ac:dyDescent="0.2">
      <c r="U54138" s="59"/>
    </row>
    <row r="54139" spans="21:21" x14ac:dyDescent="0.2">
      <c r="U54139" s="59"/>
    </row>
    <row r="54140" spans="21:21" x14ac:dyDescent="0.2">
      <c r="U54140" s="59"/>
    </row>
    <row r="54141" spans="21:21" x14ac:dyDescent="0.2">
      <c r="U54141" s="59"/>
    </row>
    <row r="54142" spans="21:21" x14ac:dyDescent="0.2">
      <c r="U54142" s="59"/>
    </row>
    <row r="54143" spans="21:21" x14ac:dyDescent="0.2">
      <c r="U54143" s="59"/>
    </row>
    <row r="54144" spans="21:21" x14ac:dyDescent="0.2">
      <c r="U54144" s="59"/>
    </row>
    <row r="54145" spans="21:21" x14ac:dyDescent="0.2">
      <c r="U54145" s="59"/>
    </row>
    <row r="54146" spans="21:21" x14ac:dyDescent="0.2">
      <c r="U54146" s="59"/>
    </row>
    <row r="54147" spans="21:21" x14ac:dyDescent="0.2">
      <c r="U54147" s="59"/>
    </row>
    <row r="54148" spans="21:21" x14ac:dyDescent="0.2">
      <c r="U54148" s="59"/>
    </row>
    <row r="54149" spans="21:21" x14ac:dyDescent="0.2">
      <c r="U54149" s="59"/>
    </row>
    <row r="54150" spans="21:21" x14ac:dyDescent="0.2">
      <c r="U54150" s="59"/>
    </row>
    <row r="54151" spans="21:21" x14ac:dyDescent="0.2">
      <c r="U54151" s="59"/>
    </row>
    <row r="54152" spans="21:21" x14ac:dyDescent="0.2">
      <c r="U54152" s="59"/>
    </row>
    <row r="54153" spans="21:21" x14ac:dyDescent="0.2">
      <c r="U54153" s="59"/>
    </row>
    <row r="54154" spans="21:21" x14ac:dyDescent="0.2">
      <c r="U54154" s="59"/>
    </row>
    <row r="54155" spans="21:21" x14ac:dyDescent="0.2">
      <c r="U54155" s="59"/>
    </row>
    <row r="54156" spans="21:21" x14ac:dyDescent="0.2">
      <c r="U54156" s="59"/>
    </row>
    <row r="54157" spans="21:21" x14ac:dyDescent="0.2">
      <c r="U54157" s="59"/>
    </row>
    <row r="54158" spans="21:21" x14ac:dyDescent="0.2">
      <c r="U54158" s="59"/>
    </row>
    <row r="54159" spans="21:21" x14ac:dyDescent="0.2">
      <c r="U54159" s="59"/>
    </row>
    <row r="54160" spans="21:21" x14ac:dyDescent="0.2">
      <c r="U54160" s="59"/>
    </row>
    <row r="54161" spans="21:21" x14ac:dyDescent="0.2">
      <c r="U54161" s="59"/>
    </row>
    <row r="54162" spans="21:21" x14ac:dyDescent="0.2">
      <c r="U54162" s="59"/>
    </row>
    <row r="54163" spans="21:21" x14ac:dyDescent="0.2">
      <c r="U54163" s="59"/>
    </row>
    <row r="54164" spans="21:21" x14ac:dyDescent="0.2">
      <c r="U54164" s="59"/>
    </row>
    <row r="54165" spans="21:21" x14ac:dyDescent="0.2">
      <c r="U54165" s="59"/>
    </row>
    <row r="54166" spans="21:21" x14ac:dyDescent="0.2">
      <c r="U54166" s="59"/>
    </row>
    <row r="54167" spans="21:21" x14ac:dyDescent="0.2">
      <c r="U54167" s="59"/>
    </row>
    <row r="54168" spans="21:21" x14ac:dyDescent="0.2">
      <c r="U54168" s="59"/>
    </row>
    <row r="54169" spans="21:21" x14ac:dyDescent="0.2">
      <c r="U54169" s="59"/>
    </row>
    <row r="54170" spans="21:21" x14ac:dyDescent="0.2">
      <c r="U54170" s="59"/>
    </row>
    <row r="54171" spans="21:21" x14ac:dyDescent="0.2">
      <c r="U54171" s="59"/>
    </row>
    <row r="54172" spans="21:21" x14ac:dyDescent="0.2">
      <c r="U54172" s="59"/>
    </row>
    <row r="54173" spans="21:21" x14ac:dyDescent="0.2">
      <c r="U54173" s="59"/>
    </row>
    <row r="54174" spans="21:21" x14ac:dyDescent="0.2">
      <c r="U54174" s="59"/>
    </row>
    <row r="54175" spans="21:21" x14ac:dyDescent="0.2">
      <c r="U54175" s="59"/>
    </row>
    <row r="54176" spans="21:21" x14ac:dyDescent="0.2">
      <c r="U54176" s="59"/>
    </row>
    <row r="54177" spans="21:21" x14ac:dyDescent="0.2">
      <c r="U54177" s="59"/>
    </row>
    <row r="54178" spans="21:21" x14ac:dyDescent="0.2">
      <c r="U54178" s="59"/>
    </row>
    <row r="54179" spans="21:21" x14ac:dyDescent="0.2">
      <c r="U54179" s="59"/>
    </row>
    <row r="54180" spans="21:21" x14ac:dyDescent="0.2">
      <c r="U54180" s="59"/>
    </row>
    <row r="54181" spans="21:21" x14ac:dyDescent="0.2">
      <c r="U54181" s="59"/>
    </row>
    <row r="54182" spans="21:21" x14ac:dyDescent="0.2">
      <c r="U54182" s="59"/>
    </row>
    <row r="54183" spans="21:21" x14ac:dyDescent="0.2">
      <c r="U54183" s="59"/>
    </row>
    <row r="54184" spans="21:21" x14ac:dyDescent="0.2">
      <c r="U54184" s="59"/>
    </row>
    <row r="54185" spans="21:21" x14ac:dyDescent="0.2">
      <c r="U54185" s="59"/>
    </row>
    <row r="54186" spans="21:21" x14ac:dyDescent="0.2">
      <c r="U54186" s="59"/>
    </row>
    <row r="54187" spans="21:21" x14ac:dyDescent="0.2">
      <c r="U54187" s="59"/>
    </row>
    <row r="54188" spans="21:21" x14ac:dyDescent="0.2">
      <c r="U54188" s="59"/>
    </row>
    <row r="54189" spans="21:21" x14ac:dyDescent="0.2">
      <c r="U54189" s="59"/>
    </row>
    <row r="54190" spans="21:21" x14ac:dyDescent="0.2">
      <c r="U54190" s="59"/>
    </row>
    <row r="54191" spans="21:21" x14ac:dyDescent="0.2">
      <c r="U54191" s="59"/>
    </row>
    <row r="54192" spans="21:21" x14ac:dyDescent="0.2">
      <c r="U54192" s="59"/>
    </row>
    <row r="54193" spans="21:21" x14ac:dyDescent="0.2">
      <c r="U54193" s="59"/>
    </row>
    <row r="54194" spans="21:21" x14ac:dyDescent="0.2">
      <c r="U54194" s="59"/>
    </row>
    <row r="54195" spans="21:21" x14ac:dyDescent="0.2">
      <c r="U54195" s="59"/>
    </row>
    <row r="54196" spans="21:21" x14ac:dyDescent="0.2">
      <c r="U54196" s="59"/>
    </row>
    <row r="54197" spans="21:21" x14ac:dyDescent="0.2">
      <c r="U54197" s="59"/>
    </row>
    <row r="54198" spans="21:21" x14ac:dyDescent="0.2">
      <c r="U54198" s="59"/>
    </row>
    <row r="54199" spans="21:21" x14ac:dyDescent="0.2">
      <c r="U54199" s="59"/>
    </row>
    <row r="54200" spans="21:21" x14ac:dyDescent="0.2">
      <c r="U54200" s="59"/>
    </row>
    <row r="54201" spans="21:21" x14ac:dyDescent="0.2">
      <c r="U54201" s="59"/>
    </row>
    <row r="54202" spans="21:21" x14ac:dyDescent="0.2">
      <c r="U54202" s="59"/>
    </row>
    <row r="54203" spans="21:21" x14ac:dyDescent="0.2">
      <c r="U54203" s="59"/>
    </row>
    <row r="54204" spans="21:21" x14ac:dyDescent="0.2">
      <c r="U54204" s="59"/>
    </row>
    <row r="54205" spans="21:21" x14ac:dyDescent="0.2">
      <c r="U54205" s="59"/>
    </row>
    <row r="54206" spans="21:21" x14ac:dyDescent="0.2">
      <c r="U54206" s="59"/>
    </row>
    <row r="54207" spans="21:21" x14ac:dyDescent="0.2">
      <c r="U54207" s="59"/>
    </row>
    <row r="54208" spans="21:21" x14ac:dyDescent="0.2">
      <c r="U54208" s="59"/>
    </row>
    <row r="54209" spans="21:21" x14ac:dyDescent="0.2">
      <c r="U54209" s="59"/>
    </row>
    <row r="54210" spans="21:21" x14ac:dyDescent="0.2">
      <c r="U54210" s="59"/>
    </row>
    <row r="54211" spans="21:21" x14ac:dyDescent="0.2">
      <c r="U54211" s="59"/>
    </row>
    <row r="54212" spans="21:21" x14ac:dyDescent="0.2">
      <c r="U54212" s="59"/>
    </row>
    <row r="54213" spans="21:21" x14ac:dyDescent="0.2">
      <c r="U54213" s="59"/>
    </row>
    <row r="54214" spans="21:21" x14ac:dyDescent="0.2">
      <c r="U54214" s="59"/>
    </row>
    <row r="54215" spans="21:21" x14ac:dyDescent="0.2">
      <c r="U54215" s="59"/>
    </row>
    <row r="54216" spans="21:21" x14ac:dyDescent="0.2">
      <c r="U54216" s="59"/>
    </row>
    <row r="54217" spans="21:21" x14ac:dyDescent="0.2">
      <c r="U54217" s="59"/>
    </row>
    <row r="54218" spans="21:21" x14ac:dyDescent="0.2">
      <c r="U54218" s="59"/>
    </row>
    <row r="54219" spans="21:21" x14ac:dyDescent="0.2">
      <c r="U54219" s="59"/>
    </row>
    <row r="54220" spans="21:21" x14ac:dyDescent="0.2">
      <c r="U54220" s="59"/>
    </row>
    <row r="54221" spans="21:21" x14ac:dyDescent="0.2">
      <c r="U54221" s="59"/>
    </row>
    <row r="54222" spans="21:21" x14ac:dyDescent="0.2">
      <c r="U54222" s="59"/>
    </row>
    <row r="54223" spans="21:21" x14ac:dyDescent="0.2">
      <c r="U54223" s="59"/>
    </row>
    <row r="54224" spans="21:21" x14ac:dyDescent="0.2">
      <c r="U54224" s="59"/>
    </row>
    <row r="54225" spans="21:21" x14ac:dyDescent="0.2">
      <c r="U54225" s="59"/>
    </row>
    <row r="54226" spans="21:21" x14ac:dyDescent="0.2">
      <c r="U54226" s="59"/>
    </row>
    <row r="54227" spans="21:21" x14ac:dyDescent="0.2">
      <c r="U54227" s="59"/>
    </row>
    <row r="54228" spans="21:21" x14ac:dyDescent="0.2">
      <c r="U54228" s="59"/>
    </row>
    <row r="54229" spans="21:21" x14ac:dyDescent="0.2">
      <c r="U54229" s="59"/>
    </row>
    <row r="54230" spans="21:21" x14ac:dyDescent="0.2">
      <c r="U54230" s="59"/>
    </row>
    <row r="54231" spans="21:21" x14ac:dyDescent="0.2">
      <c r="U54231" s="59"/>
    </row>
    <row r="54232" spans="21:21" x14ac:dyDescent="0.2">
      <c r="U54232" s="59"/>
    </row>
    <row r="54233" spans="21:21" x14ac:dyDescent="0.2">
      <c r="U54233" s="59"/>
    </row>
    <row r="54234" spans="21:21" x14ac:dyDescent="0.2">
      <c r="U54234" s="59"/>
    </row>
    <row r="54235" spans="21:21" x14ac:dyDescent="0.2">
      <c r="U54235" s="59"/>
    </row>
    <row r="54236" spans="21:21" x14ac:dyDescent="0.2">
      <c r="U54236" s="59"/>
    </row>
    <row r="54237" spans="21:21" x14ac:dyDescent="0.2">
      <c r="U54237" s="59"/>
    </row>
    <row r="54238" spans="21:21" x14ac:dyDescent="0.2">
      <c r="U54238" s="59"/>
    </row>
    <row r="54239" spans="21:21" x14ac:dyDescent="0.2">
      <c r="U54239" s="59"/>
    </row>
    <row r="54240" spans="21:21" x14ac:dyDescent="0.2">
      <c r="U54240" s="59"/>
    </row>
    <row r="54241" spans="21:21" x14ac:dyDescent="0.2">
      <c r="U54241" s="59"/>
    </row>
    <row r="54242" spans="21:21" x14ac:dyDescent="0.2">
      <c r="U54242" s="59"/>
    </row>
    <row r="54243" spans="21:21" x14ac:dyDescent="0.2">
      <c r="U54243" s="59"/>
    </row>
    <row r="54244" spans="21:21" x14ac:dyDescent="0.2">
      <c r="U54244" s="59"/>
    </row>
    <row r="54245" spans="21:21" x14ac:dyDescent="0.2">
      <c r="U54245" s="59"/>
    </row>
    <row r="54246" spans="21:21" x14ac:dyDescent="0.2">
      <c r="U54246" s="59"/>
    </row>
    <row r="54247" spans="21:21" x14ac:dyDescent="0.2">
      <c r="U54247" s="59"/>
    </row>
    <row r="54248" spans="21:21" x14ac:dyDescent="0.2">
      <c r="U54248" s="59"/>
    </row>
    <row r="54249" spans="21:21" x14ac:dyDescent="0.2">
      <c r="U54249" s="59"/>
    </row>
    <row r="54250" spans="21:21" x14ac:dyDescent="0.2">
      <c r="U54250" s="59"/>
    </row>
    <row r="54251" spans="21:21" x14ac:dyDescent="0.2">
      <c r="U54251" s="59"/>
    </row>
    <row r="54252" spans="21:21" x14ac:dyDescent="0.2">
      <c r="U54252" s="59"/>
    </row>
    <row r="54253" spans="21:21" x14ac:dyDescent="0.2">
      <c r="U54253" s="59"/>
    </row>
    <row r="54254" spans="21:21" x14ac:dyDescent="0.2">
      <c r="U54254" s="59"/>
    </row>
    <row r="54255" spans="21:21" x14ac:dyDescent="0.2">
      <c r="U54255" s="59"/>
    </row>
    <row r="54256" spans="21:21" x14ac:dyDescent="0.2">
      <c r="U54256" s="59"/>
    </row>
    <row r="54257" spans="21:21" x14ac:dyDescent="0.2">
      <c r="U54257" s="59"/>
    </row>
    <row r="54258" spans="21:21" x14ac:dyDescent="0.2">
      <c r="U54258" s="59"/>
    </row>
    <row r="54259" spans="21:21" x14ac:dyDescent="0.2">
      <c r="U54259" s="59"/>
    </row>
    <row r="54260" spans="21:21" x14ac:dyDescent="0.2">
      <c r="U54260" s="59"/>
    </row>
    <row r="54261" spans="21:21" x14ac:dyDescent="0.2">
      <c r="U54261" s="59"/>
    </row>
    <row r="54262" spans="21:21" x14ac:dyDescent="0.2">
      <c r="U54262" s="59"/>
    </row>
    <row r="54263" spans="21:21" x14ac:dyDescent="0.2">
      <c r="U54263" s="59"/>
    </row>
    <row r="54264" spans="21:21" x14ac:dyDescent="0.2">
      <c r="U54264" s="59"/>
    </row>
    <row r="54265" spans="21:21" x14ac:dyDescent="0.2">
      <c r="U54265" s="59"/>
    </row>
    <row r="54266" spans="21:21" x14ac:dyDescent="0.2">
      <c r="U54266" s="59"/>
    </row>
    <row r="54267" spans="21:21" x14ac:dyDescent="0.2">
      <c r="U54267" s="59"/>
    </row>
    <row r="54268" spans="21:21" x14ac:dyDescent="0.2">
      <c r="U54268" s="59"/>
    </row>
    <row r="54269" spans="21:21" x14ac:dyDescent="0.2">
      <c r="U54269" s="59"/>
    </row>
    <row r="54270" spans="21:21" x14ac:dyDescent="0.2">
      <c r="U54270" s="59"/>
    </row>
    <row r="54271" spans="21:21" x14ac:dyDescent="0.2">
      <c r="U54271" s="59"/>
    </row>
    <row r="54272" spans="21:21" x14ac:dyDescent="0.2">
      <c r="U54272" s="59"/>
    </row>
    <row r="54273" spans="21:21" x14ac:dyDescent="0.2">
      <c r="U54273" s="59"/>
    </row>
    <row r="54274" spans="21:21" x14ac:dyDescent="0.2">
      <c r="U54274" s="59"/>
    </row>
    <row r="54275" spans="21:21" x14ac:dyDescent="0.2">
      <c r="U54275" s="59"/>
    </row>
    <row r="54276" spans="21:21" x14ac:dyDescent="0.2">
      <c r="U54276" s="59"/>
    </row>
    <row r="54277" spans="21:21" x14ac:dyDescent="0.2">
      <c r="U54277" s="59"/>
    </row>
    <row r="54278" spans="21:21" x14ac:dyDescent="0.2">
      <c r="U54278" s="59"/>
    </row>
    <row r="54279" spans="21:21" x14ac:dyDescent="0.2">
      <c r="U54279" s="59"/>
    </row>
    <row r="54280" spans="21:21" x14ac:dyDescent="0.2">
      <c r="U54280" s="59"/>
    </row>
    <row r="54281" spans="21:21" x14ac:dyDescent="0.2">
      <c r="U54281" s="59"/>
    </row>
    <row r="54282" spans="21:21" x14ac:dyDescent="0.2">
      <c r="U54282" s="59"/>
    </row>
    <row r="54283" spans="21:21" x14ac:dyDescent="0.2">
      <c r="U54283" s="59"/>
    </row>
    <row r="54284" spans="21:21" x14ac:dyDescent="0.2">
      <c r="U54284" s="59"/>
    </row>
    <row r="54285" spans="21:21" x14ac:dyDescent="0.2">
      <c r="U54285" s="59"/>
    </row>
    <row r="54286" spans="21:21" x14ac:dyDescent="0.2">
      <c r="U54286" s="59"/>
    </row>
    <row r="54287" spans="21:21" x14ac:dyDescent="0.2">
      <c r="U54287" s="59"/>
    </row>
    <row r="54288" spans="21:21" x14ac:dyDescent="0.2">
      <c r="U54288" s="59"/>
    </row>
    <row r="54289" spans="21:21" x14ac:dyDescent="0.2">
      <c r="U54289" s="59"/>
    </row>
    <row r="54290" spans="21:21" x14ac:dyDescent="0.2">
      <c r="U54290" s="59"/>
    </row>
    <row r="54291" spans="21:21" x14ac:dyDescent="0.2">
      <c r="U54291" s="59"/>
    </row>
    <row r="54292" spans="21:21" x14ac:dyDescent="0.2">
      <c r="U54292" s="59"/>
    </row>
    <row r="54293" spans="21:21" x14ac:dyDescent="0.2">
      <c r="U54293" s="59"/>
    </row>
    <row r="54294" spans="21:21" x14ac:dyDescent="0.2">
      <c r="U54294" s="59"/>
    </row>
    <row r="54295" spans="21:21" x14ac:dyDescent="0.2">
      <c r="U54295" s="59"/>
    </row>
    <row r="54296" spans="21:21" x14ac:dyDescent="0.2">
      <c r="U54296" s="59"/>
    </row>
    <row r="54297" spans="21:21" x14ac:dyDescent="0.2">
      <c r="U54297" s="59"/>
    </row>
    <row r="54298" spans="21:21" x14ac:dyDescent="0.2">
      <c r="U54298" s="59"/>
    </row>
    <row r="54299" spans="21:21" x14ac:dyDescent="0.2">
      <c r="U54299" s="59"/>
    </row>
    <row r="54300" spans="21:21" x14ac:dyDescent="0.2">
      <c r="U54300" s="59"/>
    </row>
    <row r="54301" spans="21:21" x14ac:dyDescent="0.2">
      <c r="U54301" s="59"/>
    </row>
    <row r="54302" spans="21:21" x14ac:dyDescent="0.2">
      <c r="U54302" s="59"/>
    </row>
    <row r="54303" spans="21:21" x14ac:dyDescent="0.2">
      <c r="U54303" s="59"/>
    </row>
    <row r="54304" spans="21:21" x14ac:dyDescent="0.2">
      <c r="U54304" s="59"/>
    </row>
    <row r="54305" spans="21:21" x14ac:dyDescent="0.2">
      <c r="U54305" s="59"/>
    </row>
    <row r="54306" spans="21:21" x14ac:dyDescent="0.2">
      <c r="U54306" s="59"/>
    </row>
    <row r="54307" spans="21:21" x14ac:dyDescent="0.2">
      <c r="U54307" s="59"/>
    </row>
    <row r="54308" spans="21:21" x14ac:dyDescent="0.2">
      <c r="U54308" s="59"/>
    </row>
    <row r="54309" spans="21:21" x14ac:dyDescent="0.2">
      <c r="U54309" s="59"/>
    </row>
    <row r="54310" spans="21:21" x14ac:dyDescent="0.2">
      <c r="U54310" s="59"/>
    </row>
    <row r="54311" spans="21:21" x14ac:dyDescent="0.2">
      <c r="U54311" s="59"/>
    </row>
    <row r="54312" spans="21:21" x14ac:dyDescent="0.2">
      <c r="U54312" s="59"/>
    </row>
    <row r="54313" spans="21:21" x14ac:dyDescent="0.2">
      <c r="U54313" s="59"/>
    </row>
    <row r="54314" spans="21:21" x14ac:dyDescent="0.2">
      <c r="U54314" s="59"/>
    </row>
    <row r="54315" spans="21:21" x14ac:dyDescent="0.2">
      <c r="U54315" s="59"/>
    </row>
    <row r="54316" spans="21:21" x14ac:dyDescent="0.2">
      <c r="U54316" s="59"/>
    </row>
    <row r="54317" spans="21:21" x14ac:dyDescent="0.2">
      <c r="U54317" s="59"/>
    </row>
    <row r="54318" spans="21:21" x14ac:dyDescent="0.2">
      <c r="U54318" s="59"/>
    </row>
    <row r="54319" spans="21:21" x14ac:dyDescent="0.2">
      <c r="U54319" s="59"/>
    </row>
    <row r="54320" spans="21:21" x14ac:dyDescent="0.2">
      <c r="U54320" s="59"/>
    </row>
    <row r="54321" spans="21:21" x14ac:dyDescent="0.2">
      <c r="U54321" s="59"/>
    </row>
    <row r="54322" spans="21:21" x14ac:dyDescent="0.2">
      <c r="U54322" s="59"/>
    </row>
    <row r="54323" spans="21:21" x14ac:dyDescent="0.2">
      <c r="U54323" s="59"/>
    </row>
    <row r="54324" spans="21:21" x14ac:dyDescent="0.2">
      <c r="U54324" s="59"/>
    </row>
    <row r="54325" spans="21:21" x14ac:dyDescent="0.2">
      <c r="U54325" s="59"/>
    </row>
    <row r="54326" spans="21:21" x14ac:dyDescent="0.2">
      <c r="U54326" s="59"/>
    </row>
    <row r="54327" spans="21:21" x14ac:dyDescent="0.2">
      <c r="U54327" s="59"/>
    </row>
    <row r="54328" spans="21:21" x14ac:dyDescent="0.2">
      <c r="U54328" s="59"/>
    </row>
    <row r="54329" spans="21:21" x14ac:dyDescent="0.2">
      <c r="U54329" s="59"/>
    </row>
    <row r="54330" spans="21:21" x14ac:dyDescent="0.2">
      <c r="U54330" s="59"/>
    </row>
    <row r="54331" spans="21:21" x14ac:dyDescent="0.2">
      <c r="U54331" s="59"/>
    </row>
    <row r="54332" spans="21:21" x14ac:dyDescent="0.2">
      <c r="U54332" s="59"/>
    </row>
    <row r="54333" spans="21:21" x14ac:dyDescent="0.2">
      <c r="U54333" s="59"/>
    </row>
    <row r="54334" spans="21:21" x14ac:dyDescent="0.2">
      <c r="U54334" s="59"/>
    </row>
    <row r="54335" spans="21:21" x14ac:dyDescent="0.2">
      <c r="U54335" s="59"/>
    </row>
    <row r="54336" spans="21:21" x14ac:dyDescent="0.2">
      <c r="U54336" s="59"/>
    </row>
    <row r="54337" spans="21:21" x14ac:dyDescent="0.2">
      <c r="U54337" s="59"/>
    </row>
    <row r="54338" spans="21:21" x14ac:dyDescent="0.2">
      <c r="U54338" s="59"/>
    </row>
    <row r="54339" spans="21:21" x14ac:dyDescent="0.2">
      <c r="U54339" s="59"/>
    </row>
    <row r="54340" spans="21:21" x14ac:dyDescent="0.2">
      <c r="U54340" s="59"/>
    </row>
    <row r="54341" spans="21:21" x14ac:dyDescent="0.2">
      <c r="U54341" s="59"/>
    </row>
    <row r="54342" spans="21:21" x14ac:dyDescent="0.2">
      <c r="U54342" s="59"/>
    </row>
    <row r="54343" spans="21:21" x14ac:dyDescent="0.2">
      <c r="U54343" s="59"/>
    </row>
    <row r="54344" spans="21:21" x14ac:dyDescent="0.2">
      <c r="U54344" s="59"/>
    </row>
    <row r="54345" spans="21:21" x14ac:dyDescent="0.2">
      <c r="U54345" s="59"/>
    </row>
    <row r="54346" spans="21:21" x14ac:dyDescent="0.2">
      <c r="U54346" s="59"/>
    </row>
    <row r="54347" spans="21:21" x14ac:dyDescent="0.2">
      <c r="U54347" s="59"/>
    </row>
    <row r="54348" spans="21:21" x14ac:dyDescent="0.2">
      <c r="U54348" s="59"/>
    </row>
    <row r="54349" spans="21:21" x14ac:dyDescent="0.2">
      <c r="U54349" s="59"/>
    </row>
    <row r="54350" spans="21:21" x14ac:dyDescent="0.2">
      <c r="U54350" s="59"/>
    </row>
    <row r="54351" spans="21:21" x14ac:dyDescent="0.2">
      <c r="U54351" s="59"/>
    </row>
    <row r="54352" spans="21:21" x14ac:dyDescent="0.2">
      <c r="U54352" s="59"/>
    </row>
    <row r="54353" spans="21:21" x14ac:dyDescent="0.2">
      <c r="U54353" s="59"/>
    </row>
    <row r="54354" spans="21:21" x14ac:dyDescent="0.2">
      <c r="U54354" s="59"/>
    </row>
    <row r="54355" spans="21:21" x14ac:dyDescent="0.2">
      <c r="U54355" s="59"/>
    </row>
    <row r="54356" spans="21:21" x14ac:dyDescent="0.2">
      <c r="U54356" s="59"/>
    </row>
    <row r="54357" spans="21:21" x14ac:dyDescent="0.2">
      <c r="U54357" s="59"/>
    </row>
    <row r="54358" spans="21:21" x14ac:dyDescent="0.2">
      <c r="U54358" s="59"/>
    </row>
    <row r="54359" spans="21:21" x14ac:dyDescent="0.2">
      <c r="U54359" s="59"/>
    </row>
    <row r="54360" spans="21:21" x14ac:dyDescent="0.2">
      <c r="U54360" s="59"/>
    </row>
    <row r="54361" spans="21:21" x14ac:dyDescent="0.2">
      <c r="U54361" s="59"/>
    </row>
    <row r="54362" spans="21:21" x14ac:dyDescent="0.2">
      <c r="U54362" s="59"/>
    </row>
    <row r="54363" spans="21:21" x14ac:dyDescent="0.2">
      <c r="U54363" s="59"/>
    </row>
    <row r="54364" spans="21:21" x14ac:dyDescent="0.2">
      <c r="U54364" s="59"/>
    </row>
    <row r="54365" spans="21:21" x14ac:dyDescent="0.2">
      <c r="U54365" s="59"/>
    </row>
    <row r="54366" spans="21:21" x14ac:dyDescent="0.2">
      <c r="U54366" s="59"/>
    </row>
    <row r="54367" spans="21:21" x14ac:dyDescent="0.2">
      <c r="U54367" s="59"/>
    </row>
    <row r="54368" spans="21:21" x14ac:dyDescent="0.2">
      <c r="U54368" s="59"/>
    </row>
    <row r="54369" spans="21:21" x14ac:dyDescent="0.2">
      <c r="U54369" s="59"/>
    </row>
    <row r="54370" spans="21:21" x14ac:dyDescent="0.2">
      <c r="U54370" s="59"/>
    </row>
    <row r="54371" spans="21:21" x14ac:dyDescent="0.2">
      <c r="U54371" s="59"/>
    </row>
    <row r="54372" spans="21:21" x14ac:dyDescent="0.2">
      <c r="U54372" s="59"/>
    </row>
    <row r="54373" spans="21:21" x14ac:dyDescent="0.2">
      <c r="U54373" s="59"/>
    </row>
    <row r="54374" spans="21:21" x14ac:dyDescent="0.2">
      <c r="U54374" s="59"/>
    </row>
    <row r="54375" spans="21:21" x14ac:dyDescent="0.2">
      <c r="U54375" s="59"/>
    </row>
    <row r="54376" spans="21:21" x14ac:dyDescent="0.2">
      <c r="U54376" s="59"/>
    </row>
    <row r="54377" spans="21:21" x14ac:dyDescent="0.2">
      <c r="U54377" s="59"/>
    </row>
    <row r="54378" spans="21:21" x14ac:dyDescent="0.2">
      <c r="U54378" s="59"/>
    </row>
    <row r="54379" spans="21:21" x14ac:dyDescent="0.2">
      <c r="U54379" s="59"/>
    </row>
    <row r="54380" spans="21:21" x14ac:dyDescent="0.2">
      <c r="U54380" s="59"/>
    </row>
    <row r="54381" spans="21:21" x14ac:dyDescent="0.2">
      <c r="U54381" s="59"/>
    </row>
    <row r="54382" spans="21:21" x14ac:dyDescent="0.2">
      <c r="U54382" s="59"/>
    </row>
    <row r="54383" spans="21:21" x14ac:dyDescent="0.2">
      <c r="U54383" s="59"/>
    </row>
    <row r="54384" spans="21:21" x14ac:dyDescent="0.2">
      <c r="U54384" s="59"/>
    </row>
    <row r="54385" spans="21:21" x14ac:dyDescent="0.2">
      <c r="U54385" s="59"/>
    </row>
    <row r="54386" spans="21:21" x14ac:dyDescent="0.2">
      <c r="U54386" s="59"/>
    </row>
    <row r="54387" spans="21:21" x14ac:dyDescent="0.2">
      <c r="U54387" s="59"/>
    </row>
    <row r="54388" spans="21:21" x14ac:dyDescent="0.2">
      <c r="U54388" s="59"/>
    </row>
    <row r="54389" spans="21:21" x14ac:dyDescent="0.2">
      <c r="U54389" s="59"/>
    </row>
    <row r="54390" spans="21:21" x14ac:dyDescent="0.2">
      <c r="U54390" s="59"/>
    </row>
    <row r="54391" spans="21:21" x14ac:dyDescent="0.2">
      <c r="U54391" s="59"/>
    </row>
    <row r="54392" spans="21:21" x14ac:dyDescent="0.2">
      <c r="U54392" s="59"/>
    </row>
    <row r="54393" spans="21:21" x14ac:dyDescent="0.2">
      <c r="U54393" s="59"/>
    </row>
    <row r="54394" spans="21:21" x14ac:dyDescent="0.2">
      <c r="U54394" s="59"/>
    </row>
    <row r="54395" spans="21:21" x14ac:dyDescent="0.2">
      <c r="U54395" s="59"/>
    </row>
    <row r="54396" spans="21:21" x14ac:dyDescent="0.2">
      <c r="U54396" s="59"/>
    </row>
    <row r="54397" spans="21:21" x14ac:dyDescent="0.2">
      <c r="U54397" s="59"/>
    </row>
    <row r="54398" spans="21:21" x14ac:dyDescent="0.2">
      <c r="U54398" s="59"/>
    </row>
    <row r="54399" spans="21:21" x14ac:dyDescent="0.2">
      <c r="U54399" s="59"/>
    </row>
    <row r="54400" spans="21:21" x14ac:dyDescent="0.2">
      <c r="U54400" s="59"/>
    </row>
    <row r="54401" spans="21:21" x14ac:dyDescent="0.2">
      <c r="U54401" s="59"/>
    </row>
    <row r="54402" spans="21:21" x14ac:dyDescent="0.2">
      <c r="U54402" s="59"/>
    </row>
    <row r="54403" spans="21:21" x14ac:dyDescent="0.2">
      <c r="U54403" s="59"/>
    </row>
    <row r="54404" spans="21:21" x14ac:dyDescent="0.2">
      <c r="U54404" s="59"/>
    </row>
    <row r="54405" spans="21:21" x14ac:dyDescent="0.2">
      <c r="U54405" s="59"/>
    </row>
    <row r="54406" spans="21:21" x14ac:dyDescent="0.2">
      <c r="U54406" s="59"/>
    </row>
    <row r="54407" spans="21:21" x14ac:dyDescent="0.2">
      <c r="U54407" s="59"/>
    </row>
    <row r="54408" spans="21:21" x14ac:dyDescent="0.2">
      <c r="U54408" s="59"/>
    </row>
    <row r="54409" spans="21:21" x14ac:dyDescent="0.2">
      <c r="U54409" s="59"/>
    </row>
    <row r="54410" spans="21:21" x14ac:dyDescent="0.2">
      <c r="U54410" s="59"/>
    </row>
    <row r="54411" spans="21:21" x14ac:dyDescent="0.2">
      <c r="U54411" s="59"/>
    </row>
    <row r="54412" spans="21:21" x14ac:dyDescent="0.2">
      <c r="U54412" s="59"/>
    </row>
    <row r="54413" spans="21:21" x14ac:dyDescent="0.2">
      <c r="U54413" s="59"/>
    </row>
    <row r="54414" spans="21:21" x14ac:dyDescent="0.2">
      <c r="U54414" s="59"/>
    </row>
    <row r="54415" spans="21:21" x14ac:dyDescent="0.2">
      <c r="U54415" s="59"/>
    </row>
    <row r="54416" spans="21:21" x14ac:dyDescent="0.2">
      <c r="U54416" s="59"/>
    </row>
    <row r="54417" spans="21:21" x14ac:dyDescent="0.2">
      <c r="U54417" s="59"/>
    </row>
    <row r="54418" spans="21:21" x14ac:dyDescent="0.2">
      <c r="U54418" s="59"/>
    </row>
    <row r="54419" spans="21:21" x14ac:dyDescent="0.2">
      <c r="U54419" s="59"/>
    </row>
    <row r="54420" spans="21:21" x14ac:dyDescent="0.2">
      <c r="U54420" s="59"/>
    </row>
    <row r="54421" spans="21:21" x14ac:dyDescent="0.2">
      <c r="U54421" s="59"/>
    </row>
    <row r="54422" spans="21:21" x14ac:dyDescent="0.2">
      <c r="U54422" s="59"/>
    </row>
    <row r="54423" spans="21:21" x14ac:dyDescent="0.2">
      <c r="U54423" s="59"/>
    </row>
    <row r="54424" spans="21:21" x14ac:dyDescent="0.2">
      <c r="U54424" s="59"/>
    </row>
    <row r="54425" spans="21:21" x14ac:dyDescent="0.2">
      <c r="U54425" s="59"/>
    </row>
    <row r="54426" spans="21:21" x14ac:dyDescent="0.2">
      <c r="U54426" s="59"/>
    </row>
    <row r="54427" spans="21:21" x14ac:dyDescent="0.2">
      <c r="U54427" s="59"/>
    </row>
    <row r="54428" spans="21:21" x14ac:dyDescent="0.2">
      <c r="U54428" s="59"/>
    </row>
    <row r="54429" spans="21:21" x14ac:dyDescent="0.2">
      <c r="U54429" s="59"/>
    </row>
    <row r="54430" spans="21:21" x14ac:dyDescent="0.2">
      <c r="U54430" s="59"/>
    </row>
    <row r="54431" spans="21:21" x14ac:dyDescent="0.2">
      <c r="U54431" s="59"/>
    </row>
    <row r="54432" spans="21:21" x14ac:dyDescent="0.2">
      <c r="U54432" s="59"/>
    </row>
    <row r="54433" spans="21:21" x14ac:dyDescent="0.2">
      <c r="U54433" s="59"/>
    </row>
    <row r="54434" spans="21:21" x14ac:dyDescent="0.2">
      <c r="U54434" s="59"/>
    </row>
    <row r="54435" spans="21:21" x14ac:dyDescent="0.2">
      <c r="U54435" s="59"/>
    </row>
    <row r="54436" spans="21:21" x14ac:dyDescent="0.2">
      <c r="U54436" s="59"/>
    </row>
    <row r="54437" spans="21:21" x14ac:dyDescent="0.2">
      <c r="U54437" s="59"/>
    </row>
    <row r="54438" spans="21:21" x14ac:dyDescent="0.2">
      <c r="U54438" s="59"/>
    </row>
    <row r="54439" spans="21:21" x14ac:dyDescent="0.2">
      <c r="U54439" s="59"/>
    </row>
    <row r="54440" spans="21:21" x14ac:dyDescent="0.2">
      <c r="U54440" s="59"/>
    </row>
    <row r="54441" spans="21:21" x14ac:dyDescent="0.2">
      <c r="U54441" s="59"/>
    </row>
    <row r="54442" spans="21:21" x14ac:dyDescent="0.2">
      <c r="U54442" s="59"/>
    </row>
    <row r="54443" spans="21:21" x14ac:dyDescent="0.2">
      <c r="U54443" s="59"/>
    </row>
    <row r="54444" spans="21:21" x14ac:dyDescent="0.2">
      <c r="U54444" s="59"/>
    </row>
    <row r="54445" spans="21:21" x14ac:dyDescent="0.2">
      <c r="U54445" s="59"/>
    </row>
    <row r="54446" spans="21:21" x14ac:dyDescent="0.2">
      <c r="U54446" s="59"/>
    </row>
    <row r="54447" spans="21:21" x14ac:dyDescent="0.2">
      <c r="U54447" s="59"/>
    </row>
    <row r="54448" spans="21:21" x14ac:dyDescent="0.2">
      <c r="U54448" s="59"/>
    </row>
    <row r="54449" spans="21:21" x14ac:dyDescent="0.2">
      <c r="U54449" s="59"/>
    </row>
    <row r="54450" spans="21:21" x14ac:dyDescent="0.2">
      <c r="U54450" s="59"/>
    </row>
    <row r="54451" spans="21:21" x14ac:dyDescent="0.2">
      <c r="U54451" s="59"/>
    </row>
    <row r="54452" spans="21:21" x14ac:dyDescent="0.2">
      <c r="U54452" s="59"/>
    </row>
    <row r="54453" spans="21:21" x14ac:dyDescent="0.2">
      <c r="U54453" s="59"/>
    </row>
    <row r="54454" spans="21:21" x14ac:dyDescent="0.2">
      <c r="U54454" s="59"/>
    </row>
    <row r="54455" spans="21:21" x14ac:dyDescent="0.2">
      <c r="U54455" s="59"/>
    </row>
    <row r="54456" spans="21:21" x14ac:dyDescent="0.2">
      <c r="U54456" s="59"/>
    </row>
    <row r="54457" spans="21:21" x14ac:dyDescent="0.2">
      <c r="U54457" s="59"/>
    </row>
    <row r="54458" spans="21:21" x14ac:dyDescent="0.2">
      <c r="U54458" s="59"/>
    </row>
    <row r="54459" spans="21:21" x14ac:dyDescent="0.2">
      <c r="U54459" s="59"/>
    </row>
    <row r="54460" spans="21:21" x14ac:dyDescent="0.2">
      <c r="U54460" s="59"/>
    </row>
    <row r="54461" spans="21:21" x14ac:dyDescent="0.2">
      <c r="U54461" s="59"/>
    </row>
    <row r="54462" spans="21:21" x14ac:dyDescent="0.2">
      <c r="U54462" s="59"/>
    </row>
    <row r="54463" spans="21:21" x14ac:dyDescent="0.2">
      <c r="U54463" s="59"/>
    </row>
    <row r="54464" spans="21:21" x14ac:dyDescent="0.2">
      <c r="U54464" s="59"/>
    </row>
    <row r="54465" spans="21:21" x14ac:dyDescent="0.2">
      <c r="U54465" s="59"/>
    </row>
    <row r="54466" spans="21:21" x14ac:dyDescent="0.2">
      <c r="U54466" s="59"/>
    </row>
    <row r="54467" spans="21:21" x14ac:dyDescent="0.2">
      <c r="U54467" s="59"/>
    </row>
    <row r="54468" spans="21:21" x14ac:dyDescent="0.2">
      <c r="U54468" s="59"/>
    </row>
    <row r="54469" spans="21:21" x14ac:dyDescent="0.2">
      <c r="U54469" s="59"/>
    </row>
    <row r="54470" spans="21:21" x14ac:dyDescent="0.2">
      <c r="U54470" s="59"/>
    </row>
    <row r="54471" spans="21:21" x14ac:dyDescent="0.2">
      <c r="U54471" s="59"/>
    </row>
    <row r="54472" spans="21:21" x14ac:dyDescent="0.2">
      <c r="U54472" s="59"/>
    </row>
    <row r="54473" spans="21:21" x14ac:dyDescent="0.2">
      <c r="U54473" s="59"/>
    </row>
    <row r="54474" spans="21:21" x14ac:dyDescent="0.2">
      <c r="U54474" s="59"/>
    </row>
    <row r="54475" spans="21:21" x14ac:dyDescent="0.2">
      <c r="U54475" s="59"/>
    </row>
    <row r="54476" spans="21:21" x14ac:dyDescent="0.2">
      <c r="U54476" s="59"/>
    </row>
    <row r="54477" spans="21:21" x14ac:dyDescent="0.2">
      <c r="U54477" s="59"/>
    </row>
    <row r="54478" spans="21:21" x14ac:dyDescent="0.2">
      <c r="U54478" s="59"/>
    </row>
    <row r="54479" spans="21:21" x14ac:dyDescent="0.2">
      <c r="U54479" s="59"/>
    </row>
    <row r="54480" spans="21:21" x14ac:dyDescent="0.2">
      <c r="U54480" s="59"/>
    </row>
    <row r="54481" spans="21:21" x14ac:dyDescent="0.2">
      <c r="U54481" s="59"/>
    </row>
    <row r="54482" spans="21:21" x14ac:dyDescent="0.2">
      <c r="U54482" s="59"/>
    </row>
    <row r="54483" spans="21:21" x14ac:dyDescent="0.2">
      <c r="U54483" s="59"/>
    </row>
    <row r="54484" spans="21:21" x14ac:dyDescent="0.2">
      <c r="U54484" s="59"/>
    </row>
    <row r="54485" spans="21:21" x14ac:dyDescent="0.2">
      <c r="U54485" s="59"/>
    </row>
    <row r="54486" spans="21:21" x14ac:dyDescent="0.2">
      <c r="U54486" s="59"/>
    </row>
    <row r="54487" spans="21:21" x14ac:dyDescent="0.2">
      <c r="U54487" s="59"/>
    </row>
    <row r="54488" spans="21:21" x14ac:dyDescent="0.2">
      <c r="U54488" s="59"/>
    </row>
    <row r="54489" spans="21:21" x14ac:dyDescent="0.2">
      <c r="U54489" s="59"/>
    </row>
    <row r="54490" spans="21:21" x14ac:dyDescent="0.2">
      <c r="U54490" s="59"/>
    </row>
    <row r="54491" spans="21:21" x14ac:dyDescent="0.2">
      <c r="U54491" s="59"/>
    </row>
    <row r="54492" spans="21:21" x14ac:dyDescent="0.2">
      <c r="U54492" s="59"/>
    </row>
    <row r="54493" spans="21:21" x14ac:dyDescent="0.2">
      <c r="U54493" s="59"/>
    </row>
    <row r="54494" spans="21:21" x14ac:dyDescent="0.2">
      <c r="U54494" s="59"/>
    </row>
    <row r="54495" spans="21:21" x14ac:dyDescent="0.2">
      <c r="U54495" s="59"/>
    </row>
    <row r="54496" spans="21:21" x14ac:dyDescent="0.2">
      <c r="U54496" s="59"/>
    </row>
    <row r="54497" spans="21:21" x14ac:dyDescent="0.2">
      <c r="U54497" s="59"/>
    </row>
    <row r="54498" spans="21:21" x14ac:dyDescent="0.2">
      <c r="U54498" s="59"/>
    </row>
    <row r="54499" spans="21:21" x14ac:dyDescent="0.2">
      <c r="U54499" s="59"/>
    </row>
    <row r="54500" spans="21:21" x14ac:dyDescent="0.2">
      <c r="U54500" s="59"/>
    </row>
    <row r="54501" spans="21:21" x14ac:dyDescent="0.2">
      <c r="U54501" s="59"/>
    </row>
    <row r="54502" spans="21:21" x14ac:dyDescent="0.2">
      <c r="U54502" s="59"/>
    </row>
    <row r="54503" spans="21:21" x14ac:dyDescent="0.2">
      <c r="U54503" s="59"/>
    </row>
    <row r="54504" spans="21:21" x14ac:dyDescent="0.2">
      <c r="U54504" s="59"/>
    </row>
    <row r="54505" spans="21:21" x14ac:dyDescent="0.2">
      <c r="U54505" s="59"/>
    </row>
    <row r="54506" spans="21:21" x14ac:dyDescent="0.2">
      <c r="U54506" s="59"/>
    </row>
    <row r="54507" spans="21:21" x14ac:dyDescent="0.2">
      <c r="U54507" s="59"/>
    </row>
    <row r="54508" spans="21:21" x14ac:dyDescent="0.2">
      <c r="U54508" s="59"/>
    </row>
    <row r="54509" spans="21:21" x14ac:dyDescent="0.2">
      <c r="U54509" s="59"/>
    </row>
    <row r="54510" spans="21:21" x14ac:dyDescent="0.2">
      <c r="U54510" s="59"/>
    </row>
    <row r="54511" spans="21:21" x14ac:dyDescent="0.2">
      <c r="U54511" s="59"/>
    </row>
    <row r="54512" spans="21:21" x14ac:dyDescent="0.2">
      <c r="U54512" s="59"/>
    </row>
    <row r="54513" spans="21:21" x14ac:dyDescent="0.2">
      <c r="U54513" s="59"/>
    </row>
    <row r="54514" spans="21:21" x14ac:dyDescent="0.2">
      <c r="U54514" s="59"/>
    </row>
    <row r="54515" spans="21:21" x14ac:dyDescent="0.2">
      <c r="U54515" s="59"/>
    </row>
    <row r="54516" spans="21:21" x14ac:dyDescent="0.2">
      <c r="U54516" s="59"/>
    </row>
    <row r="54517" spans="21:21" x14ac:dyDescent="0.2">
      <c r="U54517" s="59"/>
    </row>
    <row r="54518" spans="21:21" x14ac:dyDescent="0.2">
      <c r="U54518" s="59"/>
    </row>
    <row r="54519" spans="21:21" x14ac:dyDescent="0.2">
      <c r="U54519" s="59"/>
    </row>
    <row r="54520" spans="21:21" x14ac:dyDescent="0.2">
      <c r="U54520" s="59"/>
    </row>
    <row r="54521" spans="21:21" x14ac:dyDescent="0.2">
      <c r="U54521" s="59"/>
    </row>
    <row r="54522" spans="21:21" x14ac:dyDescent="0.2">
      <c r="U54522" s="59"/>
    </row>
    <row r="54523" spans="21:21" x14ac:dyDescent="0.2">
      <c r="U54523" s="59"/>
    </row>
    <row r="54524" spans="21:21" x14ac:dyDescent="0.2">
      <c r="U54524" s="59"/>
    </row>
    <row r="54525" spans="21:21" x14ac:dyDescent="0.2">
      <c r="U54525" s="59"/>
    </row>
    <row r="54526" spans="21:21" x14ac:dyDescent="0.2">
      <c r="U54526" s="59"/>
    </row>
    <row r="54527" spans="21:21" x14ac:dyDescent="0.2">
      <c r="U54527" s="59"/>
    </row>
    <row r="54528" spans="21:21" x14ac:dyDescent="0.2">
      <c r="U54528" s="59"/>
    </row>
    <row r="54529" spans="21:21" x14ac:dyDescent="0.2">
      <c r="U54529" s="59"/>
    </row>
    <row r="54530" spans="21:21" x14ac:dyDescent="0.2">
      <c r="U54530" s="59"/>
    </row>
    <row r="54531" spans="21:21" x14ac:dyDescent="0.2">
      <c r="U54531" s="59"/>
    </row>
    <row r="54532" spans="21:21" x14ac:dyDescent="0.2">
      <c r="U54532" s="59"/>
    </row>
    <row r="54533" spans="21:21" x14ac:dyDescent="0.2">
      <c r="U54533" s="59"/>
    </row>
    <row r="54534" spans="21:21" x14ac:dyDescent="0.2">
      <c r="U54534" s="59"/>
    </row>
    <row r="54535" spans="21:21" x14ac:dyDescent="0.2">
      <c r="U54535" s="59"/>
    </row>
    <row r="54536" spans="21:21" x14ac:dyDescent="0.2">
      <c r="U54536" s="59"/>
    </row>
    <row r="54537" spans="21:21" x14ac:dyDescent="0.2">
      <c r="U54537" s="59"/>
    </row>
    <row r="54538" spans="21:21" x14ac:dyDescent="0.2">
      <c r="U54538" s="59"/>
    </row>
    <row r="54539" spans="21:21" x14ac:dyDescent="0.2">
      <c r="U54539" s="59"/>
    </row>
    <row r="54540" spans="21:21" x14ac:dyDescent="0.2">
      <c r="U54540" s="59"/>
    </row>
    <row r="54541" spans="21:21" x14ac:dyDescent="0.2">
      <c r="U54541" s="59"/>
    </row>
    <row r="54542" spans="21:21" x14ac:dyDescent="0.2">
      <c r="U54542" s="59"/>
    </row>
    <row r="54543" spans="21:21" x14ac:dyDescent="0.2">
      <c r="U54543" s="59"/>
    </row>
    <row r="54544" spans="21:21" x14ac:dyDescent="0.2">
      <c r="U54544" s="59"/>
    </row>
    <row r="54545" spans="21:21" x14ac:dyDescent="0.2">
      <c r="U54545" s="59"/>
    </row>
    <row r="54546" spans="21:21" x14ac:dyDescent="0.2">
      <c r="U54546" s="59"/>
    </row>
    <row r="54547" spans="21:21" x14ac:dyDescent="0.2">
      <c r="U54547" s="59"/>
    </row>
    <row r="54548" spans="21:21" x14ac:dyDescent="0.2">
      <c r="U54548" s="59"/>
    </row>
    <row r="54549" spans="21:21" x14ac:dyDescent="0.2">
      <c r="U54549" s="59"/>
    </row>
    <row r="54550" spans="21:21" x14ac:dyDescent="0.2">
      <c r="U54550" s="59"/>
    </row>
    <row r="54551" spans="21:21" x14ac:dyDescent="0.2">
      <c r="U54551" s="59"/>
    </row>
    <row r="54552" spans="21:21" x14ac:dyDescent="0.2">
      <c r="U54552" s="59"/>
    </row>
    <row r="54553" spans="21:21" x14ac:dyDescent="0.2">
      <c r="U54553" s="59"/>
    </row>
    <row r="54554" spans="21:21" x14ac:dyDescent="0.2">
      <c r="U54554" s="59"/>
    </row>
    <row r="54555" spans="21:21" x14ac:dyDescent="0.2">
      <c r="U54555" s="59"/>
    </row>
    <row r="54556" spans="21:21" x14ac:dyDescent="0.2">
      <c r="U54556" s="59"/>
    </row>
    <row r="54557" spans="21:21" x14ac:dyDescent="0.2">
      <c r="U54557" s="59"/>
    </row>
    <row r="54558" spans="21:21" x14ac:dyDescent="0.2">
      <c r="U54558" s="59"/>
    </row>
    <row r="54559" spans="21:21" x14ac:dyDescent="0.2">
      <c r="U54559" s="59"/>
    </row>
    <row r="54560" spans="21:21" x14ac:dyDescent="0.2">
      <c r="U54560" s="59"/>
    </row>
    <row r="54561" spans="21:21" x14ac:dyDescent="0.2">
      <c r="U54561" s="59"/>
    </row>
    <row r="54562" spans="21:21" x14ac:dyDescent="0.2">
      <c r="U54562" s="59"/>
    </row>
    <row r="54563" spans="21:21" x14ac:dyDescent="0.2">
      <c r="U54563" s="59"/>
    </row>
    <row r="54564" spans="21:21" x14ac:dyDescent="0.2">
      <c r="U54564" s="59"/>
    </row>
    <row r="54565" spans="21:21" x14ac:dyDescent="0.2">
      <c r="U54565" s="59"/>
    </row>
    <row r="54566" spans="21:21" x14ac:dyDescent="0.2">
      <c r="U54566" s="59"/>
    </row>
    <row r="54567" spans="21:21" x14ac:dyDescent="0.2">
      <c r="U54567" s="59"/>
    </row>
    <row r="54568" spans="21:21" x14ac:dyDescent="0.2">
      <c r="U54568" s="59"/>
    </row>
    <row r="54569" spans="21:21" x14ac:dyDescent="0.2">
      <c r="U54569" s="59"/>
    </row>
    <row r="54570" spans="21:21" x14ac:dyDescent="0.2">
      <c r="U54570" s="59"/>
    </row>
    <row r="54571" spans="21:21" x14ac:dyDescent="0.2">
      <c r="U54571" s="59"/>
    </row>
    <row r="54572" spans="21:21" x14ac:dyDescent="0.2">
      <c r="U54572" s="59"/>
    </row>
    <row r="54573" spans="21:21" x14ac:dyDescent="0.2">
      <c r="U54573" s="59"/>
    </row>
    <row r="54574" spans="21:21" x14ac:dyDescent="0.2">
      <c r="U54574" s="59"/>
    </row>
    <row r="54575" spans="21:21" x14ac:dyDescent="0.2">
      <c r="U54575" s="59"/>
    </row>
    <row r="54576" spans="21:21" x14ac:dyDescent="0.2">
      <c r="U54576" s="59"/>
    </row>
    <row r="54577" spans="21:21" x14ac:dyDescent="0.2">
      <c r="U54577" s="59"/>
    </row>
    <row r="54578" spans="21:21" x14ac:dyDescent="0.2">
      <c r="U54578" s="59"/>
    </row>
    <row r="54579" spans="21:21" x14ac:dyDescent="0.2">
      <c r="U54579" s="59"/>
    </row>
    <row r="54580" spans="21:21" x14ac:dyDescent="0.2">
      <c r="U54580" s="59"/>
    </row>
    <row r="54581" spans="21:21" x14ac:dyDescent="0.2">
      <c r="U54581" s="59"/>
    </row>
    <row r="54582" spans="21:21" x14ac:dyDescent="0.2">
      <c r="U54582" s="59"/>
    </row>
    <row r="54583" spans="21:21" x14ac:dyDescent="0.2">
      <c r="U54583" s="59"/>
    </row>
    <row r="54584" spans="21:21" x14ac:dyDescent="0.2">
      <c r="U54584" s="59"/>
    </row>
    <row r="54585" spans="21:21" x14ac:dyDescent="0.2">
      <c r="U54585" s="59"/>
    </row>
    <row r="54586" spans="21:21" x14ac:dyDescent="0.2">
      <c r="U54586" s="59"/>
    </row>
    <row r="54587" spans="21:21" x14ac:dyDescent="0.2">
      <c r="U54587" s="59"/>
    </row>
    <row r="54588" spans="21:21" x14ac:dyDescent="0.2">
      <c r="U54588" s="59"/>
    </row>
    <row r="54589" spans="21:21" x14ac:dyDescent="0.2">
      <c r="U54589" s="59"/>
    </row>
    <row r="54590" spans="21:21" x14ac:dyDescent="0.2">
      <c r="U54590" s="59"/>
    </row>
    <row r="54591" spans="21:21" x14ac:dyDescent="0.2">
      <c r="U54591" s="59"/>
    </row>
    <row r="54592" spans="21:21" x14ac:dyDescent="0.2">
      <c r="U54592" s="59"/>
    </row>
    <row r="54593" spans="21:21" x14ac:dyDescent="0.2">
      <c r="U54593" s="59"/>
    </row>
    <row r="54594" spans="21:21" x14ac:dyDescent="0.2">
      <c r="U54594" s="59"/>
    </row>
    <row r="54595" spans="21:21" x14ac:dyDescent="0.2">
      <c r="U54595" s="59"/>
    </row>
    <row r="54596" spans="21:21" x14ac:dyDescent="0.2">
      <c r="U54596" s="59"/>
    </row>
    <row r="54597" spans="21:21" x14ac:dyDescent="0.2">
      <c r="U54597" s="59"/>
    </row>
    <row r="54598" spans="21:21" x14ac:dyDescent="0.2">
      <c r="U54598" s="59"/>
    </row>
    <row r="54599" spans="21:21" x14ac:dyDescent="0.2">
      <c r="U54599" s="59"/>
    </row>
    <row r="54600" spans="21:21" x14ac:dyDescent="0.2">
      <c r="U54600" s="59"/>
    </row>
    <row r="54601" spans="21:21" x14ac:dyDescent="0.2">
      <c r="U54601" s="59"/>
    </row>
    <row r="54602" spans="21:21" x14ac:dyDescent="0.2">
      <c r="U54602" s="59"/>
    </row>
    <row r="54603" spans="21:21" x14ac:dyDescent="0.2">
      <c r="U54603" s="59"/>
    </row>
    <row r="54604" spans="21:21" x14ac:dyDescent="0.2">
      <c r="U54604" s="59"/>
    </row>
    <row r="54605" spans="21:21" x14ac:dyDescent="0.2">
      <c r="U54605" s="59"/>
    </row>
    <row r="54606" spans="21:21" x14ac:dyDescent="0.2">
      <c r="U54606" s="59"/>
    </row>
    <row r="54607" spans="21:21" x14ac:dyDescent="0.2">
      <c r="U54607" s="59"/>
    </row>
    <row r="54608" spans="21:21" x14ac:dyDescent="0.2">
      <c r="U54608" s="59"/>
    </row>
    <row r="54609" spans="21:21" x14ac:dyDescent="0.2">
      <c r="U54609" s="59"/>
    </row>
    <row r="54610" spans="21:21" x14ac:dyDescent="0.2">
      <c r="U54610" s="59"/>
    </row>
    <row r="54611" spans="21:21" x14ac:dyDescent="0.2">
      <c r="U54611" s="59"/>
    </row>
    <row r="54612" spans="21:21" x14ac:dyDescent="0.2">
      <c r="U54612" s="59"/>
    </row>
    <row r="54613" spans="21:21" x14ac:dyDescent="0.2">
      <c r="U54613" s="59"/>
    </row>
    <row r="54614" spans="21:21" x14ac:dyDescent="0.2">
      <c r="U54614" s="59"/>
    </row>
    <row r="54615" spans="21:21" x14ac:dyDescent="0.2">
      <c r="U54615" s="59"/>
    </row>
    <row r="54616" spans="21:21" x14ac:dyDescent="0.2">
      <c r="U54616" s="59"/>
    </row>
    <row r="54617" spans="21:21" x14ac:dyDescent="0.2">
      <c r="U54617" s="59"/>
    </row>
    <row r="54618" spans="21:21" x14ac:dyDescent="0.2">
      <c r="U54618" s="59"/>
    </row>
    <row r="54619" spans="21:21" x14ac:dyDescent="0.2">
      <c r="U54619" s="59"/>
    </row>
    <row r="54620" spans="21:21" x14ac:dyDescent="0.2">
      <c r="U54620" s="59"/>
    </row>
    <row r="54621" spans="21:21" x14ac:dyDescent="0.2">
      <c r="U54621" s="59"/>
    </row>
    <row r="54622" spans="21:21" x14ac:dyDescent="0.2">
      <c r="U54622" s="59"/>
    </row>
    <row r="54623" spans="21:21" x14ac:dyDescent="0.2">
      <c r="U54623" s="59"/>
    </row>
    <row r="54624" spans="21:21" x14ac:dyDescent="0.2">
      <c r="U54624" s="59"/>
    </row>
    <row r="54625" spans="21:21" x14ac:dyDescent="0.2">
      <c r="U54625" s="59"/>
    </row>
    <row r="54626" spans="21:21" x14ac:dyDescent="0.2">
      <c r="U54626" s="59"/>
    </row>
    <row r="54627" spans="21:21" x14ac:dyDescent="0.2">
      <c r="U54627" s="59"/>
    </row>
    <row r="54628" spans="21:21" x14ac:dyDescent="0.2">
      <c r="U54628" s="59"/>
    </row>
    <row r="54629" spans="21:21" x14ac:dyDescent="0.2">
      <c r="U54629" s="59"/>
    </row>
    <row r="54630" spans="21:21" x14ac:dyDescent="0.2">
      <c r="U54630" s="59"/>
    </row>
    <row r="54631" spans="21:21" x14ac:dyDescent="0.2">
      <c r="U54631" s="59"/>
    </row>
    <row r="54632" spans="21:21" x14ac:dyDescent="0.2">
      <c r="U54632" s="59"/>
    </row>
    <row r="54633" spans="21:21" x14ac:dyDescent="0.2">
      <c r="U54633" s="59"/>
    </row>
    <row r="54634" spans="21:21" x14ac:dyDescent="0.2">
      <c r="U54634" s="59"/>
    </row>
    <row r="54635" spans="21:21" x14ac:dyDescent="0.2">
      <c r="U54635" s="59"/>
    </row>
    <row r="54636" spans="21:21" x14ac:dyDescent="0.2">
      <c r="U54636" s="59"/>
    </row>
    <row r="54637" spans="21:21" x14ac:dyDescent="0.2">
      <c r="U54637" s="59"/>
    </row>
    <row r="54638" spans="21:21" x14ac:dyDescent="0.2">
      <c r="U54638" s="59"/>
    </row>
    <row r="54639" spans="21:21" x14ac:dyDescent="0.2">
      <c r="U54639" s="59"/>
    </row>
    <row r="54640" spans="21:21" x14ac:dyDescent="0.2">
      <c r="U54640" s="59"/>
    </row>
    <row r="54641" spans="21:21" x14ac:dyDescent="0.2">
      <c r="U54641" s="59"/>
    </row>
    <row r="54642" spans="21:21" x14ac:dyDescent="0.2">
      <c r="U54642" s="59"/>
    </row>
    <row r="54643" spans="21:21" x14ac:dyDescent="0.2">
      <c r="U54643" s="59"/>
    </row>
    <row r="54644" spans="21:21" x14ac:dyDescent="0.2">
      <c r="U54644" s="59"/>
    </row>
    <row r="54645" spans="21:21" x14ac:dyDescent="0.2">
      <c r="U54645" s="59"/>
    </row>
    <row r="54646" spans="21:21" x14ac:dyDescent="0.2">
      <c r="U54646" s="59"/>
    </row>
    <row r="54647" spans="21:21" x14ac:dyDescent="0.2">
      <c r="U54647" s="59"/>
    </row>
    <row r="54648" spans="21:21" x14ac:dyDescent="0.2">
      <c r="U54648" s="59"/>
    </row>
    <row r="54649" spans="21:21" x14ac:dyDescent="0.2">
      <c r="U54649" s="59"/>
    </row>
    <row r="54650" spans="21:21" x14ac:dyDescent="0.2">
      <c r="U54650" s="59"/>
    </row>
    <row r="54651" spans="21:21" x14ac:dyDescent="0.2">
      <c r="U54651" s="59"/>
    </row>
    <row r="54652" spans="21:21" x14ac:dyDescent="0.2">
      <c r="U54652" s="59"/>
    </row>
    <row r="54653" spans="21:21" x14ac:dyDescent="0.2">
      <c r="U54653" s="59"/>
    </row>
    <row r="54654" spans="21:21" x14ac:dyDescent="0.2">
      <c r="U54654" s="59"/>
    </row>
    <row r="54655" spans="21:21" x14ac:dyDescent="0.2">
      <c r="U54655" s="59"/>
    </row>
    <row r="54656" spans="21:21" x14ac:dyDescent="0.2">
      <c r="U54656" s="59"/>
    </row>
    <row r="54657" spans="21:21" x14ac:dyDescent="0.2">
      <c r="U54657" s="59"/>
    </row>
    <row r="54658" spans="21:21" x14ac:dyDescent="0.2">
      <c r="U54658" s="59"/>
    </row>
    <row r="54659" spans="21:21" x14ac:dyDescent="0.2">
      <c r="U54659" s="59"/>
    </row>
    <row r="54660" spans="21:21" x14ac:dyDescent="0.2">
      <c r="U54660" s="59"/>
    </row>
    <row r="54661" spans="21:21" x14ac:dyDescent="0.2">
      <c r="U54661" s="59"/>
    </row>
    <row r="54662" spans="21:21" x14ac:dyDescent="0.2">
      <c r="U54662" s="59"/>
    </row>
    <row r="54663" spans="21:21" x14ac:dyDescent="0.2">
      <c r="U54663" s="59"/>
    </row>
    <row r="54664" spans="21:21" x14ac:dyDescent="0.2">
      <c r="U54664" s="59"/>
    </row>
    <row r="54665" spans="21:21" x14ac:dyDescent="0.2">
      <c r="U54665" s="59"/>
    </row>
    <row r="54666" spans="21:21" x14ac:dyDescent="0.2">
      <c r="U54666" s="59"/>
    </row>
    <row r="54667" spans="21:21" x14ac:dyDescent="0.2">
      <c r="U54667" s="59"/>
    </row>
    <row r="54668" spans="21:21" x14ac:dyDescent="0.2">
      <c r="U54668" s="59"/>
    </row>
    <row r="54669" spans="21:21" x14ac:dyDescent="0.2">
      <c r="U54669" s="59"/>
    </row>
    <row r="54670" spans="21:21" x14ac:dyDescent="0.2">
      <c r="U54670" s="59"/>
    </row>
    <row r="54671" spans="21:21" x14ac:dyDescent="0.2">
      <c r="U54671" s="59"/>
    </row>
    <row r="54672" spans="21:21" x14ac:dyDescent="0.2">
      <c r="U54672" s="59"/>
    </row>
    <row r="54673" spans="21:21" x14ac:dyDescent="0.2">
      <c r="U54673" s="59"/>
    </row>
    <row r="54674" spans="21:21" x14ac:dyDescent="0.2">
      <c r="U54674" s="59"/>
    </row>
    <row r="54675" spans="21:21" x14ac:dyDescent="0.2">
      <c r="U54675" s="59"/>
    </row>
    <row r="54676" spans="21:21" x14ac:dyDescent="0.2">
      <c r="U54676" s="59"/>
    </row>
    <row r="54677" spans="21:21" x14ac:dyDescent="0.2">
      <c r="U54677" s="59"/>
    </row>
    <row r="54678" spans="21:21" x14ac:dyDescent="0.2">
      <c r="U54678" s="59"/>
    </row>
    <row r="54679" spans="21:21" x14ac:dyDescent="0.2">
      <c r="U54679" s="59"/>
    </row>
    <row r="54680" spans="21:21" x14ac:dyDescent="0.2">
      <c r="U54680" s="59"/>
    </row>
    <row r="54681" spans="21:21" x14ac:dyDescent="0.2">
      <c r="U54681" s="59"/>
    </row>
    <row r="54682" spans="21:21" x14ac:dyDescent="0.2">
      <c r="U54682" s="59"/>
    </row>
    <row r="54683" spans="21:21" x14ac:dyDescent="0.2">
      <c r="U54683" s="59"/>
    </row>
    <row r="54684" spans="21:21" x14ac:dyDescent="0.2">
      <c r="U54684" s="59"/>
    </row>
    <row r="54685" spans="21:21" x14ac:dyDescent="0.2">
      <c r="U54685" s="59"/>
    </row>
    <row r="54686" spans="21:21" x14ac:dyDescent="0.2">
      <c r="U54686" s="59"/>
    </row>
    <row r="54687" spans="21:21" x14ac:dyDescent="0.2">
      <c r="U54687" s="59"/>
    </row>
    <row r="54688" spans="21:21" x14ac:dyDescent="0.2">
      <c r="U54688" s="59"/>
    </row>
    <row r="54689" spans="21:21" x14ac:dyDescent="0.2">
      <c r="U54689" s="59"/>
    </row>
    <row r="54690" spans="21:21" x14ac:dyDescent="0.2">
      <c r="U54690" s="59"/>
    </row>
    <row r="54691" spans="21:21" x14ac:dyDescent="0.2">
      <c r="U54691" s="59"/>
    </row>
    <row r="54692" spans="21:21" x14ac:dyDescent="0.2">
      <c r="U54692" s="59"/>
    </row>
    <row r="54693" spans="21:21" x14ac:dyDescent="0.2">
      <c r="U54693" s="59"/>
    </row>
    <row r="54694" spans="21:21" x14ac:dyDescent="0.2">
      <c r="U54694" s="59"/>
    </row>
    <row r="54695" spans="21:21" x14ac:dyDescent="0.2">
      <c r="U54695" s="59"/>
    </row>
    <row r="54696" spans="21:21" x14ac:dyDescent="0.2">
      <c r="U54696" s="59"/>
    </row>
    <row r="54697" spans="21:21" x14ac:dyDescent="0.2">
      <c r="U54697" s="59"/>
    </row>
    <row r="54698" spans="21:21" x14ac:dyDescent="0.2">
      <c r="U54698" s="59"/>
    </row>
    <row r="54699" spans="21:21" x14ac:dyDescent="0.2">
      <c r="U54699" s="59"/>
    </row>
    <row r="54700" spans="21:21" x14ac:dyDescent="0.2">
      <c r="U54700" s="59"/>
    </row>
    <row r="54701" spans="21:21" x14ac:dyDescent="0.2">
      <c r="U54701" s="59"/>
    </row>
    <row r="54702" spans="21:21" x14ac:dyDescent="0.2">
      <c r="U54702" s="59"/>
    </row>
    <row r="54703" spans="21:21" x14ac:dyDescent="0.2">
      <c r="U54703" s="59"/>
    </row>
    <row r="54704" spans="21:21" x14ac:dyDescent="0.2">
      <c r="U54704" s="59"/>
    </row>
    <row r="54705" spans="21:21" x14ac:dyDescent="0.2">
      <c r="U54705" s="59"/>
    </row>
    <row r="54706" spans="21:21" x14ac:dyDescent="0.2">
      <c r="U54706" s="59"/>
    </row>
    <row r="54707" spans="21:21" x14ac:dyDescent="0.2">
      <c r="U54707" s="59"/>
    </row>
    <row r="54708" spans="21:21" x14ac:dyDescent="0.2">
      <c r="U54708" s="59"/>
    </row>
    <row r="54709" spans="21:21" x14ac:dyDescent="0.2">
      <c r="U54709" s="59"/>
    </row>
    <row r="54710" spans="21:21" x14ac:dyDescent="0.2">
      <c r="U54710" s="59"/>
    </row>
    <row r="54711" spans="21:21" x14ac:dyDescent="0.2">
      <c r="U54711" s="59"/>
    </row>
    <row r="54712" spans="21:21" x14ac:dyDescent="0.2">
      <c r="U54712" s="59"/>
    </row>
    <row r="54713" spans="21:21" x14ac:dyDescent="0.2">
      <c r="U54713" s="59"/>
    </row>
    <row r="54714" spans="21:21" x14ac:dyDescent="0.2">
      <c r="U54714" s="59"/>
    </row>
    <row r="54715" spans="21:21" x14ac:dyDescent="0.2">
      <c r="U54715" s="59"/>
    </row>
    <row r="54716" spans="21:21" x14ac:dyDescent="0.2">
      <c r="U54716" s="59"/>
    </row>
    <row r="54717" spans="21:21" x14ac:dyDescent="0.2">
      <c r="U54717" s="59"/>
    </row>
    <row r="54718" spans="21:21" x14ac:dyDescent="0.2">
      <c r="U54718" s="59"/>
    </row>
    <row r="54719" spans="21:21" x14ac:dyDescent="0.2">
      <c r="U54719" s="59"/>
    </row>
    <row r="54720" spans="21:21" x14ac:dyDescent="0.2">
      <c r="U54720" s="59"/>
    </row>
    <row r="54721" spans="21:21" x14ac:dyDescent="0.2">
      <c r="U54721" s="59"/>
    </row>
    <row r="54722" spans="21:21" x14ac:dyDescent="0.2">
      <c r="U54722" s="59"/>
    </row>
    <row r="54723" spans="21:21" x14ac:dyDescent="0.2">
      <c r="U54723" s="59"/>
    </row>
    <row r="54724" spans="21:21" x14ac:dyDescent="0.2">
      <c r="U54724" s="59"/>
    </row>
    <row r="54725" spans="21:21" x14ac:dyDescent="0.2">
      <c r="U54725" s="59"/>
    </row>
    <row r="54726" spans="21:21" x14ac:dyDescent="0.2">
      <c r="U54726" s="59"/>
    </row>
    <row r="54727" spans="21:21" x14ac:dyDescent="0.2">
      <c r="U54727" s="59"/>
    </row>
    <row r="54728" spans="21:21" x14ac:dyDescent="0.2">
      <c r="U54728" s="59"/>
    </row>
    <row r="54729" spans="21:21" x14ac:dyDescent="0.2">
      <c r="U54729" s="59"/>
    </row>
    <row r="54730" spans="21:21" x14ac:dyDescent="0.2">
      <c r="U54730" s="59"/>
    </row>
    <row r="54731" spans="21:21" x14ac:dyDescent="0.2">
      <c r="U54731" s="59"/>
    </row>
    <row r="54732" spans="21:21" x14ac:dyDescent="0.2">
      <c r="U54732" s="59"/>
    </row>
    <row r="54733" spans="21:21" x14ac:dyDescent="0.2">
      <c r="U54733" s="59"/>
    </row>
    <row r="54734" spans="21:21" x14ac:dyDescent="0.2">
      <c r="U54734" s="59"/>
    </row>
    <row r="54735" spans="21:21" x14ac:dyDescent="0.2">
      <c r="U54735" s="59"/>
    </row>
    <row r="54736" spans="21:21" x14ac:dyDescent="0.2">
      <c r="U54736" s="59"/>
    </row>
    <row r="54737" spans="21:21" x14ac:dyDescent="0.2">
      <c r="U54737" s="59"/>
    </row>
    <row r="54738" spans="21:21" x14ac:dyDescent="0.2">
      <c r="U54738" s="59"/>
    </row>
    <row r="54739" spans="21:21" x14ac:dyDescent="0.2">
      <c r="U54739" s="59"/>
    </row>
    <row r="54740" spans="21:21" x14ac:dyDescent="0.2">
      <c r="U54740" s="59"/>
    </row>
    <row r="54741" spans="21:21" x14ac:dyDescent="0.2">
      <c r="U54741" s="59"/>
    </row>
    <row r="54742" spans="21:21" x14ac:dyDescent="0.2">
      <c r="U54742" s="59"/>
    </row>
    <row r="54743" spans="21:21" x14ac:dyDescent="0.2">
      <c r="U54743" s="59"/>
    </row>
    <row r="54744" spans="21:21" x14ac:dyDescent="0.2">
      <c r="U54744" s="59"/>
    </row>
    <row r="54745" spans="21:21" x14ac:dyDescent="0.2">
      <c r="U54745" s="59"/>
    </row>
    <row r="54746" spans="21:21" x14ac:dyDescent="0.2">
      <c r="U54746" s="59"/>
    </row>
    <row r="54747" spans="21:21" x14ac:dyDescent="0.2">
      <c r="U54747" s="59"/>
    </row>
    <row r="54748" spans="21:21" x14ac:dyDescent="0.2">
      <c r="U54748" s="59"/>
    </row>
    <row r="54749" spans="21:21" x14ac:dyDescent="0.2">
      <c r="U54749" s="59"/>
    </row>
    <row r="54750" spans="21:21" x14ac:dyDescent="0.2">
      <c r="U54750" s="59"/>
    </row>
    <row r="54751" spans="21:21" x14ac:dyDescent="0.2">
      <c r="U54751" s="59"/>
    </row>
    <row r="54752" spans="21:21" x14ac:dyDescent="0.2">
      <c r="U54752" s="59"/>
    </row>
    <row r="54753" spans="21:21" x14ac:dyDescent="0.2">
      <c r="U54753" s="59"/>
    </row>
    <row r="54754" spans="21:21" x14ac:dyDescent="0.2">
      <c r="U54754" s="59"/>
    </row>
    <row r="54755" spans="21:21" x14ac:dyDescent="0.2">
      <c r="U54755" s="59"/>
    </row>
    <row r="54756" spans="21:21" x14ac:dyDescent="0.2">
      <c r="U54756" s="59"/>
    </row>
    <row r="54757" spans="21:21" x14ac:dyDescent="0.2">
      <c r="U54757" s="59"/>
    </row>
    <row r="54758" spans="21:21" x14ac:dyDescent="0.2">
      <c r="U54758" s="59"/>
    </row>
    <row r="54759" spans="21:21" x14ac:dyDescent="0.2">
      <c r="U54759" s="59"/>
    </row>
    <row r="54760" spans="21:21" x14ac:dyDescent="0.2">
      <c r="U54760" s="59"/>
    </row>
    <row r="54761" spans="21:21" x14ac:dyDescent="0.2">
      <c r="U54761" s="59"/>
    </row>
    <row r="54762" spans="21:21" x14ac:dyDescent="0.2">
      <c r="U54762" s="59"/>
    </row>
    <row r="54763" spans="21:21" x14ac:dyDescent="0.2">
      <c r="U54763" s="59"/>
    </row>
    <row r="54764" spans="21:21" x14ac:dyDescent="0.2">
      <c r="U54764" s="59"/>
    </row>
    <row r="54765" spans="21:21" x14ac:dyDescent="0.2">
      <c r="U54765" s="59"/>
    </row>
    <row r="54766" spans="21:21" x14ac:dyDescent="0.2">
      <c r="U54766" s="59"/>
    </row>
    <row r="54767" spans="21:21" x14ac:dyDescent="0.2">
      <c r="U54767" s="59"/>
    </row>
    <row r="54768" spans="21:21" x14ac:dyDescent="0.2">
      <c r="U54768" s="59"/>
    </row>
    <row r="54769" spans="21:21" x14ac:dyDescent="0.2">
      <c r="U54769" s="59"/>
    </row>
    <row r="54770" spans="21:21" x14ac:dyDescent="0.2">
      <c r="U54770" s="59"/>
    </row>
    <row r="54771" spans="21:21" x14ac:dyDescent="0.2">
      <c r="U54771" s="59"/>
    </row>
    <row r="54772" spans="21:21" x14ac:dyDescent="0.2">
      <c r="U54772" s="59"/>
    </row>
    <row r="54773" spans="21:21" x14ac:dyDescent="0.2">
      <c r="U54773" s="59"/>
    </row>
    <row r="54774" spans="21:21" x14ac:dyDescent="0.2">
      <c r="U54774" s="59"/>
    </row>
    <row r="54775" spans="21:21" x14ac:dyDescent="0.2">
      <c r="U54775" s="59"/>
    </row>
    <row r="54776" spans="21:21" x14ac:dyDescent="0.2">
      <c r="U54776" s="59"/>
    </row>
    <row r="54777" spans="21:21" x14ac:dyDescent="0.2">
      <c r="U54777" s="59"/>
    </row>
    <row r="54778" spans="21:21" x14ac:dyDescent="0.2">
      <c r="U54778" s="59"/>
    </row>
    <row r="54779" spans="21:21" x14ac:dyDescent="0.2">
      <c r="U54779" s="59"/>
    </row>
    <row r="54780" spans="21:21" x14ac:dyDescent="0.2">
      <c r="U54780" s="59"/>
    </row>
    <row r="54781" spans="21:21" x14ac:dyDescent="0.2">
      <c r="U54781" s="59"/>
    </row>
    <row r="54782" spans="21:21" x14ac:dyDescent="0.2">
      <c r="U54782" s="59"/>
    </row>
    <row r="54783" spans="21:21" x14ac:dyDescent="0.2">
      <c r="U54783" s="59"/>
    </row>
    <row r="54784" spans="21:21" x14ac:dyDescent="0.2">
      <c r="U54784" s="59"/>
    </row>
    <row r="54785" spans="21:21" x14ac:dyDescent="0.2">
      <c r="U54785" s="59"/>
    </row>
    <row r="54786" spans="21:21" x14ac:dyDescent="0.2">
      <c r="U54786" s="59"/>
    </row>
    <row r="54787" spans="21:21" x14ac:dyDescent="0.2">
      <c r="U54787" s="59"/>
    </row>
    <row r="54788" spans="21:21" x14ac:dyDescent="0.2">
      <c r="U54788" s="59"/>
    </row>
    <row r="54789" spans="21:21" x14ac:dyDescent="0.2">
      <c r="U54789" s="59"/>
    </row>
    <row r="54790" spans="21:21" x14ac:dyDescent="0.2">
      <c r="U54790" s="59"/>
    </row>
    <row r="54791" spans="21:21" x14ac:dyDescent="0.2">
      <c r="U54791" s="59"/>
    </row>
    <row r="54792" spans="21:21" x14ac:dyDescent="0.2">
      <c r="U54792" s="59"/>
    </row>
    <row r="54793" spans="21:21" x14ac:dyDescent="0.2">
      <c r="U54793" s="59"/>
    </row>
    <row r="54794" spans="21:21" x14ac:dyDescent="0.2">
      <c r="U54794" s="59"/>
    </row>
    <row r="54795" spans="21:21" x14ac:dyDescent="0.2">
      <c r="U54795" s="59"/>
    </row>
    <row r="54796" spans="21:21" x14ac:dyDescent="0.2">
      <c r="U54796" s="59"/>
    </row>
    <row r="54797" spans="21:21" x14ac:dyDescent="0.2">
      <c r="U54797" s="59"/>
    </row>
    <row r="54798" spans="21:21" x14ac:dyDescent="0.2">
      <c r="U54798" s="59"/>
    </row>
    <row r="54799" spans="21:21" x14ac:dyDescent="0.2">
      <c r="U54799" s="59"/>
    </row>
    <row r="54800" spans="21:21" x14ac:dyDescent="0.2">
      <c r="U54800" s="59"/>
    </row>
    <row r="54801" spans="21:21" x14ac:dyDescent="0.2">
      <c r="U54801" s="59"/>
    </row>
    <row r="54802" spans="21:21" x14ac:dyDescent="0.2">
      <c r="U54802" s="59"/>
    </row>
    <row r="54803" spans="21:21" x14ac:dyDescent="0.2">
      <c r="U54803" s="59"/>
    </row>
    <row r="54804" spans="21:21" x14ac:dyDescent="0.2">
      <c r="U54804" s="59"/>
    </row>
    <row r="54805" spans="21:21" x14ac:dyDescent="0.2">
      <c r="U54805" s="59"/>
    </row>
    <row r="54806" spans="21:21" x14ac:dyDescent="0.2">
      <c r="U54806" s="59"/>
    </row>
    <row r="54807" spans="21:21" x14ac:dyDescent="0.2">
      <c r="U54807" s="59"/>
    </row>
    <row r="54808" spans="21:21" x14ac:dyDescent="0.2">
      <c r="U54808" s="59"/>
    </row>
    <row r="54809" spans="21:21" x14ac:dyDescent="0.2">
      <c r="U54809" s="59"/>
    </row>
    <row r="54810" spans="21:21" x14ac:dyDescent="0.2">
      <c r="U54810" s="59"/>
    </row>
    <row r="54811" spans="21:21" x14ac:dyDescent="0.2">
      <c r="U54811" s="59"/>
    </row>
    <row r="54812" spans="21:21" x14ac:dyDescent="0.2">
      <c r="U54812" s="59"/>
    </row>
    <row r="54813" spans="21:21" x14ac:dyDescent="0.2">
      <c r="U54813" s="59"/>
    </row>
    <row r="54814" spans="21:21" x14ac:dyDescent="0.2">
      <c r="U54814" s="59"/>
    </row>
    <row r="54815" spans="21:21" x14ac:dyDescent="0.2">
      <c r="U54815" s="59"/>
    </row>
    <row r="54816" spans="21:21" x14ac:dyDescent="0.2">
      <c r="U54816" s="59"/>
    </row>
    <row r="54817" spans="21:21" x14ac:dyDescent="0.2">
      <c r="U54817" s="59"/>
    </row>
    <row r="54818" spans="21:21" x14ac:dyDescent="0.2">
      <c r="U54818" s="59"/>
    </row>
    <row r="54819" spans="21:21" x14ac:dyDescent="0.2">
      <c r="U54819" s="59"/>
    </row>
    <row r="54820" spans="21:21" x14ac:dyDescent="0.2">
      <c r="U54820" s="59"/>
    </row>
    <row r="54821" spans="21:21" x14ac:dyDescent="0.2">
      <c r="U54821" s="59"/>
    </row>
    <row r="54822" spans="21:21" x14ac:dyDescent="0.2">
      <c r="U54822" s="59"/>
    </row>
    <row r="54823" spans="21:21" x14ac:dyDescent="0.2">
      <c r="U54823" s="59"/>
    </row>
    <row r="54824" spans="21:21" x14ac:dyDescent="0.2">
      <c r="U54824" s="59"/>
    </row>
    <row r="54825" spans="21:21" x14ac:dyDescent="0.2">
      <c r="U54825" s="59"/>
    </row>
    <row r="54826" spans="21:21" x14ac:dyDescent="0.2">
      <c r="U54826" s="59"/>
    </row>
    <row r="54827" spans="21:21" x14ac:dyDescent="0.2">
      <c r="U54827" s="59"/>
    </row>
    <row r="54828" spans="21:21" x14ac:dyDescent="0.2">
      <c r="U54828" s="59"/>
    </row>
    <row r="54829" spans="21:21" x14ac:dyDescent="0.2">
      <c r="U54829" s="59"/>
    </row>
    <row r="54830" spans="21:21" x14ac:dyDescent="0.2">
      <c r="U54830" s="59"/>
    </row>
    <row r="54831" spans="21:21" x14ac:dyDescent="0.2">
      <c r="U54831" s="59"/>
    </row>
    <row r="54832" spans="21:21" x14ac:dyDescent="0.2">
      <c r="U54832" s="59"/>
    </row>
    <row r="54833" spans="21:21" x14ac:dyDescent="0.2">
      <c r="U54833" s="59"/>
    </row>
    <row r="54834" spans="21:21" x14ac:dyDescent="0.2">
      <c r="U54834" s="59"/>
    </row>
    <row r="54835" spans="21:21" x14ac:dyDescent="0.2">
      <c r="U54835" s="59"/>
    </row>
    <row r="54836" spans="21:21" x14ac:dyDescent="0.2">
      <c r="U54836" s="59"/>
    </row>
    <row r="54837" spans="21:21" x14ac:dyDescent="0.2">
      <c r="U54837" s="59"/>
    </row>
    <row r="54838" spans="21:21" x14ac:dyDescent="0.2">
      <c r="U54838" s="59"/>
    </row>
    <row r="54839" spans="21:21" x14ac:dyDescent="0.2">
      <c r="U54839" s="59"/>
    </row>
    <row r="54840" spans="21:21" x14ac:dyDescent="0.2">
      <c r="U54840" s="59"/>
    </row>
    <row r="54841" spans="21:21" x14ac:dyDescent="0.2">
      <c r="U54841" s="59"/>
    </row>
    <row r="54842" spans="21:21" x14ac:dyDescent="0.2">
      <c r="U54842" s="59"/>
    </row>
    <row r="54843" spans="21:21" x14ac:dyDescent="0.2">
      <c r="U54843" s="59"/>
    </row>
    <row r="54844" spans="21:21" x14ac:dyDescent="0.2">
      <c r="U54844" s="59"/>
    </row>
    <row r="54845" spans="21:21" x14ac:dyDescent="0.2">
      <c r="U54845" s="59"/>
    </row>
    <row r="54846" spans="21:21" x14ac:dyDescent="0.2">
      <c r="U54846" s="59"/>
    </row>
    <row r="54847" spans="21:21" x14ac:dyDescent="0.2">
      <c r="U54847" s="59"/>
    </row>
    <row r="54848" spans="21:21" x14ac:dyDescent="0.2">
      <c r="U54848" s="59"/>
    </row>
    <row r="54849" spans="21:21" x14ac:dyDescent="0.2">
      <c r="U54849" s="59"/>
    </row>
    <row r="54850" spans="21:21" x14ac:dyDescent="0.2">
      <c r="U54850" s="59"/>
    </row>
    <row r="54851" spans="21:21" x14ac:dyDescent="0.2">
      <c r="U54851" s="59"/>
    </row>
    <row r="54852" spans="21:21" x14ac:dyDescent="0.2">
      <c r="U54852" s="59"/>
    </row>
    <row r="54853" spans="21:21" x14ac:dyDescent="0.2">
      <c r="U54853" s="59"/>
    </row>
    <row r="54854" spans="21:21" x14ac:dyDescent="0.2">
      <c r="U54854" s="59"/>
    </row>
    <row r="54855" spans="21:21" x14ac:dyDescent="0.2">
      <c r="U54855" s="59"/>
    </row>
    <row r="54856" spans="21:21" x14ac:dyDescent="0.2">
      <c r="U54856" s="59"/>
    </row>
    <row r="54857" spans="21:21" x14ac:dyDescent="0.2">
      <c r="U54857" s="59"/>
    </row>
    <row r="54858" spans="21:21" x14ac:dyDescent="0.2">
      <c r="U54858" s="59"/>
    </row>
    <row r="54859" spans="21:21" x14ac:dyDescent="0.2">
      <c r="U54859" s="59"/>
    </row>
    <row r="54860" spans="21:21" x14ac:dyDescent="0.2">
      <c r="U54860" s="59"/>
    </row>
    <row r="54861" spans="21:21" x14ac:dyDescent="0.2">
      <c r="U54861" s="59"/>
    </row>
    <row r="54862" spans="21:21" x14ac:dyDescent="0.2">
      <c r="U54862" s="59"/>
    </row>
    <row r="54863" spans="21:21" x14ac:dyDescent="0.2">
      <c r="U54863" s="59"/>
    </row>
    <row r="54864" spans="21:21" x14ac:dyDescent="0.2">
      <c r="U54864" s="59"/>
    </row>
    <row r="54865" spans="21:21" x14ac:dyDescent="0.2">
      <c r="U54865" s="59"/>
    </row>
    <row r="54866" spans="21:21" x14ac:dyDescent="0.2">
      <c r="U54866" s="59"/>
    </row>
    <row r="54867" spans="21:21" x14ac:dyDescent="0.2">
      <c r="U54867" s="59"/>
    </row>
    <row r="54868" spans="21:21" x14ac:dyDescent="0.2">
      <c r="U54868" s="59"/>
    </row>
    <row r="54869" spans="21:21" x14ac:dyDescent="0.2">
      <c r="U54869" s="59"/>
    </row>
    <row r="54870" spans="21:21" x14ac:dyDescent="0.2">
      <c r="U54870" s="59"/>
    </row>
    <row r="54871" spans="21:21" x14ac:dyDescent="0.2">
      <c r="U54871" s="59"/>
    </row>
    <row r="54872" spans="21:21" x14ac:dyDescent="0.2">
      <c r="U54872" s="59"/>
    </row>
    <row r="54873" spans="21:21" x14ac:dyDescent="0.2">
      <c r="U54873" s="59"/>
    </row>
    <row r="54874" spans="21:21" x14ac:dyDescent="0.2">
      <c r="U54874" s="59"/>
    </row>
    <row r="54875" spans="21:21" x14ac:dyDescent="0.2">
      <c r="U54875" s="59"/>
    </row>
    <row r="54876" spans="21:21" x14ac:dyDescent="0.2">
      <c r="U54876" s="59"/>
    </row>
    <row r="54877" spans="21:21" x14ac:dyDescent="0.2">
      <c r="U54877" s="59"/>
    </row>
    <row r="54878" spans="21:21" x14ac:dyDescent="0.2">
      <c r="U54878" s="59"/>
    </row>
    <row r="54879" spans="21:21" x14ac:dyDescent="0.2">
      <c r="U54879" s="59"/>
    </row>
    <row r="54880" spans="21:21" x14ac:dyDescent="0.2">
      <c r="U54880" s="59"/>
    </row>
    <row r="54881" spans="21:21" x14ac:dyDescent="0.2">
      <c r="U54881" s="59"/>
    </row>
    <row r="54882" spans="21:21" x14ac:dyDescent="0.2">
      <c r="U54882" s="59"/>
    </row>
    <row r="54883" spans="21:21" x14ac:dyDescent="0.2">
      <c r="U54883" s="59"/>
    </row>
    <row r="54884" spans="21:21" x14ac:dyDescent="0.2">
      <c r="U54884" s="59"/>
    </row>
    <row r="54885" spans="21:21" x14ac:dyDescent="0.2">
      <c r="U54885" s="59"/>
    </row>
    <row r="54886" spans="21:21" x14ac:dyDescent="0.2">
      <c r="U54886" s="59"/>
    </row>
    <row r="54887" spans="21:21" x14ac:dyDescent="0.2">
      <c r="U54887" s="59"/>
    </row>
    <row r="54888" spans="21:21" x14ac:dyDescent="0.2">
      <c r="U54888" s="59"/>
    </row>
    <row r="54889" spans="21:21" x14ac:dyDescent="0.2">
      <c r="U54889" s="59"/>
    </row>
    <row r="54890" spans="21:21" x14ac:dyDescent="0.2">
      <c r="U54890" s="59"/>
    </row>
    <row r="54891" spans="21:21" x14ac:dyDescent="0.2">
      <c r="U54891" s="59"/>
    </row>
    <row r="54892" spans="21:21" x14ac:dyDescent="0.2">
      <c r="U54892" s="59"/>
    </row>
    <row r="54893" spans="21:21" x14ac:dyDescent="0.2">
      <c r="U54893" s="59"/>
    </row>
    <row r="54894" spans="21:21" x14ac:dyDescent="0.2">
      <c r="U54894" s="59"/>
    </row>
    <row r="54895" spans="21:21" x14ac:dyDescent="0.2">
      <c r="U54895" s="59"/>
    </row>
    <row r="54896" spans="21:21" x14ac:dyDescent="0.2">
      <c r="U54896" s="59"/>
    </row>
    <row r="54897" spans="21:21" x14ac:dyDescent="0.2">
      <c r="U54897" s="59"/>
    </row>
    <row r="54898" spans="21:21" x14ac:dyDescent="0.2">
      <c r="U54898" s="59"/>
    </row>
    <row r="54899" spans="21:21" x14ac:dyDescent="0.2">
      <c r="U54899" s="59"/>
    </row>
    <row r="54900" spans="21:21" x14ac:dyDescent="0.2">
      <c r="U54900" s="59"/>
    </row>
    <row r="54901" spans="21:21" x14ac:dyDescent="0.2">
      <c r="U54901" s="59"/>
    </row>
    <row r="54902" spans="21:21" x14ac:dyDescent="0.2">
      <c r="U54902" s="59"/>
    </row>
    <row r="54903" spans="21:21" x14ac:dyDescent="0.2">
      <c r="U54903" s="59"/>
    </row>
    <row r="54904" spans="21:21" x14ac:dyDescent="0.2">
      <c r="U54904" s="59"/>
    </row>
    <row r="54905" spans="21:21" x14ac:dyDescent="0.2">
      <c r="U54905" s="59"/>
    </row>
    <row r="54906" spans="21:21" x14ac:dyDescent="0.2">
      <c r="U54906" s="59"/>
    </row>
    <row r="54907" spans="21:21" x14ac:dyDescent="0.2">
      <c r="U54907" s="59"/>
    </row>
    <row r="54908" spans="21:21" x14ac:dyDescent="0.2">
      <c r="U54908" s="59"/>
    </row>
    <row r="54909" spans="21:21" x14ac:dyDescent="0.2">
      <c r="U54909" s="59"/>
    </row>
    <row r="54910" spans="21:21" x14ac:dyDescent="0.2">
      <c r="U54910" s="59"/>
    </row>
    <row r="54911" spans="21:21" x14ac:dyDescent="0.2">
      <c r="U54911" s="59"/>
    </row>
    <row r="54912" spans="21:21" x14ac:dyDescent="0.2">
      <c r="U54912" s="59"/>
    </row>
    <row r="54913" spans="21:21" x14ac:dyDescent="0.2">
      <c r="U54913" s="59"/>
    </row>
    <row r="54914" spans="21:21" x14ac:dyDescent="0.2">
      <c r="U54914" s="59"/>
    </row>
    <row r="54915" spans="21:21" x14ac:dyDescent="0.2">
      <c r="U54915" s="59"/>
    </row>
    <row r="54916" spans="21:21" x14ac:dyDescent="0.2">
      <c r="U54916" s="59"/>
    </row>
    <row r="54917" spans="21:21" x14ac:dyDescent="0.2">
      <c r="U54917" s="59"/>
    </row>
    <row r="54918" spans="21:21" x14ac:dyDescent="0.2">
      <c r="U54918" s="59"/>
    </row>
    <row r="54919" spans="21:21" x14ac:dyDescent="0.2">
      <c r="U54919" s="59"/>
    </row>
    <row r="54920" spans="21:21" x14ac:dyDescent="0.2">
      <c r="U54920" s="59"/>
    </row>
    <row r="54921" spans="21:21" x14ac:dyDescent="0.2">
      <c r="U54921" s="59"/>
    </row>
    <row r="54922" spans="21:21" x14ac:dyDescent="0.2">
      <c r="U54922" s="59"/>
    </row>
    <row r="54923" spans="21:21" x14ac:dyDescent="0.2">
      <c r="U54923" s="59"/>
    </row>
    <row r="54924" spans="21:21" x14ac:dyDescent="0.2">
      <c r="U54924" s="59"/>
    </row>
    <row r="54925" spans="21:21" x14ac:dyDescent="0.2">
      <c r="U54925" s="59"/>
    </row>
    <row r="54926" spans="21:21" x14ac:dyDescent="0.2">
      <c r="U54926" s="59"/>
    </row>
    <row r="54927" spans="21:21" x14ac:dyDescent="0.2">
      <c r="U54927" s="59"/>
    </row>
    <row r="54928" spans="21:21" x14ac:dyDescent="0.2">
      <c r="U54928" s="59"/>
    </row>
    <row r="54929" spans="21:21" x14ac:dyDescent="0.2">
      <c r="U54929" s="59"/>
    </row>
    <row r="54930" spans="21:21" x14ac:dyDescent="0.2">
      <c r="U54930" s="59"/>
    </row>
    <row r="54931" spans="21:21" x14ac:dyDescent="0.2">
      <c r="U54931" s="59"/>
    </row>
    <row r="54932" spans="21:21" x14ac:dyDescent="0.2">
      <c r="U54932" s="59"/>
    </row>
    <row r="54933" spans="21:21" x14ac:dyDescent="0.2">
      <c r="U54933" s="59"/>
    </row>
    <row r="54934" spans="21:21" x14ac:dyDescent="0.2">
      <c r="U54934" s="59"/>
    </row>
    <row r="54935" spans="21:21" x14ac:dyDescent="0.2">
      <c r="U54935" s="59"/>
    </row>
    <row r="54936" spans="21:21" x14ac:dyDescent="0.2">
      <c r="U54936" s="59"/>
    </row>
    <row r="54937" spans="21:21" x14ac:dyDescent="0.2">
      <c r="U54937" s="59"/>
    </row>
    <row r="54938" spans="21:21" x14ac:dyDescent="0.2">
      <c r="U54938" s="59"/>
    </row>
    <row r="54939" spans="21:21" x14ac:dyDescent="0.2">
      <c r="U54939" s="59"/>
    </row>
    <row r="54940" spans="21:21" x14ac:dyDescent="0.2">
      <c r="U54940" s="59"/>
    </row>
    <row r="54941" spans="21:21" x14ac:dyDescent="0.2">
      <c r="U54941" s="59"/>
    </row>
    <row r="54942" spans="21:21" x14ac:dyDescent="0.2">
      <c r="U54942" s="59"/>
    </row>
    <row r="54943" spans="21:21" x14ac:dyDescent="0.2">
      <c r="U54943" s="59"/>
    </row>
    <row r="54944" spans="21:21" x14ac:dyDescent="0.2">
      <c r="U54944" s="59"/>
    </row>
    <row r="54945" spans="21:21" x14ac:dyDescent="0.2">
      <c r="U54945" s="59"/>
    </row>
    <row r="54946" spans="21:21" x14ac:dyDescent="0.2">
      <c r="U54946" s="59"/>
    </row>
    <row r="54947" spans="21:21" x14ac:dyDescent="0.2">
      <c r="U54947" s="59"/>
    </row>
    <row r="54948" spans="21:21" x14ac:dyDescent="0.2">
      <c r="U54948" s="59"/>
    </row>
    <row r="54949" spans="21:21" x14ac:dyDescent="0.2">
      <c r="U54949" s="59"/>
    </row>
    <row r="54950" spans="21:21" x14ac:dyDescent="0.2">
      <c r="U54950" s="59"/>
    </row>
    <row r="54951" spans="21:21" x14ac:dyDescent="0.2">
      <c r="U54951" s="59"/>
    </row>
    <row r="54952" spans="21:21" x14ac:dyDescent="0.2">
      <c r="U54952" s="59"/>
    </row>
    <row r="54953" spans="21:21" x14ac:dyDescent="0.2">
      <c r="U54953" s="59"/>
    </row>
    <row r="54954" spans="21:21" x14ac:dyDescent="0.2">
      <c r="U54954" s="59"/>
    </row>
    <row r="54955" spans="21:21" x14ac:dyDescent="0.2">
      <c r="U54955" s="59"/>
    </row>
    <row r="54956" spans="21:21" x14ac:dyDescent="0.2">
      <c r="U54956" s="59"/>
    </row>
    <row r="54957" spans="21:21" x14ac:dyDescent="0.2">
      <c r="U54957" s="59"/>
    </row>
    <row r="54958" spans="21:21" x14ac:dyDescent="0.2">
      <c r="U54958" s="59"/>
    </row>
    <row r="54959" spans="21:21" x14ac:dyDescent="0.2">
      <c r="U54959" s="59"/>
    </row>
    <row r="54960" spans="21:21" x14ac:dyDescent="0.2">
      <c r="U54960" s="59"/>
    </row>
    <row r="54961" spans="21:21" x14ac:dyDescent="0.2">
      <c r="U54961" s="59"/>
    </row>
    <row r="54962" spans="21:21" x14ac:dyDescent="0.2">
      <c r="U54962" s="59"/>
    </row>
    <row r="54963" spans="21:21" x14ac:dyDescent="0.2">
      <c r="U54963" s="59"/>
    </row>
    <row r="54964" spans="21:21" x14ac:dyDescent="0.2">
      <c r="U54964" s="59"/>
    </row>
    <row r="54965" spans="21:21" x14ac:dyDescent="0.2">
      <c r="U54965" s="59"/>
    </row>
    <row r="54966" spans="21:21" x14ac:dyDescent="0.2">
      <c r="U54966" s="59"/>
    </row>
    <row r="54967" spans="21:21" x14ac:dyDescent="0.2">
      <c r="U54967" s="59"/>
    </row>
    <row r="54968" spans="21:21" x14ac:dyDescent="0.2">
      <c r="U54968" s="59"/>
    </row>
    <row r="54969" spans="21:21" x14ac:dyDescent="0.2">
      <c r="U54969" s="59"/>
    </row>
    <row r="54970" spans="21:21" x14ac:dyDescent="0.2">
      <c r="U54970" s="59"/>
    </row>
    <row r="54971" spans="21:21" x14ac:dyDescent="0.2">
      <c r="U54971" s="59"/>
    </row>
    <row r="54972" spans="21:21" x14ac:dyDescent="0.2">
      <c r="U54972" s="59"/>
    </row>
    <row r="54973" spans="21:21" x14ac:dyDescent="0.2">
      <c r="U54973" s="59"/>
    </row>
    <row r="54974" spans="21:21" x14ac:dyDescent="0.2">
      <c r="U54974" s="59"/>
    </row>
    <row r="54975" spans="21:21" x14ac:dyDescent="0.2">
      <c r="U54975" s="59"/>
    </row>
    <row r="54976" spans="21:21" x14ac:dyDescent="0.2">
      <c r="U54976" s="59"/>
    </row>
    <row r="54977" spans="21:21" x14ac:dyDescent="0.2">
      <c r="U54977" s="59"/>
    </row>
    <row r="54978" spans="21:21" x14ac:dyDescent="0.2">
      <c r="U54978" s="59"/>
    </row>
    <row r="54979" spans="21:21" x14ac:dyDescent="0.2">
      <c r="U54979" s="59"/>
    </row>
    <row r="54980" spans="21:21" x14ac:dyDescent="0.2">
      <c r="U54980" s="59"/>
    </row>
    <row r="54981" spans="21:21" x14ac:dyDescent="0.2">
      <c r="U54981" s="59"/>
    </row>
    <row r="54982" spans="21:21" x14ac:dyDescent="0.2">
      <c r="U54982" s="59"/>
    </row>
    <row r="54983" spans="21:21" x14ac:dyDescent="0.2">
      <c r="U54983" s="59"/>
    </row>
    <row r="54984" spans="21:21" x14ac:dyDescent="0.2">
      <c r="U54984" s="59"/>
    </row>
    <row r="54985" spans="21:21" x14ac:dyDescent="0.2">
      <c r="U54985" s="59"/>
    </row>
    <row r="54986" spans="21:21" x14ac:dyDescent="0.2">
      <c r="U54986" s="59"/>
    </row>
    <row r="54987" spans="21:21" x14ac:dyDescent="0.2">
      <c r="U54987" s="59"/>
    </row>
    <row r="54988" spans="21:21" x14ac:dyDescent="0.2">
      <c r="U54988" s="59"/>
    </row>
    <row r="54989" spans="21:21" x14ac:dyDescent="0.2">
      <c r="U54989" s="59"/>
    </row>
    <row r="54990" spans="21:21" x14ac:dyDescent="0.2">
      <c r="U54990" s="59"/>
    </row>
    <row r="54991" spans="21:21" x14ac:dyDescent="0.2">
      <c r="U54991" s="59"/>
    </row>
    <row r="54992" spans="21:21" x14ac:dyDescent="0.2">
      <c r="U54992" s="59"/>
    </row>
    <row r="54993" spans="21:21" x14ac:dyDescent="0.2">
      <c r="U54993" s="59"/>
    </row>
    <row r="54994" spans="21:21" x14ac:dyDescent="0.2">
      <c r="U54994" s="59"/>
    </row>
    <row r="54995" spans="21:21" x14ac:dyDescent="0.2">
      <c r="U54995" s="59"/>
    </row>
    <row r="54996" spans="21:21" x14ac:dyDescent="0.2">
      <c r="U54996" s="59"/>
    </row>
    <row r="54997" spans="21:21" x14ac:dyDescent="0.2">
      <c r="U54997" s="59"/>
    </row>
    <row r="54998" spans="21:21" x14ac:dyDescent="0.2">
      <c r="U54998" s="59"/>
    </row>
    <row r="54999" spans="21:21" x14ac:dyDescent="0.2">
      <c r="U54999" s="59"/>
    </row>
    <row r="55000" spans="21:21" x14ac:dyDescent="0.2">
      <c r="U55000" s="59"/>
    </row>
    <row r="55001" spans="21:21" x14ac:dyDescent="0.2">
      <c r="U55001" s="59"/>
    </row>
    <row r="55002" spans="21:21" x14ac:dyDescent="0.2">
      <c r="U55002" s="59"/>
    </row>
    <row r="55003" spans="21:21" x14ac:dyDescent="0.2">
      <c r="U55003" s="59"/>
    </row>
    <row r="55004" spans="21:21" x14ac:dyDescent="0.2">
      <c r="U55004" s="59"/>
    </row>
    <row r="55005" spans="21:21" x14ac:dyDescent="0.2">
      <c r="U55005" s="59"/>
    </row>
    <row r="55006" spans="21:21" x14ac:dyDescent="0.2">
      <c r="U55006" s="59"/>
    </row>
    <row r="55007" spans="21:21" x14ac:dyDescent="0.2">
      <c r="U55007" s="59"/>
    </row>
    <row r="55008" spans="21:21" x14ac:dyDescent="0.2">
      <c r="U55008" s="59"/>
    </row>
    <row r="55009" spans="21:21" x14ac:dyDescent="0.2">
      <c r="U55009" s="59"/>
    </row>
    <row r="55010" spans="21:21" x14ac:dyDescent="0.2">
      <c r="U55010" s="59"/>
    </row>
    <row r="55011" spans="21:21" x14ac:dyDescent="0.2">
      <c r="U55011" s="59"/>
    </row>
    <row r="55012" spans="21:21" x14ac:dyDescent="0.2">
      <c r="U55012" s="59"/>
    </row>
    <row r="55013" spans="21:21" x14ac:dyDescent="0.2">
      <c r="U55013" s="59"/>
    </row>
    <row r="55014" spans="21:21" x14ac:dyDescent="0.2">
      <c r="U55014" s="59"/>
    </row>
    <row r="55015" spans="21:21" x14ac:dyDescent="0.2">
      <c r="U55015" s="59"/>
    </row>
    <row r="55016" spans="21:21" x14ac:dyDescent="0.2">
      <c r="U55016" s="59"/>
    </row>
    <row r="55017" spans="21:21" x14ac:dyDescent="0.2">
      <c r="U55017" s="59"/>
    </row>
    <row r="55018" spans="21:21" x14ac:dyDescent="0.2">
      <c r="U55018" s="59"/>
    </row>
    <row r="55019" spans="21:21" x14ac:dyDescent="0.2">
      <c r="U55019" s="59"/>
    </row>
    <row r="55020" spans="21:21" x14ac:dyDescent="0.2">
      <c r="U55020" s="59"/>
    </row>
    <row r="55021" spans="21:21" x14ac:dyDescent="0.2">
      <c r="U55021" s="59"/>
    </row>
    <row r="55022" spans="21:21" x14ac:dyDescent="0.2">
      <c r="U55022" s="59"/>
    </row>
    <row r="55023" spans="21:21" x14ac:dyDescent="0.2">
      <c r="U55023" s="59"/>
    </row>
    <row r="55024" spans="21:21" x14ac:dyDescent="0.2">
      <c r="U55024" s="59"/>
    </row>
    <row r="55025" spans="21:21" x14ac:dyDescent="0.2">
      <c r="U55025" s="59"/>
    </row>
    <row r="55026" spans="21:21" x14ac:dyDescent="0.2">
      <c r="U55026" s="59"/>
    </row>
    <row r="55027" spans="21:21" x14ac:dyDescent="0.2">
      <c r="U55027" s="59"/>
    </row>
    <row r="55028" spans="21:21" x14ac:dyDescent="0.2">
      <c r="U55028" s="59"/>
    </row>
    <row r="55029" spans="21:21" x14ac:dyDescent="0.2">
      <c r="U55029" s="59"/>
    </row>
    <row r="55030" spans="21:21" x14ac:dyDescent="0.2">
      <c r="U55030" s="59"/>
    </row>
    <row r="55031" spans="21:21" x14ac:dyDescent="0.2">
      <c r="U55031" s="59"/>
    </row>
    <row r="55032" spans="21:21" x14ac:dyDescent="0.2">
      <c r="U55032" s="59"/>
    </row>
    <row r="55033" spans="21:21" x14ac:dyDescent="0.2">
      <c r="U55033" s="59"/>
    </row>
    <row r="55034" spans="21:21" x14ac:dyDescent="0.2">
      <c r="U55034" s="59"/>
    </row>
    <row r="55035" spans="21:21" x14ac:dyDescent="0.2">
      <c r="U55035" s="59"/>
    </row>
    <row r="55036" spans="21:21" x14ac:dyDescent="0.2">
      <c r="U55036" s="59"/>
    </row>
    <row r="55037" spans="21:21" x14ac:dyDescent="0.2">
      <c r="U55037" s="59"/>
    </row>
    <row r="55038" spans="21:21" x14ac:dyDescent="0.2">
      <c r="U55038" s="59"/>
    </row>
    <row r="55039" spans="21:21" x14ac:dyDescent="0.2">
      <c r="U55039" s="59"/>
    </row>
    <row r="55040" spans="21:21" x14ac:dyDescent="0.2">
      <c r="U55040" s="59"/>
    </row>
    <row r="55041" spans="21:21" x14ac:dyDescent="0.2">
      <c r="U55041" s="59"/>
    </row>
    <row r="55042" spans="21:21" x14ac:dyDescent="0.2">
      <c r="U55042" s="59"/>
    </row>
    <row r="55043" spans="21:21" x14ac:dyDescent="0.2">
      <c r="U55043" s="59"/>
    </row>
    <row r="55044" spans="21:21" x14ac:dyDescent="0.2">
      <c r="U55044" s="59"/>
    </row>
    <row r="55045" spans="21:21" x14ac:dyDescent="0.2">
      <c r="U55045" s="59"/>
    </row>
    <row r="55046" spans="21:21" x14ac:dyDescent="0.2">
      <c r="U55046" s="59"/>
    </row>
    <row r="55047" spans="21:21" x14ac:dyDescent="0.2">
      <c r="U55047" s="59"/>
    </row>
    <row r="55048" spans="21:21" x14ac:dyDescent="0.2">
      <c r="U55048" s="59"/>
    </row>
    <row r="55049" spans="21:21" x14ac:dyDescent="0.2">
      <c r="U55049" s="59"/>
    </row>
    <row r="55050" spans="21:21" x14ac:dyDescent="0.2">
      <c r="U55050" s="59"/>
    </row>
    <row r="55051" spans="21:21" x14ac:dyDescent="0.2">
      <c r="U55051" s="59"/>
    </row>
    <row r="55052" spans="21:21" x14ac:dyDescent="0.2">
      <c r="U55052" s="59"/>
    </row>
    <row r="55053" spans="21:21" x14ac:dyDescent="0.2">
      <c r="U55053" s="59"/>
    </row>
    <row r="55054" spans="21:21" x14ac:dyDescent="0.2">
      <c r="U55054" s="59"/>
    </row>
    <row r="55055" spans="21:21" x14ac:dyDescent="0.2">
      <c r="U55055" s="59"/>
    </row>
    <row r="55056" spans="21:21" x14ac:dyDescent="0.2">
      <c r="U55056" s="59"/>
    </row>
    <row r="55057" spans="21:21" x14ac:dyDescent="0.2">
      <c r="U55057" s="59"/>
    </row>
    <row r="55058" spans="21:21" x14ac:dyDescent="0.2">
      <c r="U55058" s="59"/>
    </row>
    <row r="55059" spans="21:21" x14ac:dyDescent="0.2">
      <c r="U55059" s="59"/>
    </row>
    <row r="55060" spans="21:21" x14ac:dyDescent="0.2">
      <c r="U55060" s="59"/>
    </row>
    <row r="55061" spans="21:21" x14ac:dyDescent="0.2">
      <c r="U55061" s="59"/>
    </row>
    <row r="55062" spans="21:21" x14ac:dyDescent="0.2">
      <c r="U55062" s="59"/>
    </row>
    <row r="55063" spans="21:21" x14ac:dyDescent="0.2">
      <c r="U55063" s="59"/>
    </row>
    <row r="55064" spans="21:21" x14ac:dyDescent="0.2">
      <c r="U55064" s="59"/>
    </row>
    <row r="55065" spans="21:21" x14ac:dyDescent="0.2">
      <c r="U55065" s="59"/>
    </row>
    <row r="55066" spans="21:21" x14ac:dyDescent="0.2">
      <c r="U55066" s="59"/>
    </row>
    <row r="55067" spans="21:21" x14ac:dyDescent="0.2">
      <c r="U55067" s="59"/>
    </row>
    <row r="55068" spans="21:21" x14ac:dyDescent="0.2">
      <c r="U55068" s="59"/>
    </row>
    <row r="55069" spans="21:21" x14ac:dyDescent="0.2">
      <c r="U55069" s="59"/>
    </row>
    <row r="55070" spans="21:21" x14ac:dyDescent="0.2">
      <c r="U55070" s="59"/>
    </row>
    <row r="55071" spans="21:21" x14ac:dyDescent="0.2">
      <c r="U55071" s="59"/>
    </row>
    <row r="55072" spans="21:21" x14ac:dyDescent="0.2">
      <c r="U55072" s="59"/>
    </row>
    <row r="55073" spans="21:21" x14ac:dyDescent="0.2">
      <c r="U55073" s="59"/>
    </row>
    <row r="55074" spans="21:21" x14ac:dyDescent="0.2">
      <c r="U55074" s="59"/>
    </row>
    <row r="55075" spans="21:21" x14ac:dyDescent="0.2">
      <c r="U55075" s="59"/>
    </row>
    <row r="55076" spans="21:21" x14ac:dyDescent="0.2">
      <c r="U55076" s="59"/>
    </row>
    <row r="55077" spans="21:21" x14ac:dyDescent="0.2">
      <c r="U55077" s="59"/>
    </row>
    <row r="55078" spans="21:21" x14ac:dyDescent="0.2">
      <c r="U55078" s="59"/>
    </row>
    <row r="55079" spans="21:21" x14ac:dyDescent="0.2">
      <c r="U55079" s="59"/>
    </row>
    <row r="55080" spans="21:21" x14ac:dyDescent="0.2">
      <c r="U55080" s="59"/>
    </row>
    <row r="55081" spans="21:21" x14ac:dyDescent="0.2">
      <c r="U55081" s="59"/>
    </row>
    <row r="55082" spans="21:21" x14ac:dyDescent="0.2">
      <c r="U55082" s="59"/>
    </row>
    <row r="55083" spans="21:21" x14ac:dyDescent="0.2">
      <c r="U55083" s="59"/>
    </row>
    <row r="55084" spans="21:21" x14ac:dyDescent="0.2">
      <c r="U55084" s="59"/>
    </row>
    <row r="55085" spans="21:21" x14ac:dyDescent="0.2">
      <c r="U55085" s="59"/>
    </row>
    <row r="55086" spans="21:21" x14ac:dyDescent="0.2">
      <c r="U55086" s="59"/>
    </row>
    <row r="55087" spans="21:21" x14ac:dyDescent="0.2">
      <c r="U55087" s="59"/>
    </row>
    <row r="55088" spans="21:21" x14ac:dyDescent="0.2">
      <c r="U55088" s="59"/>
    </row>
    <row r="55089" spans="21:21" x14ac:dyDescent="0.2">
      <c r="U55089" s="59"/>
    </row>
    <row r="55090" spans="21:21" x14ac:dyDescent="0.2">
      <c r="U55090" s="59"/>
    </row>
    <row r="55091" spans="21:21" x14ac:dyDescent="0.2">
      <c r="U55091" s="59"/>
    </row>
    <row r="55092" spans="21:21" x14ac:dyDescent="0.2">
      <c r="U55092" s="59"/>
    </row>
    <row r="55093" spans="21:21" x14ac:dyDescent="0.2">
      <c r="U55093" s="59"/>
    </row>
    <row r="55094" spans="21:21" x14ac:dyDescent="0.2">
      <c r="U55094" s="59"/>
    </row>
    <row r="55095" spans="21:21" x14ac:dyDescent="0.2">
      <c r="U55095" s="59"/>
    </row>
    <row r="55096" spans="21:21" x14ac:dyDescent="0.2">
      <c r="U55096" s="59"/>
    </row>
    <row r="55097" spans="21:21" x14ac:dyDescent="0.2">
      <c r="U55097" s="59"/>
    </row>
    <row r="55098" spans="21:21" x14ac:dyDescent="0.2">
      <c r="U55098" s="59"/>
    </row>
    <row r="55099" spans="21:21" x14ac:dyDescent="0.2">
      <c r="U55099" s="59"/>
    </row>
    <row r="55100" spans="21:21" x14ac:dyDescent="0.2">
      <c r="U55100" s="59"/>
    </row>
    <row r="55101" spans="21:21" x14ac:dyDescent="0.2">
      <c r="U55101" s="59"/>
    </row>
    <row r="55102" spans="21:21" x14ac:dyDescent="0.2">
      <c r="U55102" s="59"/>
    </row>
    <row r="55103" spans="21:21" x14ac:dyDescent="0.2">
      <c r="U55103" s="59"/>
    </row>
    <row r="55104" spans="21:21" x14ac:dyDescent="0.2">
      <c r="U55104" s="59"/>
    </row>
    <row r="55105" spans="21:21" x14ac:dyDescent="0.2">
      <c r="U55105" s="59"/>
    </row>
    <row r="55106" spans="21:21" x14ac:dyDescent="0.2">
      <c r="U55106" s="59"/>
    </row>
    <row r="55107" spans="21:21" x14ac:dyDescent="0.2">
      <c r="U55107" s="59"/>
    </row>
    <row r="55108" spans="21:21" x14ac:dyDescent="0.2">
      <c r="U55108" s="59"/>
    </row>
    <row r="55109" spans="21:21" x14ac:dyDescent="0.2">
      <c r="U55109" s="59"/>
    </row>
    <row r="55110" spans="21:21" x14ac:dyDescent="0.2">
      <c r="U55110" s="59"/>
    </row>
    <row r="55111" spans="21:21" x14ac:dyDescent="0.2">
      <c r="U55111" s="59"/>
    </row>
    <row r="55112" spans="21:21" x14ac:dyDescent="0.2">
      <c r="U55112" s="59"/>
    </row>
    <row r="55113" spans="21:21" x14ac:dyDescent="0.2">
      <c r="U55113" s="59"/>
    </row>
    <row r="55114" spans="21:21" x14ac:dyDescent="0.2">
      <c r="U55114" s="59"/>
    </row>
    <row r="55115" spans="21:21" x14ac:dyDescent="0.2">
      <c r="U55115" s="59"/>
    </row>
    <row r="55116" spans="21:21" x14ac:dyDescent="0.2">
      <c r="U55116" s="59"/>
    </row>
    <row r="55117" spans="21:21" x14ac:dyDescent="0.2">
      <c r="U55117" s="59"/>
    </row>
    <row r="55118" spans="21:21" x14ac:dyDescent="0.2">
      <c r="U55118" s="59"/>
    </row>
    <row r="55119" spans="21:21" x14ac:dyDescent="0.2">
      <c r="U55119" s="59"/>
    </row>
    <row r="55120" spans="21:21" x14ac:dyDescent="0.2">
      <c r="U55120" s="59"/>
    </row>
    <row r="55121" spans="21:21" x14ac:dyDescent="0.2">
      <c r="U55121" s="59"/>
    </row>
    <row r="55122" spans="21:21" x14ac:dyDescent="0.2">
      <c r="U55122" s="59"/>
    </row>
    <row r="55123" spans="21:21" x14ac:dyDescent="0.2">
      <c r="U55123" s="59"/>
    </row>
    <row r="55124" spans="21:21" x14ac:dyDescent="0.2">
      <c r="U55124" s="59"/>
    </row>
    <row r="55125" spans="21:21" x14ac:dyDescent="0.2">
      <c r="U55125" s="59"/>
    </row>
    <row r="55126" spans="21:21" x14ac:dyDescent="0.2">
      <c r="U55126" s="59"/>
    </row>
    <row r="55127" spans="21:21" x14ac:dyDescent="0.2">
      <c r="U55127" s="59"/>
    </row>
    <row r="55128" spans="21:21" x14ac:dyDescent="0.2">
      <c r="U55128" s="59"/>
    </row>
    <row r="55129" spans="21:21" x14ac:dyDescent="0.2">
      <c r="U55129" s="59"/>
    </row>
    <row r="55130" spans="21:21" x14ac:dyDescent="0.2">
      <c r="U55130" s="59"/>
    </row>
    <row r="55131" spans="21:21" x14ac:dyDescent="0.2">
      <c r="U55131" s="59"/>
    </row>
    <row r="55132" spans="21:21" x14ac:dyDescent="0.2">
      <c r="U55132" s="59"/>
    </row>
    <row r="55133" spans="21:21" x14ac:dyDescent="0.2">
      <c r="U55133" s="59"/>
    </row>
    <row r="55134" spans="21:21" x14ac:dyDescent="0.2">
      <c r="U55134" s="59"/>
    </row>
    <row r="55135" spans="21:21" x14ac:dyDescent="0.2">
      <c r="U55135" s="59"/>
    </row>
    <row r="55136" spans="21:21" x14ac:dyDescent="0.2">
      <c r="U55136" s="59"/>
    </row>
    <row r="55137" spans="21:21" x14ac:dyDescent="0.2">
      <c r="U55137" s="59"/>
    </row>
    <row r="55138" spans="21:21" x14ac:dyDescent="0.2">
      <c r="U55138" s="59"/>
    </row>
    <row r="55139" spans="21:21" x14ac:dyDescent="0.2">
      <c r="U55139" s="59"/>
    </row>
    <row r="55140" spans="21:21" x14ac:dyDescent="0.2">
      <c r="U55140" s="59"/>
    </row>
    <row r="55141" spans="21:21" x14ac:dyDescent="0.2">
      <c r="U55141" s="59"/>
    </row>
    <row r="55142" spans="21:21" x14ac:dyDescent="0.2">
      <c r="U55142" s="59"/>
    </row>
    <row r="55143" spans="21:21" x14ac:dyDescent="0.2">
      <c r="U55143" s="59"/>
    </row>
    <row r="55144" spans="21:21" x14ac:dyDescent="0.2">
      <c r="U55144" s="59"/>
    </row>
    <row r="55145" spans="21:21" x14ac:dyDescent="0.2">
      <c r="U55145" s="59"/>
    </row>
    <row r="55146" spans="21:21" x14ac:dyDescent="0.2">
      <c r="U55146" s="59"/>
    </row>
    <row r="55147" spans="21:21" x14ac:dyDescent="0.2">
      <c r="U55147" s="59"/>
    </row>
    <row r="55148" spans="21:21" x14ac:dyDescent="0.2">
      <c r="U55148" s="59"/>
    </row>
    <row r="55149" spans="21:21" x14ac:dyDescent="0.2">
      <c r="U55149" s="59"/>
    </row>
    <row r="55150" spans="21:21" x14ac:dyDescent="0.2">
      <c r="U55150" s="59"/>
    </row>
    <row r="55151" spans="21:21" x14ac:dyDescent="0.2">
      <c r="U55151" s="59"/>
    </row>
    <row r="55152" spans="21:21" x14ac:dyDescent="0.2">
      <c r="U55152" s="59"/>
    </row>
    <row r="55153" spans="21:21" x14ac:dyDescent="0.2">
      <c r="U55153" s="59"/>
    </row>
    <row r="55154" spans="21:21" x14ac:dyDescent="0.2">
      <c r="U55154" s="59"/>
    </row>
    <row r="55155" spans="21:21" x14ac:dyDescent="0.2">
      <c r="U55155" s="59"/>
    </row>
    <row r="55156" spans="21:21" x14ac:dyDescent="0.2">
      <c r="U55156" s="59"/>
    </row>
    <row r="55157" spans="21:21" x14ac:dyDescent="0.2">
      <c r="U55157" s="59"/>
    </row>
    <row r="55158" spans="21:21" x14ac:dyDescent="0.2">
      <c r="U55158" s="59"/>
    </row>
    <row r="55159" spans="21:21" x14ac:dyDescent="0.2">
      <c r="U55159" s="59"/>
    </row>
    <row r="55160" spans="21:21" x14ac:dyDescent="0.2">
      <c r="U55160" s="59"/>
    </row>
    <row r="55161" spans="21:21" x14ac:dyDescent="0.2">
      <c r="U55161" s="59"/>
    </row>
    <row r="55162" spans="21:21" x14ac:dyDescent="0.2">
      <c r="U55162" s="59"/>
    </row>
    <row r="55163" spans="21:21" x14ac:dyDescent="0.2">
      <c r="U55163" s="59"/>
    </row>
    <row r="55164" spans="21:21" x14ac:dyDescent="0.2">
      <c r="U55164" s="59"/>
    </row>
    <row r="55165" spans="21:21" x14ac:dyDescent="0.2">
      <c r="U55165" s="59"/>
    </row>
    <row r="55166" spans="21:21" x14ac:dyDescent="0.2">
      <c r="U55166" s="59"/>
    </row>
    <row r="55167" spans="21:21" x14ac:dyDescent="0.2">
      <c r="U55167" s="59"/>
    </row>
    <row r="55168" spans="21:21" x14ac:dyDescent="0.2">
      <c r="U55168" s="59"/>
    </row>
    <row r="55169" spans="21:21" x14ac:dyDescent="0.2">
      <c r="U55169" s="59"/>
    </row>
    <row r="55170" spans="21:21" x14ac:dyDescent="0.2">
      <c r="U55170" s="59"/>
    </row>
    <row r="55171" spans="21:21" x14ac:dyDescent="0.2">
      <c r="U55171" s="59"/>
    </row>
    <row r="55172" spans="21:21" x14ac:dyDescent="0.2">
      <c r="U55172" s="59"/>
    </row>
    <row r="55173" spans="21:21" x14ac:dyDescent="0.2">
      <c r="U55173" s="59"/>
    </row>
    <row r="55174" spans="21:21" x14ac:dyDescent="0.2">
      <c r="U55174" s="59"/>
    </row>
    <row r="55175" spans="21:21" x14ac:dyDescent="0.2">
      <c r="U55175" s="59"/>
    </row>
    <row r="55176" spans="21:21" x14ac:dyDescent="0.2">
      <c r="U55176" s="59"/>
    </row>
    <row r="55177" spans="21:21" x14ac:dyDescent="0.2">
      <c r="U55177" s="59"/>
    </row>
    <row r="55178" spans="21:21" x14ac:dyDescent="0.2">
      <c r="U55178" s="59"/>
    </row>
    <row r="55179" spans="21:21" x14ac:dyDescent="0.2">
      <c r="U55179" s="59"/>
    </row>
    <row r="55180" spans="21:21" x14ac:dyDescent="0.2">
      <c r="U55180" s="59"/>
    </row>
    <row r="55181" spans="21:21" x14ac:dyDescent="0.2">
      <c r="U55181" s="59"/>
    </row>
    <row r="55182" spans="21:21" x14ac:dyDescent="0.2">
      <c r="U55182" s="59"/>
    </row>
    <row r="55183" spans="21:21" x14ac:dyDescent="0.2">
      <c r="U55183" s="59"/>
    </row>
    <row r="55184" spans="21:21" x14ac:dyDescent="0.2">
      <c r="U55184" s="59"/>
    </row>
    <row r="55185" spans="21:21" x14ac:dyDescent="0.2">
      <c r="U55185" s="59"/>
    </row>
    <row r="55186" spans="21:21" x14ac:dyDescent="0.2">
      <c r="U55186" s="59"/>
    </row>
    <row r="55187" spans="21:21" x14ac:dyDescent="0.2">
      <c r="U55187" s="59"/>
    </row>
    <row r="55188" spans="21:21" x14ac:dyDescent="0.2">
      <c r="U55188" s="59"/>
    </row>
    <row r="55189" spans="21:21" x14ac:dyDescent="0.2">
      <c r="U55189" s="59"/>
    </row>
    <row r="55190" spans="21:21" x14ac:dyDescent="0.2">
      <c r="U55190" s="59"/>
    </row>
    <row r="55191" spans="21:21" x14ac:dyDescent="0.2">
      <c r="U55191" s="59"/>
    </row>
    <row r="55192" spans="21:21" x14ac:dyDescent="0.2">
      <c r="U55192" s="59"/>
    </row>
    <row r="55193" spans="21:21" x14ac:dyDescent="0.2">
      <c r="U55193" s="59"/>
    </row>
    <row r="55194" spans="21:21" x14ac:dyDescent="0.2">
      <c r="U55194" s="59"/>
    </row>
    <row r="55195" spans="21:21" x14ac:dyDescent="0.2">
      <c r="U55195" s="59"/>
    </row>
    <row r="55196" spans="21:21" x14ac:dyDescent="0.2">
      <c r="U55196" s="59"/>
    </row>
    <row r="55197" spans="21:21" x14ac:dyDescent="0.2">
      <c r="U55197" s="59"/>
    </row>
    <row r="55198" spans="21:21" x14ac:dyDescent="0.2">
      <c r="U55198" s="59"/>
    </row>
    <row r="55199" spans="21:21" x14ac:dyDescent="0.2">
      <c r="U55199" s="59"/>
    </row>
    <row r="55200" spans="21:21" x14ac:dyDescent="0.2">
      <c r="U55200" s="59"/>
    </row>
    <row r="55201" spans="21:21" x14ac:dyDescent="0.2">
      <c r="U55201" s="59"/>
    </row>
    <row r="55202" spans="21:21" x14ac:dyDescent="0.2">
      <c r="U55202" s="59"/>
    </row>
    <row r="55203" spans="21:21" x14ac:dyDescent="0.2">
      <c r="U55203" s="59"/>
    </row>
    <row r="55204" spans="21:21" x14ac:dyDescent="0.2">
      <c r="U55204" s="59"/>
    </row>
    <row r="55205" spans="21:21" x14ac:dyDescent="0.2">
      <c r="U55205" s="59"/>
    </row>
    <row r="55206" spans="21:21" x14ac:dyDescent="0.2">
      <c r="U55206" s="59"/>
    </row>
    <row r="55207" spans="21:21" x14ac:dyDescent="0.2">
      <c r="U55207" s="59"/>
    </row>
    <row r="55208" spans="21:21" x14ac:dyDescent="0.2">
      <c r="U55208" s="59"/>
    </row>
    <row r="55209" spans="21:21" x14ac:dyDescent="0.2">
      <c r="U55209" s="59"/>
    </row>
    <row r="55210" spans="21:21" x14ac:dyDescent="0.2">
      <c r="U55210" s="59"/>
    </row>
    <row r="55211" spans="21:21" x14ac:dyDescent="0.2">
      <c r="U55211" s="59"/>
    </row>
    <row r="55212" spans="21:21" x14ac:dyDescent="0.2">
      <c r="U55212" s="59"/>
    </row>
    <row r="55213" spans="21:21" x14ac:dyDescent="0.2">
      <c r="U55213" s="59"/>
    </row>
    <row r="55214" spans="21:21" x14ac:dyDescent="0.2">
      <c r="U55214" s="59"/>
    </row>
    <row r="55215" spans="21:21" x14ac:dyDescent="0.2">
      <c r="U55215" s="59"/>
    </row>
    <row r="55216" spans="21:21" x14ac:dyDescent="0.2">
      <c r="U55216" s="59"/>
    </row>
    <row r="55217" spans="21:21" x14ac:dyDescent="0.2">
      <c r="U55217" s="59"/>
    </row>
    <row r="55218" spans="21:21" x14ac:dyDescent="0.2">
      <c r="U55218" s="59"/>
    </row>
    <row r="55219" spans="21:21" x14ac:dyDescent="0.2">
      <c r="U55219" s="59"/>
    </row>
    <row r="55220" spans="21:21" x14ac:dyDescent="0.2">
      <c r="U55220" s="59"/>
    </row>
    <row r="55221" spans="21:21" x14ac:dyDescent="0.2">
      <c r="U55221" s="59"/>
    </row>
    <row r="55222" spans="21:21" x14ac:dyDescent="0.2">
      <c r="U55222" s="59"/>
    </row>
    <row r="55223" spans="21:21" x14ac:dyDescent="0.2">
      <c r="U55223" s="59"/>
    </row>
    <row r="55224" spans="21:21" x14ac:dyDescent="0.2">
      <c r="U55224" s="59"/>
    </row>
    <row r="55225" spans="21:21" x14ac:dyDescent="0.2">
      <c r="U55225" s="59"/>
    </row>
    <row r="55226" spans="21:21" x14ac:dyDescent="0.2">
      <c r="U55226" s="59"/>
    </row>
    <row r="55227" spans="21:21" x14ac:dyDescent="0.2">
      <c r="U55227" s="59"/>
    </row>
    <row r="55228" spans="21:21" x14ac:dyDescent="0.2">
      <c r="U55228" s="59"/>
    </row>
    <row r="55229" spans="21:21" x14ac:dyDescent="0.2">
      <c r="U55229" s="59"/>
    </row>
    <row r="55230" spans="21:21" x14ac:dyDescent="0.2">
      <c r="U55230" s="59"/>
    </row>
    <row r="55231" spans="21:21" x14ac:dyDescent="0.2">
      <c r="U55231" s="59"/>
    </row>
    <row r="55232" spans="21:21" x14ac:dyDescent="0.2">
      <c r="U55232" s="59"/>
    </row>
    <row r="55233" spans="21:21" x14ac:dyDescent="0.2">
      <c r="U55233" s="59"/>
    </row>
    <row r="55234" spans="21:21" x14ac:dyDescent="0.2">
      <c r="U55234" s="59"/>
    </row>
    <row r="55235" spans="21:21" x14ac:dyDescent="0.2">
      <c r="U55235" s="59"/>
    </row>
    <row r="55236" spans="21:21" x14ac:dyDescent="0.2">
      <c r="U55236" s="59"/>
    </row>
    <row r="55237" spans="21:21" x14ac:dyDescent="0.2">
      <c r="U55237" s="59"/>
    </row>
    <row r="55238" spans="21:21" x14ac:dyDescent="0.2">
      <c r="U55238" s="59"/>
    </row>
    <row r="55239" spans="21:21" x14ac:dyDescent="0.2">
      <c r="U55239" s="59"/>
    </row>
    <row r="55240" spans="21:21" x14ac:dyDescent="0.2">
      <c r="U55240" s="59"/>
    </row>
    <row r="55241" spans="21:21" x14ac:dyDescent="0.2">
      <c r="U55241" s="59"/>
    </row>
    <row r="55242" spans="21:21" x14ac:dyDescent="0.2">
      <c r="U55242" s="59"/>
    </row>
    <row r="55243" spans="21:21" x14ac:dyDescent="0.2">
      <c r="U55243" s="59"/>
    </row>
    <row r="55244" spans="21:21" x14ac:dyDescent="0.2">
      <c r="U55244" s="59"/>
    </row>
    <row r="55245" spans="21:21" x14ac:dyDescent="0.2">
      <c r="U55245" s="59"/>
    </row>
    <row r="55246" spans="21:21" x14ac:dyDescent="0.2">
      <c r="U55246" s="59"/>
    </row>
    <row r="55247" spans="21:21" x14ac:dyDescent="0.2">
      <c r="U55247" s="59"/>
    </row>
    <row r="55248" spans="21:21" x14ac:dyDescent="0.2">
      <c r="U55248" s="59"/>
    </row>
    <row r="55249" spans="21:21" x14ac:dyDescent="0.2">
      <c r="U55249" s="59"/>
    </row>
    <row r="55250" spans="21:21" x14ac:dyDescent="0.2">
      <c r="U55250" s="59"/>
    </row>
    <row r="55251" spans="21:21" x14ac:dyDescent="0.2">
      <c r="U55251" s="59"/>
    </row>
    <row r="55252" spans="21:21" x14ac:dyDescent="0.2">
      <c r="U55252" s="59"/>
    </row>
    <row r="55253" spans="21:21" x14ac:dyDescent="0.2">
      <c r="U55253" s="59"/>
    </row>
    <row r="55254" spans="21:21" x14ac:dyDescent="0.2">
      <c r="U55254" s="59"/>
    </row>
    <row r="55255" spans="21:21" x14ac:dyDescent="0.2">
      <c r="U55255" s="59"/>
    </row>
    <row r="55256" spans="21:21" x14ac:dyDescent="0.2">
      <c r="U55256" s="59"/>
    </row>
    <row r="55257" spans="21:21" x14ac:dyDescent="0.2">
      <c r="U55257" s="59"/>
    </row>
    <row r="55258" spans="21:21" x14ac:dyDescent="0.2">
      <c r="U55258" s="59"/>
    </row>
    <row r="55259" spans="21:21" x14ac:dyDescent="0.2">
      <c r="U55259" s="59"/>
    </row>
    <row r="55260" spans="21:21" x14ac:dyDescent="0.2">
      <c r="U55260" s="59"/>
    </row>
    <row r="55261" spans="21:21" x14ac:dyDescent="0.2">
      <c r="U55261" s="59"/>
    </row>
    <row r="55262" spans="21:21" x14ac:dyDescent="0.2">
      <c r="U55262" s="59"/>
    </row>
    <row r="55263" spans="21:21" x14ac:dyDescent="0.2">
      <c r="U55263" s="59"/>
    </row>
    <row r="55264" spans="21:21" x14ac:dyDescent="0.2">
      <c r="U55264" s="59"/>
    </row>
    <row r="55265" spans="21:21" x14ac:dyDescent="0.2">
      <c r="U55265" s="59"/>
    </row>
    <row r="55266" spans="21:21" x14ac:dyDescent="0.2">
      <c r="U55266" s="59"/>
    </row>
    <row r="55267" spans="21:21" x14ac:dyDescent="0.2">
      <c r="U55267" s="59"/>
    </row>
    <row r="55268" spans="21:21" x14ac:dyDescent="0.2">
      <c r="U55268" s="59"/>
    </row>
    <row r="55269" spans="21:21" x14ac:dyDescent="0.2">
      <c r="U55269" s="59"/>
    </row>
    <row r="55270" spans="21:21" x14ac:dyDescent="0.2">
      <c r="U55270" s="59"/>
    </row>
    <row r="55271" spans="21:21" x14ac:dyDescent="0.2">
      <c r="U55271" s="59"/>
    </row>
    <row r="55272" spans="21:21" x14ac:dyDescent="0.2">
      <c r="U55272" s="59"/>
    </row>
    <row r="55273" spans="21:21" x14ac:dyDescent="0.2">
      <c r="U55273" s="59"/>
    </row>
    <row r="55274" spans="21:21" x14ac:dyDescent="0.2">
      <c r="U55274" s="59"/>
    </row>
    <row r="55275" spans="21:21" x14ac:dyDescent="0.2">
      <c r="U55275" s="59"/>
    </row>
    <row r="55276" spans="21:21" x14ac:dyDescent="0.2">
      <c r="U55276" s="59"/>
    </row>
    <row r="55277" spans="21:21" x14ac:dyDescent="0.2">
      <c r="U55277" s="59"/>
    </row>
    <row r="55278" spans="21:21" x14ac:dyDescent="0.2">
      <c r="U55278" s="59"/>
    </row>
    <row r="55279" spans="21:21" x14ac:dyDescent="0.2">
      <c r="U55279" s="59"/>
    </row>
    <row r="55280" spans="21:21" x14ac:dyDescent="0.2">
      <c r="U55280" s="59"/>
    </row>
    <row r="55281" spans="21:21" x14ac:dyDescent="0.2">
      <c r="U55281" s="59"/>
    </row>
    <row r="55282" spans="21:21" x14ac:dyDescent="0.2">
      <c r="U55282" s="59"/>
    </row>
    <row r="55283" spans="21:21" x14ac:dyDescent="0.2">
      <c r="U55283" s="59"/>
    </row>
    <row r="55284" spans="21:21" x14ac:dyDescent="0.2">
      <c r="U55284" s="59"/>
    </row>
    <row r="55285" spans="21:21" x14ac:dyDescent="0.2">
      <c r="U55285" s="59"/>
    </row>
    <row r="55286" spans="21:21" x14ac:dyDescent="0.2">
      <c r="U55286" s="59"/>
    </row>
    <row r="55287" spans="21:21" x14ac:dyDescent="0.2">
      <c r="U55287" s="59"/>
    </row>
    <row r="55288" spans="21:21" x14ac:dyDescent="0.2">
      <c r="U55288" s="59"/>
    </row>
    <row r="55289" spans="21:21" x14ac:dyDescent="0.2">
      <c r="U55289" s="59"/>
    </row>
    <row r="55290" spans="21:21" x14ac:dyDescent="0.2">
      <c r="U55290" s="59"/>
    </row>
    <row r="55291" spans="21:21" x14ac:dyDescent="0.2">
      <c r="U55291" s="59"/>
    </row>
    <row r="55292" spans="21:21" x14ac:dyDescent="0.2">
      <c r="U55292" s="59"/>
    </row>
    <row r="55293" spans="21:21" x14ac:dyDescent="0.2">
      <c r="U55293" s="59"/>
    </row>
    <row r="55294" spans="21:21" x14ac:dyDescent="0.2">
      <c r="U55294" s="59"/>
    </row>
    <row r="55295" spans="21:21" x14ac:dyDescent="0.2">
      <c r="U55295" s="59"/>
    </row>
    <row r="55296" spans="21:21" x14ac:dyDescent="0.2">
      <c r="U55296" s="59"/>
    </row>
    <row r="55297" spans="21:21" x14ac:dyDescent="0.2">
      <c r="U55297" s="59"/>
    </row>
    <row r="55298" spans="21:21" x14ac:dyDescent="0.2">
      <c r="U55298" s="59"/>
    </row>
    <row r="55299" spans="21:21" x14ac:dyDescent="0.2">
      <c r="U55299" s="59"/>
    </row>
    <row r="55300" spans="21:21" x14ac:dyDescent="0.2">
      <c r="U55300" s="59"/>
    </row>
    <row r="55301" spans="21:21" x14ac:dyDescent="0.2">
      <c r="U55301" s="59"/>
    </row>
    <row r="55302" spans="21:21" x14ac:dyDescent="0.2">
      <c r="U55302" s="59"/>
    </row>
    <row r="55303" spans="21:21" x14ac:dyDescent="0.2">
      <c r="U55303" s="59"/>
    </row>
    <row r="55304" spans="21:21" x14ac:dyDescent="0.2">
      <c r="U55304" s="59"/>
    </row>
    <row r="55305" spans="21:21" x14ac:dyDescent="0.2">
      <c r="U55305" s="59"/>
    </row>
    <row r="55306" spans="21:21" x14ac:dyDescent="0.2">
      <c r="U55306" s="59"/>
    </row>
    <row r="55307" spans="21:21" x14ac:dyDescent="0.2">
      <c r="U55307" s="59"/>
    </row>
    <row r="55308" spans="21:21" x14ac:dyDescent="0.2">
      <c r="U55308" s="59"/>
    </row>
    <row r="55309" spans="21:21" x14ac:dyDescent="0.2">
      <c r="U55309" s="59"/>
    </row>
    <row r="55310" spans="21:21" x14ac:dyDescent="0.2">
      <c r="U55310" s="59"/>
    </row>
    <row r="55311" spans="21:21" x14ac:dyDescent="0.2">
      <c r="U55311" s="59"/>
    </row>
    <row r="55312" spans="21:21" x14ac:dyDescent="0.2">
      <c r="U55312" s="59"/>
    </row>
    <row r="55313" spans="21:21" x14ac:dyDescent="0.2">
      <c r="U55313" s="59"/>
    </row>
    <row r="55314" spans="21:21" x14ac:dyDescent="0.2">
      <c r="U55314" s="59"/>
    </row>
    <row r="55315" spans="21:21" x14ac:dyDescent="0.2">
      <c r="U55315" s="59"/>
    </row>
    <row r="55316" spans="21:21" x14ac:dyDescent="0.2">
      <c r="U55316" s="59"/>
    </row>
    <row r="55317" spans="21:21" x14ac:dyDescent="0.2">
      <c r="U55317" s="59"/>
    </row>
    <row r="55318" spans="21:21" x14ac:dyDescent="0.2">
      <c r="U55318" s="59"/>
    </row>
    <row r="55319" spans="21:21" x14ac:dyDescent="0.2">
      <c r="U55319" s="59"/>
    </row>
    <row r="55320" spans="21:21" x14ac:dyDescent="0.2">
      <c r="U55320" s="59"/>
    </row>
    <row r="55321" spans="21:21" x14ac:dyDescent="0.2">
      <c r="U55321" s="59"/>
    </row>
    <row r="55322" spans="21:21" x14ac:dyDescent="0.2">
      <c r="U55322" s="59"/>
    </row>
    <row r="55323" spans="21:21" x14ac:dyDescent="0.2">
      <c r="U55323" s="59"/>
    </row>
    <row r="55324" spans="21:21" x14ac:dyDescent="0.2">
      <c r="U55324" s="59"/>
    </row>
    <row r="55325" spans="21:21" x14ac:dyDescent="0.2">
      <c r="U55325" s="59"/>
    </row>
    <row r="55326" spans="21:21" x14ac:dyDescent="0.2">
      <c r="U55326" s="59"/>
    </row>
    <row r="55327" spans="21:21" x14ac:dyDescent="0.2">
      <c r="U55327" s="59"/>
    </row>
    <row r="55328" spans="21:21" x14ac:dyDescent="0.2">
      <c r="U55328" s="59"/>
    </row>
    <row r="55329" spans="21:21" x14ac:dyDescent="0.2">
      <c r="U55329" s="59"/>
    </row>
    <row r="55330" spans="21:21" x14ac:dyDescent="0.2">
      <c r="U55330" s="59"/>
    </row>
    <row r="55331" spans="21:21" x14ac:dyDescent="0.2">
      <c r="U55331" s="59"/>
    </row>
    <row r="55332" spans="21:21" x14ac:dyDescent="0.2">
      <c r="U55332" s="59"/>
    </row>
    <row r="55333" spans="21:21" x14ac:dyDescent="0.2">
      <c r="U55333" s="59"/>
    </row>
    <row r="55334" spans="21:21" x14ac:dyDescent="0.2">
      <c r="U55334" s="59"/>
    </row>
    <row r="55335" spans="21:21" x14ac:dyDescent="0.2">
      <c r="U55335" s="59"/>
    </row>
    <row r="55336" spans="21:21" x14ac:dyDescent="0.2">
      <c r="U55336" s="59"/>
    </row>
    <row r="55337" spans="21:21" x14ac:dyDescent="0.2">
      <c r="U55337" s="59"/>
    </row>
    <row r="55338" spans="21:21" x14ac:dyDescent="0.2">
      <c r="U55338" s="59"/>
    </row>
    <row r="55339" spans="21:21" x14ac:dyDescent="0.2">
      <c r="U55339" s="59"/>
    </row>
    <row r="55340" spans="21:21" x14ac:dyDescent="0.2">
      <c r="U55340" s="59"/>
    </row>
    <row r="55341" spans="21:21" x14ac:dyDescent="0.2">
      <c r="U55341" s="59"/>
    </row>
    <row r="55342" spans="21:21" x14ac:dyDescent="0.2">
      <c r="U55342" s="59"/>
    </row>
    <row r="55343" spans="21:21" x14ac:dyDescent="0.2">
      <c r="U55343" s="59"/>
    </row>
    <row r="55344" spans="21:21" x14ac:dyDescent="0.2">
      <c r="U55344" s="59"/>
    </row>
    <row r="55345" spans="21:21" x14ac:dyDescent="0.2">
      <c r="U55345" s="59"/>
    </row>
    <row r="55346" spans="21:21" x14ac:dyDescent="0.2">
      <c r="U55346" s="59"/>
    </row>
    <row r="55347" spans="21:21" x14ac:dyDescent="0.2">
      <c r="U55347" s="59"/>
    </row>
    <row r="55348" spans="21:21" x14ac:dyDescent="0.2">
      <c r="U55348" s="59"/>
    </row>
    <row r="55349" spans="21:21" x14ac:dyDescent="0.2">
      <c r="U55349" s="59"/>
    </row>
    <row r="55350" spans="21:21" x14ac:dyDescent="0.2">
      <c r="U55350" s="59"/>
    </row>
    <row r="55351" spans="21:21" x14ac:dyDescent="0.2">
      <c r="U55351" s="59"/>
    </row>
    <row r="55352" spans="21:21" x14ac:dyDescent="0.2">
      <c r="U55352" s="59"/>
    </row>
    <row r="55353" spans="21:21" x14ac:dyDescent="0.2">
      <c r="U55353" s="59"/>
    </row>
    <row r="55354" spans="21:21" x14ac:dyDescent="0.2">
      <c r="U55354" s="59"/>
    </row>
    <row r="55355" spans="21:21" x14ac:dyDescent="0.2">
      <c r="U55355" s="59"/>
    </row>
    <row r="55356" spans="21:21" x14ac:dyDescent="0.2">
      <c r="U55356" s="59"/>
    </row>
    <row r="55357" spans="21:21" x14ac:dyDescent="0.2">
      <c r="U55357" s="59"/>
    </row>
    <row r="55358" spans="21:21" x14ac:dyDescent="0.2">
      <c r="U55358" s="59"/>
    </row>
    <row r="55359" spans="21:21" x14ac:dyDescent="0.2">
      <c r="U55359" s="59"/>
    </row>
    <row r="55360" spans="21:21" x14ac:dyDescent="0.2">
      <c r="U55360" s="59"/>
    </row>
    <row r="55361" spans="21:21" x14ac:dyDescent="0.2">
      <c r="U55361" s="59"/>
    </row>
    <row r="55362" spans="21:21" x14ac:dyDescent="0.2">
      <c r="U55362" s="59"/>
    </row>
    <row r="55363" spans="21:21" x14ac:dyDescent="0.2">
      <c r="U55363" s="59"/>
    </row>
    <row r="55364" spans="21:21" x14ac:dyDescent="0.2">
      <c r="U55364" s="59"/>
    </row>
    <row r="55365" spans="21:21" x14ac:dyDescent="0.2">
      <c r="U55365" s="59"/>
    </row>
    <row r="55366" spans="21:21" x14ac:dyDescent="0.2">
      <c r="U55366" s="59"/>
    </row>
    <row r="55367" spans="21:21" x14ac:dyDescent="0.2">
      <c r="U55367" s="59"/>
    </row>
    <row r="55368" spans="21:21" x14ac:dyDescent="0.2">
      <c r="U55368" s="59"/>
    </row>
    <row r="55369" spans="21:21" x14ac:dyDescent="0.2">
      <c r="U55369" s="59"/>
    </row>
    <row r="55370" spans="21:21" x14ac:dyDescent="0.2">
      <c r="U55370" s="59"/>
    </row>
    <row r="55371" spans="21:21" x14ac:dyDescent="0.2">
      <c r="U55371" s="59"/>
    </row>
    <row r="55372" spans="21:21" x14ac:dyDescent="0.2">
      <c r="U55372" s="59"/>
    </row>
    <row r="55373" spans="21:21" x14ac:dyDescent="0.2">
      <c r="U55373" s="59"/>
    </row>
    <row r="55374" spans="21:21" x14ac:dyDescent="0.2">
      <c r="U55374" s="59"/>
    </row>
    <row r="55375" spans="21:21" x14ac:dyDescent="0.2">
      <c r="U55375" s="59"/>
    </row>
    <row r="55376" spans="21:21" x14ac:dyDescent="0.2">
      <c r="U55376" s="59"/>
    </row>
    <row r="55377" spans="21:21" x14ac:dyDescent="0.2">
      <c r="U55377" s="59"/>
    </row>
    <row r="55378" spans="21:21" x14ac:dyDescent="0.2">
      <c r="U55378" s="59"/>
    </row>
    <row r="55379" spans="21:21" x14ac:dyDescent="0.2">
      <c r="U55379" s="59"/>
    </row>
    <row r="55380" spans="21:21" x14ac:dyDescent="0.2">
      <c r="U55380" s="59"/>
    </row>
    <row r="55381" spans="21:21" x14ac:dyDescent="0.2">
      <c r="U55381" s="59"/>
    </row>
    <row r="55382" spans="21:21" x14ac:dyDescent="0.2">
      <c r="U55382" s="59"/>
    </row>
    <row r="55383" spans="21:21" x14ac:dyDescent="0.2">
      <c r="U55383" s="59"/>
    </row>
    <row r="55384" spans="21:21" x14ac:dyDescent="0.2">
      <c r="U55384" s="59"/>
    </row>
    <row r="55385" spans="21:21" x14ac:dyDescent="0.2">
      <c r="U55385" s="59"/>
    </row>
    <row r="55386" spans="21:21" x14ac:dyDescent="0.2">
      <c r="U55386" s="59"/>
    </row>
    <row r="55387" spans="21:21" x14ac:dyDescent="0.2">
      <c r="U55387" s="59"/>
    </row>
    <row r="55388" spans="21:21" x14ac:dyDescent="0.2">
      <c r="U55388" s="59"/>
    </row>
    <row r="55389" spans="21:21" x14ac:dyDescent="0.2">
      <c r="U55389" s="59"/>
    </row>
    <row r="55390" spans="21:21" x14ac:dyDescent="0.2">
      <c r="U55390" s="59"/>
    </row>
    <row r="55391" spans="21:21" x14ac:dyDescent="0.2">
      <c r="U55391" s="59"/>
    </row>
    <row r="55392" spans="21:21" x14ac:dyDescent="0.2">
      <c r="U55392" s="59"/>
    </row>
    <row r="55393" spans="21:21" x14ac:dyDescent="0.2">
      <c r="U55393" s="59"/>
    </row>
    <row r="55394" spans="21:21" x14ac:dyDescent="0.2">
      <c r="U55394" s="59"/>
    </row>
    <row r="55395" spans="21:21" x14ac:dyDescent="0.2">
      <c r="U55395" s="59"/>
    </row>
    <row r="55396" spans="21:21" x14ac:dyDescent="0.2">
      <c r="U55396" s="59"/>
    </row>
    <row r="55397" spans="21:21" x14ac:dyDescent="0.2">
      <c r="U55397" s="59"/>
    </row>
    <row r="55398" spans="21:21" x14ac:dyDescent="0.2">
      <c r="U55398" s="59"/>
    </row>
    <row r="55399" spans="21:21" x14ac:dyDescent="0.2">
      <c r="U55399" s="59"/>
    </row>
    <row r="55400" spans="21:21" x14ac:dyDescent="0.2">
      <c r="U55400" s="59"/>
    </row>
    <row r="55401" spans="21:21" x14ac:dyDescent="0.2">
      <c r="U55401" s="59"/>
    </row>
    <row r="55402" spans="21:21" x14ac:dyDescent="0.2">
      <c r="U55402" s="59"/>
    </row>
    <row r="55403" spans="21:21" x14ac:dyDescent="0.2">
      <c r="U55403" s="59"/>
    </row>
    <row r="55404" spans="21:21" x14ac:dyDescent="0.2">
      <c r="U55404" s="59"/>
    </row>
    <row r="55405" spans="21:21" x14ac:dyDescent="0.2">
      <c r="U55405" s="59"/>
    </row>
    <row r="55406" spans="21:21" x14ac:dyDescent="0.2">
      <c r="U55406" s="59"/>
    </row>
    <row r="55407" spans="21:21" x14ac:dyDescent="0.2">
      <c r="U55407" s="59"/>
    </row>
    <row r="55408" spans="21:21" x14ac:dyDescent="0.2">
      <c r="U55408" s="59"/>
    </row>
    <row r="55409" spans="21:21" x14ac:dyDescent="0.2">
      <c r="U55409" s="59"/>
    </row>
    <row r="55410" spans="21:21" x14ac:dyDescent="0.2">
      <c r="U55410" s="59"/>
    </row>
    <row r="55411" spans="21:21" x14ac:dyDescent="0.2">
      <c r="U55411" s="59"/>
    </row>
    <row r="55412" spans="21:21" x14ac:dyDescent="0.2">
      <c r="U55412" s="59"/>
    </row>
    <row r="55413" spans="21:21" x14ac:dyDescent="0.2">
      <c r="U55413" s="59"/>
    </row>
    <row r="55414" spans="21:21" x14ac:dyDescent="0.2">
      <c r="U55414" s="59"/>
    </row>
    <row r="55415" spans="21:21" x14ac:dyDescent="0.2">
      <c r="U55415" s="59"/>
    </row>
    <row r="55416" spans="21:21" x14ac:dyDescent="0.2">
      <c r="U55416" s="59"/>
    </row>
    <row r="55417" spans="21:21" x14ac:dyDescent="0.2">
      <c r="U55417" s="59"/>
    </row>
    <row r="55418" spans="21:21" x14ac:dyDescent="0.2">
      <c r="U55418" s="59"/>
    </row>
    <row r="55419" spans="21:21" x14ac:dyDescent="0.2">
      <c r="U55419" s="59"/>
    </row>
    <row r="55420" spans="21:21" x14ac:dyDescent="0.2">
      <c r="U55420" s="59"/>
    </row>
    <row r="55421" spans="21:21" x14ac:dyDescent="0.2">
      <c r="U55421" s="59"/>
    </row>
    <row r="55422" spans="21:21" x14ac:dyDescent="0.2">
      <c r="U55422" s="59"/>
    </row>
    <row r="55423" spans="21:21" x14ac:dyDescent="0.2">
      <c r="U55423" s="59"/>
    </row>
    <row r="55424" spans="21:21" x14ac:dyDescent="0.2">
      <c r="U55424" s="59"/>
    </row>
    <row r="55425" spans="21:21" x14ac:dyDescent="0.2">
      <c r="U55425" s="59"/>
    </row>
    <row r="55426" spans="21:21" x14ac:dyDescent="0.2">
      <c r="U55426" s="59"/>
    </row>
    <row r="55427" spans="21:21" x14ac:dyDescent="0.2">
      <c r="U55427" s="59"/>
    </row>
    <row r="55428" spans="21:21" x14ac:dyDescent="0.2">
      <c r="U55428" s="59"/>
    </row>
    <row r="55429" spans="21:21" x14ac:dyDescent="0.2">
      <c r="U55429" s="59"/>
    </row>
    <row r="55430" spans="21:21" x14ac:dyDescent="0.2">
      <c r="U55430" s="59"/>
    </row>
    <row r="55431" spans="21:21" x14ac:dyDescent="0.2">
      <c r="U55431" s="59"/>
    </row>
    <row r="55432" spans="21:21" x14ac:dyDescent="0.2">
      <c r="U55432" s="59"/>
    </row>
    <row r="55433" spans="21:21" x14ac:dyDescent="0.2">
      <c r="U55433" s="59"/>
    </row>
    <row r="55434" spans="21:21" x14ac:dyDescent="0.2">
      <c r="U55434" s="59"/>
    </row>
    <row r="55435" spans="21:21" x14ac:dyDescent="0.2">
      <c r="U55435" s="59"/>
    </row>
    <row r="55436" spans="21:21" x14ac:dyDescent="0.2">
      <c r="U55436" s="59"/>
    </row>
    <row r="55437" spans="21:21" x14ac:dyDescent="0.2">
      <c r="U55437" s="59"/>
    </row>
    <row r="55438" spans="21:21" x14ac:dyDescent="0.2">
      <c r="U55438" s="59"/>
    </row>
    <row r="55439" spans="21:21" x14ac:dyDescent="0.2">
      <c r="U55439" s="59"/>
    </row>
    <row r="55440" spans="21:21" x14ac:dyDescent="0.2">
      <c r="U55440" s="59"/>
    </row>
    <row r="55441" spans="21:21" x14ac:dyDescent="0.2">
      <c r="U55441" s="59"/>
    </row>
    <row r="55442" spans="21:21" x14ac:dyDescent="0.2">
      <c r="U55442" s="59"/>
    </row>
    <row r="55443" spans="21:21" x14ac:dyDescent="0.2">
      <c r="U55443" s="59"/>
    </row>
    <row r="55444" spans="21:21" x14ac:dyDescent="0.2">
      <c r="U55444" s="59"/>
    </row>
    <row r="55445" spans="21:21" x14ac:dyDescent="0.2">
      <c r="U55445" s="59"/>
    </row>
    <row r="55446" spans="21:21" x14ac:dyDescent="0.2">
      <c r="U55446" s="59"/>
    </row>
    <row r="55447" spans="21:21" x14ac:dyDescent="0.2">
      <c r="U55447" s="59"/>
    </row>
    <row r="55448" spans="21:21" x14ac:dyDescent="0.2">
      <c r="U55448" s="59"/>
    </row>
    <row r="55449" spans="21:21" x14ac:dyDescent="0.2">
      <c r="U55449" s="59"/>
    </row>
    <row r="55450" spans="21:21" x14ac:dyDescent="0.2">
      <c r="U55450" s="59"/>
    </row>
    <row r="55451" spans="21:21" x14ac:dyDescent="0.2">
      <c r="U55451" s="59"/>
    </row>
    <row r="55452" spans="21:21" x14ac:dyDescent="0.2">
      <c r="U55452" s="59"/>
    </row>
    <row r="55453" spans="21:21" x14ac:dyDescent="0.2">
      <c r="U55453" s="59"/>
    </row>
    <row r="55454" spans="21:21" x14ac:dyDescent="0.2">
      <c r="U55454" s="59"/>
    </row>
    <row r="55455" spans="21:21" x14ac:dyDescent="0.2">
      <c r="U55455" s="59"/>
    </row>
    <row r="55456" spans="21:21" x14ac:dyDescent="0.2">
      <c r="U55456" s="59"/>
    </row>
    <row r="55457" spans="21:21" x14ac:dyDescent="0.2">
      <c r="U55457" s="59"/>
    </row>
    <row r="55458" spans="21:21" x14ac:dyDescent="0.2">
      <c r="U55458" s="59"/>
    </row>
    <row r="55459" spans="21:21" x14ac:dyDescent="0.2">
      <c r="U55459" s="59"/>
    </row>
    <row r="55460" spans="21:21" x14ac:dyDescent="0.2">
      <c r="U55460" s="59"/>
    </row>
    <row r="55461" spans="21:21" x14ac:dyDescent="0.2">
      <c r="U55461" s="59"/>
    </row>
    <row r="55462" spans="21:21" x14ac:dyDescent="0.2">
      <c r="U55462" s="59"/>
    </row>
    <row r="55463" spans="21:21" x14ac:dyDescent="0.2">
      <c r="U55463" s="59"/>
    </row>
    <row r="55464" spans="21:21" x14ac:dyDescent="0.2">
      <c r="U55464" s="59"/>
    </row>
    <row r="55465" spans="21:21" x14ac:dyDescent="0.2">
      <c r="U55465" s="59"/>
    </row>
    <row r="55466" spans="21:21" x14ac:dyDescent="0.2">
      <c r="U55466" s="59"/>
    </row>
    <row r="55467" spans="21:21" x14ac:dyDescent="0.2">
      <c r="U55467" s="59"/>
    </row>
    <row r="55468" spans="21:21" x14ac:dyDescent="0.2">
      <c r="U55468" s="59"/>
    </row>
    <row r="55469" spans="21:21" x14ac:dyDescent="0.2">
      <c r="U55469" s="59"/>
    </row>
    <row r="55470" spans="21:21" x14ac:dyDescent="0.2">
      <c r="U55470" s="59"/>
    </row>
    <row r="55471" spans="21:21" x14ac:dyDescent="0.2">
      <c r="U55471" s="59"/>
    </row>
    <row r="55472" spans="21:21" x14ac:dyDescent="0.2">
      <c r="U55472" s="59"/>
    </row>
    <row r="55473" spans="21:21" x14ac:dyDescent="0.2">
      <c r="U55473" s="59"/>
    </row>
    <row r="55474" spans="21:21" x14ac:dyDescent="0.2">
      <c r="U55474" s="59"/>
    </row>
    <row r="55475" spans="21:21" x14ac:dyDescent="0.2">
      <c r="U55475" s="59"/>
    </row>
    <row r="55476" spans="21:21" x14ac:dyDescent="0.2">
      <c r="U55476" s="59"/>
    </row>
    <row r="55477" spans="21:21" x14ac:dyDescent="0.2">
      <c r="U55477" s="59"/>
    </row>
    <row r="55478" spans="21:21" x14ac:dyDescent="0.2">
      <c r="U55478" s="59"/>
    </row>
    <row r="55479" spans="21:21" x14ac:dyDescent="0.2">
      <c r="U55479" s="59"/>
    </row>
    <row r="55480" spans="21:21" x14ac:dyDescent="0.2">
      <c r="U55480" s="59"/>
    </row>
    <row r="55481" spans="21:21" x14ac:dyDescent="0.2">
      <c r="U55481" s="59"/>
    </row>
    <row r="55482" spans="21:21" x14ac:dyDescent="0.2">
      <c r="U55482" s="59"/>
    </row>
    <row r="55483" spans="21:21" x14ac:dyDescent="0.2">
      <c r="U55483" s="59"/>
    </row>
    <row r="55484" spans="21:21" x14ac:dyDescent="0.2">
      <c r="U55484" s="59"/>
    </row>
    <row r="55485" spans="21:21" x14ac:dyDescent="0.2">
      <c r="U55485" s="59"/>
    </row>
    <row r="55486" spans="21:21" x14ac:dyDescent="0.2">
      <c r="U55486" s="59"/>
    </row>
    <row r="55487" spans="21:21" x14ac:dyDescent="0.2">
      <c r="U55487" s="59"/>
    </row>
    <row r="55488" spans="21:21" x14ac:dyDescent="0.2">
      <c r="U55488" s="59"/>
    </row>
    <row r="55489" spans="21:21" x14ac:dyDescent="0.2">
      <c r="U55489" s="59"/>
    </row>
    <row r="55490" spans="21:21" x14ac:dyDescent="0.2">
      <c r="U55490" s="59"/>
    </row>
    <row r="55491" spans="21:21" x14ac:dyDescent="0.2">
      <c r="U55491" s="59"/>
    </row>
    <row r="55492" spans="21:21" x14ac:dyDescent="0.2">
      <c r="U55492" s="59"/>
    </row>
    <row r="55493" spans="21:21" x14ac:dyDescent="0.2">
      <c r="U55493" s="59"/>
    </row>
    <row r="55494" spans="21:21" x14ac:dyDescent="0.2">
      <c r="U55494" s="59"/>
    </row>
    <row r="55495" spans="21:21" x14ac:dyDescent="0.2">
      <c r="U55495" s="59"/>
    </row>
    <row r="55496" spans="21:21" x14ac:dyDescent="0.2">
      <c r="U55496" s="59"/>
    </row>
    <row r="55497" spans="21:21" x14ac:dyDescent="0.2">
      <c r="U55497" s="59"/>
    </row>
    <row r="55498" spans="21:21" x14ac:dyDescent="0.2">
      <c r="U55498" s="59"/>
    </row>
    <row r="55499" spans="21:21" x14ac:dyDescent="0.2">
      <c r="U55499" s="59"/>
    </row>
    <row r="55500" spans="21:21" x14ac:dyDescent="0.2">
      <c r="U55500" s="59"/>
    </row>
    <row r="55501" spans="21:21" x14ac:dyDescent="0.2">
      <c r="U55501" s="59"/>
    </row>
    <row r="55502" spans="21:21" x14ac:dyDescent="0.2">
      <c r="U55502" s="59"/>
    </row>
    <row r="55503" spans="21:21" x14ac:dyDescent="0.2">
      <c r="U55503" s="59"/>
    </row>
    <row r="55504" spans="21:21" x14ac:dyDescent="0.2">
      <c r="U55504" s="59"/>
    </row>
    <row r="55505" spans="21:21" x14ac:dyDescent="0.2">
      <c r="U55505" s="59"/>
    </row>
    <row r="55506" spans="21:21" x14ac:dyDescent="0.2">
      <c r="U55506" s="59"/>
    </row>
    <row r="55507" spans="21:21" x14ac:dyDescent="0.2">
      <c r="U55507" s="59"/>
    </row>
    <row r="55508" spans="21:21" x14ac:dyDescent="0.2">
      <c r="U55508" s="59"/>
    </row>
    <row r="55509" spans="21:21" x14ac:dyDescent="0.2">
      <c r="U55509" s="59"/>
    </row>
    <row r="55510" spans="21:21" x14ac:dyDescent="0.2">
      <c r="U55510" s="59"/>
    </row>
    <row r="55511" spans="21:21" x14ac:dyDescent="0.2">
      <c r="U55511" s="59"/>
    </row>
    <row r="55512" spans="21:21" x14ac:dyDescent="0.2">
      <c r="U55512" s="59"/>
    </row>
    <row r="55513" spans="21:21" x14ac:dyDescent="0.2">
      <c r="U55513" s="59"/>
    </row>
    <row r="55514" spans="21:21" x14ac:dyDescent="0.2">
      <c r="U55514" s="59"/>
    </row>
    <row r="55515" spans="21:21" x14ac:dyDescent="0.2">
      <c r="U55515" s="59"/>
    </row>
    <row r="55516" spans="21:21" x14ac:dyDescent="0.2">
      <c r="U55516" s="59"/>
    </row>
    <row r="55517" spans="21:21" x14ac:dyDescent="0.2">
      <c r="U55517" s="59"/>
    </row>
    <row r="55518" spans="21:21" x14ac:dyDescent="0.2">
      <c r="U55518" s="59"/>
    </row>
    <row r="55519" spans="21:21" x14ac:dyDescent="0.2">
      <c r="U55519" s="59"/>
    </row>
    <row r="55520" spans="21:21" x14ac:dyDescent="0.2">
      <c r="U55520" s="59"/>
    </row>
    <row r="55521" spans="21:21" x14ac:dyDescent="0.2">
      <c r="U55521" s="59"/>
    </row>
    <row r="55522" spans="21:21" x14ac:dyDescent="0.2">
      <c r="U55522" s="59"/>
    </row>
    <row r="55523" spans="21:21" x14ac:dyDescent="0.2">
      <c r="U55523" s="59"/>
    </row>
    <row r="55524" spans="21:21" x14ac:dyDescent="0.2">
      <c r="U55524" s="59"/>
    </row>
    <row r="55525" spans="21:21" x14ac:dyDescent="0.2">
      <c r="U55525" s="59"/>
    </row>
    <row r="55526" spans="21:21" x14ac:dyDescent="0.2">
      <c r="U55526" s="59"/>
    </row>
    <row r="55527" spans="21:21" x14ac:dyDescent="0.2">
      <c r="U55527" s="59"/>
    </row>
    <row r="55528" spans="21:21" x14ac:dyDescent="0.2">
      <c r="U55528" s="59"/>
    </row>
    <row r="55529" spans="21:21" x14ac:dyDescent="0.2">
      <c r="U55529" s="59"/>
    </row>
    <row r="55530" spans="21:21" x14ac:dyDescent="0.2">
      <c r="U55530" s="59"/>
    </row>
    <row r="55531" spans="21:21" x14ac:dyDescent="0.2">
      <c r="U55531" s="59"/>
    </row>
    <row r="55532" spans="21:21" x14ac:dyDescent="0.2">
      <c r="U55532" s="59"/>
    </row>
    <row r="55533" spans="21:21" x14ac:dyDescent="0.2">
      <c r="U55533" s="59"/>
    </row>
    <row r="55534" spans="21:21" x14ac:dyDescent="0.2">
      <c r="U55534" s="59"/>
    </row>
    <row r="55535" spans="21:21" x14ac:dyDescent="0.2">
      <c r="U55535" s="59"/>
    </row>
    <row r="55536" spans="21:21" x14ac:dyDescent="0.2">
      <c r="U55536" s="59"/>
    </row>
    <row r="55537" spans="21:21" x14ac:dyDescent="0.2">
      <c r="U55537" s="59"/>
    </row>
    <row r="55538" spans="21:21" x14ac:dyDescent="0.2">
      <c r="U55538" s="59"/>
    </row>
    <row r="55539" spans="21:21" x14ac:dyDescent="0.2">
      <c r="U55539" s="59"/>
    </row>
    <row r="55540" spans="21:21" x14ac:dyDescent="0.2">
      <c r="U55540" s="59"/>
    </row>
    <row r="55541" spans="21:21" x14ac:dyDescent="0.2">
      <c r="U55541" s="59"/>
    </row>
    <row r="55542" spans="21:21" x14ac:dyDescent="0.2">
      <c r="U55542" s="59"/>
    </row>
    <row r="55543" spans="21:21" x14ac:dyDescent="0.2">
      <c r="U55543" s="59"/>
    </row>
    <row r="55544" spans="21:21" x14ac:dyDescent="0.2">
      <c r="U55544" s="59"/>
    </row>
    <row r="55545" spans="21:21" x14ac:dyDescent="0.2">
      <c r="U55545" s="59"/>
    </row>
    <row r="55546" spans="21:21" x14ac:dyDescent="0.2">
      <c r="U55546" s="59"/>
    </row>
    <row r="55547" spans="21:21" x14ac:dyDescent="0.2">
      <c r="U55547" s="59"/>
    </row>
    <row r="55548" spans="21:21" x14ac:dyDescent="0.2">
      <c r="U55548" s="59"/>
    </row>
    <row r="55549" spans="21:21" x14ac:dyDescent="0.2">
      <c r="U55549" s="59"/>
    </row>
    <row r="55550" spans="21:21" x14ac:dyDescent="0.2">
      <c r="U55550" s="59"/>
    </row>
    <row r="55551" spans="21:21" x14ac:dyDescent="0.2">
      <c r="U55551" s="59"/>
    </row>
    <row r="55552" spans="21:21" x14ac:dyDescent="0.2">
      <c r="U55552" s="59"/>
    </row>
    <row r="55553" spans="21:21" x14ac:dyDescent="0.2">
      <c r="U55553" s="59"/>
    </row>
    <row r="55554" spans="21:21" x14ac:dyDescent="0.2">
      <c r="U55554" s="59"/>
    </row>
    <row r="55555" spans="21:21" x14ac:dyDescent="0.2">
      <c r="U55555" s="59"/>
    </row>
    <row r="55556" spans="21:21" x14ac:dyDescent="0.2">
      <c r="U55556" s="59"/>
    </row>
    <row r="55557" spans="21:21" x14ac:dyDescent="0.2">
      <c r="U55557" s="59"/>
    </row>
    <row r="55558" spans="21:21" x14ac:dyDescent="0.2">
      <c r="U55558" s="59"/>
    </row>
    <row r="55559" spans="21:21" x14ac:dyDescent="0.2">
      <c r="U55559" s="59"/>
    </row>
    <row r="55560" spans="21:21" x14ac:dyDescent="0.2">
      <c r="U55560" s="59"/>
    </row>
    <row r="55561" spans="21:21" x14ac:dyDescent="0.2">
      <c r="U55561" s="59"/>
    </row>
    <row r="55562" spans="21:21" x14ac:dyDescent="0.2">
      <c r="U55562" s="59"/>
    </row>
    <row r="55563" spans="21:21" x14ac:dyDescent="0.2">
      <c r="U55563" s="59"/>
    </row>
    <row r="55564" spans="21:21" x14ac:dyDescent="0.2">
      <c r="U55564" s="59"/>
    </row>
    <row r="55565" spans="21:21" x14ac:dyDescent="0.2">
      <c r="U55565" s="59"/>
    </row>
    <row r="55566" spans="21:21" x14ac:dyDescent="0.2">
      <c r="U55566" s="59"/>
    </row>
    <row r="55567" spans="21:21" x14ac:dyDescent="0.2">
      <c r="U55567" s="59"/>
    </row>
    <row r="55568" spans="21:21" x14ac:dyDescent="0.2">
      <c r="U55568" s="59"/>
    </row>
    <row r="55569" spans="21:21" x14ac:dyDescent="0.2">
      <c r="U55569" s="59"/>
    </row>
    <row r="55570" spans="21:21" x14ac:dyDescent="0.2">
      <c r="U55570" s="59"/>
    </row>
    <row r="55571" spans="21:21" x14ac:dyDescent="0.2">
      <c r="U55571" s="59"/>
    </row>
    <row r="55572" spans="21:21" x14ac:dyDescent="0.2">
      <c r="U55572" s="59"/>
    </row>
    <row r="55573" spans="21:21" x14ac:dyDescent="0.2">
      <c r="U55573" s="59"/>
    </row>
    <row r="55574" spans="21:21" x14ac:dyDescent="0.2">
      <c r="U55574" s="59"/>
    </row>
    <row r="55575" spans="21:21" x14ac:dyDescent="0.2">
      <c r="U55575" s="59"/>
    </row>
    <row r="55576" spans="21:21" x14ac:dyDescent="0.2">
      <c r="U55576" s="59"/>
    </row>
    <row r="55577" spans="21:21" x14ac:dyDescent="0.2">
      <c r="U55577" s="59"/>
    </row>
    <row r="55578" spans="21:21" x14ac:dyDescent="0.2">
      <c r="U55578" s="59"/>
    </row>
    <row r="55579" spans="21:21" x14ac:dyDescent="0.2">
      <c r="U55579" s="59"/>
    </row>
    <row r="55580" spans="21:21" x14ac:dyDescent="0.2">
      <c r="U55580" s="59"/>
    </row>
    <row r="55581" spans="21:21" x14ac:dyDescent="0.2">
      <c r="U55581" s="59"/>
    </row>
    <row r="55582" spans="21:21" x14ac:dyDescent="0.2">
      <c r="U55582" s="59"/>
    </row>
    <row r="55583" spans="21:21" x14ac:dyDescent="0.2">
      <c r="U55583" s="59"/>
    </row>
    <row r="55584" spans="21:21" x14ac:dyDescent="0.2">
      <c r="U55584" s="59"/>
    </row>
    <row r="55585" spans="21:21" x14ac:dyDescent="0.2">
      <c r="U55585" s="59"/>
    </row>
    <row r="55586" spans="21:21" x14ac:dyDescent="0.2">
      <c r="U55586" s="59"/>
    </row>
    <row r="55587" spans="21:21" x14ac:dyDescent="0.2">
      <c r="U55587" s="59"/>
    </row>
    <row r="55588" spans="21:21" x14ac:dyDescent="0.2">
      <c r="U55588" s="59"/>
    </row>
    <row r="55589" spans="21:21" x14ac:dyDescent="0.2">
      <c r="U55589" s="59"/>
    </row>
    <row r="55590" spans="21:21" x14ac:dyDescent="0.2">
      <c r="U55590" s="59"/>
    </row>
    <row r="55591" spans="21:21" x14ac:dyDescent="0.2">
      <c r="U55591" s="59"/>
    </row>
    <row r="55592" spans="21:21" x14ac:dyDescent="0.2">
      <c r="U55592" s="59"/>
    </row>
    <row r="55593" spans="21:21" x14ac:dyDescent="0.2">
      <c r="U55593" s="59"/>
    </row>
    <row r="55594" spans="21:21" x14ac:dyDescent="0.2">
      <c r="U55594" s="59"/>
    </row>
    <row r="55595" spans="21:21" x14ac:dyDescent="0.2">
      <c r="U55595" s="59"/>
    </row>
    <row r="55596" spans="21:21" x14ac:dyDescent="0.2">
      <c r="U55596" s="59"/>
    </row>
    <row r="55597" spans="21:21" x14ac:dyDescent="0.2">
      <c r="U55597" s="59"/>
    </row>
    <row r="55598" spans="21:21" x14ac:dyDescent="0.2">
      <c r="U55598" s="59"/>
    </row>
    <row r="55599" spans="21:21" x14ac:dyDescent="0.2">
      <c r="U55599" s="59"/>
    </row>
    <row r="55600" spans="21:21" x14ac:dyDescent="0.2">
      <c r="U55600" s="59"/>
    </row>
    <row r="55601" spans="21:21" x14ac:dyDescent="0.2">
      <c r="U55601" s="59"/>
    </row>
    <row r="55602" spans="21:21" x14ac:dyDescent="0.2">
      <c r="U55602" s="59"/>
    </row>
    <row r="55603" spans="21:21" x14ac:dyDescent="0.2">
      <c r="U55603" s="59"/>
    </row>
    <row r="55604" spans="21:21" x14ac:dyDescent="0.2">
      <c r="U55604" s="59"/>
    </row>
    <row r="55605" spans="21:21" x14ac:dyDescent="0.2">
      <c r="U55605" s="59"/>
    </row>
    <row r="55606" spans="21:21" x14ac:dyDescent="0.2">
      <c r="U55606" s="59"/>
    </row>
    <row r="55607" spans="21:21" x14ac:dyDescent="0.2">
      <c r="U55607" s="59"/>
    </row>
    <row r="55608" spans="21:21" x14ac:dyDescent="0.2">
      <c r="U55608" s="59"/>
    </row>
    <row r="55609" spans="21:21" x14ac:dyDescent="0.2">
      <c r="U55609" s="59"/>
    </row>
    <row r="55610" spans="21:21" x14ac:dyDescent="0.2">
      <c r="U55610" s="59"/>
    </row>
    <row r="55611" spans="21:21" x14ac:dyDescent="0.2">
      <c r="U55611" s="59"/>
    </row>
    <row r="55612" spans="21:21" x14ac:dyDescent="0.2">
      <c r="U55612" s="59"/>
    </row>
    <row r="55613" spans="21:21" x14ac:dyDescent="0.2">
      <c r="U55613" s="59"/>
    </row>
    <row r="55614" spans="21:21" x14ac:dyDescent="0.2">
      <c r="U55614" s="59"/>
    </row>
    <row r="55615" spans="21:21" x14ac:dyDescent="0.2">
      <c r="U55615" s="59"/>
    </row>
    <row r="55616" spans="21:21" x14ac:dyDescent="0.2">
      <c r="U55616" s="59"/>
    </row>
    <row r="55617" spans="21:21" x14ac:dyDescent="0.2">
      <c r="U55617" s="59"/>
    </row>
    <row r="55618" spans="21:21" x14ac:dyDescent="0.2">
      <c r="U55618" s="59"/>
    </row>
    <row r="55619" spans="21:21" x14ac:dyDescent="0.2">
      <c r="U55619" s="59"/>
    </row>
    <row r="55620" spans="21:21" x14ac:dyDescent="0.2">
      <c r="U55620" s="59"/>
    </row>
    <row r="55621" spans="21:21" x14ac:dyDescent="0.2">
      <c r="U55621" s="59"/>
    </row>
    <row r="55622" spans="21:21" x14ac:dyDescent="0.2">
      <c r="U55622" s="59"/>
    </row>
    <row r="55623" spans="21:21" x14ac:dyDescent="0.2">
      <c r="U55623" s="59"/>
    </row>
    <row r="55624" spans="21:21" x14ac:dyDescent="0.2">
      <c r="U55624" s="59"/>
    </row>
    <row r="55625" spans="21:21" x14ac:dyDescent="0.2">
      <c r="U55625" s="59"/>
    </row>
    <row r="55626" spans="21:21" x14ac:dyDescent="0.2">
      <c r="U55626" s="59"/>
    </row>
    <row r="55627" spans="21:21" x14ac:dyDescent="0.2">
      <c r="U55627" s="59"/>
    </row>
    <row r="55628" spans="21:21" x14ac:dyDescent="0.2">
      <c r="U55628" s="59"/>
    </row>
    <row r="55629" spans="21:21" x14ac:dyDescent="0.2">
      <c r="U55629" s="59"/>
    </row>
    <row r="55630" spans="21:21" x14ac:dyDescent="0.2">
      <c r="U55630" s="59"/>
    </row>
    <row r="55631" spans="21:21" x14ac:dyDescent="0.2">
      <c r="U55631" s="59"/>
    </row>
    <row r="55632" spans="21:21" x14ac:dyDescent="0.2">
      <c r="U55632" s="59"/>
    </row>
    <row r="55633" spans="21:21" x14ac:dyDescent="0.2">
      <c r="U55633" s="59"/>
    </row>
    <row r="55634" spans="21:21" x14ac:dyDescent="0.2">
      <c r="U55634" s="59"/>
    </row>
    <row r="55635" spans="21:21" x14ac:dyDescent="0.2">
      <c r="U55635" s="59"/>
    </row>
    <row r="55636" spans="21:21" x14ac:dyDescent="0.2">
      <c r="U55636" s="59"/>
    </row>
    <row r="55637" spans="21:21" x14ac:dyDescent="0.2">
      <c r="U55637" s="59"/>
    </row>
    <row r="55638" spans="21:21" x14ac:dyDescent="0.2">
      <c r="U55638" s="59"/>
    </row>
    <row r="55639" spans="21:21" x14ac:dyDescent="0.2">
      <c r="U55639" s="59"/>
    </row>
    <row r="55640" spans="21:21" x14ac:dyDescent="0.2">
      <c r="U55640" s="59"/>
    </row>
    <row r="55641" spans="21:21" x14ac:dyDescent="0.2">
      <c r="U55641" s="59"/>
    </row>
    <row r="55642" spans="21:21" x14ac:dyDescent="0.2">
      <c r="U55642" s="59"/>
    </row>
    <row r="55643" spans="21:21" x14ac:dyDescent="0.2">
      <c r="U55643" s="59"/>
    </row>
    <row r="55644" spans="21:21" x14ac:dyDescent="0.2">
      <c r="U55644" s="59"/>
    </row>
    <row r="55645" spans="21:21" x14ac:dyDescent="0.2">
      <c r="U55645" s="59"/>
    </row>
    <row r="55646" spans="21:21" x14ac:dyDescent="0.2">
      <c r="U55646" s="59"/>
    </row>
    <row r="55647" spans="21:21" x14ac:dyDescent="0.2">
      <c r="U55647" s="59"/>
    </row>
    <row r="55648" spans="21:21" x14ac:dyDescent="0.2">
      <c r="U55648" s="59"/>
    </row>
    <row r="55649" spans="21:21" x14ac:dyDescent="0.2">
      <c r="U55649" s="59"/>
    </row>
    <row r="55650" spans="21:21" x14ac:dyDescent="0.2">
      <c r="U55650" s="59"/>
    </row>
    <row r="55651" spans="21:21" x14ac:dyDescent="0.2">
      <c r="U55651" s="59"/>
    </row>
    <row r="55652" spans="21:21" x14ac:dyDescent="0.2">
      <c r="U55652" s="59"/>
    </row>
    <row r="55653" spans="21:21" x14ac:dyDescent="0.2">
      <c r="U55653" s="59"/>
    </row>
    <row r="55654" spans="21:21" x14ac:dyDescent="0.2">
      <c r="U55654" s="59"/>
    </row>
    <row r="55655" spans="21:21" x14ac:dyDescent="0.2">
      <c r="U55655" s="59"/>
    </row>
    <row r="55656" spans="21:21" x14ac:dyDescent="0.2">
      <c r="U55656" s="59"/>
    </row>
    <row r="55657" spans="21:21" x14ac:dyDescent="0.2">
      <c r="U55657" s="59"/>
    </row>
    <row r="55658" spans="21:21" x14ac:dyDescent="0.2">
      <c r="U55658" s="59"/>
    </row>
    <row r="55659" spans="21:21" x14ac:dyDescent="0.2">
      <c r="U55659" s="59"/>
    </row>
    <row r="55660" spans="21:21" x14ac:dyDescent="0.2">
      <c r="U55660" s="59"/>
    </row>
    <row r="55661" spans="21:21" x14ac:dyDescent="0.2">
      <c r="U55661" s="59"/>
    </row>
    <row r="55662" spans="21:21" x14ac:dyDescent="0.2">
      <c r="U55662" s="59"/>
    </row>
    <row r="55663" spans="21:21" x14ac:dyDescent="0.2">
      <c r="U55663" s="59"/>
    </row>
    <row r="55664" spans="21:21" x14ac:dyDescent="0.2">
      <c r="U55664" s="59"/>
    </row>
    <row r="55665" spans="21:21" x14ac:dyDescent="0.2">
      <c r="U55665" s="59"/>
    </row>
    <row r="55666" spans="21:21" x14ac:dyDescent="0.2">
      <c r="U55666" s="59"/>
    </row>
    <row r="55667" spans="21:21" x14ac:dyDescent="0.2">
      <c r="U55667" s="59"/>
    </row>
    <row r="55668" spans="21:21" x14ac:dyDescent="0.2">
      <c r="U55668" s="59"/>
    </row>
    <row r="55669" spans="21:21" x14ac:dyDescent="0.2">
      <c r="U55669" s="59"/>
    </row>
    <row r="55670" spans="21:21" x14ac:dyDescent="0.2">
      <c r="U55670" s="59"/>
    </row>
    <row r="55671" spans="21:21" x14ac:dyDescent="0.2">
      <c r="U55671" s="59"/>
    </row>
    <row r="55672" spans="21:21" x14ac:dyDescent="0.2">
      <c r="U55672" s="59"/>
    </row>
    <row r="55673" spans="21:21" x14ac:dyDescent="0.2">
      <c r="U55673" s="59"/>
    </row>
    <row r="55674" spans="21:21" x14ac:dyDescent="0.2">
      <c r="U55674" s="59"/>
    </row>
    <row r="55675" spans="21:21" x14ac:dyDescent="0.2">
      <c r="U55675" s="59"/>
    </row>
    <row r="55676" spans="21:21" x14ac:dyDescent="0.2">
      <c r="U55676" s="59"/>
    </row>
    <row r="55677" spans="21:21" x14ac:dyDescent="0.2">
      <c r="U55677" s="59"/>
    </row>
    <row r="55678" spans="21:21" x14ac:dyDescent="0.2">
      <c r="U55678" s="59"/>
    </row>
    <row r="55679" spans="21:21" x14ac:dyDescent="0.2">
      <c r="U55679" s="59"/>
    </row>
    <row r="55680" spans="21:21" x14ac:dyDescent="0.2">
      <c r="U55680" s="59"/>
    </row>
    <row r="55681" spans="21:21" x14ac:dyDescent="0.2">
      <c r="U55681" s="59"/>
    </row>
    <row r="55682" spans="21:21" x14ac:dyDescent="0.2">
      <c r="U55682" s="59"/>
    </row>
    <row r="55683" spans="21:21" x14ac:dyDescent="0.2">
      <c r="U55683" s="59"/>
    </row>
    <row r="55684" spans="21:21" x14ac:dyDescent="0.2">
      <c r="U55684" s="59"/>
    </row>
    <row r="55685" spans="21:21" x14ac:dyDescent="0.2">
      <c r="U55685" s="59"/>
    </row>
    <row r="55686" spans="21:21" x14ac:dyDescent="0.2">
      <c r="U55686" s="59"/>
    </row>
    <row r="55687" spans="21:21" x14ac:dyDescent="0.2">
      <c r="U55687" s="59"/>
    </row>
    <row r="55688" spans="21:21" x14ac:dyDescent="0.2">
      <c r="U55688" s="59"/>
    </row>
    <row r="55689" spans="21:21" x14ac:dyDescent="0.2">
      <c r="U55689" s="59"/>
    </row>
    <row r="55690" spans="21:21" x14ac:dyDescent="0.2">
      <c r="U55690" s="59"/>
    </row>
    <row r="55691" spans="21:21" x14ac:dyDescent="0.2">
      <c r="U55691" s="59"/>
    </row>
    <row r="55692" spans="21:21" x14ac:dyDescent="0.2">
      <c r="U55692" s="59"/>
    </row>
    <row r="55693" spans="21:21" x14ac:dyDescent="0.2">
      <c r="U55693" s="59"/>
    </row>
    <row r="55694" spans="21:21" x14ac:dyDescent="0.2">
      <c r="U55694" s="59"/>
    </row>
    <row r="55695" spans="21:21" x14ac:dyDescent="0.2">
      <c r="U55695" s="59"/>
    </row>
    <row r="55696" spans="21:21" x14ac:dyDescent="0.2">
      <c r="U55696" s="59"/>
    </row>
    <row r="55697" spans="21:21" x14ac:dyDescent="0.2">
      <c r="U55697" s="59"/>
    </row>
    <row r="55698" spans="21:21" x14ac:dyDescent="0.2">
      <c r="U55698" s="59"/>
    </row>
    <row r="55699" spans="21:21" x14ac:dyDescent="0.2">
      <c r="U55699" s="59"/>
    </row>
    <row r="55700" spans="21:21" x14ac:dyDescent="0.2">
      <c r="U55700" s="59"/>
    </row>
    <row r="55701" spans="21:21" x14ac:dyDescent="0.2">
      <c r="U55701" s="59"/>
    </row>
    <row r="55702" spans="21:21" x14ac:dyDescent="0.2">
      <c r="U55702" s="59"/>
    </row>
    <row r="55703" spans="21:21" x14ac:dyDescent="0.2">
      <c r="U55703" s="59"/>
    </row>
    <row r="55704" spans="21:21" x14ac:dyDescent="0.2">
      <c r="U55704" s="59"/>
    </row>
    <row r="55705" spans="21:21" x14ac:dyDescent="0.2">
      <c r="U55705" s="59"/>
    </row>
    <row r="55706" spans="21:21" x14ac:dyDescent="0.2">
      <c r="U55706" s="59"/>
    </row>
    <row r="55707" spans="21:21" x14ac:dyDescent="0.2">
      <c r="U55707" s="59"/>
    </row>
    <row r="55708" spans="21:21" x14ac:dyDescent="0.2">
      <c r="U55708" s="59"/>
    </row>
    <row r="55709" spans="21:21" x14ac:dyDescent="0.2">
      <c r="U55709" s="59"/>
    </row>
    <row r="55710" spans="21:21" x14ac:dyDescent="0.2">
      <c r="U55710" s="59"/>
    </row>
    <row r="55711" spans="21:21" x14ac:dyDescent="0.2">
      <c r="U55711" s="59"/>
    </row>
    <row r="55712" spans="21:21" x14ac:dyDescent="0.2">
      <c r="U55712" s="59"/>
    </row>
    <row r="55713" spans="21:21" x14ac:dyDescent="0.2">
      <c r="U55713" s="59"/>
    </row>
    <row r="55714" spans="21:21" x14ac:dyDescent="0.2">
      <c r="U55714" s="59"/>
    </row>
    <row r="55715" spans="21:21" x14ac:dyDescent="0.2">
      <c r="U55715" s="59"/>
    </row>
    <row r="55716" spans="21:21" x14ac:dyDescent="0.2">
      <c r="U55716" s="59"/>
    </row>
    <row r="55717" spans="21:21" x14ac:dyDescent="0.2">
      <c r="U55717" s="59"/>
    </row>
    <row r="55718" spans="21:21" x14ac:dyDescent="0.2">
      <c r="U55718" s="59"/>
    </row>
    <row r="55719" spans="21:21" x14ac:dyDescent="0.2">
      <c r="U55719" s="59"/>
    </row>
    <row r="55720" spans="21:21" x14ac:dyDescent="0.2">
      <c r="U55720" s="59"/>
    </row>
    <row r="55721" spans="21:21" x14ac:dyDescent="0.2">
      <c r="U55721" s="59"/>
    </row>
    <row r="55722" spans="21:21" x14ac:dyDescent="0.2">
      <c r="U55722" s="59"/>
    </row>
    <row r="55723" spans="21:21" x14ac:dyDescent="0.2">
      <c r="U55723" s="59"/>
    </row>
    <row r="55724" spans="21:21" x14ac:dyDescent="0.2">
      <c r="U55724" s="59"/>
    </row>
    <row r="55725" spans="21:21" x14ac:dyDescent="0.2">
      <c r="U55725" s="59"/>
    </row>
    <row r="55726" spans="21:21" x14ac:dyDescent="0.2">
      <c r="U55726" s="59"/>
    </row>
    <row r="55727" spans="21:21" x14ac:dyDescent="0.2">
      <c r="U55727" s="59"/>
    </row>
    <row r="55728" spans="21:21" x14ac:dyDescent="0.2">
      <c r="U55728" s="59"/>
    </row>
    <row r="55729" spans="21:21" x14ac:dyDescent="0.2">
      <c r="U55729" s="59"/>
    </row>
    <row r="55730" spans="21:21" x14ac:dyDescent="0.2">
      <c r="U55730" s="59"/>
    </row>
    <row r="55731" spans="21:21" x14ac:dyDescent="0.2">
      <c r="U55731" s="59"/>
    </row>
    <row r="55732" spans="21:21" x14ac:dyDescent="0.2">
      <c r="U55732" s="59"/>
    </row>
    <row r="55733" spans="21:21" x14ac:dyDescent="0.2">
      <c r="U55733" s="59"/>
    </row>
    <row r="55734" spans="21:21" x14ac:dyDescent="0.2">
      <c r="U55734" s="59"/>
    </row>
    <row r="55735" spans="21:21" x14ac:dyDescent="0.2">
      <c r="U55735" s="59"/>
    </row>
    <row r="55736" spans="21:21" x14ac:dyDescent="0.2">
      <c r="U55736" s="59"/>
    </row>
    <row r="55737" spans="21:21" x14ac:dyDescent="0.2">
      <c r="U55737" s="59"/>
    </row>
    <row r="55738" spans="21:21" x14ac:dyDescent="0.2">
      <c r="U55738" s="59"/>
    </row>
    <row r="55739" spans="21:21" x14ac:dyDescent="0.2">
      <c r="U55739" s="59"/>
    </row>
    <row r="55740" spans="21:21" x14ac:dyDescent="0.2">
      <c r="U55740" s="59"/>
    </row>
    <row r="55741" spans="21:21" x14ac:dyDescent="0.2">
      <c r="U55741" s="59"/>
    </row>
    <row r="55742" spans="21:21" x14ac:dyDescent="0.2">
      <c r="U55742" s="59"/>
    </row>
    <row r="55743" spans="21:21" x14ac:dyDescent="0.2">
      <c r="U55743" s="59"/>
    </row>
    <row r="55744" spans="21:21" x14ac:dyDescent="0.2">
      <c r="U55744" s="59"/>
    </row>
    <row r="55745" spans="21:21" x14ac:dyDescent="0.2">
      <c r="U55745" s="59"/>
    </row>
    <row r="55746" spans="21:21" x14ac:dyDescent="0.2">
      <c r="U55746" s="59"/>
    </row>
    <row r="55747" spans="21:21" x14ac:dyDescent="0.2">
      <c r="U55747" s="59"/>
    </row>
    <row r="55748" spans="21:21" x14ac:dyDescent="0.2">
      <c r="U55748" s="59"/>
    </row>
    <row r="55749" spans="21:21" x14ac:dyDescent="0.2">
      <c r="U55749" s="59"/>
    </row>
    <row r="55750" spans="21:21" x14ac:dyDescent="0.2">
      <c r="U55750" s="59"/>
    </row>
    <row r="55751" spans="21:21" x14ac:dyDescent="0.2">
      <c r="U55751" s="59"/>
    </row>
    <row r="55752" spans="21:21" x14ac:dyDescent="0.2">
      <c r="U55752" s="59"/>
    </row>
    <row r="55753" spans="21:21" x14ac:dyDescent="0.2">
      <c r="U55753" s="59"/>
    </row>
    <row r="55754" spans="21:21" x14ac:dyDescent="0.2">
      <c r="U55754" s="59"/>
    </row>
    <row r="55755" spans="21:21" x14ac:dyDescent="0.2">
      <c r="U55755" s="59"/>
    </row>
    <row r="55756" spans="21:21" x14ac:dyDescent="0.2">
      <c r="U55756" s="59"/>
    </row>
    <row r="55757" spans="21:21" x14ac:dyDescent="0.2">
      <c r="U55757" s="59"/>
    </row>
    <row r="55758" spans="21:21" x14ac:dyDescent="0.2">
      <c r="U55758" s="59"/>
    </row>
    <row r="55759" spans="21:21" x14ac:dyDescent="0.2">
      <c r="U55759" s="59"/>
    </row>
    <row r="55760" spans="21:21" x14ac:dyDescent="0.2">
      <c r="U55760" s="59"/>
    </row>
    <row r="55761" spans="21:21" x14ac:dyDescent="0.2">
      <c r="U55761" s="59"/>
    </row>
    <row r="55762" spans="21:21" x14ac:dyDescent="0.2">
      <c r="U55762" s="59"/>
    </row>
    <row r="55763" spans="21:21" x14ac:dyDescent="0.2">
      <c r="U55763" s="59"/>
    </row>
    <row r="55764" spans="21:21" x14ac:dyDescent="0.2">
      <c r="U55764" s="59"/>
    </row>
    <row r="55765" spans="21:21" x14ac:dyDescent="0.2">
      <c r="U55765" s="59"/>
    </row>
    <row r="55766" spans="21:21" x14ac:dyDescent="0.2">
      <c r="U55766" s="59"/>
    </row>
    <row r="55767" spans="21:21" x14ac:dyDescent="0.2">
      <c r="U55767" s="59"/>
    </row>
    <row r="55768" spans="21:21" x14ac:dyDescent="0.2">
      <c r="U55768" s="59"/>
    </row>
    <row r="55769" spans="21:21" x14ac:dyDescent="0.2">
      <c r="U55769" s="59"/>
    </row>
    <row r="55770" spans="21:21" x14ac:dyDescent="0.2">
      <c r="U55770" s="59"/>
    </row>
    <row r="55771" spans="21:21" x14ac:dyDescent="0.2">
      <c r="U55771" s="59"/>
    </row>
    <row r="55772" spans="21:21" x14ac:dyDescent="0.2">
      <c r="U55772" s="59"/>
    </row>
    <row r="55773" spans="21:21" x14ac:dyDescent="0.2">
      <c r="U55773" s="59"/>
    </row>
    <row r="55774" spans="21:21" x14ac:dyDescent="0.2">
      <c r="U55774" s="59"/>
    </row>
    <row r="55775" spans="21:21" x14ac:dyDescent="0.2">
      <c r="U55775" s="59"/>
    </row>
    <row r="55776" spans="21:21" x14ac:dyDescent="0.2">
      <c r="U55776" s="59"/>
    </row>
    <row r="55777" spans="21:21" x14ac:dyDescent="0.2">
      <c r="U55777" s="59"/>
    </row>
    <row r="55778" spans="21:21" x14ac:dyDescent="0.2">
      <c r="U55778" s="59"/>
    </row>
    <row r="55779" spans="21:21" x14ac:dyDescent="0.2">
      <c r="U55779" s="59"/>
    </row>
    <row r="55780" spans="21:21" x14ac:dyDescent="0.2">
      <c r="U55780" s="59"/>
    </row>
    <row r="55781" spans="21:21" x14ac:dyDescent="0.2">
      <c r="U55781" s="59"/>
    </row>
    <row r="55782" spans="21:21" x14ac:dyDescent="0.2">
      <c r="U55782" s="59"/>
    </row>
    <row r="55783" spans="21:21" x14ac:dyDescent="0.2">
      <c r="U55783" s="59"/>
    </row>
    <row r="55784" spans="21:21" x14ac:dyDescent="0.2">
      <c r="U55784" s="59"/>
    </row>
    <row r="55785" spans="21:21" x14ac:dyDescent="0.2">
      <c r="U55785" s="59"/>
    </row>
    <row r="55786" spans="21:21" x14ac:dyDescent="0.2">
      <c r="U55786" s="59"/>
    </row>
    <row r="55787" spans="21:21" x14ac:dyDescent="0.2">
      <c r="U55787" s="59"/>
    </row>
    <row r="55788" spans="21:21" x14ac:dyDescent="0.2">
      <c r="U55788" s="59"/>
    </row>
    <row r="55789" spans="21:21" x14ac:dyDescent="0.2">
      <c r="U55789" s="59"/>
    </row>
    <row r="55790" spans="21:21" x14ac:dyDescent="0.2">
      <c r="U55790" s="59"/>
    </row>
    <row r="55791" spans="21:21" x14ac:dyDescent="0.2">
      <c r="U55791" s="59"/>
    </row>
    <row r="55792" spans="21:21" x14ac:dyDescent="0.2">
      <c r="U55792" s="59"/>
    </row>
    <row r="55793" spans="21:21" x14ac:dyDescent="0.2">
      <c r="U55793" s="59"/>
    </row>
    <row r="55794" spans="21:21" x14ac:dyDescent="0.2">
      <c r="U55794" s="59"/>
    </row>
    <row r="55795" spans="21:21" x14ac:dyDescent="0.2">
      <c r="U55795" s="59"/>
    </row>
    <row r="55796" spans="21:21" x14ac:dyDescent="0.2">
      <c r="U55796" s="59"/>
    </row>
    <row r="55797" spans="21:21" x14ac:dyDescent="0.2">
      <c r="U55797" s="59"/>
    </row>
    <row r="55798" spans="21:21" x14ac:dyDescent="0.2">
      <c r="U55798" s="59"/>
    </row>
    <row r="55799" spans="21:21" x14ac:dyDescent="0.2">
      <c r="U55799" s="59"/>
    </row>
    <row r="55800" spans="21:21" x14ac:dyDescent="0.2">
      <c r="U55800" s="59"/>
    </row>
    <row r="55801" spans="21:21" x14ac:dyDescent="0.2">
      <c r="U55801" s="59"/>
    </row>
    <row r="55802" spans="21:21" x14ac:dyDescent="0.2">
      <c r="U55802" s="59"/>
    </row>
    <row r="55803" spans="21:21" x14ac:dyDescent="0.2">
      <c r="U55803" s="59"/>
    </row>
    <row r="55804" spans="21:21" x14ac:dyDescent="0.2">
      <c r="U55804" s="59"/>
    </row>
    <row r="55805" spans="21:21" x14ac:dyDescent="0.2">
      <c r="U55805" s="59"/>
    </row>
    <row r="55806" spans="21:21" x14ac:dyDescent="0.2">
      <c r="U55806" s="59"/>
    </row>
    <row r="55807" spans="21:21" x14ac:dyDescent="0.2">
      <c r="U55807" s="59"/>
    </row>
    <row r="55808" spans="21:21" x14ac:dyDescent="0.2">
      <c r="U55808" s="59"/>
    </row>
    <row r="55809" spans="21:21" x14ac:dyDescent="0.2">
      <c r="U55809" s="59"/>
    </row>
    <row r="55810" spans="21:21" x14ac:dyDescent="0.2">
      <c r="U55810" s="59"/>
    </row>
    <row r="55811" spans="21:21" x14ac:dyDescent="0.2">
      <c r="U55811" s="59"/>
    </row>
    <row r="55812" spans="21:21" x14ac:dyDescent="0.2">
      <c r="U55812" s="59"/>
    </row>
    <row r="55813" spans="21:21" x14ac:dyDescent="0.2">
      <c r="U55813" s="59"/>
    </row>
    <row r="55814" spans="21:21" x14ac:dyDescent="0.2">
      <c r="U55814" s="59"/>
    </row>
    <row r="55815" spans="21:21" x14ac:dyDescent="0.2">
      <c r="U55815" s="59"/>
    </row>
    <row r="55816" spans="21:21" x14ac:dyDescent="0.2">
      <c r="U55816" s="59"/>
    </row>
    <row r="55817" spans="21:21" x14ac:dyDescent="0.2">
      <c r="U55817" s="59"/>
    </row>
    <row r="55818" spans="21:21" x14ac:dyDescent="0.2">
      <c r="U55818" s="59"/>
    </row>
    <row r="55819" spans="21:21" x14ac:dyDescent="0.2">
      <c r="U55819" s="59"/>
    </row>
    <row r="55820" spans="21:21" x14ac:dyDescent="0.2">
      <c r="U55820" s="59"/>
    </row>
    <row r="55821" spans="21:21" x14ac:dyDescent="0.2">
      <c r="U55821" s="59"/>
    </row>
    <row r="55822" spans="21:21" x14ac:dyDescent="0.2">
      <c r="U55822" s="59"/>
    </row>
    <row r="55823" spans="21:21" x14ac:dyDescent="0.2">
      <c r="U55823" s="59"/>
    </row>
    <row r="55824" spans="21:21" x14ac:dyDescent="0.2">
      <c r="U55824" s="59"/>
    </row>
    <row r="55825" spans="21:21" x14ac:dyDescent="0.2">
      <c r="U55825" s="59"/>
    </row>
    <row r="55826" spans="21:21" x14ac:dyDescent="0.2">
      <c r="U55826" s="59"/>
    </row>
    <row r="55827" spans="21:21" x14ac:dyDescent="0.2">
      <c r="U55827" s="59"/>
    </row>
    <row r="55828" spans="21:21" x14ac:dyDescent="0.2">
      <c r="U55828" s="59"/>
    </row>
    <row r="55829" spans="21:21" x14ac:dyDescent="0.2">
      <c r="U55829" s="59"/>
    </row>
    <row r="55830" spans="21:21" x14ac:dyDescent="0.2">
      <c r="U55830" s="59"/>
    </row>
    <row r="55831" spans="21:21" x14ac:dyDescent="0.2">
      <c r="U55831" s="59"/>
    </row>
    <row r="55832" spans="21:21" x14ac:dyDescent="0.2">
      <c r="U55832" s="59"/>
    </row>
    <row r="55833" spans="21:21" x14ac:dyDescent="0.2">
      <c r="U55833" s="59"/>
    </row>
    <row r="55834" spans="21:21" x14ac:dyDescent="0.2">
      <c r="U55834" s="59"/>
    </row>
    <row r="55835" spans="21:21" x14ac:dyDescent="0.2">
      <c r="U55835" s="59"/>
    </row>
    <row r="55836" spans="21:21" x14ac:dyDescent="0.2">
      <c r="U55836" s="59"/>
    </row>
    <row r="55837" spans="21:21" x14ac:dyDescent="0.2">
      <c r="U55837" s="59"/>
    </row>
    <row r="55838" spans="21:21" x14ac:dyDescent="0.2">
      <c r="U55838" s="59"/>
    </row>
    <row r="55839" spans="21:21" x14ac:dyDescent="0.2">
      <c r="U55839" s="59"/>
    </row>
    <row r="55840" spans="21:21" x14ac:dyDescent="0.2">
      <c r="U55840" s="59"/>
    </row>
    <row r="55841" spans="21:21" x14ac:dyDescent="0.2">
      <c r="U55841" s="59"/>
    </row>
    <row r="55842" spans="21:21" x14ac:dyDescent="0.2">
      <c r="U55842" s="59"/>
    </row>
    <row r="55843" spans="21:21" x14ac:dyDescent="0.2">
      <c r="U55843" s="59"/>
    </row>
    <row r="55844" spans="21:21" x14ac:dyDescent="0.2">
      <c r="U55844" s="59"/>
    </row>
    <row r="55845" spans="21:21" x14ac:dyDescent="0.2">
      <c r="U55845" s="59"/>
    </row>
    <row r="55846" spans="21:21" x14ac:dyDescent="0.2">
      <c r="U55846" s="59"/>
    </row>
    <row r="55847" spans="21:21" x14ac:dyDescent="0.2">
      <c r="U55847" s="59"/>
    </row>
    <row r="55848" spans="21:21" x14ac:dyDescent="0.2">
      <c r="U55848" s="59"/>
    </row>
    <row r="55849" spans="21:21" x14ac:dyDescent="0.2">
      <c r="U55849" s="59"/>
    </row>
    <row r="55850" spans="21:21" x14ac:dyDescent="0.2">
      <c r="U55850" s="59"/>
    </row>
    <row r="55851" spans="21:21" x14ac:dyDescent="0.2">
      <c r="U55851" s="59"/>
    </row>
    <row r="55852" spans="21:21" x14ac:dyDescent="0.2">
      <c r="U55852" s="59"/>
    </row>
    <row r="55853" spans="21:21" x14ac:dyDescent="0.2">
      <c r="U55853" s="59"/>
    </row>
    <row r="55854" spans="21:21" x14ac:dyDescent="0.2">
      <c r="U55854" s="59"/>
    </row>
    <row r="55855" spans="21:21" x14ac:dyDescent="0.2">
      <c r="U55855" s="59"/>
    </row>
    <row r="55856" spans="21:21" x14ac:dyDescent="0.2">
      <c r="U55856" s="59"/>
    </row>
    <row r="55857" spans="21:21" x14ac:dyDescent="0.2">
      <c r="U55857" s="59"/>
    </row>
    <row r="55858" spans="21:21" x14ac:dyDescent="0.2">
      <c r="U55858" s="59"/>
    </row>
    <row r="55859" spans="21:21" x14ac:dyDescent="0.2">
      <c r="U55859" s="59"/>
    </row>
    <row r="55860" spans="21:21" x14ac:dyDescent="0.2">
      <c r="U55860" s="59"/>
    </row>
    <row r="55861" spans="21:21" x14ac:dyDescent="0.2">
      <c r="U55861" s="59"/>
    </row>
    <row r="55862" spans="21:21" x14ac:dyDescent="0.2">
      <c r="U55862" s="59"/>
    </row>
    <row r="55863" spans="21:21" x14ac:dyDescent="0.2">
      <c r="U55863" s="59"/>
    </row>
    <row r="55864" spans="21:21" x14ac:dyDescent="0.2">
      <c r="U55864" s="59"/>
    </row>
    <row r="55865" spans="21:21" x14ac:dyDescent="0.2">
      <c r="U55865" s="59"/>
    </row>
    <row r="55866" spans="21:21" x14ac:dyDescent="0.2">
      <c r="U55866" s="59"/>
    </row>
    <row r="55867" spans="21:21" x14ac:dyDescent="0.2">
      <c r="U55867" s="59"/>
    </row>
    <row r="55868" spans="21:21" x14ac:dyDescent="0.2">
      <c r="U55868" s="59"/>
    </row>
    <row r="55869" spans="21:21" x14ac:dyDescent="0.2">
      <c r="U55869" s="59"/>
    </row>
    <row r="55870" spans="21:21" x14ac:dyDescent="0.2">
      <c r="U55870" s="59"/>
    </row>
    <row r="55871" spans="21:21" x14ac:dyDescent="0.2">
      <c r="U55871" s="59"/>
    </row>
    <row r="55872" spans="21:21" x14ac:dyDescent="0.2">
      <c r="U55872" s="59"/>
    </row>
    <row r="55873" spans="21:21" x14ac:dyDescent="0.2">
      <c r="U55873" s="59"/>
    </row>
    <row r="55874" spans="21:21" x14ac:dyDescent="0.2">
      <c r="U55874" s="59"/>
    </row>
    <row r="55875" spans="21:21" x14ac:dyDescent="0.2">
      <c r="U55875" s="59"/>
    </row>
    <row r="55876" spans="21:21" x14ac:dyDescent="0.2">
      <c r="U55876" s="59"/>
    </row>
    <row r="55877" spans="21:21" x14ac:dyDescent="0.2">
      <c r="U55877" s="59"/>
    </row>
    <row r="55878" spans="21:21" x14ac:dyDescent="0.2">
      <c r="U55878" s="59"/>
    </row>
    <row r="55879" spans="21:21" x14ac:dyDescent="0.2">
      <c r="U55879" s="59"/>
    </row>
    <row r="55880" spans="21:21" x14ac:dyDescent="0.2">
      <c r="U55880" s="59"/>
    </row>
    <row r="55881" spans="21:21" x14ac:dyDescent="0.2">
      <c r="U55881" s="59"/>
    </row>
    <row r="55882" spans="21:21" x14ac:dyDescent="0.2">
      <c r="U55882" s="59"/>
    </row>
    <row r="55883" spans="21:21" x14ac:dyDescent="0.2">
      <c r="U55883" s="59"/>
    </row>
    <row r="55884" spans="21:21" x14ac:dyDescent="0.2">
      <c r="U55884" s="59"/>
    </row>
    <row r="55885" spans="21:21" x14ac:dyDescent="0.2">
      <c r="U55885" s="59"/>
    </row>
    <row r="55886" spans="21:21" x14ac:dyDescent="0.2">
      <c r="U55886" s="59"/>
    </row>
    <row r="55887" spans="21:21" x14ac:dyDescent="0.2">
      <c r="U55887" s="59"/>
    </row>
    <row r="55888" spans="21:21" x14ac:dyDescent="0.2">
      <c r="U55888" s="59"/>
    </row>
    <row r="55889" spans="21:21" x14ac:dyDescent="0.2">
      <c r="U55889" s="59"/>
    </row>
    <row r="55890" spans="21:21" x14ac:dyDescent="0.2">
      <c r="U55890" s="59"/>
    </row>
    <row r="55891" spans="21:21" x14ac:dyDescent="0.2">
      <c r="U55891" s="59"/>
    </row>
    <row r="55892" spans="21:21" x14ac:dyDescent="0.2">
      <c r="U55892" s="59"/>
    </row>
    <row r="55893" spans="21:21" x14ac:dyDescent="0.2">
      <c r="U55893" s="59"/>
    </row>
    <row r="55894" spans="21:21" x14ac:dyDescent="0.2">
      <c r="U55894" s="59"/>
    </row>
    <row r="55895" spans="21:21" x14ac:dyDescent="0.2">
      <c r="U55895" s="59"/>
    </row>
    <row r="55896" spans="21:21" x14ac:dyDescent="0.2">
      <c r="U55896" s="59"/>
    </row>
    <row r="55897" spans="21:21" x14ac:dyDescent="0.2">
      <c r="U55897" s="59"/>
    </row>
    <row r="55898" spans="21:21" x14ac:dyDescent="0.2">
      <c r="U55898" s="59"/>
    </row>
    <row r="55899" spans="21:21" x14ac:dyDescent="0.2">
      <c r="U55899" s="59"/>
    </row>
    <row r="55900" spans="21:21" x14ac:dyDescent="0.2">
      <c r="U55900" s="59"/>
    </row>
    <row r="55901" spans="21:21" x14ac:dyDescent="0.2">
      <c r="U55901" s="59"/>
    </row>
    <row r="55902" spans="21:21" x14ac:dyDescent="0.2">
      <c r="U55902" s="59"/>
    </row>
    <row r="55903" spans="21:21" x14ac:dyDescent="0.2">
      <c r="U55903" s="59"/>
    </row>
    <row r="55904" spans="21:21" x14ac:dyDescent="0.2">
      <c r="U55904" s="59"/>
    </row>
    <row r="55905" spans="21:21" x14ac:dyDescent="0.2">
      <c r="U55905" s="59"/>
    </row>
    <row r="55906" spans="21:21" x14ac:dyDescent="0.2">
      <c r="U55906" s="59"/>
    </row>
    <row r="55907" spans="21:21" x14ac:dyDescent="0.2">
      <c r="U55907" s="59"/>
    </row>
    <row r="55908" spans="21:21" x14ac:dyDescent="0.2">
      <c r="U55908" s="59"/>
    </row>
    <row r="55909" spans="21:21" x14ac:dyDescent="0.2">
      <c r="U55909" s="59"/>
    </row>
    <row r="55910" spans="21:21" x14ac:dyDescent="0.2">
      <c r="U55910" s="59"/>
    </row>
    <row r="55911" spans="21:21" x14ac:dyDescent="0.2">
      <c r="U55911" s="59"/>
    </row>
    <row r="55912" spans="21:21" x14ac:dyDescent="0.2">
      <c r="U55912" s="59"/>
    </row>
    <row r="55913" spans="21:21" x14ac:dyDescent="0.2">
      <c r="U55913" s="59"/>
    </row>
    <row r="55914" spans="21:21" x14ac:dyDescent="0.2">
      <c r="U55914" s="59"/>
    </row>
    <row r="55915" spans="21:21" x14ac:dyDescent="0.2">
      <c r="U55915" s="59"/>
    </row>
    <row r="55916" spans="21:21" x14ac:dyDescent="0.2">
      <c r="U55916" s="59"/>
    </row>
    <row r="55917" spans="21:21" x14ac:dyDescent="0.2">
      <c r="U55917" s="59"/>
    </row>
    <row r="55918" spans="21:21" x14ac:dyDescent="0.2">
      <c r="U55918" s="59"/>
    </row>
    <row r="55919" spans="21:21" x14ac:dyDescent="0.2">
      <c r="U55919" s="59"/>
    </row>
    <row r="55920" spans="21:21" x14ac:dyDescent="0.2">
      <c r="U55920" s="59"/>
    </row>
    <row r="55921" spans="21:21" x14ac:dyDescent="0.2">
      <c r="U55921" s="59"/>
    </row>
    <row r="55922" spans="21:21" x14ac:dyDescent="0.2">
      <c r="U55922" s="59"/>
    </row>
    <row r="55923" spans="21:21" x14ac:dyDescent="0.2">
      <c r="U55923" s="59"/>
    </row>
    <row r="55924" spans="21:21" x14ac:dyDescent="0.2">
      <c r="U55924" s="59"/>
    </row>
    <row r="55925" spans="21:21" x14ac:dyDescent="0.2">
      <c r="U55925" s="59"/>
    </row>
    <row r="55926" spans="21:21" x14ac:dyDescent="0.2">
      <c r="U55926" s="59"/>
    </row>
    <row r="55927" spans="21:21" x14ac:dyDescent="0.2">
      <c r="U55927" s="59"/>
    </row>
    <row r="55928" spans="21:21" x14ac:dyDescent="0.2">
      <c r="U55928" s="59"/>
    </row>
    <row r="55929" spans="21:21" x14ac:dyDescent="0.2">
      <c r="U55929" s="59"/>
    </row>
    <row r="55930" spans="21:21" x14ac:dyDescent="0.2">
      <c r="U55930" s="59"/>
    </row>
    <row r="55931" spans="21:21" x14ac:dyDescent="0.2">
      <c r="U55931" s="59"/>
    </row>
    <row r="55932" spans="21:21" x14ac:dyDescent="0.2">
      <c r="U55932" s="59"/>
    </row>
    <row r="55933" spans="21:21" x14ac:dyDescent="0.2">
      <c r="U55933" s="59"/>
    </row>
    <row r="55934" spans="21:21" x14ac:dyDescent="0.2">
      <c r="U55934" s="59"/>
    </row>
    <row r="55935" spans="21:21" x14ac:dyDescent="0.2">
      <c r="U55935" s="59"/>
    </row>
    <row r="55936" spans="21:21" x14ac:dyDescent="0.2">
      <c r="U55936" s="59"/>
    </row>
    <row r="55937" spans="21:21" x14ac:dyDescent="0.2">
      <c r="U55937" s="59"/>
    </row>
    <row r="55938" spans="21:21" x14ac:dyDescent="0.2">
      <c r="U55938" s="59"/>
    </row>
    <row r="55939" spans="21:21" x14ac:dyDescent="0.2">
      <c r="U55939" s="59"/>
    </row>
    <row r="55940" spans="21:21" x14ac:dyDescent="0.2">
      <c r="U55940" s="59"/>
    </row>
    <row r="55941" spans="21:21" x14ac:dyDescent="0.2">
      <c r="U55941" s="59"/>
    </row>
    <row r="55942" spans="21:21" x14ac:dyDescent="0.2">
      <c r="U55942" s="59"/>
    </row>
    <row r="55943" spans="21:21" x14ac:dyDescent="0.2">
      <c r="U55943" s="59"/>
    </row>
    <row r="55944" spans="21:21" x14ac:dyDescent="0.2">
      <c r="U55944" s="59"/>
    </row>
    <row r="55945" spans="21:21" x14ac:dyDescent="0.2">
      <c r="U55945" s="59"/>
    </row>
    <row r="55946" spans="21:21" x14ac:dyDescent="0.2">
      <c r="U55946" s="59"/>
    </row>
    <row r="55947" spans="21:21" x14ac:dyDescent="0.2">
      <c r="U55947" s="59"/>
    </row>
    <row r="55948" spans="21:21" x14ac:dyDescent="0.2">
      <c r="U55948" s="59"/>
    </row>
    <row r="55949" spans="21:21" x14ac:dyDescent="0.2">
      <c r="U55949" s="59"/>
    </row>
    <row r="55950" spans="21:21" x14ac:dyDescent="0.2">
      <c r="U55950" s="59"/>
    </row>
    <row r="55951" spans="21:21" x14ac:dyDescent="0.2">
      <c r="U55951" s="59"/>
    </row>
    <row r="55952" spans="21:21" x14ac:dyDescent="0.2">
      <c r="U55952" s="59"/>
    </row>
    <row r="55953" spans="21:21" x14ac:dyDescent="0.2">
      <c r="U55953" s="59"/>
    </row>
    <row r="55954" spans="21:21" x14ac:dyDescent="0.2">
      <c r="U55954" s="59"/>
    </row>
    <row r="55955" spans="21:21" x14ac:dyDescent="0.2">
      <c r="U55955" s="59"/>
    </row>
    <row r="55956" spans="21:21" x14ac:dyDescent="0.2">
      <c r="U55956" s="59"/>
    </row>
    <row r="55957" spans="21:21" x14ac:dyDescent="0.2">
      <c r="U55957" s="59"/>
    </row>
    <row r="55958" spans="21:21" x14ac:dyDescent="0.2">
      <c r="U55958" s="59"/>
    </row>
    <row r="55959" spans="21:21" x14ac:dyDescent="0.2">
      <c r="U55959" s="59"/>
    </row>
    <row r="55960" spans="21:21" x14ac:dyDescent="0.2">
      <c r="U55960" s="59"/>
    </row>
    <row r="55961" spans="21:21" x14ac:dyDescent="0.2">
      <c r="U55961" s="59"/>
    </row>
    <row r="55962" spans="21:21" x14ac:dyDescent="0.2">
      <c r="U55962" s="59"/>
    </row>
    <row r="55963" spans="21:21" x14ac:dyDescent="0.2">
      <c r="U55963" s="59"/>
    </row>
    <row r="55964" spans="21:21" x14ac:dyDescent="0.2">
      <c r="U55964" s="59"/>
    </row>
    <row r="55965" spans="21:21" x14ac:dyDescent="0.2">
      <c r="U55965" s="59"/>
    </row>
    <row r="55966" spans="21:21" x14ac:dyDescent="0.2">
      <c r="U55966" s="59"/>
    </row>
    <row r="55967" spans="21:21" x14ac:dyDescent="0.2">
      <c r="U55967" s="59"/>
    </row>
    <row r="55968" spans="21:21" x14ac:dyDescent="0.2">
      <c r="U55968" s="59"/>
    </row>
    <row r="55969" spans="21:21" x14ac:dyDescent="0.2">
      <c r="U55969" s="59"/>
    </row>
    <row r="55970" spans="21:21" x14ac:dyDescent="0.2">
      <c r="U55970" s="59"/>
    </row>
    <row r="55971" spans="21:21" x14ac:dyDescent="0.2">
      <c r="U55971" s="59"/>
    </row>
    <row r="55972" spans="21:21" x14ac:dyDescent="0.2">
      <c r="U55972" s="59"/>
    </row>
    <row r="55973" spans="21:21" x14ac:dyDescent="0.2">
      <c r="U55973" s="59"/>
    </row>
    <row r="55974" spans="21:21" x14ac:dyDescent="0.2">
      <c r="U55974" s="59"/>
    </row>
    <row r="55975" spans="21:21" x14ac:dyDescent="0.2">
      <c r="U55975" s="59"/>
    </row>
    <row r="55976" spans="21:21" x14ac:dyDescent="0.2">
      <c r="U55976" s="59"/>
    </row>
    <row r="55977" spans="21:21" x14ac:dyDescent="0.2">
      <c r="U55977" s="59"/>
    </row>
    <row r="55978" spans="21:21" x14ac:dyDescent="0.2">
      <c r="U55978" s="59"/>
    </row>
    <row r="55979" spans="21:21" x14ac:dyDescent="0.2">
      <c r="U55979" s="59"/>
    </row>
    <row r="55980" spans="21:21" x14ac:dyDescent="0.2">
      <c r="U55980" s="59"/>
    </row>
    <row r="55981" spans="21:21" x14ac:dyDescent="0.2">
      <c r="U55981" s="59"/>
    </row>
    <row r="55982" spans="21:21" x14ac:dyDescent="0.2">
      <c r="U55982" s="59"/>
    </row>
    <row r="55983" spans="21:21" x14ac:dyDescent="0.2">
      <c r="U55983" s="59"/>
    </row>
    <row r="55984" spans="21:21" x14ac:dyDescent="0.2">
      <c r="U55984" s="59"/>
    </row>
    <row r="55985" spans="21:21" x14ac:dyDescent="0.2">
      <c r="U55985" s="59"/>
    </row>
    <row r="55986" spans="21:21" x14ac:dyDescent="0.2">
      <c r="U55986" s="59"/>
    </row>
    <row r="55987" spans="21:21" x14ac:dyDescent="0.2">
      <c r="U55987" s="59"/>
    </row>
    <row r="55988" spans="21:21" x14ac:dyDescent="0.2">
      <c r="U55988" s="59"/>
    </row>
    <row r="55989" spans="21:21" x14ac:dyDescent="0.2">
      <c r="U55989" s="59"/>
    </row>
    <row r="55990" spans="21:21" x14ac:dyDescent="0.2">
      <c r="U55990" s="59"/>
    </row>
    <row r="55991" spans="21:21" x14ac:dyDescent="0.2">
      <c r="U55991" s="59"/>
    </row>
    <row r="55992" spans="21:21" x14ac:dyDescent="0.2">
      <c r="U55992" s="59"/>
    </row>
    <row r="55993" spans="21:21" x14ac:dyDescent="0.2">
      <c r="U55993" s="59"/>
    </row>
    <row r="55994" spans="21:21" x14ac:dyDescent="0.2">
      <c r="U55994" s="59"/>
    </row>
    <row r="55995" spans="21:21" x14ac:dyDescent="0.2">
      <c r="U55995" s="59"/>
    </row>
    <row r="55996" spans="21:21" x14ac:dyDescent="0.2">
      <c r="U55996" s="59"/>
    </row>
    <row r="55997" spans="21:21" x14ac:dyDescent="0.2">
      <c r="U55997" s="59"/>
    </row>
    <row r="55998" spans="21:21" x14ac:dyDescent="0.2">
      <c r="U55998" s="59"/>
    </row>
    <row r="55999" spans="21:21" x14ac:dyDescent="0.2">
      <c r="U55999" s="59"/>
    </row>
    <row r="56000" spans="21:21" x14ac:dyDescent="0.2">
      <c r="U56000" s="59"/>
    </row>
    <row r="56001" spans="21:21" x14ac:dyDescent="0.2">
      <c r="U56001" s="59"/>
    </row>
    <row r="56002" spans="21:21" x14ac:dyDescent="0.2">
      <c r="U56002" s="59"/>
    </row>
    <row r="56003" spans="21:21" x14ac:dyDescent="0.2">
      <c r="U56003" s="59"/>
    </row>
    <row r="56004" spans="21:21" x14ac:dyDescent="0.2">
      <c r="U56004" s="59"/>
    </row>
    <row r="56005" spans="21:21" x14ac:dyDescent="0.2">
      <c r="U56005" s="59"/>
    </row>
    <row r="56006" spans="21:21" x14ac:dyDescent="0.2">
      <c r="U56006" s="59"/>
    </row>
    <row r="56007" spans="21:21" x14ac:dyDescent="0.2">
      <c r="U56007" s="59"/>
    </row>
    <row r="56008" spans="21:21" x14ac:dyDescent="0.2">
      <c r="U56008" s="59"/>
    </row>
    <row r="56009" spans="21:21" x14ac:dyDescent="0.2">
      <c r="U56009" s="59"/>
    </row>
    <row r="56010" spans="21:21" x14ac:dyDescent="0.2">
      <c r="U56010" s="59"/>
    </row>
    <row r="56011" spans="21:21" x14ac:dyDescent="0.2">
      <c r="U56011" s="59"/>
    </row>
    <row r="56012" spans="21:21" x14ac:dyDescent="0.2">
      <c r="U56012" s="59"/>
    </row>
    <row r="56013" spans="21:21" x14ac:dyDescent="0.2">
      <c r="U56013" s="59"/>
    </row>
    <row r="56014" spans="21:21" x14ac:dyDescent="0.2">
      <c r="U56014" s="59"/>
    </row>
    <row r="56015" spans="21:21" x14ac:dyDescent="0.2">
      <c r="U56015" s="59"/>
    </row>
    <row r="56016" spans="21:21" x14ac:dyDescent="0.2">
      <c r="U56016" s="59"/>
    </row>
    <row r="56017" spans="21:21" x14ac:dyDescent="0.2">
      <c r="U56017" s="59"/>
    </row>
    <row r="56018" spans="21:21" x14ac:dyDescent="0.2">
      <c r="U56018" s="59"/>
    </row>
    <row r="56019" spans="21:21" x14ac:dyDescent="0.2">
      <c r="U56019" s="59"/>
    </row>
    <row r="56020" spans="21:21" x14ac:dyDescent="0.2">
      <c r="U56020" s="59"/>
    </row>
    <row r="56021" spans="21:21" x14ac:dyDescent="0.2">
      <c r="U56021" s="59"/>
    </row>
    <row r="56022" spans="21:21" x14ac:dyDescent="0.2">
      <c r="U56022" s="59"/>
    </row>
    <row r="56023" spans="21:21" x14ac:dyDescent="0.2">
      <c r="U56023" s="59"/>
    </row>
    <row r="56024" spans="21:21" x14ac:dyDescent="0.2">
      <c r="U56024" s="59"/>
    </row>
    <row r="56025" spans="21:21" x14ac:dyDescent="0.2">
      <c r="U56025" s="59"/>
    </row>
    <row r="56026" spans="21:21" x14ac:dyDescent="0.2">
      <c r="U56026" s="59"/>
    </row>
    <row r="56027" spans="21:21" x14ac:dyDescent="0.2">
      <c r="U56027" s="59"/>
    </row>
    <row r="56028" spans="21:21" x14ac:dyDescent="0.2">
      <c r="U56028" s="59"/>
    </row>
    <row r="56029" spans="21:21" x14ac:dyDescent="0.2">
      <c r="U56029" s="59"/>
    </row>
    <row r="56030" spans="21:21" x14ac:dyDescent="0.2">
      <c r="U56030" s="59"/>
    </row>
    <row r="56031" spans="21:21" x14ac:dyDescent="0.2">
      <c r="U56031" s="59"/>
    </row>
    <row r="56032" spans="21:21" x14ac:dyDescent="0.2">
      <c r="U56032" s="59"/>
    </row>
    <row r="56033" spans="21:21" x14ac:dyDescent="0.2">
      <c r="U56033" s="59"/>
    </row>
    <row r="56034" spans="21:21" x14ac:dyDescent="0.2">
      <c r="U56034" s="59"/>
    </row>
    <row r="56035" spans="21:21" x14ac:dyDescent="0.2">
      <c r="U56035" s="59"/>
    </row>
    <row r="56036" spans="21:21" x14ac:dyDescent="0.2">
      <c r="U56036" s="59"/>
    </row>
    <row r="56037" spans="21:21" x14ac:dyDescent="0.2">
      <c r="U56037" s="59"/>
    </row>
    <row r="56038" spans="21:21" x14ac:dyDescent="0.2">
      <c r="U56038" s="59"/>
    </row>
    <row r="56039" spans="21:21" x14ac:dyDescent="0.2">
      <c r="U56039" s="59"/>
    </row>
    <row r="56040" spans="21:21" x14ac:dyDescent="0.2">
      <c r="U56040" s="59"/>
    </row>
    <row r="56041" spans="21:21" x14ac:dyDescent="0.2">
      <c r="U56041" s="59"/>
    </row>
    <row r="56042" spans="21:21" x14ac:dyDescent="0.2">
      <c r="U56042" s="59"/>
    </row>
    <row r="56043" spans="21:21" x14ac:dyDescent="0.2">
      <c r="U56043" s="59"/>
    </row>
    <row r="56044" spans="21:21" x14ac:dyDescent="0.2">
      <c r="U56044" s="59"/>
    </row>
    <row r="56045" spans="21:21" x14ac:dyDescent="0.2">
      <c r="U56045" s="59"/>
    </row>
    <row r="56046" spans="21:21" x14ac:dyDescent="0.2">
      <c r="U56046" s="59"/>
    </row>
    <row r="56047" spans="21:21" x14ac:dyDescent="0.2">
      <c r="U56047" s="59"/>
    </row>
    <row r="56048" spans="21:21" x14ac:dyDescent="0.2">
      <c r="U56048" s="59"/>
    </row>
    <row r="56049" spans="21:21" x14ac:dyDescent="0.2">
      <c r="U56049" s="59"/>
    </row>
    <row r="56050" spans="21:21" x14ac:dyDescent="0.2">
      <c r="U56050" s="59"/>
    </row>
    <row r="56051" spans="21:21" x14ac:dyDescent="0.2">
      <c r="U56051" s="59"/>
    </row>
    <row r="56052" spans="21:21" x14ac:dyDescent="0.2">
      <c r="U56052" s="59"/>
    </row>
    <row r="56053" spans="21:21" x14ac:dyDescent="0.2">
      <c r="U56053" s="59"/>
    </row>
    <row r="56054" spans="21:21" x14ac:dyDescent="0.2">
      <c r="U56054" s="59"/>
    </row>
    <row r="56055" spans="21:21" x14ac:dyDescent="0.2">
      <c r="U56055" s="59"/>
    </row>
    <row r="56056" spans="21:21" x14ac:dyDescent="0.2">
      <c r="U56056" s="59"/>
    </row>
    <row r="56057" spans="21:21" x14ac:dyDescent="0.2">
      <c r="U56057" s="59"/>
    </row>
    <row r="56058" spans="21:21" x14ac:dyDescent="0.2">
      <c r="U56058" s="59"/>
    </row>
    <row r="56059" spans="21:21" x14ac:dyDescent="0.2">
      <c r="U56059" s="59"/>
    </row>
    <row r="56060" spans="21:21" x14ac:dyDescent="0.2">
      <c r="U56060" s="59"/>
    </row>
    <row r="56061" spans="21:21" x14ac:dyDescent="0.2">
      <c r="U56061" s="59"/>
    </row>
    <row r="56062" spans="21:21" x14ac:dyDescent="0.2">
      <c r="U56062" s="59"/>
    </row>
    <row r="56063" spans="21:21" x14ac:dyDescent="0.2">
      <c r="U56063" s="59"/>
    </row>
    <row r="56064" spans="21:21" x14ac:dyDescent="0.2">
      <c r="U56064" s="59"/>
    </row>
    <row r="56065" spans="21:21" x14ac:dyDescent="0.2">
      <c r="U56065" s="59"/>
    </row>
    <row r="56066" spans="21:21" x14ac:dyDescent="0.2">
      <c r="U56066" s="59"/>
    </row>
    <row r="56067" spans="21:21" x14ac:dyDescent="0.2">
      <c r="U56067" s="59"/>
    </row>
    <row r="56068" spans="21:21" x14ac:dyDescent="0.2">
      <c r="U56068" s="59"/>
    </row>
    <row r="56069" spans="21:21" x14ac:dyDescent="0.2">
      <c r="U56069" s="59"/>
    </row>
    <row r="56070" spans="21:21" x14ac:dyDescent="0.2">
      <c r="U56070" s="59"/>
    </row>
    <row r="56071" spans="21:21" x14ac:dyDescent="0.2">
      <c r="U56071" s="59"/>
    </row>
    <row r="56072" spans="21:21" x14ac:dyDescent="0.2">
      <c r="U56072" s="59"/>
    </row>
    <row r="56073" spans="21:21" x14ac:dyDescent="0.2">
      <c r="U56073" s="59"/>
    </row>
    <row r="56074" spans="21:21" x14ac:dyDescent="0.2">
      <c r="U56074" s="59"/>
    </row>
    <row r="56075" spans="21:21" x14ac:dyDescent="0.2">
      <c r="U56075" s="59"/>
    </row>
    <row r="56076" spans="21:21" x14ac:dyDescent="0.2">
      <c r="U56076" s="59"/>
    </row>
    <row r="56077" spans="21:21" x14ac:dyDescent="0.2">
      <c r="U56077" s="59"/>
    </row>
    <row r="56078" spans="21:21" x14ac:dyDescent="0.2">
      <c r="U56078" s="59"/>
    </row>
    <row r="56079" spans="21:21" x14ac:dyDescent="0.2">
      <c r="U56079" s="59"/>
    </row>
    <row r="56080" spans="21:21" x14ac:dyDescent="0.2">
      <c r="U56080" s="59"/>
    </row>
    <row r="56081" spans="21:21" x14ac:dyDescent="0.2">
      <c r="U56081" s="59"/>
    </row>
    <row r="56082" spans="21:21" x14ac:dyDescent="0.2">
      <c r="U56082" s="59"/>
    </row>
    <row r="56083" spans="21:21" x14ac:dyDescent="0.2">
      <c r="U56083" s="59"/>
    </row>
    <row r="56084" spans="21:21" x14ac:dyDescent="0.2">
      <c r="U56084" s="59"/>
    </row>
    <row r="56085" spans="21:21" x14ac:dyDescent="0.2">
      <c r="U56085" s="59"/>
    </row>
    <row r="56086" spans="21:21" x14ac:dyDescent="0.2">
      <c r="U56086" s="59"/>
    </row>
    <row r="56087" spans="21:21" x14ac:dyDescent="0.2">
      <c r="U56087" s="59"/>
    </row>
    <row r="56088" spans="21:21" x14ac:dyDescent="0.2">
      <c r="U56088" s="59"/>
    </row>
    <row r="56089" spans="21:21" x14ac:dyDescent="0.2">
      <c r="U56089" s="59"/>
    </row>
    <row r="56090" spans="21:21" x14ac:dyDescent="0.2">
      <c r="U56090" s="59"/>
    </row>
    <row r="56091" spans="21:21" x14ac:dyDescent="0.2">
      <c r="U56091" s="59"/>
    </row>
    <row r="56092" spans="21:21" x14ac:dyDescent="0.2">
      <c r="U56092" s="59"/>
    </row>
    <row r="56093" spans="21:21" x14ac:dyDescent="0.2">
      <c r="U56093" s="59"/>
    </row>
    <row r="56094" spans="21:21" x14ac:dyDescent="0.2">
      <c r="U56094" s="59"/>
    </row>
    <row r="56095" spans="21:21" x14ac:dyDescent="0.2">
      <c r="U56095" s="59"/>
    </row>
    <row r="56096" spans="21:21" x14ac:dyDescent="0.2">
      <c r="U56096" s="59"/>
    </row>
    <row r="56097" spans="21:21" x14ac:dyDescent="0.2">
      <c r="U56097" s="59"/>
    </row>
    <row r="56098" spans="21:21" x14ac:dyDescent="0.2">
      <c r="U56098" s="59"/>
    </row>
    <row r="56099" spans="21:21" x14ac:dyDescent="0.2">
      <c r="U56099" s="59"/>
    </row>
    <row r="56100" spans="21:21" x14ac:dyDescent="0.2">
      <c r="U56100" s="59"/>
    </row>
    <row r="56101" spans="21:21" x14ac:dyDescent="0.2">
      <c r="U56101" s="59"/>
    </row>
    <row r="56102" spans="21:21" x14ac:dyDescent="0.2">
      <c r="U56102" s="59"/>
    </row>
    <row r="56103" spans="21:21" x14ac:dyDescent="0.2">
      <c r="U56103" s="59"/>
    </row>
    <row r="56104" spans="21:21" x14ac:dyDescent="0.2">
      <c r="U56104" s="59"/>
    </row>
    <row r="56105" spans="21:21" x14ac:dyDescent="0.2">
      <c r="U56105" s="59"/>
    </row>
    <row r="56106" spans="21:21" x14ac:dyDescent="0.2">
      <c r="U56106" s="59"/>
    </row>
    <row r="56107" spans="21:21" x14ac:dyDescent="0.2">
      <c r="U56107" s="59"/>
    </row>
    <row r="56108" spans="21:21" x14ac:dyDescent="0.2">
      <c r="U56108" s="59"/>
    </row>
    <row r="56109" spans="21:21" x14ac:dyDescent="0.2">
      <c r="U56109" s="59"/>
    </row>
    <row r="56110" spans="21:21" x14ac:dyDescent="0.2">
      <c r="U56110" s="59"/>
    </row>
    <row r="56111" spans="21:21" x14ac:dyDescent="0.2">
      <c r="U56111" s="59"/>
    </row>
    <row r="56112" spans="21:21" x14ac:dyDescent="0.2">
      <c r="U56112" s="59"/>
    </row>
    <row r="56113" spans="21:21" x14ac:dyDescent="0.2">
      <c r="U56113" s="59"/>
    </row>
    <row r="56114" spans="21:21" x14ac:dyDescent="0.2">
      <c r="U56114" s="59"/>
    </row>
    <row r="56115" spans="21:21" x14ac:dyDescent="0.2">
      <c r="U56115" s="59"/>
    </row>
    <row r="56116" spans="21:21" x14ac:dyDescent="0.2">
      <c r="U56116" s="59"/>
    </row>
    <row r="56117" spans="21:21" x14ac:dyDescent="0.2">
      <c r="U56117" s="59"/>
    </row>
    <row r="56118" spans="21:21" x14ac:dyDescent="0.2">
      <c r="U56118" s="59"/>
    </row>
    <row r="56119" spans="21:21" x14ac:dyDescent="0.2">
      <c r="U56119" s="59"/>
    </row>
    <row r="56120" spans="21:21" x14ac:dyDescent="0.2">
      <c r="U56120" s="59"/>
    </row>
    <row r="56121" spans="21:21" x14ac:dyDescent="0.2">
      <c r="U56121" s="59"/>
    </row>
    <row r="56122" spans="21:21" x14ac:dyDescent="0.2">
      <c r="U56122" s="59"/>
    </row>
    <row r="56123" spans="21:21" x14ac:dyDescent="0.2">
      <c r="U56123" s="59"/>
    </row>
    <row r="56124" spans="21:21" x14ac:dyDescent="0.2">
      <c r="U56124" s="59"/>
    </row>
    <row r="56125" spans="21:21" x14ac:dyDescent="0.2">
      <c r="U56125" s="59"/>
    </row>
    <row r="56126" spans="21:21" x14ac:dyDescent="0.2">
      <c r="U56126" s="59"/>
    </row>
    <row r="56127" spans="21:21" x14ac:dyDescent="0.2">
      <c r="U56127" s="59"/>
    </row>
    <row r="56128" spans="21:21" x14ac:dyDescent="0.2">
      <c r="U56128" s="59"/>
    </row>
    <row r="56129" spans="21:21" x14ac:dyDescent="0.2">
      <c r="U56129" s="59"/>
    </row>
    <row r="56130" spans="21:21" x14ac:dyDescent="0.2">
      <c r="U56130" s="59"/>
    </row>
    <row r="56131" spans="21:21" x14ac:dyDescent="0.2">
      <c r="U56131" s="59"/>
    </row>
    <row r="56132" spans="21:21" x14ac:dyDescent="0.2">
      <c r="U56132" s="59"/>
    </row>
    <row r="56133" spans="21:21" x14ac:dyDescent="0.2">
      <c r="U56133" s="59"/>
    </row>
    <row r="56134" spans="21:21" x14ac:dyDescent="0.2">
      <c r="U56134" s="59"/>
    </row>
    <row r="56135" spans="21:21" x14ac:dyDescent="0.2">
      <c r="U56135" s="59"/>
    </row>
    <row r="56136" spans="21:21" x14ac:dyDescent="0.2">
      <c r="U56136" s="59"/>
    </row>
    <row r="56137" spans="21:21" x14ac:dyDescent="0.2">
      <c r="U56137" s="59"/>
    </row>
    <row r="56138" spans="21:21" x14ac:dyDescent="0.2">
      <c r="U56138" s="59"/>
    </row>
    <row r="56139" spans="21:21" x14ac:dyDescent="0.2">
      <c r="U56139" s="59"/>
    </row>
    <row r="56140" spans="21:21" x14ac:dyDescent="0.2">
      <c r="U56140" s="59"/>
    </row>
    <row r="56141" spans="21:21" x14ac:dyDescent="0.2">
      <c r="U56141" s="59"/>
    </row>
    <row r="56142" spans="21:21" x14ac:dyDescent="0.2">
      <c r="U56142" s="59"/>
    </row>
    <row r="56143" spans="21:21" x14ac:dyDescent="0.2">
      <c r="U56143" s="59"/>
    </row>
    <row r="56144" spans="21:21" x14ac:dyDescent="0.2">
      <c r="U56144" s="59"/>
    </row>
    <row r="56145" spans="21:21" x14ac:dyDescent="0.2">
      <c r="U56145" s="59"/>
    </row>
    <row r="56146" spans="21:21" x14ac:dyDescent="0.2">
      <c r="U56146" s="59"/>
    </row>
    <row r="56147" spans="21:21" x14ac:dyDescent="0.2">
      <c r="U56147" s="59"/>
    </row>
    <row r="56148" spans="21:21" x14ac:dyDescent="0.2">
      <c r="U56148" s="59"/>
    </row>
    <row r="56149" spans="21:21" x14ac:dyDescent="0.2">
      <c r="U56149" s="59"/>
    </row>
    <row r="56150" spans="21:21" x14ac:dyDescent="0.2">
      <c r="U56150" s="59"/>
    </row>
    <row r="56151" spans="21:21" x14ac:dyDescent="0.2">
      <c r="U56151" s="59"/>
    </row>
    <row r="56152" spans="21:21" x14ac:dyDescent="0.2">
      <c r="U56152" s="59"/>
    </row>
    <row r="56153" spans="21:21" x14ac:dyDescent="0.2">
      <c r="U56153" s="59"/>
    </row>
    <row r="56154" spans="21:21" x14ac:dyDescent="0.2">
      <c r="U56154" s="59"/>
    </row>
    <row r="56155" spans="21:21" x14ac:dyDescent="0.2">
      <c r="U56155" s="59"/>
    </row>
    <row r="56156" spans="21:21" x14ac:dyDescent="0.2">
      <c r="U56156" s="59"/>
    </row>
    <row r="56157" spans="21:21" x14ac:dyDescent="0.2">
      <c r="U56157" s="59"/>
    </row>
    <row r="56158" spans="21:21" x14ac:dyDescent="0.2">
      <c r="U56158" s="59"/>
    </row>
    <row r="56159" spans="21:21" x14ac:dyDescent="0.2">
      <c r="U56159" s="59"/>
    </row>
    <row r="56160" spans="21:21" x14ac:dyDescent="0.2">
      <c r="U56160" s="59"/>
    </row>
    <row r="56161" spans="21:21" x14ac:dyDescent="0.2">
      <c r="U56161" s="59"/>
    </row>
    <row r="56162" spans="21:21" x14ac:dyDescent="0.2">
      <c r="U56162" s="59"/>
    </row>
    <row r="56163" spans="21:21" x14ac:dyDescent="0.2">
      <c r="U56163" s="59"/>
    </row>
    <row r="56164" spans="21:21" x14ac:dyDescent="0.2">
      <c r="U56164" s="59"/>
    </row>
    <row r="56165" spans="21:21" x14ac:dyDescent="0.2">
      <c r="U56165" s="59"/>
    </row>
    <row r="56166" spans="21:21" x14ac:dyDescent="0.2">
      <c r="U56166" s="59"/>
    </row>
    <row r="56167" spans="21:21" x14ac:dyDescent="0.2">
      <c r="U56167" s="59"/>
    </row>
    <row r="56168" spans="21:21" x14ac:dyDescent="0.2">
      <c r="U56168" s="59"/>
    </row>
    <row r="56169" spans="21:21" x14ac:dyDescent="0.2">
      <c r="U56169" s="59"/>
    </row>
    <row r="56170" spans="21:21" x14ac:dyDescent="0.2">
      <c r="U56170" s="59"/>
    </row>
    <row r="56171" spans="21:21" x14ac:dyDescent="0.2">
      <c r="U56171" s="59"/>
    </row>
    <row r="56172" spans="21:21" x14ac:dyDescent="0.2">
      <c r="U56172" s="59"/>
    </row>
    <row r="56173" spans="21:21" x14ac:dyDescent="0.2">
      <c r="U56173" s="59"/>
    </row>
    <row r="56174" spans="21:21" x14ac:dyDescent="0.2">
      <c r="U56174" s="59"/>
    </row>
    <row r="56175" spans="21:21" x14ac:dyDescent="0.2">
      <c r="U56175" s="59"/>
    </row>
    <row r="56176" spans="21:21" x14ac:dyDescent="0.2">
      <c r="U56176" s="59"/>
    </row>
    <row r="56177" spans="21:21" x14ac:dyDescent="0.2">
      <c r="U56177" s="59"/>
    </row>
    <row r="56178" spans="21:21" x14ac:dyDescent="0.2">
      <c r="U56178" s="59"/>
    </row>
    <row r="56179" spans="21:21" x14ac:dyDescent="0.2">
      <c r="U56179" s="59"/>
    </row>
    <row r="56180" spans="21:21" x14ac:dyDescent="0.2">
      <c r="U56180" s="59"/>
    </row>
    <row r="56181" spans="21:21" x14ac:dyDescent="0.2">
      <c r="U56181" s="59"/>
    </row>
    <row r="56182" spans="21:21" x14ac:dyDescent="0.2">
      <c r="U56182" s="59"/>
    </row>
    <row r="56183" spans="21:21" x14ac:dyDescent="0.2">
      <c r="U56183" s="59"/>
    </row>
    <row r="56184" spans="21:21" x14ac:dyDescent="0.2">
      <c r="U56184" s="59"/>
    </row>
    <row r="56185" spans="21:21" x14ac:dyDescent="0.2">
      <c r="U56185" s="59"/>
    </row>
    <row r="56186" spans="21:21" x14ac:dyDescent="0.2">
      <c r="U56186" s="59"/>
    </row>
    <row r="56187" spans="21:21" x14ac:dyDescent="0.2">
      <c r="U56187" s="59"/>
    </row>
    <row r="56188" spans="21:21" x14ac:dyDescent="0.2">
      <c r="U56188" s="59"/>
    </row>
    <row r="56189" spans="21:21" x14ac:dyDescent="0.2">
      <c r="U56189" s="59"/>
    </row>
    <row r="56190" spans="21:21" x14ac:dyDescent="0.2">
      <c r="U56190" s="59"/>
    </row>
    <row r="56191" spans="21:21" x14ac:dyDescent="0.2">
      <c r="U56191" s="59"/>
    </row>
    <row r="56192" spans="21:21" x14ac:dyDescent="0.2">
      <c r="U56192" s="59"/>
    </row>
    <row r="56193" spans="21:21" x14ac:dyDescent="0.2">
      <c r="U56193" s="59"/>
    </row>
    <row r="56194" spans="21:21" x14ac:dyDescent="0.2">
      <c r="U56194" s="59"/>
    </row>
    <row r="56195" spans="21:21" x14ac:dyDescent="0.2">
      <c r="U56195" s="59"/>
    </row>
    <row r="56196" spans="21:21" x14ac:dyDescent="0.2">
      <c r="U56196" s="59"/>
    </row>
    <row r="56197" spans="21:21" x14ac:dyDescent="0.2">
      <c r="U56197" s="59"/>
    </row>
    <row r="56198" spans="21:21" x14ac:dyDescent="0.2">
      <c r="U56198" s="59"/>
    </row>
    <row r="56199" spans="21:21" x14ac:dyDescent="0.2">
      <c r="U56199" s="59"/>
    </row>
    <row r="56200" spans="21:21" x14ac:dyDescent="0.2">
      <c r="U56200" s="59"/>
    </row>
    <row r="56201" spans="21:21" x14ac:dyDescent="0.2">
      <c r="U56201" s="59"/>
    </row>
    <row r="56202" spans="21:21" x14ac:dyDescent="0.2">
      <c r="U56202" s="59"/>
    </row>
    <row r="56203" spans="21:21" x14ac:dyDescent="0.2">
      <c r="U56203" s="59"/>
    </row>
    <row r="56204" spans="21:21" x14ac:dyDescent="0.2">
      <c r="U56204" s="59"/>
    </row>
    <row r="56205" spans="21:21" x14ac:dyDescent="0.2">
      <c r="U56205" s="59"/>
    </row>
    <row r="56206" spans="21:21" x14ac:dyDescent="0.2">
      <c r="U56206" s="59"/>
    </row>
    <row r="56207" spans="21:21" x14ac:dyDescent="0.2">
      <c r="U56207" s="59"/>
    </row>
    <row r="56208" spans="21:21" x14ac:dyDescent="0.2">
      <c r="U56208" s="59"/>
    </row>
    <row r="56209" spans="21:21" x14ac:dyDescent="0.2">
      <c r="U56209" s="59"/>
    </row>
    <row r="56210" spans="21:21" x14ac:dyDescent="0.2">
      <c r="U56210" s="59"/>
    </row>
    <row r="56211" spans="21:21" x14ac:dyDescent="0.2">
      <c r="U56211" s="59"/>
    </row>
    <row r="56212" spans="21:21" x14ac:dyDescent="0.2">
      <c r="U56212" s="59"/>
    </row>
    <row r="56213" spans="21:21" x14ac:dyDescent="0.2">
      <c r="U56213" s="59"/>
    </row>
    <row r="56214" spans="21:21" x14ac:dyDescent="0.2">
      <c r="U56214" s="59"/>
    </row>
    <row r="56215" spans="21:21" x14ac:dyDescent="0.2">
      <c r="U56215" s="59"/>
    </row>
    <row r="56216" spans="21:21" x14ac:dyDescent="0.2">
      <c r="U56216" s="59"/>
    </row>
    <row r="56217" spans="21:21" x14ac:dyDescent="0.2">
      <c r="U56217" s="59"/>
    </row>
    <row r="56218" spans="21:21" x14ac:dyDescent="0.2">
      <c r="U56218" s="59"/>
    </row>
    <row r="56219" spans="21:21" x14ac:dyDescent="0.2">
      <c r="U56219" s="59"/>
    </row>
    <row r="56220" spans="21:21" x14ac:dyDescent="0.2">
      <c r="U56220" s="59"/>
    </row>
    <row r="56221" spans="21:21" x14ac:dyDescent="0.2">
      <c r="U56221" s="59"/>
    </row>
    <row r="56222" spans="21:21" x14ac:dyDescent="0.2">
      <c r="U56222" s="59"/>
    </row>
    <row r="56223" spans="21:21" x14ac:dyDescent="0.2">
      <c r="U56223" s="59"/>
    </row>
    <row r="56224" spans="21:21" x14ac:dyDescent="0.2">
      <c r="U56224" s="59"/>
    </row>
    <row r="56225" spans="21:21" x14ac:dyDescent="0.2">
      <c r="U56225" s="59"/>
    </row>
    <row r="56226" spans="21:21" x14ac:dyDescent="0.2">
      <c r="U56226" s="59"/>
    </row>
    <row r="56227" spans="21:21" x14ac:dyDescent="0.2">
      <c r="U56227" s="59"/>
    </row>
    <row r="56228" spans="21:21" x14ac:dyDescent="0.2">
      <c r="U56228" s="59"/>
    </row>
    <row r="56229" spans="21:21" x14ac:dyDescent="0.2">
      <c r="U56229" s="59"/>
    </row>
    <row r="56230" spans="21:21" x14ac:dyDescent="0.2">
      <c r="U56230" s="59"/>
    </row>
    <row r="56231" spans="21:21" x14ac:dyDescent="0.2">
      <c r="U56231" s="59"/>
    </row>
    <row r="56232" spans="21:21" x14ac:dyDescent="0.2">
      <c r="U56232" s="59"/>
    </row>
    <row r="56233" spans="21:21" x14ac:dyDescent="0.2">
      <c r="U56233" s="59"/>
    </row>
    <row r="56234" spans="21:21" x14ac:dyDescent="0.2">
      <c r="U56234" s="59"/>
    </row>
    <row r="56235" spans="21:21" x14ac:dyDescent="0.2">
      <c r="U56235" s="59"/>
    </row>
    <row r="56236" spans="21:21" x14ac:dyDescent="0.2">
      <c r="U56236" s="59"/>
    </row>
    <row r="56237" spans="21:21" x14ac:dyDescent="0.2">
      <c r="U56237" s="59"/>
    </row>
    <row r="56238" spans="21:21" x14ac:dyDescent="0.2">
      <c r="U56238" s="59"/>
    </row>
    <row r="56239" spans="21:21" x14ac:dyDescent="0.2">
      <c r="U56239" s="59"/>
    </row>
    <row r="56240" spans="21:21" x14ac:dyDescent="0.2">
      <c r="U56240" s="59"/>
    </row>
    <row r="56241" spans="21:21" x14ac:dyDescent="0.2">
      <c r="U56241" s="59"/>
    </row>
    <row r="56242" spans="21:21" x14ac:dyDescent="0.2">
      <c r="U56242" s="59"/>
    </row>
    <row r="56243" spans="21:21" x14ac:dyDescent="0.2">
      <c r="U56243" s="59"/>
    </row>
    <row r="56244" spans="21:21" x14ac:dyDescent="0.2">
      <c r="U56244" s="59"/>
    </row>
    <row r="56245" spans="21:21" x14ac:dyDescent="0.2">
      <c r="U56245" s="59"/>
    </row>
    <row r="56246" spans="21:21" x14ac:dyDescent="0.2">
      <c r="U56246" s="59"/>
    </row>
    <row r="56247" spans="21:21" x14ac:dyDescent="0.2">
      <c r="U56247" s="59"/>
    </row>
    <row r="56248" spans="21:21" x14ac:dyDescent="0.2">
      <c r="U56248" s="59"/>
    </row>
    <row r="56249" spans="21:21" x14ac:dyDescent="0.2">
      <c r="U56249" s="59"/>
    </row>
    <row r="56250" spans="21:21" x14ac:dyDescent="0.2">
      <c r="U56250" s="59"/>
    </row>
    <row r="56251" spans="21:21" x14ac:dyDescent="0.2">
      <c r="U56251" s="59"/>
    </row>
    <row r="56252" spans="21:21" x14ac:dyDescent="0.2">
      <c r="U56252" s="59"/>
    </row>
    <row r="56253" spans="21:21" x14ac:dyDescent="0.2">
      <c r="U56253" s="59"/>
    </row>
    <row r="56254" spans="21:21" x14ac:dyDescent="0.2">
      <c r="U56254" s="59"/>
    </row>
    <row r="56255" spans="21:21" x14ac:dyDescent="0.2">
      <c r="U56255" s="59"/>
    </row>
    <row r="56256" spans="21:21" x14ac:dyDescent="0.2">
      <c r="U56256" s="59"/>
    </row>
    <row r="56257" spans="21:21" x14ac:dyDescent="0.2">
      <c r="U56257" s="59"/>
    </row>
    <row r="56258" spans="21:21" x14ac:dyDescent="0.2">
      <c r="U56258" s="59"/>
    </row>
    <row r="56259" spans="21:21" x14ac:dyDescent="0.2">
      <c r="U56259" s="59"/>
    </row>
    <row r="56260" spans="21:21" x14ac:dyDescent="0.2">
      <c r="U56260" s="59"/>
    </row>
    <row r="56261" spans="21:21" x14ac:dyDescent="0.2">
      <c r="U56261" s="59"/>
    </row>
    <row r="56262" spans="21:21" x14ac:dyDescent="0.2">
      <c r="U56262" s="59"/>
    </row>
    <row r="56263" spans="21:21" x14ac:dyDescent="0.2">
      <c r="U56263" s="59"/>
    </row>
    <row r="56264" spans="21:21" x14ac:dyDescent="0.2">
      <c r="U56264" s="59"/>
    </row>
    <row r="56265" spans="21:21" x14ac:dyDescent="0.2">
      <c r="U56265" s="59"/>
    </row>
    <row r="56266" spans="21:21" x14ac:dyDescent="0.2">
      <c r="U56266" s="59"/>
    </row>
    <row r="56267" spans="21:21" x14ac:dyDescent="0.2">
      <c r="U56267" s="59"/>
    </row>
    <row r="56268" spans="21:21" x14ac:dyDescent="0.2">
      <c r="U56268" s="59"/>
    </row>
    <row r="56269" spans="21:21" x14ac:dyDescent="0.2">
      <c r="U56269" s="59"/>
    </row>
    <row r="56270" spans="21:21" x14ac:dyDescent="0.2">
      <c r="U56270" s="59"/>
    </row>
    <row r="56271" spans="21:21" x14ac:dyDescent="0.2">
      <c r="U56271" s="59"/>
    </row>
    <row r="56272" spans="21:21" x14ac:dyDescent="0.2">
      <c r="U56272" s="59"/>
    </row>
    <row r="56273" spans="21:21" x14ac:dyDescent="0.2">
      <c r="U56273" s="59"/>
    </row>
    <row r="56274" spans="21:21" x14ac:dyDescent="0.2">
      <c r="U56274" s="59"/>
    </row>
    <row r="56275" spans="21:21" x14ac:dyDescent="0.2">
      <c r="U56275" s="59"/>
    </row>
    <row r="56276" spans="21:21" x14ac:dyDescent="0.2">
      <c r="U56276" s="59"/>
    </row>
    <row r="56277" spans="21:21" x14ac:dyDescent="0.2">
      <c r="U56277" s="59"/>
    </row>
    <row r="56278" spans="21:21" x14ac:dyDescent="0.2">
      <c r="U56278" s="59"/>
    </row>
    <row r="56279" spans="21:21" x14ac:dyDescent="0.2">
      <c r="U56279" s="59"/>
    </row>
    <row r="56280" spans="21:21" x14ac:dyDescent="0.2">
      <c r="U56280" s="59"/>
    </row>
    <row r="56281" spans="21:21" x14ac:dyDescent="0.2">
      <c r="U56281" s="59"/>
    </row>
    <row r="56282" spans="21:21" x14ac:dyDescent="0.2">
      <c r="U56282" s="59"/>
    </row>
    <row r="56283" spans="21:21" x14ac:dyDescent="0.2">
      <c r="U56283" s="59"/>
    </row>
    <row r="56284" spans="21:21" x14ac:dyDescent="0.2">
      <c r="U56284" s="59"/>
    </row>
    <row r="56285" spans="21:21" x14ac:dyDescent="0.2">
      <c r="U56285" s="59"/>
    </row>
    <row r="56286" spans="21:21" x14ac:dyDescent="0.2">
      <c r="U56286" s="59"/>
    </row>
    <row r="56287" spans="21:21" x14ac:dyDescent="0.2">
      <c r="U56287" s="59"/>
    </row>
    <row r="56288" spans="21:21" x14ac:dyDescent="0.2">
      <c r="U56288" s="59"/>
    </row>
    <row r="56289" spans="21:21" x14ac:dyDescent="0.2">
      <c r="U56289" s="59"/>
    </row>
    <row r="56290" spans="21:21" x14ac:dyDescent="0.2">
      <c r="U56290" s="59"/>
    </row>
    <row r="56291" spans="21:21" x14ac:dyDescent="0.2">
      <c r="U56291" s="59"/>
    </row>
    <row r="56292" spans="21:21" x14ac:dyDescent="0.2">
      <c r="U56292" s="59"/>
    </row>
    <row r="56293" spans="21:21" x14ac:dyDescent="0.2">
      <c r="U56293" s="59"/>
    </row>
    <row r="56294" spans="21:21" x14ac:dyDescent="0.2">
      <c r="U56294" s="59"/>
    </row>
    <row r="56295" spans="21:21" x14ac:dyDescent="0.2">
      <c r="U56295" s="59"/>
    </row>
    <row r="56296" spans="21:21" x14ac:dyDescent="0.2">
      <c r="U56296" s="59"/>
    </row>
    <row r="56297" spans="21:21" x14ac:dyDescent="0.2">
      <c r="U56297" s="59"/>
    </row>
    <row r="56298" spans="21:21" x14ac:dyDescent="0.2">
      <c r="U56298" s="59"/>
    </row>
    <row r="56299" spans="21:21" x14ac:dyDescent="0.2">
      <c r="U56299" s="59"/>
    </row>
    <row r="56300" spans="21:21" x14ac:dyDescent="0.2">
      <c r="U56300" s="59"/>
    </row>
    <row r="56301" spans="21:21" x14ac:dyDescent="0.2">
      <c r="U56301" s="59"/>
    </row>
    <row r="56302" spans="21:21" x14ac:dyDescent="0.2">
      <c r="U56302" s="59"/>
    </row>
    <row r="56303" spans="21:21" x14ac:dyDescent="0.2">
      <c r="U56303" s="59"/>
    </row>
    <row r="56304" spans="21:21" x14ac:dyDescent="0.2">
      <c r="U56304" s="59"/>
    </row>
    <row r="56305" spans="21:21" x14ac:dyDescent="0.2">
      <c r="U56305" s="59"/>
    </row>
    <row r="56306" spans="21:21" x14ac:dyDescent="0.2">
      <c r="U56306" s="59"/>
    </row>
    <row r="56307" spans="21:21" x14ac:dyDescent="0.2">
      <c r="U56307" s="59"/>
    </row>
    <row r="56308" spans="21:21" x14ac:dyDescent="0.2">
      <c r="U56308" s="59"/>
    </row>
    <row r="56309" spans="21:21" x14ac:dyDescent="0.2">
      <c r="U56309" s="59"/>
    </row>
    <row r="56310" spans="21:21" x14ac:dyDescent="0.2">
      <c r="U56310" s="59"/>
    </row>
    <row r="56311" spans="21:21" x14ac:dyDescent="0.2">
      <c r="U56311" s="59"/>
    </row>
    <row r="56312" spans="21:21" x14ac:dyDescent="0.2">
      <c r="U56312" s="59"/>
    </row>
    <row r="56313" spans="21:21" x14ac:dyDescent="0.2">
      <c r="U56313" s="59"/>
    </row>
    <row r="56314" spans="21:21" x14ac:dyDescent="0.2">
      <c r="U56314" s="59"/>
    </row>
    <row r="56315" spans="21:21" x14ac:dyDescent="0.2">
      <c r="U56315" s="59"/>
    </row>
    <row r="56316" spans="21:21" x14ac:dyDescent="0.2">
      <c r="U56316" s="59"/>
    </row>
    <row r="56317" spans="21:21" x14ac:dyDescent="0.2">
      <c r="U56317" s="59"/>
    </row>
    <row r="56318" spans="21:21" x14ac:dyDescent="0.2">
      <c r="U56318" s="59"/>
    </row>
    <row r="56319" spans="21:21" x14ac:dyDescent="0.2">
      <c r="U56319" s="59"/>
    </row>
    <row r="56320" spans="21:21" x14ac:dyDescent="0.2">
      <c r="U56320" s="59"/>
    </row>
    <row r="56321" spans="21:21" x14ac:dyDescent="0.2">
      <c r="U56321" s="59"/>
    </row>
    <row r="56322" spans="21:21" x14ac:dyDescent="0.2">
      <c r="U56322" s="59"/>
    </row>
    <row r="56323" spans="21:21" x14ac:dyDescent="0.2">
      <c r="U56323" s="59"/>
    </row>
    <row r="56324" spans="21:21" x14ac:dyDescent="0.2">
      <c r="U56324" s="59"/>
    </row>
    <row r="56325" spans="21:21" x14ac:dyDescent="0.2">
      <c r="U56325" s="59"/>
    </row>
    <row r="56326" spans="21:21" x14ac:dyDescent="0.2">
      <c r="U56326" s="59"/>
    </row>
    <row r="56327" spans="21:21" x14ac:dyDescent="0.2">
      <c r="U56327" s="59"/>
    </row>
    <row r="56328" spans="21:21" x14ac:dyDescent="0.2">
      <c r="U56328" s="59"/>
    </row>
    <row r="56329" spans="21:21" x14ac:dyDescent="0.2">
      <c r="U56329" s="59"/>
    </row>
    <row r="56330" spans="21:21" x14ac:dyDescent="0.2">
      <c r="U56330" s="59"/>
    </row>
    <row r="56331" spans="21:21" x14ac:dyDescent="0.2">
      <c r="U56331" s="59"/>
    </row>
    <row r="56332" spans="21:21" x14ac:dyDescent="0.2">
      <c r="U56332" s="59"/>
    </row>
    <row r="56333" spans="21:21" x14ac:dyDescent="0.2">
      <c r="U56333" s="59"/>
    </row>
    <row r="56334" spans="21:21" x14ac:dyDescent="0.2">
      <c r="U56334" s="59"/>
    </row>
    <row r="56335" spans="21:21" x14ac:dyDescent="0.2">
      <c r="U56335" s="59"/>
    </row>
    <row r="56336" spans="21:21" x14ac:dyDescent="0.2">
      <c r="U56336" s="59"/>
    </row>
    <row r="56337" spans="21:21" x14ac:dyDescent="0.2">
      <c r="U56337" s="59"/>
    </row>
    <row r="56338" spans="21:21" x14ac:dyDescent="0.2">
      <c r="U56338" s="59"/>
    </row>
    <row r="56339" spans="21:21" x14ac:dyDescent="0.2">
      <c r="U56339" s="59"/>
    </row>
    <row r="56340" spans="21:21" x14ac:dyDescent="0.2">
      <c r="U56340" s="59"/>
    </row>
    <row r="56341" spans="21:21" x14ac:dyDescent="0.2">
      <c r="U56341" s="59"/>
    </row>
    <row r="56342" spans="21:21" x14ac:dyDescent="0.2">
      <c r="U56342" s="59"/>
    </row>
    <row r="56343" spans="21:21" x14ac:dyDescent="0.2">
      <c r="U56343" s="59"/>
    </row>
    <row r="56344" spans="21:21" x14ac:dyDescent="0.2">
      <c r="U56344" s="59"/>
    </row>
    <row r="56345" spans="21:21" x14ac:dyDescent="0.2">
      <c r="U56345" s="59"/>
    </row>
    <row r="56346" spans="21:21" x14ac:dyDescent="0.2">
      <c r="U56346" s="59"/>
    </row>
    <row r="56347" spans="21:21" x14ac:dyDescent="0.2">
      <c r="U56347" s="59"/>
    </row>
    <row r="56348" spans="21:21" x14ac:dyDescent="0.2">
      <c r="U56348" s="59"/>
    </row>
    <row r="56349" spans="21:21" x14ac:dyDescent="0.2">
      <c r="U56349" s="59"/>
    </row>
    <row r="56350" spans="21:21" x14ac:dyDescent="0.2">
      <c r="U56350" s="59"/>
    </row>
    <row r="56351" spans="21:21" x14ac:dyDescent="0.2">
      <c r="U56351" s="59"/>
    </row>
    <row r="56352" spans="21:21" x14ac:dyDescent="0.2">
      <c r="U56352" s="59"/>
    </row>
    <row r="56353" spans="21:21" x14ac:dyDescent="0.2">
      <c r="U56353" s="59"/>
    </row>
    <row r="56354" spans="21:21" x14ac:dyDescent="0.2">
      <c r="U56354" s="59"/>
    </row>
    <row r="56355" spans="21:21" x14ac:dyDescent="0.2">
      <c r="U56355" s="59"/>
    </row>
    <row r="56356" spans="21:21" x14ac:dyDescent="0.2">
      <c r="U56356" s="59"/>
    </row>
    <row r="56357" spans="21:21" x14ac:dyDescent="0.2">
      <c r="U56357" s="59"/>
    </row>
    <row r="56358" spans="21:21" x14ac:dyDescent="0.2">
      <c r="U56358" s="59"/>
    </row>
    <row r="56359" spans="21:21" x14ac:dyDescent="0.2">
      <c r="U56359" s="59"/>
    </row>
    <row r="56360" spans="21:21" x14ac:dyDescent="0.2">
      <c r="U56360" s="59"/>
    </row>
    <row r="56361" spans="21:21" x14ac:dyDescent="0.2">
      <c r="U56361" s="59"/>
    </row>
    <row r="56362" spans="21:21" x14ac:dyDescent="0.2">
      <c r="U56362" s="59"/>
    </row>
    <row r="56363" spans="21:21" x14ac:dyDescent="0.2">
      <c r="U56363" s="59"/>
    </row>
    <row r="56364" spans="21:21" x14ac:dyDescent="0.2">
      <c r="U56364" s="59"/>
    </row>
    <row r="56365" spans="21:21" x14ac:dyDescent="0.2">
      <c r="U56365" s="59"/>
    </row>
    <row r="56366" spans="21:21" x14ac:dyDescent="0.2">
      <c r="U56366" s="59"/>
    </row>
    <row r="56367" spans="21:21" x14ac:dyDescent="0.2">
      <c r="U56367" s="59"/>
    </row>
    <row r="56368" spans="21:21" x14ac:dyDescent="0.2">
      <c r="U56368" s="59"/>
    </row>
    <row r="56369" spans="21:21" x14ac:dyDescent="0.2">
      <c r="U56369" s="59"/>
    </row>
    <row r="56370" spans="21:21" x14ac:dyDescent="0.2">
      <c r="U56370" s="59"/>
    </row>
    <row r="56371" spans="21:21" x14ac:dyDescent="0.2">
      <c r="U56371" s="59"/>
    </row>
    <row r="56372" spans="21:21" x14ac:dyDescent="0.2">
      <c r="U56372" s="59"/>
    </row>
    <row r="56373" spans="21:21" x14ac:dyDescent="0.2">
      <c r="U56373" s="59"/>
    </row>
    <row r="56374" spans="21:21" x14ac:dyDescent="0.2">
      <c r="U56374" s="59"/>
    </row>
    <row r="56375" spans="21:21" x14ac:dyDescent="0.2">
      <c r="U56375" s="59"/>
    </row>
    <row r="56376" spans="21:21" x14ac:dyDescent="0.2">
      <c r="U56376" s="59"/>
    </row>
    <row r="56377" spans="21:21" x14ac:dyDescent="0.2">
      <c r="U56377" s="59"/>
    </row>
    <row r="56378" spans="21:21" x14ac:dyDescent="0.2">
      <c r="U56378" s="59"/>
    </row>
    <row r="56379" spans="21:21" x14ac:dyDescent="0.2">
      <c r="U56379" s="59"/>
    </row>
    <row r="56380" spans="21:21" x14ac:dyDescent="0.2">
      <c r="U56380" s="59"/>
    </row>
    <row r="56381" spans="21:21" x14ac:dyDescent="0.2">
      <c r="U56381" s="59"/>
    </row>
    <row r="56382" spans="21:21" x14ac:dyDescent="0.2">
      <c r="U56382" s="59"/>
    </row>
    <row r="56383" spans="21:21" x14ac:dyDescent="0.2">
      <c r="U56383" s="59"/>
    </row>
    <row r="56384" spans="21:21" x14ac:dyDescent="0.2">
      <c r="U56384" s="59"/>
    </row>
    <row r="56385" spans="21:21" x14ac:dyDescent="0.2">
      <c r="U56385" s="59"/>
    </row>
    <row r="56386" spans="21:21" x14ac:dyDescent="0.2">
      <c r="U56386" s="59"/>
    </row>
    <row r="56387" spans="21:21" x14ac:dyDescent="0.2">
      <c r="U56387" s="59"/>
    </row>
    <row r="56388" spans="21:21" x14ac:dyDescent="0.2">
      <c r="U56388" s="59"/>
    </row>
    <row r="56389" spans="21:21" x14ac:dyDescent="0.2">
      <c r="U56389" s="59"/>
    </row>
    <row r="56390" spans="21:21" x14ac:dyDescent="0.2">
      <c r="U56390" s="59"/>
    </row>
    <row r="56391" spans="21:21" x14ac:dyDescent="0.2">
      <c r="U56391" s="59"/>
    </row>
    <row r="56392" spans="21:21" x14ac:dyDescent="0.2">
      <c r="U56392" s="59"/>
    </row>
    <row r="56393" spans="21:21" x14ac:dyDescent="0.2">
      <c r="U56393" s="59"/>
    </row>
    <row r="56394" spans="21:21" x14ac:dyDescent="0.2">
      <c r="U56394" s="59"/>
    </row>
    <row r="56395" spans="21:21" x14ac:dyDescent="0.2">
      <c r="U56395" s="59"/>
    </row>
    <row r="56396" spans="21:21" x14ac:dyDescent="0.2">
      <c r="U56396" s="59"/>
    </row>
    <row r="56397" spans="21:21" x14ac:dyDescent="0.2">
      <c r="U56397" s="59"/>
    </row>
    <row r="56398" spans="21:21" x14ac:dyDescent="0.2">
      <c r="U56398" s="59"/>
    </row>
    <row r="56399" spans="21:21" x14ac:dyDescent="0.2">
      <c r="U56399" s="59"/>
    </row>
    <row r="56400" spans="21:21" x14ac:dyDescent="0.2">
      <c r="U56400" s="59"/>
    </row>
    <row r="56401" spans="21:21" x14ac:dyDescent="0.2">
      <c r="U56401" s="59"/>
    </row>
    <row r="56402" spans="21:21" x14ac:dyDescent="0.2">
      <c r="U56402" s="59"/>
    </row>
    <row r="56403" spans="21:21" x14ac:dyDescent="0.2">
      <c r="U56403" s="59"/>
    </row>
    <row r="56404" spans="21:21" x14ac:dyDescent="0.2">
      <c r="U56404" s="59"/>
    </row>
    <row r="56405" spans="21:21" x14ac:dyDescent="0.2">
      <c r="U56405" s="59"/>
    </row>
    <row r="56406" spans="21:21" x14ac:dyDescent="0.2">
      <c r="U56406" s="59"/>
    </row>
    <row r="56407" spans="21:21" x14ac:dyDescent="0.2">
      <c r="U56407" s="59"/>
    </row>
    <row r="56408" spans="21:21" x14ac:dyDescent="0.2">
      <c r="U56408" s="59"/>
    </row>
    <row r="56409" spans="21:21" x14ac:dyDescent="0.2">
      <c r="U56409" s="59"/>
    </row>
    <row r="56410" spans="21:21" x14ac:dyDescent="0.2">
      <c r="U56410" s="59"/>
    </row>
    <row r="56411" spans="21:21" x14ac:dyDescent="0.2">
      <c r="U56411" s="59"/>
    </row>
    <row r="56412" spans="21:21" x14ac:dyDescent="0.2">
      <c r="U56412" s="59"/>
    </row>
    <row r="56413" spans="21:21" x14ac:dyDescent="0.2">
      <c r="U56413" s="59"/>
    </row>
    <row r="56414" spans="21:21" x14ac:dyDescent="0.2">
      <c r="U56414" s="59"/>
    </row>
    <row r="56415" spans="21:21" x14ac:dyDescent="0.2">
      <c r="U56415" s="59"/>
    </row>
    <row r="56416" spans="21:21" x14ac:dyDescent="0.2">
      <c r="U56416" s="59"/>
    </row>
    <row r="56417" spans="21:21" x14ac:dyDescent="0.2">
      <c r="U56417" s="59"/>
    </row>
    <row r="56418" spans="21:21" x14ac:dyDescent="0.2">
      <c r="U56418" s="59"/>
    </row>
    <row r="56419" spans="21:21" x14ac:dyDescent="0.2">
      <c r="U56419" s="59"/>
    </row>
    <row r="56420" spans="21:21" x14ac:dyDescent="0.2">
      <c r="U56420" s="59"/>
    </row>
    <row r="56421" spans="21:21" x14ac:dyDescent="0.2">
      <c r="U56421" s="59"/>
    </row>
    <row r="56422" spans="21:21" x14ac:dyDescent="0.2">
      <c r="U56422" s="59"/>
    </row>
    <row r="56423" spans="21:21" x14ac:dyDescent="0.2">
      <c r="U56423" s="59"/>
    </row>
    <row r="56424" spans="21:21" x14ac:dyDescent="0.2">
      <c r="U56424" s="59"/>
    </row>
    <row r="56425" spans="21:21" x14ac:dyDescent="0.2">
      <c r="U56425" s="59"/>
    </row>
    <row r="56426" spans="21:21" x14ac:dyDescent="0.2">
      <c r="U56426" s="59"/>
    </row>
    <row r="56427" spans="21:21" x14ac:dyDescent="0.2">
      <c r="U56427" s="59"/>
    </row>
    <row r="56428" spans="21:21" x14ac:dyDescent="0.2">
      <c r="U56428" s="59"/>
    </row>
    <row r="56429" spans="21:21" x14ac:dyDescent="0.2">
      <c r="U56429" s="59"/>
    </row>
    <row r="56430" spans="21:21" x14ac:dyDescent="0.2">
      <c r="U56430" s="59"/>
    </row>
    <row r="56431" spans="21:21" x14ac:dyDescent="0.2">
      <c r="U56431" s="59"/>
    </row>
    <row r="56432" spans="21:21" x14ac:dyDescent="0.2">
      <c r="U56432" s="59"/>
    </row>
    <row r="56433" spans="21:21" x14ac:dyDescent="0.2">
      <c r="U56433" s="59"/>
    </row>
    <row r="56434" spans="21:21" x14ac:dyDescent="0.2">
      <c r="U56434" s="59"/>
    </row>
    <row r="56435" spans="21:21" x14ac:dyDescent="0.2">
      <c r="U56435" s="59"/>
    </row>
    <row r="56436" spans="21:21" x14ac:dyDescent="0.2">
      <c r="U56436" s="59"/>
    </row>
    <row r="56437" spans="21:21" x14ac:dyDescent="0.2">
      <c r="U56437" s="59"/>
    </row>
    <row r="56438" spans="21:21" x14ac:dyDescent="0.2">
      <c r="U56438" s="59"/>
    </row>
    <row r="56439" spans="21:21" x14ac:dyDescent="0.2">
      <c r="U56439" s="59"/>
    </row>
    <row r="56440" spans="21:21" x14ac:dyDescent="0.2">
      <c r="U56440" s="59"/>
    </row>
    <row r="56441" spans="21:21" x14ac:dyDescent="0.2">
      <c r="U56441" s="59"/>
    </row>
    <row r="56442" spans="21:21" x14ac:dyDescent="0.2">
      <c r="U56442" s="59"/>
    </row>
    <row r="56443" spans="21:21" x14ac:dyDescent="0.2">
      <c r="U56443" s="59"/>
    </row>
    <row r="56444" spans="21:21" x14ac:dyDescent="0.2">
      <c r="U56444" s="59"/>
    </row>
    <row r="56445" spans="21:21" x14ac:dyDescent="0.2">
      <c r="U56445" s="59"/>
    </row>
    <row r="56446" spans="21:21" x14ac:dyDescent="0.2">
      <c r="U56446" s="59"/>
    </row>
    <row r="56447" spans="21:21" x14ac:dyDescent="0.2">
      <c r="U56447" s="59"/>
    </row>
    <row r="56448" spans="21:21" x14ac:dyDescent="0.2">
      <c r="U56448" s="59"/>
    </row>
    <row r="56449" spans="21:21" x14ac:dyDescent="0.2">
      <c r="U56449" s="59"/>
    </row>
    <row r="56450" spans="21:21" x14ac:dyDescent="0.2">
      <c r="U56450" s="59"/>
    </row>
    <row r="56451" spans="21:21" x14ac:dyDescent="0.2">
      <c r="U56451" s="59"/>
    </row>
    <row r="56452" spans="21:21" x14ac:dyDescent="0.2">
      <c r="U56452" s="59"/>
    </row>
    <row r="56453" spans="21:21" x14ac:dyDescent="0.2">
      <c r="U56453" s="59"/>
    </row>
    <row r="56454" spans="21:21" x14ac:dyDescent="0.2">
      <c r="U56454" s="59"/>
    </row>
    <row r="56455" spans="21:21" x14ac:dyDescent="0.2">
      <c r="U56455" s="59"/>
    </row>
    <row r="56456" spans="21:21" x14ac:dyDescent="0.2">
      <c r="U56456" s="59"/>
    </row>
    <row r="56457" spans="21:21" x14ac:dyDescent="0.2">
      <c r="U56457" s="59"/>
    </row>
    <row r="56458" spans="21:21" x14ac:dyDescent="0.2">
      <c r="U56458" s="59"/>
    </row>
    <row r="56459" spans="21:21" x14ac:dyDescent="0.2">
      <c r="U56459" s="59"/>
    </row>
    <row r="56460" spans="21:21" x14ac:dyDescent="0.2">
      <c r="U56460" s="59"/>
    </row>
    <row r="56461" spans="21:21" x14ac:dyDescent="0.2">
      <c r="U56461" s="59"/>
    </row>
    <row r="56462" spans="21:21" x14ac:dyDescent="0.2">
      <c r="U56462" s="59"/>
    </row>
    <row r="56463" spans="21:21" x14ac:dyDescent="0.2">
      <c r="U56463" s="59"/>
    </row>
    <row r="56464" spans="21:21" x14ac:dyDescent="0.2">
      <c r="U56464" s="59"/>
    </row>
    <row r="56465" spans="21:21" x14ac:dyDescent="0.2">
      <c r="U56465" s="59"/>
    </row>
    <row r="56466" spans="21:21" x14ac:dyDescent="0.2">
      <c r="U56466" s="59"/>
    </row>
    <row r="56467" spans="21:21" x14ac:dyDescent="0.2">
      <c r="U56467" s="59"/>
    </row>
    <row r="56468" spans="21:21" x14ac:dyDescent="0.2">
      <c r="U56468" s="59"/>
    </row>
    <row r="56469" spans="21:21" x14ac:dyDescent="0.2">
      <c r="U56469" s="59"/>
    </row>
    <row r="56470" spans="21:21" x14ac:dyDescent="0.2">
      <c r="U56470" s="59"/>
    </row>
    <row r="56471" spans="21:21" x14ac:dyDescent="0.2">
      <c r="U56471" s="59"/>
    </row>
    <row r="56472" spans="21:21" x14ac:dyDescent="0.2">
      <c r="U56472" s="59"/>
    </row>
    <row r="56473" spans="21:21" x14ac:dyDescent="0.2">
      <c r="U56473" s="59"/>
    </row>
    <row r="56474" spans="21:21" x14ac:dyDescent="0.2">
      <c r="U56474" s="59"/>
    </row>
    <row r="56475" spans="21:21" x14ac:dyDescent="0.2">
      <c r="U56475" s="59"/>
    </row>
    <row r="56476" spans="21:21" x14ac:dyDescent="0.2">
      <c r="U56476" s="59"/>
    </row>
    <row r="56477" spans="21:21" x14ac:dyDescent="0.2">
      <c r="U56477" s="59"/>
    </row>
    <row r="56478" spans="21:21" x14ac:dyDescent="0.2">
      <c r="U56478" s="59"/>
    </row>
    <row r="56479" spans="21:21" x14ac:dyDescent="0.2">
      <c r="U56479" s="59"/>
    </row>
    <row r="56480" spans="21:21" x14ac:dyDescent="0.2">
      <c r="U56480" s="59"/>
    </row>
    <row r="56481" spans="21:21" x14ac:dyDescent="0.2">
      <c r="U56481" s="59"/>
    </row>
    <row r="56482" spans="21:21" x14ac:dyDescent="0.2">
      <c r="U56482" s="59"/>
    </row>
    <row r="56483" spans="21:21" x14ac:dyDescent="0.2">
      <c r="U56483" s="59"/>
    </row>
    <row r="56484" spans="21:21" x14ac:dyDescent="0.2">
      <c r="U56484" s="59"/>
    </row>
    <row r="56485" spans="21:21" x14ac:dyDescent="0.2">
      <c r="U56485" s="59"/>
    </row>
    <row r="56486" spans="21:21" x14ac:dyDescent="0.2">
      <c r="U56486" s="59"/>
    </row>
    <row r="56487" spans="21:21" x14ac:dyDescent="0.2">
      <c r="U56487" s="59"/>
    </row>
    <row r="56488" spans="21:21" x14ac:dyDescent="0.2">
      <c r="U56488" s="59"/>
    </row>
    <row r="56489" spans="21:21" x14ac:dyDescent="0.2">
      <c r="U56489" s="59"/>
    </row>
    <row r="56490" spans="21:21" x14ac:dyDescent="0.2">
      <c r="U56490" s="59"/>
    </row>
    <row r="56491" spans="21:21" x14ac:dyDescent="0.2">
      <c r="U56491" s="59"/>
    </row>
    <row r="56492" spans="21:21" x14ac:dyDescent="0.2">
      <c r="U56492" s="59"/>
    </row>
    <row r="56493" spans="21:21" x14ac:dyDescent="0.2">
      <c r="U56493" s="59"/>
    </row>
    <row r="56494" spans="21:21" x14ac:dyDescent="0.2">
      <c r="U56494" s="59"/>
    </row>
    <row r="56495" spans="21:21" x14ac:dyDescent="0.2">
      <c r="U56495" s="59"/>
    </row>
    <row r="56496" spans="21:21" x14ac:dyDescent="0.2">
      <c r="U56496" s="59"/>
    </row>
    <row r="56497" spans="21:21" x14ac:dyDescent="0.2">
      <c r="U56497" s="59"/>
    </row>
    <row r="56498" spans="21:21" x14ac:dyDescent="0.2">
      <c r="U56498" s="59"/>
    </row>
    <row r="56499" spans="21:21" x14ac:dyDescent="0.2">
      <c r="U56499" s="59"/>
    </row>
    <row r="56500" spans="21:21" x14ac:dyDescent="0.2">
      <c r="U56500" s="59"/>
    </row>
    <row r="56501" spans="21:21" x14ac:dyDescent="0.2">
      <c r="U56501" s="59"/>
    </row>
    <row r="56502" spans="21:21" x14ac:dyDescent="0.2">
      <c r="U56502" s="59"/>
    </row>
    <row r="56503" spans="21:21" x14ac:dyDescent="0.2">
      <c r="U56503" s="59"/>
    </row>
    <row r="56504" spans="21:21" x14ac:dyDescent="0.2">
      <c r="U56504" s="59"/>
    </row>
    <row r="56505" spans="21:21" x14ac:dyDescent="0.2">
      <c r="U56505" s="59"/>
    </row>
    <row r="56506" spans="21:21" x14ac:dyDescent="0.2">
      <c r="U56506" s="59"/>
    </row>
    <row r="56507" spans="21:21" x14ac:dyDescent="0.2">
      <c r="U56507" s="59"/>
    </row>
    <row r="56508" spans="21:21" x14ac:dyDescent="0.2">
      <c r="U56508" s="59"/>
    </row>
    <row r="56509" spans="21:21" x14ac:dyDescent="0.2">
      <c r="U56509" s="59"/>
    </row>
    <row r="56510" spans="21:21" x14ac:dyDescent="0.2">
      <c r="U56510" s="59"/>
    </row>
    <row r="56511" spans="21:21" x14ac:dyDescent="0.2">
      <c r="U56511" s="59"/>
    </row>
    <row r="56512" spans="21:21" x14ac:dyDescent="0.2">
      <c r="U56512" s="59"/>
    </row>
    <row r="56513" spans="21:21" x14ac:dyDescent="0.2">
      <c r="U56513" s="59"/>
    </row>
    <row r="56514" spans="21:21" x14ac:dyDescent="0.2">
      <c r="U56514" s="59"/>
    </row>
    <row r="56515" spans="21:21" x14ac:dyDescent="0.2">
      <c r="U56515" s="59"/>
    </row>
    <row r="56516" spans="21:21" x14ac:dyDescent="0.2">
      <c r="U56516" s="59"/>
    </row>
    <row r="56517" spans="21:21" x14ac:dyDescent="0.2">
      <c r="U56517" s="59"/>
    </row>
    <row r="56518" spans="21:21" x14ac:dyDescent="0.2">
      <c r="U56518" s="59"/>
    </row>
    <row r="56519" spans="21:21" x14ac:dyDescent="0.2">
      <c r="U56519" s="59"/>
    </row>
    <row r="56520" spans="21:21" x14ac:dyDescent="0.2">
      <c r="U56520" s="59"/>
    </row>
    <row r="56521" spans="21:21" x14ac:dyDescent="0.2">
      <c r="U56521" s="59"/>
    </row>
    <row r="56522" spans="21:21" x14ac:dyDescent="0.2">
      <c r="U56522" s="59"/>
    </row>
    <row r="56523" spans="21:21" x14ac:dyDescent="0.2">
      <c r="U56523" s="59"/>
    </row>
    <row r="56524" spans="21:21" x14ac:dyDescent="0.2">
      <c r="U56524" s="59"/>
    </row>
    <row r="56525" spans="21:21" x14ac:dyDescent="0.2">
      <c r="U56525" s="59"/>
    </row>
    <row r="56526" spans="21:21" x14ac:dyDescent="0.2">
      <c r="U56526" s="59"/>
    </row>
    <row r="56527" spans="21:21" x14ac:dyDescent="0.2">
      <c r="U56527" s="59"/>
    </row>
    <row r="56528" spans="21:21" x14ac:dyDescent="0.2">
      <c r="U56528" s="59"/>
    </row>
    <row r="56529" spans="21:21" x14ac:dyDescent="0.2">
      <c r="U56529" s="59"/>
    </row>
    <row r="56530" spans="21:21" x14ac:dyDescent="0.2">
      <c r="U56530" s="59"/>
    </row>
    <row r="56531" spans="21:21" x14ac:dyDescent="0.2">
      <c r="U56531" s="59"/>
    </row>
    <row r="56532" spans="21:21" x14ac:dyDescent="0.2">
      <c r="U56532" s="59"/>
    </row>
    <row r="56533" spans="21:21" x14ac:dyDescent="0.2">
      <c r="U56533" s="59"/>
    </row>
    <row r="56534" spans="21:21" x14ac:dyDescent="0.2">
      <c r="U56534" s="59"/>
    </row>
    <row r="56535" spans="21:21" x14ac:dyDescent="0.2">
      <c r="U56535" s="59"/>
    </row>
    <row r="56536" spans="21:21" x14ac:dyDescent="0.2">
      <c r="U56536" s="59"/>
    </row>
    <row r="56537" spans="21:21" x14ac:dyDescent="0.2">
      <c r="U56537" s="59"/>
    </row>
    <row r="56538" spans="21:21" x14ac:dyDescent="0.2">
      <c r="U56538" s="59"/>
    </row>
    <row r="56539" spans="21:21" x14ac:dyDescent="0.2">
      <c r="U56539" s="59"/>
    </row>
    <row r="56540" spans="21:21" x14ac:dyDescent="0.2">
      <c r="U56540" s="59"/>
    </row>
    <row r="56541" spans="21:21" x14ac:dyDescent="0.2">
      <c r="U56541" s="59"/>
    </row>
    <row r="56542" spans="21:21" x14ac:dyDescent="0.2">
      <c r="U56542" s="59"/>
    </row>
    <row r="56543" spans="21:21" x14ac:dyDescent="0.2">
      <c r="U56543" s="59"/>
    </row>
    <row r="56544" spans="21:21" x14ac:dyDescent="0.2">
      <c r="U56544" s="59"/>
    </row>
    <row r="56545" spans="21:21" x14ac:dyDescent="0.2">
      <c r="U56545" s="59"/>
    </row>
    <row r="56546" spans="21:21" x14ac:dyDescent="0.2">
      <c r="U56546" s="59"/>
    </row>
    <row r="56547" spans="21:21" x14ac:dyDescent="0.2">
      <c r="U56547" s="59"/>
    </row>
    <row r="56548" spans="21:21" x14ac:dyDescent="0.2">
      <c r="U56548" s="59"/>
    </row>
    <row r="56549" spans="21:21" x14ac:dyDescent="0.2">
      <c r="U56549" s="59"/>
    </row>
    <row r="56550" spans="21:21" x14ac:dyDescent="0.2">
      <c r="U56550" s="59"/>
    </row>
    <row r="56551" spans="21:21" x14ac:dyDescent="0.2">
      <c r="U56551" s="59"/>
    </row>
    <row r="56552" spans="21:21" x14ac:dyDescent="0.2">
      <c r="U56552" s="59"/>
    </row>
    <row r="56553" spans="21:21" x14ac:dyDescent="0.2">
      <c r="U56553" s="59"/>
    </row>
    <row r="56554" spans="21:21" x14ac:dyDescent="0.2">
      <c r="U56554" s="59"/>
    </row>
    <row r="56555" spans="21:21" x14ac:dyDescent="0.2">
      <c r="U56555" s="59"/>
    </row>
    <row r="56556" spans="21:21" x14ac:dyDescent="0.2">
      <c r="U56556" s="59"/>
    </row>
    <row r="56557" spans="21:21" x14ac:dyDescent="0.2">
      <c r="U56557" s="59"/>
    </row>
    <row r="56558" spans="21:21" x14ac:dyDescent="0.2">
      <c r="U56558" s="59"/>
    </row>
    <row r="56559" spans="21:21" x14ac:dyDescent="0.2">
      <c r="U56559" s="59"/>
    </row>
    <row r="56560" spans="21:21" x14ac:dyDescent="0.2">
      <c r="U56560" s="59"/>
    </row>
    <row r="56561" spans="21:21" x14ac:dyDescent="0.2">
      <c r="U56561" s="59"/>
    </row>
    <row r="56562" spans="21:21" x14ac:dyDescent="0.2">
      <c r="U56562" s="59"/>
    </row>
    <row r="56563" spans="21:21" x14ac:dyDescent="0.2">
      <c r="U56563" s="59"/>
    </row>
    <row r="56564" spans="21:21" x14ac:dyDescent="0.2">
      <c r="U56564" s="59"/>
    </row>
    <row r="56565" spans="21:21" x14ac:dyDescent="0.2">
      <c r="U56565" s="59"/>
    </row>
    <row r="56566" spans="21:21" x14ac:dyDescent="0.2">
      <c r="U56566" s="59"/>
    </row>
    <row r="56567" spans="21:21" x14ac:dyDescent="0.2">
      <c r="U56567" s="59"/>
    </row>
    <row r="56568" spans="21:21" x14ac:dyDescent="0.2">
      <c r="U56568" s="59"/>
    </row>
    <row r="56569" spans="21:21" x14ac:dyDescent="0.2">
      <c r="U56569" s="59"/>
    </row>
    <row r="56570" spans="21:21" x14ac:dyDescent="0.2">
      <c r="U56570" s="59"/>
    </row>
    <row r="56571" spans="21:21" x14ac:dyDescent="0.2">
      <c r="U56571" s="59"/>
    </row>
    <row r="56572" spans="21:21" x14ac:dyDescent="0.2">
      <c r="U56572" s="59"/>
    </row>
    <row r="56573" spans="21:21" x14ac:dyDescent="0.2">
      <c r="U56573" s="59"/>
    </row>
    <row r="56574" spans="21:21" x14ac:dyDescent="0.2">
      <c r="U56574" s="59"/>
    </row>
    <row r="56575" spans="21:21" x14ac:dyDescent="0.2">
      <c r="U56575" s="59"/>
    </row>
    <row r="56576" spans="21:21" x14ac:dyDescent="0.2">
      <c r="U56576" s="59"/>
    </row>
    <row r="56577" spans="21:21" x14ac:dyDescent="0.2">
      <c r="U56577" s="59"/>
    </row>
    <row r="56578" spans="21:21" x14ac:dyDescent="0.2">
      <c r="U56578" s="59"/>
    </row>
    <row r="56579" spans="21:21" x14ac:dyDescent="0.2">
      <c r="U56579" s="59"/>
    </row>
    <row r="56580" spans="21:21" x14ac:dyDescent="0.2">
      <c r="U56580" s="59"/>
    </row>
    <row r="56581" spans="21:21" x14ac:dyDescent="0.2">
      <c r="U56581" s="59"/>
    </row>
    <row r="56582" spans="21:21" x14ac:dyDescent="0.2">
      <c r="U56582" s="59"/>
    </row>
    <row r="56583" spans="21:21" x14ac:dyDescent="0.2">
      <c r="U56583" s="59"/>
    </row>
    <row r="56584" spans="21:21" x14ac:dyDescent="0.2">
      <c r="U56584" s="59"/>
    </row>
    <row r="56585" spans="21:21" x14ac:dyDescent="0.2">
      <c r="U56585" s="59"/>
    </row>
    <row r="56586" spans="21:21" x14ac:dyDescent="0.2">
      <c r="U56586" s="59"/>
    </row>
    <row r="56587" spans="21:21" x14ac:dyDescent="0.2">
      <c r="U56587" s="59"/>
    </row>
    <row r="56588" spans="21:21" x14ac:dyDescent="0.2">
      <c r="U56588" s="59"/>
    </row>
    <row r="56589" spans="21:21" x14ac:dyDescent="0.2">
      <c r="U56589" s="59"/>
    </row>
    <row r="56590" spans="21:21" x14ac:dyDescent="0.2">
      <c r="U56590" s="59"/>
    </row>
    <row r="56591" spans="21:21" x14ac:dyDescent="0.2">
      <c r="U56591" s="59"/>
    </row>
    <row r="56592" spans="21:21" x14ac:dyDescent="0.2">
      <c r="U56592" s="59"/>
    </row>
    <row r="56593" spans="21:21" x14ac:dyDescent="0.2">
      <c r="U56593" s="59"/>
    </row>
    <row r="56594" spans="21:21" x14ac:dyDescent="0.2">
      <c r="U56594" s="59"/>
    </row>
    <row r="56595" spans="21:21" x14ac:dyDescent="0.2">
      <c r="U56595" s="59"/>
    </row>
    <row r="56596" spans="21:21" x14ac:dyDescent="0.2">
      <c r="U56596" s="59"/>
    </row>
    <row r="56597" spans="21:21" x14ac:dyDescent="0.2">
      <c r="U56597" s="59"/>
    </row>
    <row r="56598" spans="21:21" x14ac:dyDescent="0.2">
      <c r="U56598" s="59"/>
    </row>
    <row r="56599" spans="21:21" x14ac:dyDescent="0.2">
      <c r="U56599" s="59"/>
    </row>
    <row r="56600" spans="21:21" x14ac:dyDescent="0.2">
      <c r="U56600" s="59"/>
    </row>
    <row r="56601" spans="21:21" x14ac:dyDescent="0.2">
      <c r="U56601" s="59"/>
    </row>
    <row r="56602" spans="21:21" x14ac:dyDescent="0.2">
      <c r="U56602" s="59"/>
    </row>
    <row r="56603" spans="21:21" x14ac:dyDescent="0.2">
      <c r="U56603" s="59"/>
    </row>
    <row r="56604" spans="21:21" x14ac:dyDescent="0.2">
      <c r="U56604" s="59"/>
    </row>
    <row r="56605" spans="21:21" x14ac:dyDescent="0.2">
      <c r="U56605" s="59"/>
    </row>
    <row r="56606" spans="21:21" x14ac:dyDescent="0.2">
      <c r="U56606" s="59"/>
    </row>
    <row r="56607" spans="21:21" x14ac:dyDescent="0.2">
      <c r="U56607" s="59"/>
    </row>
    <row r="56608" spans="21:21" x14ac:dyDescent="0.2">
      <c r="U56608" s="59"/>
    </row>
    <row r="56609" spans="21:21" x14ac:dyDescent="0.2">
      <c r="U56609" s="59"/>
    </row>
    <row r="56610" spans="21:21" x14ac:dyDescent="0.2">
      <c r="U56610" s="59"/>
    </row>
    <row r="56611" spans="21:21" x14ac:dyDescent="0.2">
      <c r="U56611" s="59"/>
    </row>
    <row r="56612" spans="21:21" x14ac:dyDescent="0.2">
      <c r="U56612" s="59"/>
    </row>
    <row r="56613" spans="21:21" x14ac:dyDescent="0.2">
      <c r="U56613" s="59"/>
    </row>
    <row r="56614" spans="21:21" x14ac:dyDescent="0.2">
      <c r="U56614" s="59"/>
    </row>
    <row r="56615" spans="21:21" x14ac:dyDescent="0.2">
      <c r="U56615" s="59"/>
    </row>
    <row r="56616" spans="21:21" x14ac:dyDescent="0.2">
      <c r="U56616" s="59"/>
    </row>
    <row r="56617" spans="21:21" x14ac:dyDescent="0.2">
      <c r="U56617" s="59"/>
    </row>
    <row r="56618" spans="21:21" x14ac:dyDescent="0.2">
      <c r="U56618" s="59"/>
    </row>
    <row r="56619" spans="21:21" x14ac:dyDescent="0.2">
      <c r="U56619" s="59"/>
    </row>
    <row r="56620" spans="21:21" x14ac:dyDescent="0.2">
      <c r="U56620" s="59"/>
    </row>
    <row r="56621" spans="21:21" x14ac:dyDescent="0.2">
      <c r="U56621" s="59"/>
    </row>
    <row r="56622" spans="21:21" x14ac:dyDescent="0.2">
      <c r="U56622" s="59"/>
    </row>
    <row r="56623" spans="21:21" x14ac:dyDescent="0.2">
      <c r="U56623" s="59"/>
    </row>
    <row r="56624" spans="21:21" x14ac:dyDescent="0.2">
      <c r="U56624" s="59"/>
    </row>
    <row r="56625" spans="21:21" x14ac:dyDescent="0.2">
      <c r="U56625" s="59"/>
    </row>
    <row r="56626" spans="21:21" x14ac:dyDescent="0.2">
      <c r="U56626" s="59"/>
    </row>
    <row r="56627" spans="21:21" x14ac:dyDescent="0.2">
      <c r="U56627" s="59"/>
    </row>
    <row r="56628" spans="21:21" x14ac:dyDescent="0.2">
      <c r="U56628" s="59"/>
    </row>
    <row r="56629" spans="21:21" x14ac:dyDescent="0.2">
      <c r="U56629" s="59"/>
    </row>
    <row r="56630" spans="21:21" x14ac:dyDescent="0.2">
      <c r="U56630" s="59"/>
    </row>
    <row r="56631" spans="21:21" x14ac:dyDescent="0.2">
      <c r="U56631" s="59"/>
    </row>
    <row r="56632" spans="21:21" x14ac:dyDescent="0.2">
      <c r="U56632" s="59"/>
    </row>
    <row r="56633" spans="21:21" x14ac:dyDescent="0.2">
      <c r="U56633" s="59"/>
    </row>
    <row r="56634" spans="21:21" x14ac:dyDescent="0.2">
      <c r="U56634" s="59"/>
    </row>
    <row r="56635" spans="21:21" x14ac:dyDescent="0.2">
      <c r="U56635" s="59"/>
    </row>
    <row r="56636" spans="21:21" x14ac:dyDescent="0.2">
      <c r="U56636" s="59"/>
    </row>
    <row r="56637" spans="21:21" x14ac:dyDescent="0.2">
      <c r="U56637" s="59"/>
    </row>
    <row r="56638" spans="21:21" x14ac:dyDescent="0.2">
      <c r="U56638" s="59"/>
    </row>
    <row r="56639" spans="21:21" x14ac:dyDescent="0.2">
      <c r="U56639" s="59"/>
    </row>
    <row r="56640" spans="21:21" x14ac:dyDescent="0.2">
      <c r="U56640" s="59"/>
    </row>
    <row r="56641" spans="21:21" x14ac:dyDescent="0.2">
      <c r="U56641" s="59"/>
    </row>
    <row r="56642" spans="21:21" x14ac:dyDescent="0.2">
      <c r="U56642" s="59"/>
    </row>
    <row r="56643" spans="21:21" x14ac:dyDescent="0.2">
      <c r="U56643" s="59"/>
    </row>
    <row r="56644" spans="21:21" x14ac:dyDescent="0.2">
      <c r="U56644" s="59"/>
    </row>
    <row r="56645" spans="21:21" x14ac:dyDescent="0.2">
      <c r="U56645" s="59"/>
    </row>
    <row r="56646" spans="21:21" x14ac:dyDescent="0.2">
      <c r="U56646" s="59"/>
    </row>
    <row r="56647" spans="21:21" x14ac:dyDescent="0.2">
      <c r="U56647" s="59"/>
    </row>
    <row r="56648" spans="21:21" x14ac:dyDescent="0.2">
      <c r="U56648" s="59"/>
    </row>
    <row r="56649" spans="21:21" x14ac:dyDescent="0.2">
      <c r="U56649" s="59"/>
    </row>
    <row r="56650" spans="21:21" x14ac:dyDescent="0.2">
      <c r="U56650" s="59"/>
    </row>
    <row r="56651" spans="21:21" x14ac:dyDescent="0.2">
      <c r="U56651" s="59"/>
    </row>
    <row r="56652" spans="21:21" x14ac:dyDescent="0.2">
      <c r="U56652" s="59"/>
    </row>
    <row r="56653" spans="21:21" x14ac:dyDescent="0.2">
      <c r="U56653" s="59"/>
    </row>
    <row r="56654" spans="21:21" x14ac:dyDescent="0.2">
      <c r="U56654" s="59"/>
    </row>
    <row r="56655" spans="21:21" x14ac:dyDescent="0.2">
      <c r="U56655" s="59"/>
    </row>
    <row r="56656" spans="21:21" x14ac:dyDescent="0.2">
      <c r="U56656" s="59"/>
    </row>
    <row r="56657" spans="21:21" x14ac:dyDescent="0.2">
      <c r="U56657" s="59"/>
    </row>
    <row r="56658" spans="21:21" x14ac:dyDescent="0.2">
      <c r="U56658" s="59"/>
    </row>
    <row r="56659" spans="21:21" x14ac:dyDescent="0.2">
      <c r="U56659" s="59"/>
    </row>
    <row r="56660" spans="21:21" x14ac:dyDescent="0.2">
      <c r="U56660" s="59"/>
    </row>
    <row r="56661" spans="21:21" x14ac:dyDescent="0.2">
      <c r="U56661" s="59"/>
    </row>
    <row r="56662" spans="21:21" x14ac:dyDescent="0.2">
      <c r="U56662" s="59"/>
    </row>
    <row r="56663" spans="21:21" x14ac:dyDescent="0.2">
      <c r="U56663" s="59"/>
    </row>
    <row r="56664" spans="21:21" x14ac:dyDescent="0.2">
      <c r="U56664" s="59"/>
    </row>
    <row r="56665" spans="21:21" x14ac:dyDescent="0.2">
      <c r="U56665" s="59"/>
    </row>
    <row r="56666" spans="21:21" x14ac:dyDescent="0.2">
      <c r="U56666" s="59"/>
    </row>
    <row r="56667" spans="21:21" x14ac:dyDescent="0.2">
      <c r="U56667" s="59"/>
    </row>
    <row r="56668" spans="21:21" x14ac:dyDescent="0.2">
      <c r="U56668" s="59"/>
    </row>
    <row r="56669" spans="21:21" x14ac:dyDescent="0.2">
      <c r="U56669" s="59"/>
    </row>
    <row r="56670" spans="21:21" x14ac:dyDescent="0.2">
      <c r="U56670" s="59"/>
    </row>
    <row r="56671" spans="21:21" x14ac:dyDescent="0.2">
      <c r="U56671" s="59"/>
    </row>
    <row r="56672" spans="21:21" x14ac:dyDescent="0.2">
      <c r="U56672" s="59"/>
    </row>
    <row r="56673" spans="21:21" x14ac:dyDescent="0.2">
      <c r="U56673" s="59"/>
    </row>
    <row r="56674" spans="21:21" x14ac:dyDescent="0.2">
      <c r="U56674" s="59"/>
    </row>
    <row r="56675" spans="21:21" x14ac:dyDescent="0.2">
      <c r="U56675" s="59"/>
    </row>
    <row r="56676" spans="21:21" x14ac:dyDescent="0.2">
      <c r="U56676" s="59"/>
    </row>
    <row r="56677" spans="21:21" x14ac:dyDescent="0.2">
      <c r="U56677" s="59"/>
    </row>
    <row r="56678" spans="21:21" x14ac:dyDescent="0.2">
      <c r="U56678" s="59"/>
    </row>
    <row r="56679" spans="21:21" x14ac:dyDescent="0.2">
      <c r="U56679" s="59"/>
    </row>
    <row r="56680" spans="21:21" x14ac:dyDescent="0.2">
      <c r="U56680" s="59"/>
    </row>
    <row r="56681" spans="21:21" x14ac:dyDescent="0.2">
      <c r="U56681" s="59"/>
    </row>
    <row r="56682" spans="21:21" x14ac:dyDescent="0.2">
      <c r="U56682" s="59"/>
    </row>
    <row r="56683" spans="21:21" x14ac:dyDescent="0.2">
      <c r="U56683" s="59"/>
    </row>
    <row r="56684" spans="21:21" x14ac:dyDescent="0.2">
      <c r="U56684" s="59"/>
    </row>
    <row r="56685" spans="21:21" x14ac:dyDescent="0.2">
      <c r="U56685" s="59"/>
    </row>
    <row r="56686" spans="21:21" x14ac:dyDescent="0.2">
      <c r="U56686" s="59"/>
    </row>
    <row r="56687" spans="21:21" x14ac:dyDescent="0.2">
      <c r="U56687" s="59"/>
    </row>
    <row r="56688" spans="21:21" x14ac:dyDescent="0.2">
      <c r="U56688" s="59"/>
    </row>
    <row r="56689" spans="21:21" x14ac:dyDescent="0.2">
      <c r="U56689" s="59"/>
    </row>
    <row r="56690" spans="21:21" x14ac:dyDescent="0.2">
      <c r="U56690" s="59"/>
    </row>
    <row r="56691" spans="21:21" x14ac:dyDescent="0.2">
      <c r="U56691" s="59"/>
    </row>
    <row r="56692" spans="21:21" x14ac:dyDescent="0.2">
      <c r="U56692" s="59"/>
    </row>
    <row r="56693" spans="21:21" x14ac:dyDescent="0.2">
      <c r="U56693" s="59"/>
    </row>
    <row r="56694" spans="21:21" x14ac:dyDescent="0.2">
      <c r="U56694" s="59"/>
    </row>
    <row r="56695" spans="21:21" x14ac:dyDescent="0.2">
      <c r="U56695" s="59"/>
    </row>
    <row r="56696" spans="21:21" x14ac:dyDescent="0.2">
      <c r="U56696" s="59"/>
    </row>
    <row r="56697" spans="21:21" x14ac:dyDescent="0.2">
      <c r="U56697" s="59"/>
    </row>
    <row r="56698" spans="21:21" x14ac:dyDescent="0.2">
      <c r="U56698" s="59"/>
    </row>
    <row r="56699" spans="21:21" x14ac:dyDescent="0.2">
      <c r="U56699" s="59"/>
    </row>
    <row r="56700" spans="21:21" x14ac:dyDescent="0.2">
      <c r="U56700" s="59"/>
    </row>
    <row r="56701" spans="21:21" x14ac:dyDescent="0.2">
      <c r="U56701" s="59"/>
    </row>
    <row r="56702" spans="21:21" x14ac:dyDescent="0.2">
      <c r="U56702" s="59"/>
    </row>
    <row r="56703" spans="21:21" x14ac:dyDescent="0.2">
      <c r="U56703" s="59"/>
    </row>
    <row r="56704" spans="21:21" x14ac:dyDescent="0.2">
      <c r="U56704" s="59"/>
    </row>
    <row r="56705" spans="21:21" x14ac:dyDescent="0.2">
      <c r="U56705" s="59"/>
    </row>
    <row r="56706" spans="21:21" x14ac:dyDescent="0.2">
      <c r="U56706" s="59"/>
    </row>
    <row r="56707" spans="21:21" x14ac:dyDescent="0.2">
      <c r="U56707" s="59"/>
    </row>
    <row r="56708" spans="21:21" x14ac:dyDescent="0.2">
      <c r="U56708" s="59"/>
    </row>
    <row r="56709" spans="21:21" x14ac:dyDescent="0.2">
      <c r="U56709" s="59"/>
    </row>
    <row r="56710" spans="21:21" x14ac:dyDescent="0.2">
      <c r="U56710" s="59"/>
    </row>
    <row r="56711" spans="21:21" x14ac:dyDescent="0.2">
      <c r="U56711" s="59"/>
    </row>
    <row r="56712" spans="21:21" x14ac:dyDescent="0.2">
      <c r="U56712" s="59"/>
    </row>
    <row r="56713" spans="21:21" x14ac:dyDescent="0.2">
      <c r="U56713" s="59"/>
    </row>
    <row r="56714" spans="21:21" x14ac:dyDescent="0.2">
      <c r="U56714" s="59"/>
    </row>
    <row r="56715" spans="21:21" x14ac:dyDescent="0.2">
      <c r="U56715" s="59"/>
    </row>
    <row r="56716" spans="21:21" x14ac:dyDescent="0.2">
      <c r="U56716" s="59"/>
    </row>
    <row r="56717" spans="21:21" x14ac:dyDescent="0.2">
      <c r="U56717" s="59"/>
    </row>
    <row r="56718" spans="21:21" x14ac:dyDescent="0.2">
      <c r="U56718" s="59"/>
    </row>
    <row r="56719" spans="21:21" x14ac:dyDescent="0.2">
      <c r="U56719" s="59"/>
    </row>
    <row r="56720" spans="21:21" x14ac:dyDescent="0.2">
      <c r="U56720" s="59"/>
    </row>
    <row r="56721" spans="21:21" x14ac:dyDescent="0.2">
      <c r="U56721" s="59"/>
    </row>
    <row r="56722" spans="21:21" x14ac:dyDescent="0.2">
      <c r="U56722" s="59"/>
    </row>
    <row r="56723" spans="21:21" x14ac:dyDescent="0.2">
      <c r="U56723" s="59"/>
    </row>
    <row r="56724" spans="21:21" x14ac:dyDescent="0.2">
      <c r="U56724" s="59"/>
    </row>
    <row r="56725" spans="21:21" x14ac:dyDescent="0.2">
      <c r="U56725" s="59"/>
    </row>
    <row r="56726" spans="21:21" x14ac:dyDescent="0.2">
      <c r="U56726" s="59"/>
    </row>
    <row r="56727" spans="21:21" x14ac:dyDescent="0.2">
      <c r="U56727" s="59"/>
    </row>
    <row r="56728" spans="21:21" x14ac:dyDescent="0.2">
      <c r="U56728" s="59"/>
    </row>
    <row r="56729" spans="21:21" x14ac:dyDescent="0.2">
      <c r="U56729" s="59"/>
    </row>
    <row r="56730" spans="21:21" x14ac:dyDescent="0.2">
      <c r="U56730" s="59"/>
    </row>
    <row r="56731" spans="21:21" x14ac:dyDescent="0.2">
      <c r="U56731" s="59"/>
    </row>
    <row r="56732" spans="21:21" x14ac:dyDescent="0.2">
      <c r="U56732" s="59"/>
    </row>
    <row r="56733" spans="21:21" x14ac:dyDescent="0.2">
      <c r="U56733" s="59"/>
    </row>
    <row r="56734" spans="21:21" x14ac:dyDescent="0.2">
      <c r="U56734" s="59"/>
    </row>
    <row r="56735" spans="21:21" x14ac:dyDescent="0.2">
      <c r="U56735" s="59"/>
    </row>
    <row r="56736" spans="21:21" x14ac:dyDescent="0.2">
      <c r="U56736" s="59"/>
    </row>
    <row r="56737" spans="21:21" x14ac:dyDescent="0.2">
      <c r="U56737" s="59"/>
    </row>
    <row r="56738" spans="21:21" x14ac:dyDescent="0.2">
      <c r="U56738" s="59"/>
    </row>
    <row r="56739" spans="21:21" x14ac:dyDescent="0.2">
      <c r="U56739" s="59"/>
    </row>
    <row r="56740" spans="21:21" x14ac:dyDescent="0.2">
      <c r="U56740" s="59"/>
    </row>
    <row r="56741" spans="21:21" x14ac:dyDescent="0.2">
      <c r="U56741" s="59"/>
    </row>
    <row r="56742" spans="21:21" x14ac:dyDescent="0.2">
      <c r="U56742" s="59"/>
    </row>
    <row r="56743" spans="21:21" x14ac:dyDescent="0.2">
      <c r="U56743" s="59"/>
    </row>
    <row r="56744" spans="21:21" x14ac:dyDescent="0.2">
      <c r="U56744" s="59"/>
    </row>
    <row r="56745" spans="21:21" x14ac:dyDescent="0.2">
      <c r="U56745" s="59"/>
    </row>
    <row r="56746" spans="21:21" x14ac:dyDescent="0.2">
      <c r="U56746" s="59"/>
    </row>
    <row r="56747" spans="21:21" x14ac:dyDescent="0.2">
      <c r="U56747" s="59"/>
    </row>
    <row r="56748" spans="21:21" x14ac:dyDescent="0.2">
      <c r="U56748" s="59"/>
    </row>
    <row r="56749" spans="21:21" x14ac:dyDescent="0.2">
      <c r="U56749" s="59"/>
    </row>
    <row r="56750" spans="21:21" x14ac:dyDescent="0.2">
      <c r="U56750" s="59"/>
    </row>
    <row r="56751" spans="21:21" x14ac:dyDescent="0.2">
      <c r="U56751" s="59"/>
    </row>
    <row r="56752" spans="21:21" x14ac:dyDescent="0.2">
      <c r="U56752" s="59"/>
    </row>
    <row r="56753" spans="21:21" x14ac:dyDescent="0.2">
      <c r="U56753" s="59"/>
    </row>
    <row r="56754" spans="21:21" x14ac:dyDescent="0.2">
      <c r="U56754" s="59"/>
    </row>
    <row r="56755" spans="21:21" x14ac:dyDescent="0.2">
      <c r="U56755" s="59"/>
    </row>
    <row r="56756" spans="21:21" x14ac:dyDescent="0.2">
      <c r="U56756" s="59"/>
    </row>
    <row r="56757" spans="21:21" x14ac:dyDescent="0.2">
      <c r="U56757" s="59"/>
    </row>
    <row r="56758" spans="21:21" x14ac:dyDescent="0.2">
      <c r="U56758" s="59"/>
    </row>
    <row r="56759" spans="21:21" x14ac:dyDescent="0.2">
      <c r="U56759" s="59"/>
    </row>
    <row r="56760" spans="21:21" x14ac:dyDescent="0.2">
      <c r="U56760" s="59"/>
    </row>
    <row r="56761" spans="21:21" x14ac:dyDescent="0.2">
      <c r="U56761" s="59"/>
    </row>
    <row r="56762" spans="21:21" x14ac:dyDescent="0.2">
      <c r="U56762" s="59"/>
    </row>
    <row r="56763" spans="21:21" x14ac:dyDescent="0.2">
      <c r="U56763" s="59"/>
    </row>
    <row r="56764" spans="21:21" x14ac:dyDescent="0.2">
      <c r="U56764" s="59"/>
    </row>
    <row r="56765" spans="21:21" x14ac:dyDescent="0.2">
      <c r="U56765" s="59"/>
    </row>
    <row r="56766" spans="21:21" x14ac:dyDescent="0.2">
      <c r="U56766" s="59"/>
    </row>
    <row r="56767" spans="21:21" x14ac:dyDescent="0.2">
      <c r="U56767" s="59"/>
    </row>
    <row r="56768" spans="21:21" x14ac:dyDescent="0.2">
      <c r="U56768" s="59"/>
    </row>
    <row r="56769" spans="21:21" x14ac:dyDescent="0.2">
      <c r="U56769" s="59"/>
    </row>
    <row r="56770" spans="21:21" x14ac:dyDescent="0.2">
      <c r="U56770" s="59"/>
    </row>
    <row r="56771" spans="21:21" x14ac:dyDescent="0.2">
      <c r="U56771" s="59"/>
    </row>
    <row r="56772" spans="21:21" x14ac:dyDescent="0.2">
      <c r="U56772" s="59"/>
    </row>
    <row r="56773" spans="21:21" x14ac:dyDescent="0.2">
      <c r="U56773" s="59"/>
    </row>
    <row r="56774" spans="21:21" x14ac:dyDescent="0.2">
      <c r="U56774" s="59"/>
    </row>
    <row r="56775" spans="21:21" x14ac:dyDescent="0.2">
      <c r="U56775" s="59"/>
    </row>
    <row r="56776" spans="21:21" x14ac:dyDescent="0.2">
      <c r="U56776" s="59"/>
    </row>
    <row r="56777" spans="21:21" x14ac:dyDescent="0.2">
      <c r="U56777" s="59"/>
    </row>
    <row r="56778" spans="21:21" x14ac:dyDescent="0.2">
      <c r="U56778" s="59"/>
    </row>
    <row r="56779" spans="21:21" x14ac:dyDescent="0.2">
      <c r="U56779" s="59"/>
    </row>
    <row r="56780" spans="21:21" x14ac:dyDescent="0.2">
      <c r="U56780" s="59"/>
    </row>
    <row r="56781" spans="21:21" x14ac:dyDescent="0.2">
      <c r="U56781" s="59"/>
    </row>
    <row r="56782" spans="21:21" x14ac:dyDescent="0.2">
      <c r="U56782" s="59"/>
    </row>
    <row r="56783" spans="21:21" x14ac:dyDescent="0.2">
      <c r="U56783" s="59"/>
    </row>
    <row r="56784" spans="21:21" x14ac:dyDescent="0.2">
      <c r="U56784" s="59"/>
    </row>
    <row r="56785" spans="21:21" x14ac:dyDescent="0.2">
      <c r="U56785" s="59"/>
    </row>
    <row r="56786" spans="21:21" x14ac:dyDescent="0.2">
      <c r="U56786" s="59"/>
    </row>
    <row r="56787" spans="21:21" x14ac:dyDescent="0.2">
      <c r="U56787" s="59"/>
    </row>
    <row r="56788" spans="21:21" x14ac:dyDescent="0.2">
      <c r="U56788" s="59"/>
    </row>
    <row r="56789" spans="21:21" x14ac:dyDescent="0.2">
      <c r="U56789" s="59"/>
    </row>
    <row r="56790" spans="21:21" x14ac:dyDescent="0.2">
      <c r="U56790" s="59"/>
    </row>
    <row r="56791" spans="21:21" x14ac:dyDescent="0.2">
      <c r="U56791" s="59"/>
    </row>
    <row r="56792" spans="21:21" x14ac:dyDescent="0.2">
      <c r="U56792" s="59"/>
    </row>
    <row r="56793" spans="21:21" x14ac:dyDescent="0.2">
      <c r="U56793" s="59"/>
    </row>
    <row r="56794" spans="21:21" x14ac:dyDescent="0.2">
      <c r="U56794" s="59"/>
    </row>
    <row r="56795" spans="21:21" x14ac:dyDescent="0.2">
      <c r="U56795" s="59"/>
    </row>
    <row r="56796" spans="21:21" x14ac:dyDescent="0.2">
      <c r="U56796" s="59"/>
    </row>
    <row r="56797" spans="21:21" x14ac:dyDescent="0.2">
      <c r="U56797" s="59"/>
    </row>
    <row r="56798" spans="21:21" x14ac:dyDescent="0.2">
      <c r="U56798" s="59"/>
    </row>
    <row r="56799" spans="21:21" x14ac:dyDescent="0.2">
      <c r="U56799" s="59"/>
    </row>
    <row r="56800" spans="21:21" x14ac:dyDescent="0.2">
      <c r="U56800" s="59"/>
    </row>
    <row r="56801" spans="21:21" x14ac:dyDescent="0.2">
      <c r="U56801" s="59"/>
    </row>
    <row r="56802" spans="21:21" x14ac:dyDescent="0.2">
      <c r="U56802" s="59"/>
    </row>
    <row r="56803" spans="21:21" x14ac:dyDescent="0.2">
      <c r="U56803" s="59"/>
    </row>
    <row r="56804" spans="21:21" x14ac:dyDescent="0.2">
      <c r="U56804" s="59"/>
    </row>
    <row r="56805" spans="21:21" x14ac:dyDescent="0.2">
      <c r="U56805" s="59"/>
    </row>
    <row r="56806" spans="21:21" x14ac:dyDescent="0.2">
      <c r="U56806" s="59"/>
    </row>
    <row r="56807" spans="21:21" x14ac:dyDescent="0.2">
      <c r="U56807" s="59"/>
    </row>
    <row r="56808" spans="21:21" x14ac:dyDescent="0.2">
      <c r="U56808" s="59"/>
    </row>
    <row r="56809" spans="21:21" x14ac:dyDescent="0.2">
      <c r="U56809" s="59"/>
    </row>
    <row r="56810" spans="21:21" x14ac:dyDescent="0.2">
      <c r="U56810" s="59"/>
    </row>
    <row r="56811" spans="21:21" x14ac:dyDescent="0.2">
      <c r="U56811" s="59"/>
    </row>
    <row r="56812" spans="21:21" x14ac:dyDescent="0.2">
      <c r="U56812" s="59"/>
    </row>
    <row r="56813" spans="21:21" x14ac:dyDescent="0.2">
      <c r="U56813" s="59"/>
    </row>
    <row r="56814" spans="21:21" x14ac:dyDescent="0.2">
      <c r="U56814" s="59"/>
    </row>
    <row r="56815" spans="21:21" x14ac:dyDescent="0.2">
      <c r="U56815" s="59"/>
    </row>
    <row r="56816" spans="21:21" x14ac:dyDescent="0.2">
      <c r="U56816" s="59"/>
    </row>
    <row r="56817" spans="21:21" x14ac:dyDescent="0.2">
      <c r="U56817" s="59"/>
    </row>
    <row r="56818" spans="21:21" x14ac:dyDescent="0.2">
      <c r="U56818" s="59"/>
    </row>
    <row r="56819" spans="21:21" x14ac:dyDescent="0.2">
      <c r="U56819" s="59"/>
    </row>
    <row r="56820" spans="21:21" x14ac:dyDescent="0.2">
      <c r="U56820" s="59"/>
    </row>
    <row r="56821" spans="21:21" x14ac:dyDescent="0.2">
      <c r="U56821" s="59"/>
    </row>
    <row r="56822" spans="21:21" x14ac:dyDescent="0.2">
      <c r="U56822" s="59"/>
    </row>
    <row r="56823" spans="21:21" x14ac:dyDescent="0.2">
      <c r="U56823" s="59"/>
    </row>
    <row r="56824" spans="21:21" x14ac:dyDescent="0.2">
      <c r="U56824" s="59"/>
    </row>
    <row r="56825" spans="21:21" x14ac:dyDescent="0.2">
      <c r="U56825" s="59"/>
    </row>
    <row r="56826" spans="21:21" x14ac:dyDescent="0.2">
      <c r="U56826" s="59"/>
    </row>
    <row r="56827" spans="21:21" x14ac:dyDescent="0.2">
      <c r="U56827" s="59"/>
    </row>
    <row r="56828" spans="21:21" x14ac:dyDescent="0.2">
      <c r="U56828" s="59"/>
    </row>
    <row r="56829" spans="21:21" x14ac:dyDescent="0.2">
      <c r="U56829" s="59"/>
    </row>
    <row r="56830" spans="21:21" x14ac:dyDescent="0.2">
      <c r="U56830" s="59"/>
    </row>
    <row r="56831" spans="21:21" x14ac:dyDescent="0.2">
      <c r="U56831" s="59"/>
    </row>
    <row r="56832" spans="21:21" x14ac:dyDescent="0.2">
      <c r="U56832" s="59"/>
    </row>
    <row r="56833" spans="21:21" x14ac:dyDescent="0.2">
      <c r="U56833" s="59"/>
    </row>
    <row r="56834" spans="21:21" x14ac:dyDescent="0.2">
      <c r="U56834" s="59"/>
    </row>
    <row r="56835" spans="21:21" x14ac:dyDescent="0.2">
      <c r="U56835" s="59"/>
    </row>
    <row r="56836" spans="21:21" x14ac:dyDescent="0.2">
      <c r="U56836" s="59"/>
    </row>
    <row r="56837" spans="21:21" x14ac:dyDescent="0.2">
      <c r="U56837" s="59"/>
    </row>
    <row r="56838" spans="21:21" x14ac:dyDescent="0.2">
      <c r="U56838" s="59"/>
    </row>
    <row r="56839" spans="21:21" x14ac:dyDescent="0.2">
      <c r="U56839" s="59"/>
    </row>
    <row r="56840" spans="21:21" x14ac:dyDescent="0.2">
      <c r="U56840" s="59"/>
    </row>
    <row r="56841" spans="21:21" x14ac:dyDescent="0.2">
      <c r="U56841" s="59"/>
    </row>
    <row r="56842" spans="21:21" x14ac:dyDescent="0.2">
      <c r="U56842" s="59"/>
    </row>
    <row r="56843" spans="21:21" x14ac:dyDescent="0.2">
      <c r="U56843" s="59"/>
    </row>
    <row r="56844" spans="21:21" x14ac:dyDescent="0.2">
      <c r="U56844" s="59"/>
    </row>
    <row r="56845" spans="21:21" x14ac:dyDescent="0.2">
      <c r="U56845" s="59"/>
    </row>
    <row r="56846" spans="21:21" x14ac:dyDescent="0.2">
      <c r="U56846" s="59"/>
    </row>
    <row r="56847" spans="21:21" x14ac:dyDescent="0.2">
      <c r="U56847" s="59"/>
    </row>
    <row r="56848" spans="21:21" x14ac:dyDescent="0.2">
      <c r="U56848" s="59"/>
    </row>
    <row r="56849" spans="21:21" x14ac:dyDescent="0.2">
      <c r="U56849" s="59"/>
    </row>
    <row r="56850" spans="21:21" x14ac:dyDescent="0.2">
      <c r="U56850" s="59"/>
    </row>
    <row r="56851" spans="21:21" x14ac:dyDescent="0.2">
      <c r="U56851" s="59"/>
    </row>
    <row r="56852" spans="21:21" x14ac:dyDescent="0.2">
      <c r="U56852" s="59"/>
    </row>
    <row r="56853" spans="21:21" x14ac:dyDescent="0.2">
      <c r="U56853" s="59"/>
    </row>
    <row r="56854" spans="21:21" x14ac:dyDescent="0.2">
      <c r="U56854" s="59"/>
    </row>
    <row r="56855" spans="21:21" x14ac:dyDescent="0.2">
      <c r="U56855" s="59"/>
    </row>
    <row r="56856" spans="21:21" x14ac:dyDescent="0.2">
      <c r="U56856" s="59"/>
    </row>
    <row r="56857" spans="21:21" x14ac:dyDescent="0.2">
      <c r="U56857" s="59"/>
    </row>
    <row r="56858" spans="21:21" x14ac:dyDescent="0.2">
      <c r="U56858" s="59"/>
    </row>
    <row r="56859" spans="21:21" x14ac:dyDescent="0.2">
      <c r="U56859" s="59"/>
    </row>
    <row r="56860" spans="21:21" x14ac:dyDescent="0.2">
      <c r="U56860" s="59"/>
    </row>
    <row r="56861" spans="21:21" x14ac:dyDescent="0.2">
      <c r="U56861" s="59"/>
    </row>
    <row r="56862" spans="21:21" x14ac:dyDescent="0.2">
      <c r="U56862" s="59"/>
    </row>
    <row r="56863" spans="21:21" x14ac:dyDescent="0.2">
      <c r="U56863" s="59"/>
    </row>
    <row r="56864" spans="21:21" x14ac:dyDescent="0.2">
      <c r="U56864" s="59"/>
    </row>
    <row r="56865" spans="21:21" x14ac:dyDescent="0.2">
      <c r="U56865" s="59"/>
    </row>
    <row r="56866" spans="21:21" x14ac:dyDescent="0.2">
      <c r="U56866" s="59"/>
    </row>
    <row r="56867" spans="21:21" x14ac:dyDescent="0.2">
      <c r="U56867" s="59"/>
    </row>
    <row r="56868" spans="21:21" x14ac:dyDescent="0.2">
      <c r="U56868" s="59"/>
    </row>
    <row r="56869" spans="21:21" x14ac:dyDescent="0.2">
      <c r="U56869" s="59"/>
    </row>
    <row r="56870" spans="21:21" x14ac:dyDescent="0.2">
      <c r="U56870" s="59"/>
    </row>
    <row r="56871" spans="21:21" x14ac:dyDescent="0.2">
      <c r="U56871" s="59"/>
    </row>
    <row r="56872" spans="21:21" x14ac:dyDescent="0.2">
      <c r="U56872" s="59"/>
    </row>
    <row r="56873" spans="21:21" x14ac:dyDescent="0.2">
      <c r="U56873" s="59"/>
    </row>
    <row r="56874" spans="21:21" x14ac:dyDescent="0.2">
      <c r="U56874" s="59"/>
    </row>
    <row r="56875" spans="21:21" x14ac:dyDescent="0.2">
      <c r="U56875" s="59"/>
    </row>
    <row r="56876" spans="21:21" x14ac:dyDescent="0.2">
      <c r="U56876" s="59"/>
    </row>
    <row r="56877" spans="21:21" x14ac:dyDescent="0.2">
      <c r="U56877" s="59"/>
    </row>
    <row r="56878" spans="21:21" x14ac:dyDescent="0.2">
      <c r="U56878" s="59"/>
    </row>
    <row r="56879" spans="21:21" x14ac:dyDescent="0.2">
      <c r="U56879" s="59"/>
    </row>
    <row r="56880" spans="21:21" x14ac:dyDescent="0.2">
      <c r="U56880" s="59"/>
    </row>
    <row r="56881" spans="21:21" x14ac:dyDescent="0.2">
      <c r="U56881" s="59"/>
    </row>
    <row r="56882" spans="21:21" x14ac:dyDescent="0.2">
      <c r="U56882" s="59"/>
    </row>
    <row r="56883" spans="21:21" x14ac:dyDescent="0.2">
      <c r="U56883" s="59"/>
    </row>
    <row r="56884" spans="21:21" x14ac:dyDescent="0.2">
      <c r="U56884" s="59"/>
    </row>
    <row r="56885" spans="21:21" x14ac:dyDescent="0.2">
      <c r="U56885" s="59"/>
    </row>
    <row r="56886" spans="21:21" x14ac:dyDescent="0.2">
      <c r="U56886" s="59"/>
    </row>
    <row r="56887" spans="21:21" x14ac:dyDescent="0.2">
      <c r="U56887" s="59"/>
    </row>
    <row r="56888" spans="21:21" x14ac:dyDescent="0.2">
      <c r="U56888" s="59"/>
    </row>
    <row r="56889" spans="21:21" x14ac:dyDescent="0.2">
      <c r="U56889" s="59"/>
    </row>
    <row r="56890" spans="21:21" x14ac:dyDescent="0.2">
      <c r="U56890" s="59"/>
    </row>
    <row r="56891" spans="21:21" x14ac:dyDescent="0.2">
      <c r="U56891" s="59"/>
    </row>
    <row r="56892" spans="21:21" x14ac:dyDescent="0.2">
      <c r="U56892" s="59"/>
    </row>
    <row r="56893" spans="21:21" x14ac:dyDescent="0.2">
      <c r="U56893" s="59"/>
    </row>
    <row r="56894" spans="21:21" x14ac:dyDescent="0.2">
      <c r="U56894" s="59"/>
    </row>
    <row r="56895" spans="21:21" x14ac:dyDescent="0.2">
      <c r="U56895" s="59"/>
    </row>
    <row r="56896" spans="21:21" x14ac:dyDescent="0.2">
      <c r="U56896" s="59"/>
    </row>
    <row r="56897" spans="21:21" x14ac:dyDescent="0.2">
      <c r="U56897" s="59"/>
    </row>
    <row r="56898" spans="21:21" x14ac:dyDescent="0.2">
      <c r="U56898" s="59"/>
    </row>
    <row r="56899" spans="21:21" x14ac:dyDescent="0.2">
      <c r="U56899" s="59"/>
    </row>
    <row r="56900" spans="21:21" x14ac:dyDescent="0.2">
      <c r="U56900" s="59"/>
    </row>
    <row r="56901" spans="21:21" x14ac:dyDescent="0.2">
      <c r="U56901" s="59"/>
    </row>
    <row r="56902" spans="21:21" x14ac:dyDescent="0.2">
      <c r="U56902" s="59"/>
    </row>
    <row r="56903" spans="21:21" x14ac:dyDescent="0.2">
      <c r="U56903" s="59"/>
    </row>
    <row r="56904" spans="21:21" x14ac:dyDescent="0.2">
      <c r="U56904" s="59"/>
    </row>
    <row r="56905" spans="21:21" x14ac:dyDescent="0.2">
      <c r="U56905" s="59"/>
    </row>
    <row r="56906" spans="21:21" x14ac:dyDescent="0.2">
      <c r="U56906" s="59"/>
    </row>
    <row r="56907" spans="21:21" x14ac:dyDescent="0.2">
      <c r="U56907" s="59"/>
    </row>
    <row r="56908" spans="21:21" x14ac:dyDescent="0.2">
      <c r="U56908" s="59"/>
    </row>
    <row r="56909" spans="21:21" x14ac:dyDescent="0.2">
      <c r="U56909" s="59"/>
    </row>
    <row r="56910" spans="21:21" x14ac:dyDescent="0.2">
      <c r="U56910" s="59"/>
    </row>
    <row r="56911" spans="21:21" x14ac:dyDescent="0.2">
      <c r="U56911" s="59"/>
    </row>
    <row r="56912" spans="21:21" x14ac:dyDescent="0.2">
      <c r="U56912" s="59"/>
    </row>
    <row r="56913" spans="21:21" x14ac:dyDescent="0.2">
      <c r="U56913" s="59"/>
    </row>
    <row r="56914" spans="21:21" x14ac:dyDescent="0.2">
      <c r="U56914" s="59"/>
    </row>
    <row r="56915" spans="21:21" x14ac:dyDescent="0.2">
      <c r="U56915" s="59"/>
    </row>
    <row r="56916" spans="21:21" x14ac:dyDescent="0.2">
      <c r="U56916" s="59"/>
    </row>
    <row r="56917" spans="21:21" x14ac:dyDescent="0.2">
      <c r="U56917" s="59"/>
    </row>
    <row r="56918" spans="21:21" x14ac:dyDescent="0.2">
      <c r="U56918" s="59"/>
    </row>
    <row r="56919" spans="21:21" x14ac:dyDescent="0.2">
      <c r="U56919" s="59"/>
    </row>
    <row r="56920" spans="21:21" x14ac:dyDescent="0.2">
      <c r="U56920" s="59"/>
    </row>
    <row r="56921" spans="21:21" x14ac:dyDescent="0.2">
      <c r="U56921" s="59"/>
    </row>
    <row r="56922" spans="21:21" x14ac:dyDescent="0.2">
      <c r="U56922" s="59"/>
    </row>
    <row r="56923" spans="21:21" x14ac:dyDescent="0.2">
      <c r="U56923" s="59"/>
    </row>
    <row r="56924" spans="21:21" x14ac:dyDescent="0.2">
      <c r="U56924" s="59"/>
    </row>
    <row r="56925" spans="21:21" x14ac:dyDescent="0.2">
      <c r="U56925" s="59"/>
    </row>
    <row r="56926" spans="21:21" x14ac:dyDescent="0.2">
      <c r="U56926" s="59"/>
    </row>
    <row r="56927" spans="21:21" x14ac:dyDescent="0.2">
      <c r="U56927" s="59"/>
    </row>
    <row r="56928" spans="21:21" x14ac:dyDescent="0.2">
      <c r="U56928" s="59"/>
    </row>
    <row r="56929" spans="21:21" x14ac:dyDescent="0.2">
      <c r="U56929" s="59"/>
    </row>
    <row r="56930" spans="21:21" x14ac:dyDescent="0.2">
      <c r="U56930" s="59"/>
    </row>
    <row r="56931" spans="21:21" x14ac:dyDescent="0.2">
      <c r="U56931" s="59"/>
    </row>
    <row r="56932" spans="21:21" x14ac:dyDescent="0.2">
      <c r="U56932" s="59"/>
    </row>
    <row r="56933" spans="21:21" x14ac:dyDescent="0.2">
      <c r="U56933" s="59"/>
    </row>
    <row r="56934" spans="21:21" x14ac:dyDescent="0.2">
      <c r="U56934" s="59"/>
    </row>
    <row r="56935" spans="21:21" x14ac:dyDescent="0.2">
      <c r="U56935" s="59"/>
    </row>
    <row r="56936" spans="21:21" x14ac:dyDescent="0.2">
      <c r="U56936" s="59"/>
    </row>
    <row r="56937" spans="21:21" x14ac:dyDescent="0.2">
      <c r="U56937" s="59"/>
    </row>
    <row r="56938" spans="21:21" x14ac:dyDescent="0.2">
      <c r="U56938" s="59"/>
    </row>
    <row r="56939" spans="21:21" x14ac:dyDescent="0.2">
      <c r="U56939" s="59"/>
    </row>
    <row r="56940" spans="21:21" x14ac:dyDescent="0.2">
      <c r="U56940" s="59"/>
    </row>
    <row r="56941" spans="21:21" x14ac:dyDescent="0.2">
      <c r="U56941" s="59"/>
    </row>
    <row r="56942" spans="21:21" x14ac:dyDescent="0.2">
      <c r="U56942" s="59"/>
    </row>
    <row r="56943" spans="21:21" x14ac:dyDescent="0.2">
      <c r="U56943" s="59"/>
    </row>
    <row r="56944" spans="21:21" x14ac:dyDescent="0.2">
      <c r="U56944" s="59"/>
    </row>
    <row r="56945" spans="21:21" x14ac:dyDescent="0.2">
      <c r="U56945" s="59"/>
    </row>
    <row r="56946" spans="21:21" x14ac:dyDescent="0.2">
      <c r="U56946" s="59"/>
    </row>
    <row r="56947" spans="21:21" x14ac:dyDescent="0.2">
      <c r="U56947" s="59"/>
    </row>
    <row r="56948" spans="21:21" x14ac:dyDescent="0.2">
      <c r="U56948" s="59"/>
    </row>
    <row r="56949" spans="21:21" x14ac:dyDescent="0.2">
      <c r="U56949" s="59"/>
    </row>
    <row r="56950" spans="21:21" x14ac:dyDescent="0.2">
      <c r="U56950" s="59"/>
    </row>
    <row r="56951" spans="21:21" x14ac:dyDescent="0.2">
      <c r="U56951" s="59"/>
    </row>
    <row r="56952" spans="21:21" x14ac:dyDescent="0.2">
      <c r="U56952" s="59"/>
    </row>
    <row r="56953" spans="21:21" x14ac:dyDescent="0.2">
      <c r="U56953" s="59"/>
    </row>
    <row r="56954" spans="21:21" x14ac:dyDescent="0.2">
      <c r="U56954" s="59"/>
    </row>
    <row r="56955" spans="21:21" x14ac:dyDescent="0.2">
      <c r="U56955" s="59"/>
    </row>
    <row r="56956" spans="21:21" x14ac:dyDescent="0.2">
      <c r="U56956" s="59"/>
    </row>
    <row r="56957" spans="21:21" x14ac:dyDescent="0.2">
      <c r="U56957" s="59"/>
    </row>
    <row r="56958" spans="21:21" x14ac:dyDescent="0.2">
      <c r="U56958" s="59"/>
    </row>
    <row r="56959" spans="21:21" x14ac:dyDescent="0.2">
      <c r="U56959" s="59"/>
    </row>
    <row r="56960" spans="21:21" x14ac:dyDescent="0.2">
      <c r="U56960" s="59"/>
    </row>
    <row r="56961" spans="21:21" x14ac:dyDescent="0.2">
      <c r="U56961" s="59"/>
    </row>
    <row r="56962" spans="21:21" x14ac:dyDescent="0.2">
      <c r="U56962" s="59"/>
    </row>
    <row r="56963" spans="21:21" x14ac:dyDescent="0.2">
      <c r="U56963" s="59"/>
    </row>
    <row r="56964" spans="21:21" x14ac:dyDescent="0.2">
      <c r="U56964" s="59"/>
    </row>
    <row r="56965" spans="21:21" x14ac:dyDescent="0.2">
      <c r="U56965" s="59"/>
    </row>
    <row r="56966" spans="21:21" x14ac:dyDescent="0.2">
      <c r="U56966" s="59"/>
    </row>
    <row r="56967" spans="21:21" x14ac:dyDescent="0.2">
      <c r="U56967" s="59"/>
    </row>
    <row r="56968" spans="21:21" x14ac:dyDescent="0.2">
      <c r="U56968" s="59"/>
    </row>
    <row r="56969" spans="21:21" x14ac:dyDescent="0.2">
      <c r="U56969" s="59"/>
    </row>
    <row r="56970" spans="21:21" x14ac:dyDescent="0.2">
      <c r="U56970" s="59"/>
    </row>
    <row r="56971" spans="21:21" x14ac:dyDescent="0.2">
      <c r="U56971" s="59"/>
    </row>
    <row r="56972" spans="21:21" x14ac:dyDescent="0.2">
      <c r="U56972" s="59"/>
    </row>
    <row r="56973" spans="21:21" x14ac:dyDescent="0.2">
      <c r="U56973" s="59"/>
    </row>
    <row r="56974" spans="21:21" x14ac:dyDescent="0.2">
      <c r="U56974" s="59"/>
    </row>
    <row r="56975" spans="21:21" x14ac:dyDescent="0.2">
      <c r="U56975" s="59"/>
    </row>
    <row r="56976" spans="21:21" x14ac:dyDescent="0.2">
      <c r="U56976" s="59"/>
    </row>
    <row r="56977" spans="21:21" x14ac:dyDescent="0.2">
      <c r="U56977" s="59"/>
    </row>
    <row r="56978" spans="21:21" x14ac:dyDescent="0.2">
      <c r="U56978" s="59"/>
    </row>
    <row r="56979" spans="21:21" x14ac:dyDescent="0.2">
      <c r="U56979" s="59"/>
    </row>
    <row r="56980" spans="21:21" x14ac:dyDescent="0.2">
      <c r="U56980" s="59"/>
    </row>
    <row r="56981" spans="21:21" x14ac:dyDescent="0.2">
      <c r="U56981" s="59"/>
    </row>
    <row r="56982" spans="21:21" x14ac:dyDescent="0.2">
      <c r="U56982" s="59"/>
    </row>
    <row r="56983" spans="21:21" x14ac:dyDescent="0.2">
      <c r="U56983" s="59"/>
    </row>
    <row r="56984" spans="21:21" x14ac:dyDescent="0.2">
      <c r="U56984" s="59"/>
    </row>
    <row r="56985" spans="21:21" x14ac:dyDescent="0.2">
      <c r="U56985" s="59"/>
    </row>
    <row r="56986" spans="21:21" x14ac:dyDescent="0.2">
      <c r="U56986" s="59"/>
    </row>
    <row r="56987" spans="21:21" x14ac:dyDescent="0.2">
      <c r="U56987" s="59"/>
    </row>
    <row r="56988" spans="21:21" x14ac:dyDescent="0.2">
      <c r="U56988" s="59"/>
    </row>
    <row r="56989" spans="21:21" x14ac:dyDescent="0.2">
      <c r="U56989" s="59"/>
    </row>
    <row r="56990" spans="21:21" x14ac:dyDescent="0.2">
      <c r="U56990" s="59"/>
    </row>
    <row r="56991" spans="21:21" x14ac:dyDescent="0.2">
      <c r="U56991" s="59"/>
    </row>
    <row r="56992" spans="21:21" x14ac:dyDescent="0.2">
      <c r="U56992" s="59"/>
    </row>
    <row r="56993" spans="21:21" x14ac:dyDescent="0.2">
      <c r="U56993" s="59"/>
    </row>
    <row r="56994" spans="21:21" x14ac:dyDescent="0.2">
      <c r="U56994" s="59"/>
    </row>
    <row r="56995" spans="21:21" x14ac:dyDescent="0.2">
      <c r="U56995" s="59"/>
    </row>
    <row r="56996" spans="21:21" x14ac:dyDescent="0.2">
      <c r="U56996" s="59"/>
    </row>
    <row r="56997" spans="21:21" x14ac:dyDescent="0.2">
      <c r="U56997" s="59"/>
    </row>
    <row r="56998" spans="21:21" x14ac:dyDescent="0.2">
      <c r="U56998" s="59"/>
    </row>
    <row r="56999" spans="21:21" x14ac:dyDescent="0.2">
      <c r="U56999" s="59"/>
    </row>
    <row r="57000" spans="21:21" x14ac:dyDescent="0.2">
      <c r="U57000" s="59"/>
    </row>
    <row r="57001" spans="21:21" x14ac:dyDescent="0.2">
      <c r="U57001" s="59"/>
    </row>
    <row r="57002" spans="21:21" x14ac:dyDescent="0.2">
      <c r="U57002" s="59"/>
    </row>
    <row r="57003" spans="21:21" x14ac:dyDescent="0.2">
      <c r="U57003" s="59"/>
    </row>
    <row r="57004" spans="21:21" x14ac:dyDescent="0.2">
      <c r="U57004" s="59"/>
    </row>
    <row r="57005" spans="21:21" x14ac:dyDescent="0.2">
      <c r="U57005" s="59"/>
    </row>
    <row r="57006" spans="21:21" x14ac:dyDescent="0.2">
      <c r="U57006" s="59"/>
    </row>
    <row r="57007" spans="21:21" x14ac:dyDescent="0.2">
      <c r="U57007" s="59"/>
    </row>
    <row r="57008" spans="21:21" x14ac:dyDescent="0.2">
      <c r="U57008" s="59"/>
    </row>
    <row r="57009" spans="21:21" x14ac:dyDescent="0.2">
      <c r="U57009" s="59"/>
    </row>
    <row r="57010" spans="21:21" x14ac:dyDescent="0.2">
      <c r="U57010" s="59"/>
    </row>
    <row r="57011" spans="21:21" x14ac:dyDescent="0.2">
      <c r="U57011" s="59"/>
    </row>
    <row r="57012" spans="21:21" x14ac:dyDescent="0.2">
      <c r="U57012" s="59"/>
    </row>
    <row r="57013" spans="21:21" x14ac:dyDescent="0.2">
      <c r="U57013" s="59"/>
    </row>
    <row r="57014" spans="21:21" x14ac:dyDescent="0.2">
      <c r="U57014" s="59"/>
    </row>
    <row r="57015" spans="21:21" x14ac:dyDescent="0.2">
      <c r="U57015" s="59"/>
    </row>
    <row r="57016" spans="21:21" x14ac:dyDescent="0.2">
      <c r="U57016" s="59"/>
    </row>
    <row r="57017" spans="21:21" x14ac:dyDescent="0.2">
      <c r="U57017" s="59"/>
    </row>
    <row r="57018" spans="21:21" x14ac:dyDescent="0.2">
      <c r="U57018" s="59"/>
    </row>
    <row r="57019" spans="21:21" x14ac:dyDescent="0.2">
      <c r="U57019" s="59"/>
    </row>
    <row r="57020" spans="21:21" x14ac:dyDescent="0.2">
      <c r="U57020" s="59"/>
    </row>
    <row r="57021" spans="21:21" x14ac:dyDescent="0.2">
      <c r="U57021" s="59"/>
    </row>
    <row r="57022" spans="21:21" x14ac:dyDescent="0.2">
      <c r="U57022" s="59"/>
    </row>
    <row r="57023" spans="21:21" x14ac:dyDescent="0.2">
      <c r="U57023" s="59"/>
    </row>
    <row r="57024" spans="21:21" x14ac:dyDescent="0.2">
      <c r="U57024" s="59"/>
    </row>
    <row r="57025" spans="21:21" x14ac:dyDescent="0.2">
      <c r="U57025" s="59"/>
    </row>
    <row r="57026" spans="21:21" x14ac:dyDescent="0.2">
      <c r="U57026" s="59"/>
    </row>
    <row r="57027" spans="21:21" x14ac:dyDescent="0.2">
      <c r="U57027" s="59"/>
    </row>
    <row r="57028" spans="21:21" x14ac:dyDescent="0.2">
      <c r="U57028" s="59"/>
    </row>
    <row r="57029" spans="21:21" x14ac:dyDescent="0.2">
      <c r="U57029" s="59"/>
    </row>
    <row r="57030" spans="21:21" x14ac:dyDescent="0.2">
      <c r="U57030" s="59"/>
    </row>
    <row r="57031" spans="21:21" x14ac:dyDescent="0.2">
      <c r="U57031" s="59"/>
    </row>
    <row r="57032" spans="21:21" x14ac:dyDescent="0.2">
      <c r="U57032" s="59"/>
    </row>
    <row r="57033" spans="21:21" x14ac:dyDescent="0.2">
      <c r="U57033" s="59"/>
    </row>
    <row r="57034" spans="21:21" x14ac:dyDescent="0.2">
      <c r="U57034" s="59"/>
    </row>
    <row r="57035" spans="21:21" x14ac:dyDescent="0.2">
      <c r="U57035" s="59"/>
    </row>
    <row r="57036" spans="21:21" x14ac:dyDescent="0.2">
      <c r="U57036" s="59"/>
    </row>
    <row r="57037" spans="21:21" x14ac:dyDescent="0.2">
      <c r="U57037" s="59"/>
    </row>
    <row r="57038" spans="21:21" x14ac:dyDescent="0.2">
      <c r="U57038" s="59"/>
    </row>
    <row r="57039" spans="21:21" x14ac:dyDescent="0.2">
      <c r="U57039" s="59"/>
    </row>
    <row r="57040" spans="21:21" x14ac:dyDescent="0.2">
      <c r="U57040" s="59"/>
    </row>
    <row r="57041" spans="21:21" x14ac:dyDescent="0.2">
      <c r="U57041" s="59"/>
    </row>
    <row r="57042" spans="21:21" x14ac:dyDescent="0.2">
      <c r="U57042" s="59"/>
    </row>
    <row r="57043" spans="21:21" x14ac:dyDescent="0.2">
      <c r="U57043" s="59"/>
    </row>
    <row r="57044" spans="21:21" x14ac:dyDescent="0.2">
      <c r="U57044" s="59"/>
    </row>
    <row r="57045" spans="21:21" x14ac:dyDescent="0.2">
      <c r="U57045" s="59"/>
    </row>
    <row r="57046" spans="21:21" x14ac:dyDescent="0.2">
      <c r="U57046" s="59"/>
    </row>
    <row r="57047" spans="21:21" x14ac:dyDescent="0.2">
      <c r="U57047" s="59"/>
    </row>
    <row r="57048" spans="21:21" x14ac:dyDescent="0.2">
      <c r="U57048" s="59"/>
    </row>
    <row r="57049" spans="21:21" x14ac:dyDescent="0.2">
      <c r="U57049" s="59"/>
    </row>
    <row r="57050" spans="21:21" x14ac:dyDescent="0.2">
      <c r="U57050" s="59"/>
    </row>
    <row r="57051" spans="21:21" x14ac:dyDescent="0.2">
      <c r="U57051" s="59"/>
    </row>
    <row r="57052" spans="21:21" x14ac:dyDescent="0.2">
      <c r="U57052" s="59"/>
    </row>
    <row r="57053" spans="21:21" x14ac:dyDescent="0.2">
      <c r="U57053" s="59"/>
    </row>
    <row r="57054" spans="21:21" x14ac:dyDescent="0.2">
      <c r="U57054" s="59"/>
    </row>
    <row r="57055" spans="21:21" x14ac:dyDescent="0.2">
      <c r="U57055" s="59"/>
    </row>
    <row r="57056" spans="21:21" x14ac:dyDescent="0.2">
      <c r="U57056" s="59"/>
    </row>
    <row r="57057" spans="21:21" x14ac:dyDescent="0.2">
      <c r="U57057" s="59"/>
    </row>
    <row r="57058" spans="21:21" x14ac:dyDescent="0.2">
      <c r="U57058" s="59"/>
    </row>
    <row r="57059" spans="21:21" x14ac:dyDescent="0.2">
      <c r="U57059" s="59"/>
    </row>
    <row r="57060" spans="21:21" x14ac:dyDescent="0.2">
      <c r="U57060" s="59"/>
    </row>
    <row r="57061" spans="21:21" x14ac:dyDescent="0.2">
      <c r="U57061" s="59"/>
    </row>
    <row r="57062" spans="21:21" x14ac:dyDescent="0.2">
      <c r="U57062" s="59"/>
    </row>
    <row r="57063" spans="21:21" x14ac:dyDescent="0.2">
      <c r="U57063" s="59"/>
    </row>
    <row r="57064" spans="21:21" x14ac:dyDescent="0.2">
      <c r="U57064" s="59"/>
    </row>
    <row r="57065" spans="21:21" x14ac:dyDescent="0.2">
      <c r="U57065" s="59"/>
    </row>
    <row r="57066" spans="21:21" x14ac:dyDescent="0.2">
      <c r="U57066" s="59"/>
    </row>
    <row r="57067" spans="21:21" x14ac:dyDescent="0.2">
      <c r="U57067" s="59"/>
    </row>
    <row r="57068" spans="21:21" x14ac:dyDescent="0.2">
      <c r="U57068" s="59"/>
    </row>
    <row r="57069" spans="21:21" x14ac:dyDescent="0.2">
      <c r="U57069" s="59"/>
    </row>
    <row r="57070" spans="21:21" x14ac:dyDescent="0.2">
      <c r="U57070" s="59"/>
    </row>
    <row r="57071" spans="21:21" x14ac:dyDescent="0.2">
      <c r="U57071" s="59"/>
    </row>
    <row r="57072" spans="21:21" x14ac:dyDescent="0.2">
      <c r="U57072" s="59"/>
    </row>
    <row r="57073" spans="21:21" x14ac:dyDescent="0.2">
      <c r="U57073" s="59"/>
    </row>
    <row r="57074" spans="21:21" x14ac:dyDescent="0.2">
      <c r="U57074" s="59"/>
    </row>
    <row r="57075" spans="21:21" x14ac:dyDescent="0.2">
      <c r="U57075" s="59"/>
    </row>
    <row r="57076" spans="21:21" x14ac:dyDescent="0.2">
      <c r="U57076" s="59"/>
    </row>
    <row r="57077" spans="21:21" x14ac:dyDescent="0.2">
      <c r="U57077" s="59"/>
    </row>
    <row r="57078" spans="21:21" x14ac:dyDescent="0.2">
      <c r="U57078" s="59"/>
    </row>
    <row r="57079" spans="21:21" x14ac:dyDescent="0.2">
      <c r="U57079" s="59"/>
    </row>
    <row r="57080" spans="21:21" x14ac:dyDescent="0.2">
      <c r="U57080" s="59"/>
    </row>
    <row r="57081" spans="21:21" x14ac:dyDescent="0.2">
      <c r="U57081" s="59"/>
    </row>
    <row r="57082" spans="21:21" x14ac:dyDescent="0.2">
      <c r="U57082" s="59"/>
    </row>
    <row r="57083" spans="21:21" x14ac:dyDescent="0.2">
      <c r="U57083" s="59"/>
    </row>
    <row r="57084" spans="21:21" x14ac:dyDescent="0.2">
      <c r="U57084" s="59"/>
    </row>
    <row r="57085" spans="21:21" x14ac:dyDescent="0.2">
      <c r="U57085" s="59"/>
    </row>
    <row r="57086" spans="21:21" x14ac:dyDescent="0.2">
      <c r="U57086" s="59"/>
    </row>
    <row r="57087" spans="21:21" x14ac:dyDescent="0.2">
      <c r="U57087" s="59"/>
    </row>
    <row r="57088" spans="21:21" x14ac:dyDescent="0.2">
      <c r="U57088" s="59"/>
    </row>
    <row r="57089" spans="21:21" x14ac:dyDescent="0.2">
      <c r="U57089" s="59"/>
    </row>
    <row r="57090" spans="21:21" x14ac:dyDescent="0.2">
      <c r="U57090" s="59"/>
    </row>
    <row r="57091" spans="21:21" x14ac:dyDescent="0.2">
      <c r="U57091" s="59"/>
    </row>
    <row r="57092" spans="21:21" x14ac:dyDescent="0.2">
      <c r="U57092" s="59"/>
    </row>
    <row r="57093" spans="21:21" x14ac:dyDescent="0.2">
      <c r="U57093" s="59"/>
    </row>
    <row r="57094" spans="21:21" x14ac:dyDescent="0.2">
      <c r="U57094" s="59"/>
    </row>
    <row r="57095" spans="21:21" x14ac:dyDescent="0.2">
      <c r="U57095" s="59"/>
    </row>
    <row r="57096" spans="21:21" x14ac:dyDescent="0.2">
      <c r="U57096" s="59"/>
    </row>
    <row r="57097" spans="21:21" x14ac:dyDescent="0.2">
      <c r="U57097" s="59"/>
    </row>
    <row r="57098" spans="21:21" x14ac:dyDescent="0.2">
      <c r="U57098" s="59"/>
    </row>
    <row r="57099" spans="21:21" x14ac:dyDescent="0.2">
      <c r="U57099" s="59"/>
    </row>
    <row r="57100" spans="21:21" x14ac:dyDescent="0.2">
      <c r="U57100" s="59"/>
    </row>
    <row r="57101" spans="21:21" x14ac:dyDescent="0.2">
      <c r="U57101" s="59"/>
    </row>
    <row r="57102" spans="21:21" x14ac:dyDescent="0.2">
      <c r="U57102" s="59"/>
    </row>
    <row r="57103" spans="21:21" x14ac:dyDescent="0.2">
      <c r="U57103" s="59"/>
    </row>
    <row r="57104" spans="21:21" x14ac:dyDescent="0.2">
      <c r="U57104" s="59"/>
    </row>
    <row r="57105" spans="21:21" x14ac:dyDescent="0.2">
      <c r="U57105" s="59"/>
    </row>
    <row r="57106" spans="21:21" x14ac:dyDescent="0.2">
      <c r="U57106" s="59"/>
    </row>
    <row r="57107" spans="21:21" x14ac:dyDescent="0.2">
      <c r="U57107" s="59"/>
    </row>
    <row r="57108" spans="21:21" x14ac:dyDescent="0.2">
      <c r="U57108" s="59"/>
    </row>
    <row r="57109" spans="21:21" x14ac:dyDescent="0.2">
      <c r="U57109" s="59"/>
    </row>
    <row r="57110" spans="21:21" x14ac:dyDescent="0.2">
      <c r="U57110" s="59"/>
    </row>
    <row r="57111" spans="21:21" x14ac:dyDescent="0.2">
      <c r="U57111" s="59"/>
    </row>
    <row r="57112" spans="21:21" x14ac:dyDescent="0.2">
      <c r="U57112" s="59"/>
    </row>
    <row r="57113" spans="21:21" x14ac:dyDescent="0.2">
      <c r="U57113" s="59"/>
    </row>
    <row r="57114" spans="21:21" x14ac:dyDescent="0.2">
      <c r="U57114" s="59"/>
    </row>
    <row r="57115" spans="21:21" x14ac:dyDescent="0.2">
      <c r="U57115" s="59"/>
    </row>
    <row r="57116" spans="21:21" x14ac:dyDescent="0.2">
      <c r="U57116" s="59"/>
    </row>
    <row r="57117" spans="21:21" x14ac:dyDescent="0.2">
      <c r="U57117" s="59"/>
    </row>
    <row r="57118" spans="21:21" x14ac:dyDescent="0.2">
      <c r="U57118" s="59"/>
    </row>
    <row r="57119" spans="21:21" x14ac:dyDescent="0.2">
      <c r="U57119" s="59"/>
    </row>
    <row r="57120" spans="21:21" x14ac:dyDescent="0.2">
      <c r="U57120" s="59"/>
    </row>
    <row r="57121" spans="21:21" x14ac:dyDescent="0.2">
      <c r="U57121" s="59"/>
    </row>
    <row r="57122" spans="21:21" x14ac:dyDescent="0.2">
      <c r="U57122" s="59"/>
    </row>
    <row r="57123" spans="21:21" x14ac:dyDescent="0.2">
      <c r="U57123" s="59"/>
    </row>
    <row r="57124" spans="21:21" x14ac:dyDescent="0.2">
      <c r="U57124" s="59"/>
    </row>
    <row r="57125" spans="21:21" x14ac:dyDescent="0.2">
      <c r="U57125" s="59"/>
    </row>
    <row r="57126" spans="21:21" x14ac:dyDescent="0.2">
      <c r="U57126" s="59"/>
    </row>
    <row r="57127" spans="21:21" x14ac:dyDescent="0.2">
      <c r="U57127" s="59"/>
    </row>
    <row r="57128" spans="21:21" x14ac:dyDescent="0.2">
      <c r="U57128" s="59"/>
    </row>
    <row r="57129" spans="21:21" x14ac:dyDescent="0.2">
      <c r="U57129" s="59"/>
    </row>
    <row r="57130" spans="21:21" x14ac:dyDescent="0.2">
      <c r="U57130" s="59"/>
    </row>
    <row r="57131" spans="21:21" x14ac:dyDescent="0.2">
      <c r="U57131" s="59"/>
    </row>
    <row r="57132" spans="21:21" x14ac:dyDescent="0.2">
      <c r="U57132" s="59"/>
    </row>
    <row r="57133" spans="21:21" x14ac:dyDescent="0.2">
      <c r="U57133" s="59"/>
    </row>
    <row r="57134" spans="21:21" x14ac:dyDescent="0.2">
      <c r="U57134" s="59"/>
    </row>
    <row r="57135" spans="21:21" x14ac:dyDescent="0.2">
      <c r="U57135" s="59"/>
    </row>
    <row r="57136" spans="21:21" x14ac:dyDescent="0.2">
      <c r="U57136" s="59"/>
    </row>
    <row r="57137" spans="21:21" x14ac:dyDescent="0.2">
      <c r="U57137" s="59"/>
    </row>
    <row r="57138" spans="21:21" x14ac:dyDescent="0.2">
      <c r="U57138" s="59"/>
    </row>
    <row r="57139" spans="21:21" x14ac:dyDescent="0.2">
      <c r="U57139" s="59"/>
    </row>
    <row r="57140" spans="21:21" x14ac:dyDescent="0.2">
      <c r="U57140" s="59"/>
    </row>
    <row r="57141" spans="21:21" x14ac:dyDescent="0.2">
      <c r="U57141" s="59"/>
    </row>
    <row r="57142" spans="21:21" x14ac:dyDescent="0.2">
      <c r="U57142" s="59"/>
    </row>
    <row r="57143" spans="21:21" x14ac:dyDescent="0.2">
      <c r="U57143" s="59"/>
    </row>
    <row r="57144" spans="21:21" x14ac:dyDescent="0.2">
      <c r="U57144" s="59"/>
    </row>
    <row r="57145" spans="21:21" x14ac:dyDescent="0.2">
      <c r="U57145" s="59"/>
    </row>
    <row r="57146" spans="21:21" x14ac:dyDescent="0.2">
      <c r="U57146" s="59"/>
    </row>
    <row r="57147" spans="21:21" x14ac:dyDescent="0.2">
      <c r="U57147" s="59"/>
    </row>
    <row r="57148" spans="21:21" x14ac:dyDescent="0.2">
      <c r="U57148" s="59"/>
    </row>
    <row r="57149" spans="21:21" x14ac:dyDescent="0.2">
      <c r="U57149" s="59"/>
    </row>
    <row r="57150" spans="21:21" x14ac:dyDescent="0.2">
      <c r="U57150" s="59"/>
    </row>
    <row r="57151" spans="21:21" x14ac:dyDescent="0.2">
      <c r="U57151" s="59"/>
    </row>
    <row r="57152" spans="21:21" x14ac:dyDescent="0.2">
      <c r="U57152" s="59"/>
    </row>
    <row r="57153" spans="21:21" x14ac:dyDescent="0.2">
      <c r="U57153" s="59"/>
    </row>
    <row r="57154" spans="21:21" x14ac:dyDescent="0.2">
      <c r="U57154" s="59"/>
    </row>
    <row r="57155" spans="21:21" x14ac:dyDescent="0.2">
      <c r="U57155" s="59"/>
    </row>
    <row r="57156" spans="21:21" x14ac:dyDescent="0.2">
      <c r="U57156" s="59"/>
    </row>
    <row r="57157" spans="21:21" x14ac:dyDescent="0.2">
      <c r="U57157" s="59"/>
    </row>
    <row r="57158" spans="21:21" x14ac:dyDescent="0.2">
      <c r="U57158" s="59"/>
    </row>
    <row r="57159" spans="21:21" x14ac:dyDescent="0.2">
      <c r="U57159" s="59"/>
    </row>
    <row r="57160" spans="21:21" x14ac:dyDescent="0.2">
      <c r="U57160" s="59"/>
    </row>
    <row r="57161" spans="21:21" x14ac:dyDescent="0.2">
      <c r="U57161" s="59"/>
    </row>
    <row r="57162" spans="21:21" x14ac:dyDescent="0.2">
      <c r="U57162" s="59"/>
    </row>
    <row r="57163" spans="21:21" x14ac:dyDescent="0.2">
      <c r="U57163" s="59"/>
    </row>
    <row r="57164" spans="21:21" x14ac:dyDescent="0.2">
      <c r="U57164" s="59"/>
    </row>
    <row r="57165" spans="21:21" x14ac:dyDescent="0.2">
      <c r="U57165" s="59"/>
    </row>
    <row r="57166" spans="21:21" x14ac:dyDescent="0.2">
      <c r="U57166" s="59"/>
    </row>
    <row r="57167" spans="21:21" x14ac:dyDescent="0.2">
      <c r="U57167" s="59"/>
    </row>
    <row r="57168" spans="21:21" x14ac:dyDescent="0.2">
      <c r="U57168" s="59"/>
    </row>
    <row r="57169" spans="21:21" x14ac:dyDescent="0.2">
      <c r="U57169" s="59"/>
    </row>
    <row r="57170" spans="21:21" x14ac:dyDescent="0.2">
      <c r="U57170" s="59"/>
    </row>
    <row r="57171" spans="21:21" x14ac:dyDescent="0.2">
      <c r="U57171" s="59"/>
    </row>
    <row r="57172" spans="21:21" x14ac:dyDescent="0.2">
      <c r="U57172" s="59"/>
    </row>
    <row r="57173" spans="21:21" x14ac:dyDescent="0.2">
      <c r="U57173" s="59"/>
    </row>
    <row r="57174" spans="21:21" x14ac:dyDescent="0.2">
      <c r="U57174" s="59"/>
    </row>
    <row r="57175" spans="21:21" x14ac:dyDescent="0.2">
      <c r="U57175" s="59"/>
    </row>
    <row r="57176" spans="21:21" x14ac:dyDescent="0.2">
      <c r="U57176" s="59"/>
    </row>
    <row r="57177" spans="21:21" x14ac:dyDescent="0.2">
      <c r="U57177" s="59"/>
    </row>
    <row r="57178" spans="21:21" x14ac:dyDescent="0.2">
      <c r="U57178" s="59"/>
    </row>
    <row r="57179" spans="21:21" x14ac:dyDescent="0.2">
      <c r="U57179" s="59"/>
    </row>
    <row r="57180" spans="21:21" x14ac:dyDescent="0.2">
      <c r="U57180" s="59"/>
    </row>
    <row r="57181" spans="21:21" x14ac:dyDescent="0.2">
      <c r="U57181" s="59"/>
    </row>
    <row r="57182" spans="21:21" x14ac:dyDescent="0.2">
      <c r="U57182" s="59"/>
    </row>
    <row r="57183" spans="21:21" x14ac:dyDescent="0.2">
      <c r="U57183" s="59"/>
    </row>
    <row r="57184" spans="21:21" x14ac:dyDescent="0.2">
      <c r="U57184" s="59"/>
    </row>
    <row r="57185" spans="21:21" x14ac:dyDescent="0.2">
      <c r="U57185" s="59"/>
    </row>
    <row r="57186" spans="21:21" x14ac:dyDescent="0.2">
      <c r="U57186" s="59"/>
    </row>
    <row r="57187" spans="21:21" x14ac:dyDescent="0.2">
      <c r="U57187" s="59"/>
    </row>
    <row r="57188" spans="21:21" x14ac:dyDescent="0.2">
      <c r="U57188" s="59"/>
    </row>
    <row r="57189" spans="21:21" x14ac:dyDescent="0.2">
      <c r="U57189" s="59"/>
    </row>
    <row r="57190" spans="21:21" x14ac:dyDescent="0.2">
      <c r="U57190" s="59"/>
    </row>
    <row r="57191" spans="21:21" x14ac:dyDescent="0.2">
      <c r="U57191" s="59"/>
    </row>
    <row r="57192" spans="21:21" x14ac:dyDescent="0.2">
      <c r="U57192" s="59"/>
    </row>
    <row r="57193" spans="21:21" x14ac:dyDescent="0.2">
      <c r="U57193" s="59"/>
    </row>
    <row r="57194" spans="21:21" x14ac:dyDescent="0.2">
      <c r="U57194" s="59"/>
    </row>
    <row r="57195" spans="21:21" x14ac:dyDescent="0.2">
      <c r="U57195" s="59"/>
    </row>
    <row r="57196" spans="21:21" x14ac:dyDescent="0.2">
      <c r="U57196" s="59"/>
    </row>
    <row r="57197" spans="21:21" x14ac:dyDescent="0.2">
      <c r="U57197" s="59"/>
    </row>
    <row r="57198" spans="21:21" x14ac:dyDescent="0.2">
      <c r="U57198" s="59"/>
    </row>
    <row r="57199" spans="21:21" x14ac:dyDescent="0.2">
      <c r="U57199" s="59"/>
    </row>
    <row r="57200" spans="21:21" x14ac:dyDescent="0.2">
      <c r="U57200" s="59"/>
    </row>
    <row r="57201" spans="21:21" x14ac:dyDescent="0.2">
      <c r="U57201" s="59"/>
    </row>
    <row r="57202" spans="21:21" x14ac:dyDescent="0.2">
      <c r="U57202" s="59"/>
    </row>
    <row r="57203" spans="21:21" x14ac:dyDescent="0.2">
      <c r="U57203" s="59"/>
    </row>
    <row r="57204" spans="21:21" x14ac:dyDescent="0.2">
      <c r="U57204" s="59"/>
    </row>
    <row r="57205" spans="21:21" x14ac:dyDescent="0.2">
      <c r="U57205" s="59"/>
    </row>
    <row r="57206" spans="21:21" x14ac:dyDescent="0.2">
      <c r="U57206" s="59"/>
    </row>
    <row r="57207" spans="21:21" x14ac:dyDescent="0.2">
      <c r="U57207" s="59"/>
    </row>
    <row r="57208" spans="21:21" x14ac:dyDescent="0.2">
      <c r="U57208" s="59"/>
    </row>
    <row r="57209" spans="21:21" x14ac:dyDescent="0.2">
      <c r="U57209" s="59"/>
    </row>
    <row r="57210" spans="21:21" x14ac:dyDescent="0.2">
      <c r="U57210" s="59"/>
    </row>
    <row r="57211" spans="21:21" x14ac:dyDescent="0.2">
      <c r="U57211" s="59"/>
    </row>
    <row r="57212" spans="21:21" x14ac:dyDescent="0.2">
      <c r="U57212" s="59"/>
    </row>
    <row r="57213" spans="21:21" x14ac:dyDescent="0.2">
      <c r="U57213" s="59"/>
    </row>
    <row r="57214" spans="21:21" x14ac:dyDescent="0.2">
      <c r="U57214" s="59"/>
    </row>
    <row r="57215" spans="21:21" x14ac:dyDescent="0.2">
      <c r="U57215" s="59"/>
    </row>
    <row r="57216" spans="21:21" x14ac:dyDescent="0.2">
      <c r="U57216" s="59"/>
    </row>
    <row r="57217" spans="21:21" x14ac:dyDescent="0.2">
      <c r="U57217" s="59"/>
    </row>
    <row r="57218" spans="21:21" x14ac:dyDescent="0.2">
      <c r="U57218" s="59"/>
    </row>
    <row r="57219" spans="21:21" x14ac:dyDescent="0.2">
      <c r="U57219" s="59"/>
    </row>
    <row r="57220" spans="21:21" x14ac:dyDescent="0.2">
      <c r="U57220" s="59"/>
    </row>
    <row r="57221" spans="21:21" x14ac:dyDescent="0.2">
      <c r="U57221" s="59"/>
    </row>
    <row r="57222" spans="21:21" x14ac:dyDescent="0.2">
      <c r="U57222" s="59"/>
    </row>
    <row r="57223" spans="21:21" x14ac:dyDescent="0.2">
      <c r="U57223" s="59"/>
    </row>
    <row r="57224" spans="21:21" x14ac:dyDescent="0.2">
      <c r="U57224" s="59"/>
    </row>
    <row r="57225" spans="21:21" x14ac:dyDescent="0.2">
      <c r="U57225" s="59"/>
    </row>
    <row r="57226" spans="21:21" x14ac:dyDescent="0.2">
      <c r="U57226" s="59"/>
    </row>
    <row r="57227" spans="21:21" x14ac:dyDescent="0.2">
      <c r="U57227" s="59"/>
    </row>
    <row r="57228" spans="21:21" x14ac:dyDescent="0.2">
      <c r="U57228" s="59"/>
    </row>
    <row r="57229" spans="21:21" x14ac:dyDescent="0.2">
      <c r="U57229" s="59"/>
    </row>
    <row r="57230" spans="21:21" x14ac:dyDescent="0.2">
      <c r="U57230" s="59"/>
    </row>
    <row r="57231" spans="21:21" x14ac:dyDescent="0.2">
      <c r="U57231" s="59"/>
    </row>
    <row r="57232" spans="21:21" x14ac:dyDescent="0.2">
      <c r="U57232" s="59"/>
    </row>
    <row r="57233" spans="21:21" x14ac:dyDescent="0.2">
      <c r="U57233" s="59"/>
    </row>
    <row r="57234" spans="21:21" x14ac:dyDescent="0.2">
      <c r="U57234" s="59"/>
    </row>
    <row r="57235" spans="21:21" x14ac:dyDescent="0.2">
      <c r="U57235" s="59"/>
    </row>
    <row r="57236" spans="21:21" x14ac:dyDescent="0.2">
      <c r="U57236" s="59"/>
    </row>
    <row r="57237" spans="21:21" x14ac:dyDescent="0.2">
      <c r="U57237" s="59"/>
    </row>
    <row r="57238" spans="21:21" x14ac:dyDescent="0.2">
      <c r="U57238" s="59"/>
    </row>
    <row r="57239" spans="21:21" x14ac:dyDescent="0.2">
      <c r="U57239" s="59"/>
    </row>
    <row r="57240" spans="21:21" x14ac:dyDescent="0.2">
      <c r="U57240" s="59"/>
    </row>
    <row r="57241" spans="21:21" x14ac:dyDescent="0.2">
      <c r="U57241" s="59"/>
    </row>
    <row r="57242" spans="21:21" x14ac:dyDescent="0.2">
      <c r="U57242" s="59"/>
    </row>
    <row r="57243" spans="21:21" x14ac:dyDescent="0.2">
      <c r="U57243" s="59"/>
    </row>
    <row r="57244" spans="21:21" x14ac:dyDescent="0.2">
      <c r="U57244" s="59"/>
    </row>
    <row r="57245" spans="21:21" x14ac:dyDescent="0.2">
      <c r="U57245" s="59"/>
    </row>
    <row r="57246" spans="21:21" x14ac:dyDescent="0.2">
      <c r="U57246" s="59"/>
    </row>
    <row r="57247" spans="21:21" x14ac:dyDescent="0.2">
      <c r="U57247" s="59"/>
    </row>
    <row r="57248" spans="21:21" x14ac:dyDescent="0.2">
      <c r="U57248" s="59"/>
    </row>
    <row r="57249" spans="21:21" x14ac:dyDescent="0.2">
      <c r="U57249" s="59"/>
    </row>
    <row r="57250" spans="21:21" x14ac:dyDescent="0.2">
      <c r="U57250" s="59"/>
    </row>
    <row r="57251" spans="21:21" x14ac:dyDescent="0.2">
      <c r="U57251" s="59"/>
    </row>
    <row r="57252" spans="21:21" x14ac:dyDescent="0.2">
      <c r="U57252" s="59"/>
    </row>
    <row r="57253" spans="21:21" x14ac:dyDescent="0.2">
      <c r="U57253" s="59"/>
    </row>
    <row r="57254" spans="21:21" x14ac:dyDescent="0.2">
      <c r="U57254" s="59"/>
    </row>
    <row r="57255" spans="21:21" x14ac:dyDescent="0.2">
      <c r="U57255" s="59"/>
    </row>
    <row r="57256" spans="21:21" x14ac:dyDescent="0.2">
      <c r="U57256" s="59"/>
    </row>
    <row r="57257" spans="21:21" x14ac:dyDescent="0.2">
      <c r="U57257" s="59"/>
    </row>
    <row r="57258" spans="21:21" x14ac:dyDescent="0.2">
      <c r="U57258" s="59"/>
    </row>
    <row r="57259" spans="21:21" x14ac:dyDescent="0.2">
      <c r="U57259" s="59"/>
    </row>
    <row r="57260" spans="21:21" x14ac:dyDescent="0.2">
      <c r="U57260" s="59"/>
    </row>
    <row r="57261" spans="21:21" x14ac:dyDescent="0.2">
      <c r="U57261" s="59"/>
    </row>
    <row r="57262" spans="21:21" x14ac:dyDescent="0.2">
      <c r="U57262" s="59"/>
    </row>
    <row r="57263" spans="21:21" x14ac:dyDescent="0.2">
      <c r="U57263" s="59"/>
    </row>
    <row r="57264" spans="21:21" x14ac:dyDescent="0.2">
      <c r="U57264" s="59"/>
    </row>
    <row r="57265" spans="21:21" x14ac:dyDescent="0.2">
      <c r="U57265" s="59"/>
    </row>
    <row r="57266" spans="21:21" x14ac:dyDescent="0.2">
      <c r="U57266" s="59"/>
    </row>
    <row r="57267" spans="21:21" x14ac:dyDescent="0.2">
      <c r="U57267" s="59"/>
    </row>
    <row r="57268" spans="21:21" x14ac:dyDescent="0.2">
      <c r="U57268" s="59"/>
    </row>
    <row r="57269" spans="21:21" x14ac:dyDescent="0.2">
      <c r="U57269" s="59"/>
    </row>
    <row r="57270" spans="21:21" x14ac:dyDescent="0.2">
      <c r="U57270" s="59"/>
    </row>
    <row r="57271" spans="21:21" x14ac:dyDescent="0.2">
      <c r="U57271" s="59"/>
    </row>
    <row r="57272" spans="21:21" x14ac:dyDescent="0.2">
      <c r="U57272" s="59"/>
    </row>
    <row r="57273" spans="21:21" x14ac:dyDescent="0.2">
      <c r="U57273" s="59"/>
    </row>
    <row r="57274" spans="21:21" x14ac:dyDescent="0.2">
      <c r="U57274" s="59"/>
    </row>
    <row r="57275" spans="21:21" x14ac:dyDescent="0.2">
      <c r="U57275" s="59"/>
    </row>
    <row r="57276" spans="21:21" x14ac:dyDescent="0.2">
      <c r="U57276" s="59"/>
    </row>
    <row r="57277" spans="21:21" x14ac:dyDescent="0.2">
      <c r="U57277" s="59"/>
    </row>
    <row r="57278" spans="21:21" x14ac:dyDescent="0.2">
      <c r="U57278" s="59"/>
    </row>
    <row r="57279" spans="21:21" x14ac:dyDescent="0.2">
      <c r="U57279" s="59"/>
    </row>
    <row r="57280" spans="21:21" x14ac:dyDescent="0.2">
      <c r="U57280" s="59"/>
    </row>
    <row r="57281" spans="21:21" x14ac:dyDescent="0.2">
      <c r="U57281" s="59"/>
    </row>
    <row r="57282" spans="21:21" x14ac:dyDescent="0.2">
      <c r="U57282" s="59"/>
    </row>
    <row r="57283" spans="21:21" x14ac:dyDescent="0.2">
      <c r="U57283" s="59"/>
    </row>
    <row r="57284" spans="21:21" x14ac:dyDescent="0.2">
      <c r="U57284" s="59"/>
    </row>
    <row r="57285" spans="21:21" x14ac:dyDescent="0.2">
      <c r="U57285" s="59"/>
    </row>
    <row r="57286" spans="21:21" x14ac:dyDescent="0.2">
      <c r="U57286" s="59"/>
    </row>
    <row r="57287" spans="21:21" x14ac:dyDescent="0.2">
      <c r="U57287" s="59"/>
    </row>
    <row r="57288" spans="21:21" x14ac:dyDescent="0.2">
      <c r="U57288" s="59"/>
    </row>
    <row r="57289" spans="21:21" x14ac:dyDescent="0.2">
      <c r="U57289" s="59"/>
    </row>
    <row r="57290" spans="21:21" x14ac:dyDescent="0.2">
      <c r="U57290" s="59"/>
    </row>
    <row r="57291" spans="21:21" x14ac:dyDescent="0.2">
      <c r="U57291" s="59"/>
    </row>
    <row r="57292" spans="21:21" x14ac:dyDescent="0.2">
      <c r="U57292" s="59"/>
    </row>
    <row r="57293" spans="21:21" x14ac:dyDescent="0.2">
      <c r="U57293" s="59"/>
    </row>
    <row r="57294" spans="21:21" x14ac:dyDescent="0.2">
      <c r="U57294" s="59"/>
    </row>
    <row r="57295" spans="21:21" x14ac:dyDescent="0.2">
      <c r="U57295" s="59"/>
    </row>
    <row r="57296" spans="21:21" x14ac:dyDescent="0.2">
      <c r="U57296" s="59"/>
    </row>
    <row r="57297" spans="21:21" x14ac:dyDescent="0.2">
      <c r="U57297" s="59"/>
    </row>
    <row r="57298" spans="21:21" x14ac:dyDescent="0.2">
      <c r="U57298" s="59"/>
    </row>
    <row r="57299" spans="21:21" x14ac:dyDescent="0.2">
      <c r="U57299" s="59"/>
    </row>
    <row r="57300" spans="21:21" x14ac:dyDescent="0.2">
      <c r="U57300" s="59"/>
    </row>
    <row r="57301" spans="21:21" x14ac:dyDescent="0.2">
      <c r="U57301" s="59"/>
    </row>
    <row r="57302" spans="21:21" x14ac:dyDescent="0.2">
      <c r="U57302" s="59"/>
    </row>
    <row r="57303" spans="21:21" x14ac:dyDescent="0.2">
      <c r="U57303" s="59"/>
    </row>
    <row r="57304" spans="21:21" x14ac:dyDescent="0.2">
      <c r="U57304" s="59"/>
    </row>
    <row r="57305" spans="21:21" x14ac:dyDescent="0.2">
      <c r="U57305" s="59"/>
    </row>
    <row r="57306" spans="21:21" x14ac:dyDescent="0.2">
      <c r="U57306" s="59"/>
    </row>
    <row r="57307" spans="21:21" x14ac:dyDescent="0.2">
      <c r="U57307" s="59"/>
    </row>
    <row r="57308" spans="21:21" x14ac:dyDescent="0.2">
      <c r="U57308" s="59"/>
    </row>
    <row r="57309" spans="21:21" x14ac:dyDescent="0.2">
      <c r="U57309" s="59"/>
    </row>
    <row r="57310" spans="21:21" x14ac:dyDescent="0.2">
      <c r="U57310" s="59"/>
    </row>
    <row r="57311" spans="21:21" x14ac:dyDescent="0.2">
      <c r="U57311" s="59"/>
    </row>
    <row r="57312" spans="21:21" x14ac:dyDescent="0.2">
      <c r="U57312" s="59"/>
    </row>
    <row r="57313" spans="21:21" x14ac:dyDescent="0.2">
      <c r="U57313" s="59"/>
    </row>
    <row r="57314" spans="21:21" x14ac:dyDescent="0.2">
      <c r="U57314" s="59"/>
    </row>
    <row r="57315" spans="21:21" x14ac:dyDescent="0.2">
      <c r="U57315" s="59"/>
    </row>
    <row r="57316" spans="21:21" x14ac:dyDescent="0.2">
      <c r="U57316" s="59"/>
    </row>
    <row r="57317" spans="21:21" x14ac:dyDescent="0.2">
      <c r="U57317" s="59"/>
    </row>
    <row r="57318" spans="21:21" x14ac:dyDescent="0.2">
      <c r="U57318" s="59"/>
    </row>
    <row r="57319" spans="21:21" x14ac:dyDescent="0.2">
      <c r="U57319" s="59"/>
    </row>
    <row r="57320" spans="21:21" x14ac:dyDescent="0.2">
      <c r="U57320" s="59"/>
    </row>
    <row r="57321" spans="21:21" x14ac:dyDescent="0.2">
      <c r="U57321" s="59"/>
    </row>
    <row r="57322" spans="21:21" x14ac:dyDescent="0.2">
      <c r="U57322" s="59"/>
    </row>
    <row r="57323" spans="21:21" x14ac:dyDescent="0.2">
      <c r="U57323" s="59"/>
    </row>
    <row r="57324" spans="21:21" x14ac:dyDescent="0.2">
      <c r="U57324" s="59"/>
    </row>
    <row r="57325" spans="21:21" x14ac:dyDescent="0.2">
      <c r="U57325" s="59"/>
    </row>
    <row r="57326" spans="21:21" x14ac:dyDescent="0.2">
      <c r="U57326" s="59"/>
    </row>
    <row r="57327" spans="21:21" x14ac:dyDescent="0.2">
      <c r="U57327" s="59"/>
    </row>
    <row r="57328" spans="21:21" x14ac:dyDescent="0.2">
      <c r="U57328" s="59"/>
    </row>
    <row r="57329" spans="21:21" x14ac:dyDescent="0.2">
      <c r="U57329" s="59"/>
    </row>
    <row r="57330" spans="21:21" x14ac:dyDescent="0.2">
      <c r="U57330" s="59"/>
    </row>
    <row r="57331" spans="21:21" x14ac:dyDescent="0.2">
      <c r="U57331" s="59"/>
    </row>
    <row r="57332" spans="21:21" x14ac:dyDescent="0.2">
      <c r="U57332" s="59"/>
    </row>
    <row r="57333" spans="21:21" x14ac:dyDescent="0.2">
      <c r="U57333" s="59"/>
    </row>
    <row r="57334" spans="21:21" x14ac:dyDescent="0.2">
      <c r="U57334" s="59"/>
    </row>
    <row r="57335" spans="21:21" x14ac:dyDescent="0.2">
      <c r="U57335" s="59"/>
    </row>
    <row r="57336" spans="21:21" x14ac:dyDescent="0.2">
      <c r="U57336" s="59"/>
    </row>
    <row r="57337" spans="21:21" x14ac:dyDescent="0.2">
      <c r="U57337" s="59"/>
    </row>
    <row r="57338" spans="21:21" x14ac:dyDescent="0.2">
      <c r="U57338" s="59"/>
    </row>
    <row r="57339" spans="21:21" x14ac:dyDescent="0.2">
      <c r="U57339" s="59"/>
    </row>
    <row r="57340" spans="21:21" x14ac:dyDescent="0.2">
      <c r="U57340" s="59"/>
    </row>
    <row r="57341" spans="21:21" x14ac:dyDescent="0.2">
      <c r="U57341" s="59"/>
    </row>
    <row r="57342" spans="21:21" x14ac:dyDescent="0.2">
      <c r="U57342" s="59"/>
    </row>
    <row r="57343" spans="21:21" x14ac:dyDescent="0.2">
      <c r="U57343" s="59"/>
    </row>
    <row r="57344" spans="21:21" x14ac:dyDescent="0.2">
      <c r="U57344" s="59"/>
    </row>
    <row r="57345" spans="21:21" x14ac:dyDescent="0.2">
      <c r="U57345" s="59"/>
    </row>
    <row r="57346" spans="21:21" x14ac:dyDescent="0.2">
      <c r="U57346" s="59"/>
    </row>
    <row r="57347" spans="21:21" x14ac:dyDescent="0.2">
      <c r="U57347" s="59"/>
    </row>
    <row r="57348" spans="21:21" x14ac:dyDescent="0.2">
      <c r="U57348" s="59"/>
    </row>
    <row r="57349" spans="21:21" x14ac:dyDescent="0.2">
      <c r="U57349" s="59"/>
    </row>
    <row r="57350" spans="21:21" x14ac:dyDescent="0.2">
      <c r="U57350" s="59"/>
    </row>
    <row r="57351" spans="21:21" x14ac:dyDescent="0.2">
      <c r="U57351" s="59"/>
    </row>
    <row r="57352" spans="21:21" x14ac:dyDescent="0.2">
      <c r="U57352" s="59"/>
    </row>
    <row r="57353" spans="21:21" x14ac:dyDescent="0.2">
      <c r="U57353" s="59"/>
    </row>
    <row r="57354" spans="21:21" x14ac:dyDescent="0.2">
      <c r="U57354" s="59"/>
    </row>
    <row r="57355" spans="21:21" x14ac:dyDescent="0.2">
      <c r="U57355" s="59"/>
    </row>
    <row r="57356" spans="21:21" x14ac:dyDescent="0.2">
      <c r="U57356" s="59"/>
    </row>
    <row r="57357" spans="21:21" x14ac:dyDescent="0.2">
      <c r="U57357" s="59"/>
    </row>
    <row r="57358" spans="21:21" x14ac:dyDescent="0.2">
      <c r="U57358" s="59"/>
    </row>
    <row r="57359" spans="21:21" x14ac:dyDescent="0.2">
      <c r="U57359" s="59"/>
    </row>
    <row r="57360" spans="21:21" x14ac:dyDescent="0.2">
      <c r="U57360" s="59"/>
    </row>
    <row r="57361" spans="21:21" x14ac:dyDescent="0.2">
      <c r="U57361" s="59"/>
    </row>
    <row r="57362" spans="21:21" x14ac:dyDescent="0.2">
      <c r="U57362" s="59"/>
    </row>
    <row r="57363" spans="21:21" x14ac:dyDescent="0.2">
      <c r="U57363" s="59"/>
    </row>
    <row r="57364" spans="21:21" x14ac:dyDescent="0.2">
      <c r="U57364" s="59"/>
    </row>
    <row r="57365" spans="21:21" x14ac:dyDescent="0.2">
      <c r="U57365" s="59"/>
    </row>
    <row r="57366" spans="21:21" x14ac:dyDescent="0.2">
      <c r="U57366" s="59"/>
    </row>
    <row r="57367" spans="21:21" x14ac:dyDescent="0.2">
      <c r="U57367" s="59"/>
    </row>
    <row r="57368" spans="21:21" x14ac:dyDescent="0.2">
      <c r="U57368" s="59"/>
    </row>
    <row r="57369" spans="21:21" x14ac:dyDescent="0.2">
      <c r="U57369" s="59"/>
    </row>
    <row r="57370" spans="21:21" x14ac:dyDescent="0.2">
      <c r="U57370" s="59"/>
    </row>
    <row r="57371" spans="21:21" x14ac:dyDescent="0.2">
      <c r="U57371" s="59"/>
    </row>
    <row r="57372" spans="21:21" x14ac:dyDescent="0.2">
      <c r="U57372" s="59"/>
    </row>
    <row r="57373" spans="21:21" x14ac:dyDescent="0.2">
      <c r="U57373" s="59"/>
    </row>
    <row r="57374" spans="21:21" x14ac:dyDescent="0.2">
      <c r="U57374" s="59"/>
    </row>
    <row r="57375" spans="21:21" x14ac:dyDescent="0.2">
      <c r="U57375" s="59"/>
    </row>
    <row r="57376" spans="21:21" x14ac:dyDescent="0.2">
      <c r="U57376" s="59"/>
    </row>
    <row r="57377" spans="21:21" x14ac:dyDescent="0.2">
      <c r="U57377" s="59"/>
    </row>
    <row r="57378" spans="21:21" x14ac:dyDescent="0.2">
      <c r="U57378" s="59"/>
    </row>
    <row r="57379" spans="21:21" x14ac:dyDescent="0.2">
      <c r="U57379" s="59"/>
    </row>
    <row r="57380" spans="21:21" x14ac:dyDescent="0.2">
      <c r="U57380" s="59"/>
    </row>
    <row r="57381" spans="21:21" x14ac:dyDescent="0.2">
      <c r="U57381" s="59"/>
    </row>
    <row r="57382" spans="21:21" x14ac:dyDescent="0.2">
      <c r="U57382" s="59"/>
    </row>
    <row r="57383" spans="21:21" x14ac:dyDescent="0.2">
      <c r="U57383" s="59"/>
    </row>
    <row r="57384" spans="21:21" x14ac:dyDescent="0.2">
      <c r="U57384" s="59"/>
    </row>
    <row r="57385" spans="21:21" x14ac:dyDescent="0.2">
      <c r="U57385" s="59"/>
    </row>
    <row r="57386" spans="21:21" x14ac:dyDescent="0.2">
      <c r="U57386" s="59"/>
    </row>
    <row r="57387" spans="21:21" x14ac:dyDescent="0.2">
      <c r="U57387" s="59"/>
    </row>
    <row r="57388" spans="21:21" x14ac:dyDescent="0.2">
      <c r="U57388" s="59"/>
    </row>
    <row r="57389" spans="21:21" x14ac:dyDescent="0.2">
      <c r="U57389" s="59"/>
    </row>
    <row r="57390" spans="21:21" x14ac:dyDescent="0.2">
      <c r="U57390" s="59"/>
    </row>
    <row r="57391" spans="21:21" x14ac:dyDescent="0.2">
      <c r="U57391" s="59"/>
    </row>
    <row r="57392" spans="21:21" x14ac:dyDescent="0.2">
      <c r="U57392" s="59"/>
    </row>
    <row r="57393" spans="21:21" x14ac:dyDescent="0.2">
      <c r="U57393" s="59"/>
    </row>
    <row r="57394" spans="21:21" x14ac:dyDescent="0.2">
      <c r="U57394" s="59"/>
    </row>
    <row r="57395" spans="21:21" x14ac:dyDescent="0.2">
      <c r="U57395" s="59"/>
    </row>
    <row r="57396" spans="21:21" x14ac:dyDescent="0.2">
      <c r="U57396" s="59"/>
    </row>
    <row r="57397" spans="21:21" x14ac:dyDescent="0.2">
      <c r="U57397" s="59"/>
    </row>
    <row r="57398" spans="21:21" x14ac:dyDescent="0.2">
      <c r="U57398" s="59"/>
    </row>
    <row r="57399" spans="21:21" x14ac:dyDescent="0.2">
      <c r="U57399" s="59"/>
    </row>
    <row r="57400" spans="21:21" x14ac:dyDescent="0.2">
      <c r="U57400" s="59"/>
    </row>
    <row r="57401" spans="21:21" x14ac:dyDescent="0.2">
      <c r="U57401" s="59"/>
    </row>
    <row r="57402" spans="21:21" x14ac:dyDescent="0.2">
      <c r="U57402" s="59"/>
    </row>
    <row r="57403" spans="21:21" x14ac:dyDescent="0.2">
      <c r="U57403" s="59"/>
    </row>
    <row r="57404" spans="21:21" x14ac:dyDescent="0.2">
      <c r="U57404" s="59"/>
    </row>
    <row r="57405" spans="21:21" x14ac:dyDescent="0.2">
      <c r="U57405" s="59"/>
    </row>
    <row r="57406" spans="21:21" x14ac:dyDescent="0.2">
      <c r="U57406" s="59"/>
    </row>
    <row r="57407" spans="21:21" x14ac:dyDescent="0.2">
      <c r="U57407" s="59"/>
    </row>
    <row r="57408" spans="21:21" x14ac:dyDescent="0.2">
      <c r="U57408" s="59"/>
    </row>
    <row r="57409" spans="21:21" x14ac:dyDescent="0.2">
      <c r="U57409" s="59"/>
    </row>
    <row r="57410" spans="21:21" x14ac:dyDescent="0.2">
      <c r="U57410" s="59"/>
    </row>
    <row r="57411" spans="21:21" x14ac:dyDescent="0.2">
      <c r="U57411" s="59"/>
    </row>
    <row r="57412" spans="21:21" x14ac:dyDescent="0.2">
      <c r="U57412" s="59"/>
    </row>
    <row r="57413" spans="21:21" x14ac:dyDescent="0.2">
      <c r="U57413" s="59"/>
    </row>
    <row r="57414" spans="21:21" x14ac:dyDescent="0.2">
      <c r="U57414" s="59"/>
    </row>
    <row r="57415" spans="21:21" x14ac:dyDescent="0.2">
      <c r="U57415" s="59"/>
    </row>
    <row r="57416" spans="21:21" x14ac:dyDescent="0.2">
      <c r="U57416" s="59"/>
    </row>
    <row r="57417" spans="21:21" x14ac:dyDescent="0.2">
      <c r="U57417" s="59"/>
    </row>
    <row r="57418" spans="21:21" x14ac:dyDescent="0.2">
      <c r="U57418" s="59"/>
    </row>
    <row r="57419" spans="21:21" x14ac:dyDescent="0.2">
      <c r="U57419" s="59"/>
    </row>
    <row r="57420" spans="21:21" x14ac:dyDescent="0.2">
      <c r="U57420" s="59"/>
    </row>
    <row r="57421" spans="21:21" x14ac:dyDescent="0.2">
      <c r="U57421" s="59"/>
    </row>
    <row r="57422" spans="21:21" x14ac:dyDescent="0.2">
      <c r="U57422" s="59"/>
    </row>
    <row r="57423" spans="21:21" x14ac:dyDescent="0.2">
      <c r="U57423" s="59"/>
    </row>
    <row r="57424" spans="21:21" x14ac:dyDescent="0.2">
      <c r="U57424" s="59"/>
    </row>
    <row r="57425" spans="21:21" x14ac:dyDescent="0.2">
      <c r="U57425" s="59"/>
    </row>
    <row r="57426" spans="21:21" x14ac:dyDescent="0.2">
      <c r="U57426" s="59"/>
    </row>
    <row r="57427" spans="21:21" x14ac:dyDescent="0.2">
      <c r="U57427" s="59"/>
    </row>
    <row r="57428" spans="21:21" x14ac:dyDescent="0.2">
      <c r="U57428" s="59"/>
    </row>
    <row r="57429" spans="21:21" x14ac:dyDescent="0.2">
      <c r="U57429" s="59"/>
    </row>
    <row r="57430" spans="21:21" x14ac:dyDescent="0.2">
      <c r="U57430" s="59"/>
    </row>
    <row r="57431" spans="21:21" x14ac:dyDescent="0.2">
      <c r="U57431" s="59"/>
    </row>
    <row r="57432" spans="21:21" x14ac:dyDescent="0.2">
      <c r="U57432" s="59"/>
    </row>
    <row r="57433" spans="21:21" x14ac:dyDescent="0.2">
      <c r="U57433" s="59"/>
    </row>
    <row r="57434" spans="21:21" x14ac:dyDescent="0.2">
      <c r="U57434" s="59"/>
    </row>
    <row r="57435" spans="21:21" x14ac:dyDescent="0.2">
      <c r="U57435" s="59"/>
    </row>
    <row r="57436" spans="21:21" x14ac:dyDescent="0.2">
      <c r="U57436" s="59"/>
    </row>
    <row r="57437" spans="21:21" x14ac:dyDescent="0.2">
      <c r="U57437" s="59"/>
    </row>
    <row r="57438" spans="21:21" x14ac:dyDescent="0.2">
      <c r="U57438" s="59"/>
    </row>
    <row r="57439" spans="21:21" x14ac:dyDescent="0.2">
      <c r="U57439" s="59"/>
    </row>
    <row r="57440" spans="21:21" x14ac:dyDescent="0.2">
      <c r="U57440" s="59"/>
    </row>
    <row r="57441" spans="21:21" x14ac:dyDescent="0.2">
      <c r="U57441" s="59"/>
    </row>
    <row r="57442" spans="21:21" x14ac:dyDescent="0.2">
      <c r="U57442" s="59"/>
    </row>
    <row r="57443" spans="21:21" x14ac:dyDescent="0.2">
      <c r="U57443" s="59"/>
    </row>
    <row r="57444" spans="21:21" x14ac:dyDescent="0.2">
      <c r="U57444" s="59"/>
    </row>
    <row r="57445" spans="21:21" x14ac:dyDescent="0.2">
      <c r="U57445" s="59"/>
    </row>
    <row r="57446" spans="21:21" x14ac:dyDescent="0.2">
      <c r="U57446" s="59"/>
    </row>
    <row r="57447" spans="21:21" x14ac:dyDescent="0.2">
      <c r="U57447" s="59"/>
    </row>
    <row r="57448" spans="21:21" x14ac:dyDescent="0.2">
      <c r="U57448" s="59"/>
    </row>
    <row r="57449" spans="21:21" x14ac:dyDescent="0.2">
      <c r="U57449" s="59"/>
    </row>
    <row r="57450" spans="21:21" x14ac:dyDescent="0.2">
      <c r="U57450" s="59"/>
    </row>
    <row r="57451" spans="21:21" x14ac:dyDescent="0.2">
      <c r="U57451" s="59"/>
    </row>
    <row r="57452" spans="21:21" x14ac:dyDescent="0.2">
      <c r="U57452" s="59"/>
    </row>
    <row r="57453" spans="21:21" x14ac:dyDescent="0.2">
      <c r="U57453" s="59"/>
    </row>
    <row r="57454" spans="21:21" x14ac:dyDescent="0.2">
      <c r="U57454" s="59"/>
    </row>
    <row r="57455" spans="21:21" x14ac:dyDescent="0.2">
      <c r="U57455" s="59"/>
    </row>
    <row r="57456" spans="21:21" x14ac:dyDescent="0.2">
      <c r="U57456" s="59"/>
    </row>
    <row r="57457" spans="21:21" x14ac:dyDescent="0.2">
      <c r="U57457" s="59"/>
    </row>
    <row r="57458" spans="21:21" x14ac:dyDescent="0.2">
      <c r="U57458" s="59"/>
    </row>
    <row r="57459" spans="21:21" x14ac:dyDescent="0.2">
      <c r="U57459" s="59"/>
    </row>
    <row r="57460" spans="21:21" x14ac:dyDescent="0.2">
      <c r="U57460" s="59"/>
    </row>
    <row r="57461" spans="21:21" x14ac:dyDescent="0.2">
      <c r="U57461" s="59"/>
    </row>
    <row r="57462" spans="21:21" x14ac:dyDescent="0.2">
      <c r="U57462" s="59"/>
    </row>
    <row r="57463" spans="21:21" x14ac:dyDescent="0.2">
      <c r="U57463" s="59"/>
    </row>
    <row r="57464" spans="21:21" x14ac:dyDescent="0.2">
      <c r="U57464" s="59"/>
    </row>
    <row r="57465" spans="21:21" x14ac:dyDescent="0.2">
      <c r="U57465" s="59"/>
    </row>
    <row r="57466" spans="21:21" x14ac:dyDescent="0.2">
      <c r="U57466" s="59"/>
    </row>
    <row r="57467" spans="21:21" x14ac:dyDescent="0.2">
      <c r="U57467" s="59"/>
    </row>
    <row r="57468" spans="21:21" x14ac:dyDescent="0.2">
      <c r="U57468" s="59"/>
    </row>
    <row r="57469" spans="21:21" x14ac:dyDescent="0.2">
      <c r="U57469" s="59"/>
    </row>
    <row r="57470" spans="21:21" x14ac:dyDescent="0.2">
      <c r="U57470" s="59"/>
    </row>
    <row r="57471" spans="21:21" x14ac:dyDescent="0.2">
      <c r="U57471" s="59"/>
    </row>
    <row r="57472" spans="21:21" x14ac:dyDescent="0.2">
      <c r="U57472" s="59"/>
    </row>
    <row r="57473" spans="21:21" x14ac:dyDescent="0.2">
      <c r="U57473" s="59"/>
    </row>
    <row r="57474" spans="21:21" x14ac:dyDescent="0.2">
      <c r="U57474" s="59"/>
    </row>
    <row r="57475" spans="21:21" x14ac:dyDescent="0.2">
      <c r="U57475" s="59"/>
    </row>
    <row r="57476" spans="21:21" x14ac:dyDescent="0.2">
      <c r="U57476" s="59"/>
    </row>
    <row r="57477" spans="21:21" x14ac:dyDescent="0.2">
      <c r="U57477" s="59"/>
    </row>
    <row r="57478" spans="21:21" x14ac:dyDescent="0.2">
      <c r="U57478" s="59"/>
    </row>
    <row r="57479" spans="21:21" x14ac:dyDescent="0.2">
      <c r="U57479" s="59"/>
    </row>
    <row r="57480" spans="21:21" x14ac:dyDescent="0.2">
      <c r="U57480" s="59"/>
    </row>
    <row r="57481" spans="21:21" x14ac:dyDescent="0.2">
      <c r="U57481" s="59"/>
    </row>
    <row r="57482" spans="21:21" x14ac:dyDescent="0.2">
      <c r="U57482" s="59"/>
    </row>
    <row r="57483" spans="21:21" x14ac:dyDescent="0.2">
      <c r="U57483" s="59"/>
    </row>
    <row r="57484" spans="21:21" x14ac:dyDescent="0.2">
      <c r="U57484" s="59"/>
    </row>
    <row r="57485" spans="21:21" x14ac:dyDescent="0.2">
      <c r="U57485" s="59"/>
    </row>
    <row r="57486" spans="21:21" x14ac:dyDescent="0.2">
      <c r="U57486" s="59"/>
    </row>
    <row r="57487" spans="21:21" x14ac:dyDescent="0.2">
      <c r="U57487" s="59"/>
    </row>
    <row r="57488" spans="21:21" x14ac:dyDescent="0.2">
      <c r="U57488" s="59"/>
    </row>
    <row r="57489" spans="21:21" x14ac:dyDescent="0.2">
      <c r="U57489" s="59"/>
    </row>
    <row r="57490" spans="21:21" x14ac:dyDescent="0.2">
      <c r="U57490" s="59"/>
    </row>
    <row r="57491" spans="21:21" x14ac:dyDescent="0.2">
      <c r="U57491" s="59"/>
    </row>
    <row r="57492" spans="21:21" x14ac:dyDescent="0.2">
      <c r="U57492" s="59"/>
    </row>
    <row r="57493" spans="21:21" x14ac:dyDescent="0.2">
      <c r="U57493" s="59"/>
    </row>
    <row r="57494" spans="21:21" x14ac:dyDescent="0.2">
      <c r="U57494" s="59"/>
    </row>
    <row r="57495" spans="21:21" x14ac:dyDescent="0.2">
      <c r="U57495" s="59"/>
    </row>
    <row r="57496" spans="21:21" x14ac:dyDescent="0.2">
      <c r="U57496" s="59"/>
    </row>
    <row r="57497" spans="21:21" x14ac:dyDescent="0.2">
      <c r="U57497" s="59"/>
    </row>
    <row r="57498" spans="21:21" x14ac:dyDescent="0.2">
      <c r="U57498" s="59"/>
    </row>
    <row r="57499" spans="21:21" x14ac:dyDescent="0.2">
      <c r="U57499" s="59"/>
    </row>
    <row r="57500" spans="21:21" x14ac:dyDescent="0.2">
      <c r="U57500" s="59"/>
    </row>
    <row r="57501" spans="21:21" x14ac:dyDescent="0.2">
      <c r="U57501" s="59"/>
    </row>
    <row r="57502" spans="21:21" x14ac:dyDescent="0.2">
      <c r="U57502" s="59"/>
    </row>
    <row r="57503" spans="21:21" x14ac:dyDescent="0.2">
      <c r="U57503" s="59"/>
    </row>
    <row r="57504" spans="21:21" x14ac:dyDescent="0.2">
      <c r="U57504" s="59"/>
    </row>
    <row r="57505" spans="21:21" x14ac:dyDescent="0.2">
      <c r="U57505" s="59"/>
    </row>
    <row r="57506" spans="21:21" x14ac:dyDescent="0.2">
      <c r="U57506" s="59"/>
    </row>
    <row r="57507" spans="21:21" x14ac:dyDescent="0.2">
      <c r="U57507" s="59"/>
    </row>
    <row r="57508" spans="21:21" x14ac:dyDescent="0.2">
      <c r="U57508" s="59"/>
    </row>
    <row r="57509" spans="21:21" x14ac:dyDescent="0.2">
      <c r="U57509" s="59"/>
    </row>
    <row r="57510" spans="21:21" x14ac:dyDescent="0.2">
      <c r="U57510" s="59"/>
    </row>
    <row r="57511" spans="21:21" x14ac:dyDescent="0.2">
      <c r="U57511" s="59"/>
    </row>
    <row r="57512" spans="21:21" x14ac:dyDescent="0.2">
      <c r="U57512" s="59"/>
    </row>
    <row r="57513" spans="21:21" x14ac:dyDescent="0.2">
      <c r="U57513" s="59"/>
    </row>
    <row r="57514" spans="21:21" x14ac:dyDescent="0.2">
      <c r="U57514" s="59"/>
    </row>
    <row r="57515" spans="21:21" x14ac:dyDescent="0.2">
      <c r="U57515" s="59"/>
    </row>
    <row r="57516" spans="21:21" x14ac:dyDescent="0.2">
      <c r="U57516" s="59"/>
    </row>
    <row r="57517" spans="21:21" x14ac:dyDescent="0.2">
      <c r="U57517" s="59"/>
    </row>
    <row r="57518" spans="21:21" x14ac:dyDescent="0.2">
      <c r="U57518" s="59"/>
    </row>
    <row r="57519" spans="21:21" x14ac:dyDescent="0.2">
      <c r="U57519" s="59"/>
    </row>
    <row r="57520" spans="21:21" x14ac:dyDescent="0.2">
      <c r="U57520" s="59"/>
    </row>
    <row r="57521" spans="21:21" x14ac:dyDescent="0.2">
      <c r="U57521" s="59"/>
    </row>
    <row r="57522" spans="21:21" x14ac:dyDescent="0.2">
      <c r="U57522" s="59"/>
    </row>
    <row r="57523" spans="21:21" x14ac:dyDescent="0.2">
      <c r="U57523" s="59"/>
    </row>
    <row r="57524" spans="21:21" x14ac:dyDescent="0.2">
      <c r="U57524" s="59"/>
    </row>
    <row r="57525" spans="21:21" x14ac:dyDescent="0.2">
      <c r="U57525" s="59"/>
    </row>
    <row r="57526" spans="21:21" x14ac:dyDescent="0.2">
      <c r="U57526" s="59"/>
    </row>
    <row r="57527" spans="21:21" x14ac:dyDescent="0.2">
      <c r="U57527" s="59"/>
    </row>
    <row r="57528" spans="21:21" x14ac:dyDescent="0.2">
      <c r="U57528" s="59"/>
    </row>
    <row r="57529" spans="21:21" x14ac:dyDescent="0.2">
      <c r="U57529" s="59"/>
    </row>
    <row r="57530" spans="21:21" x14ac:dyDescent="0.2">
      <c r="U57530" s="59"/>
    </row>
    <row r="57531" spans="21:21" x14ac:dyDescent="0.2">
      <c r="U57531" s="59"/>
    </row>
    <row r="57532" spans="21:21" x14ac:dyDescent="0.2">
      <c r="U57532" s="59"/>
    </row>
    <row r="57533" spans="21:21" x14ac:dyDescent="0.2">
      <c r="U57533" s="59"/>
    </row>
    <row r="57534" spans="21:21" x14ac:dyDescent="0.2">
      <c r="U57534" s="59"/>
    </row>
    <row r="57535" spans="21:21" x14ac:dyDescent="0.2">
      <c r="U57535" s="59"/>
    </row>
    <row r="57536" spans="21:21" x14ac:dyDescent="0.2">
      <c r="U57536" s="59"/>
    </row>
    <row r="57537" spans="21:21" x14ac:dyDescent="0.2">
      <c r="U57537" s="59"/>
    </row>
    <row r="57538" spans="21:21" x14ac:dyDescent="0.2">
      <c r="U57538" s="59"/>
    </row>
    <row r="57539" spans="21:21" x14ac:dyDescent="0.2">
      <c r="U57539" s="59"/>
    </row>
    <row r="57540" spans="21:21" x14ac:dyDescent="0.2">
      <c r="U57540" s="59"/>
    </row>
    <row r="57541" spans="21:21" x14ac:dyDescent="0.2">
      <c r="U57541" s="59"/>
    </row>
    <row r="57542" spans="21:21" x14ac:dyDescent="0.2">
      <c r="U57542" s="59"/>
    </row>
    <row r="57543" spans="21:21" x14ac:dyDescent="0.2">
      <c r="U57543" s="59"/>
    </row>
    <row r="57544" spans="21:21" x14ac:dyDescent="0.2">
      <c r="U57544" s="59"/>
    </row>
    <row r="57545" spans="21:21" x14ac:dyDescent="0.2">
      <c r="U57545" s="59"/>
    </row>
    <row r="57546" spans="21:21" x14ac:dyDescent="0.2">
      <c r="U57546" s="59"/>
    </row>
    <row r="57547" spans="21:21" x14ac:dyDescent="0.2">
      <c r="U57547" s="59"/>
    </row>
    <row r="57548" spans="21:21" x14ac:dyDescent="0.2">
      <c r="U57548" s="59"/>
    </row>
    <row r="57549" spans="21:21" x14ac:dyDescent="0.2">
      <c r="U57549" s="59"/>
    </row>
    <row r="57550" spans="21:21" x14ac:dyDescent="0.2">
      <c r="U57550" s="59"/>
    </row>
    <row r="57551" spans="21:21" x14ac:dyDescent="0.2">
      <c r="U57551" s="59"/>
    </row>
    <row r="57552" spans="21:21" x14ac:dyDescent="0.2">
      <c r="U57552" s="59"/>
    </row>
    <row r="57553" spans="21:21" x14ac:dyDescent="0.2">
      <c r="U57553" s="59"/>
    </row>
    <row r="57554" spans="21:21" x14ac:dyDescent="0.2">
      <c r="U57554" s="59"/>
    </row>
    <row r="57555" spans="21:21" x14ac:dyDescent="0.2">
      <c r="U57555" s="59"/>
    </row>
    <row r="57556" spans="21:21" x14ac:dyDescent="0.2">
      <c r="U57556" s="59"/>
    </row>
    <row r="57557" spans="21:21" x14ac:dyDescent="0.2">
      <c r="U57557" s="59"/>
    </row>
    <row r="57558" spans="21:21" x14ac:dyDescent="0.2">
      <c r="U57558" s="59"/>
    </row>
    <row r="57559" spans="21:21" x14ac:dyDescent="0.2">
      <c r="U57559" s="59"/>
    </row>
    <row r="57560" spans="21:21" x14ac:dyDescent="0.2">
      <c r="U57560" s="59"/>
    </row>
    <row r="57561" spans="21:21" x14ac:dyDescent="0.2">
      <c r="U57561" s="59"/>
    </row>
    <row r="57562" spans="21:21" x14ac:dyDescent="0.2">
      <c r="U57562" s="59"/>
    </row>
    <row r="57563" spans="21:21" x14ac:dyDescent="0.2">
      <c r="U57563" s="59"/>
    </row>
    <row r="57564" spans="21:21" x14ac:dyDescent="0.2">
      <c r="U57564" s="59"/>
    </row>
    <row r="57565" spans="21:21" x14ac:dyDescent="0.2">
      <c r="U57565" s="59"/>
    </row>
    <row r="57566" spans="21:21" x14ac:dyDescent="0.2">
      <c r="U57566" s="59"/>
    </row>
    <row r="57567" spans="21:21" x14ac:dyDescent="0.2">
      <c r="U57567" s="59"/>
    </row>
    <row r="57568" spans="21:21" x14ac:dyDescent="0.2">
      <c r="U57568" s="59"/>
    </row>
    <row r="57569" spans="21:21" x14ac:dyDescent="0.2">
      <c r="U57569" s="59"/>
    </row>
    <row r="57570" spans="21:21" x14ac:dyDescent="0.2">
      <c r="U57570" s="59"/>
    </row>
    <row r="57571" spans="21:21" x14ac:dyDescent="0.2">
      <c r="U57571" s="59"/>
    </row>
    <row r="57572" spans="21:21" x14ac:dyDescent="0.2">
      <c r="U57572" s="59"/>
    </row>
    <row r="57573" spans="21:21" x14ac:dyDescent="0.2">
      <c r="U57573" s="59"/>
    </row>
    <row r="57574" spans="21:21" x14ac:dyDescent="0.2">
      <c r="U57574" s="59"/>
    </row>
    <row r="57575" spans="21:21" x14ac:dyDescent="0.2">
      <c r="U57575" s="59"/>
    </row>
    <row r="57576" spans="21:21" x14ac:dyDescent="0.2">
      <c r="U57576" s="59"/>
    </row>
    <row r="57577" spans="21:21" x14ac:dyDescent="0.2">
      <c r="U57577" s="59"/>
    </row>
    <row r="57578" spans="21:21" x14ac:dyDescent="0.2">
      <c r="U57578" s="59"/>
    </row>
    <row r="57579" spans="21:21" x14ac:dyDescent="0.2">
      <c r="U57579" s="59"/>
    </row>
    <row r="57580" spans="21:21" x14ac:dyDescent="0.2">
      <c r="U57580" s="59"/>
    </row>
    <row r="57581" spans="21:21" x14ac:dyDescent="0.2">
      <c r="U57581" s="59"/>
    </row>
    <row r="57582" spans="21:21" x14ac:dyDescent="0.2">
      <c r="U57582" s="59"/>
    </row>
    <row r="57583" spans="21:21" x14ac:dyDescent="0.2">
      <c r="U57583" s="59"/>
    </row>
    <row r="57584" spans="21:21" x14ac:dyDescent="0.2">
      <c r="U57584" s="59"/>
    </row>
    <row r="57585" spans="21:21" x14ac:dyDescent="0.2">
      <c r="U57585" s="59"/>
    </row>
    <row r="57586" spans="21:21" x14ac:dyDescent="0.2">
      <c r="U57586" s="59"/>
    </row>
    <row r="57587" spans="21:21" x14ac:dyDescent="0.2">
      <c r="U57587" s="59"/>
    </row>
    <row r="57588" spans="21:21" x14ac:dyDescent="0.2">
      <c r="U57588" s="59"/>
    </row>
    <row r="57589" spans="21:21" x14ac:dyDescent="0.2">
      <c r="U57589" s="59"/>
    </row>
    <row r="57590" spans="21:21" x14ac:dyDescent="0.2">
      <c r="U57590" s="59"/>
    </row>
    <row r="57591" spans="21:21" x14ac:dyDescent="0.2">
      <c r="U57591" s="59"/>
    </row>
    <row r="57592" spans="21:21" x14ac:dyDescent="0.2">
      <c r="U57592" s="59"/>
    </row>
    <row r="57593" spans="21:21" x14ac:dyDescent="0.2">
      <c r="U57593" s="59"/>
    </row>
    <row r="57594" spans="21:21" x14ac:dyDescent="0.2">
      <c r="U57594" s="59"/>
    </row>
    <row r="57595" spans="21:21" x14ac:dyDescent="0.2">
      <c r="U57595" s="59"/>
    </row>
    <row r="57596" spans="21:21" x14ac:dyDescent="0.2">
      <c r="U57596" s="59"/>
    </row>
    <row r="57597" spans="21:21" x14ac:dyDescent="0.2">
      <c r="U57597" s="59"/>
    </row>
    <row r="57598" spans="21:21" x14ac:dyDescent="0.2">
      <c r="U57598" s="59"/>
    </row>
    <row r="57599" spans="21:21" x14ac:dyDescent="0.2">
      <c r="U57599" s="59"/>
    </row>
    <row r="57600" spans="21:21" x14ac:dyDescent="0.2">
      <c r="U57600" s="59"/>
    </row>
    <row r="57601" spans="21:21" x14ac:dyDescent="0.2">
      <c r="U57601" s="59"/>
    </row>
    <row r="57602" spans="21:21" x14ac:dyDescent="0.2">
      <c r="U57602" s="59"/>
    </row>
    <row r="57603" spans="21:21" x14ac:dyDescent="0.2">
      <c r="U57603" s="59"/>
    </row>
    <row r="57604" spans="21:21" x14ac:dyDescent="0.2">
      <c r="U57604" s="59"/>
    </row>
    <row r="57605" spans="21:21" x14ac:dyDescent="0.2">
      <c r="U57605" s="59"/>
    </row>
    <row r="57606" spans="21:21" x14ac:dyDescent="0.2">
      <c r="U57606" s="59"/>
    </row>
    <row r="57607" spans="21:21" x14ac:dyDescent="0.2">
      <c r="U57607" s="59"/>
    </row>
    <row r="57608" spans="21:21" x14ac:dyDescent="0.2">
      <c r="U57608" s="59"/>
    </row>
    <row r="57609" spans="21:21" x14ac:dyDescent="0.2">
      <c r="U57609" s="59"/>
    </row>
    <row r="57610" spans="21:21" x14ac:dyDescent="0.2">
      <c r="U57610" s="59"/>
    </row>
    <row r="57611" spans="21:21" x14ac:dyDescent="0.2">
      <c r="U57611" s="59"/>
    </row>
    <row r="57612" spans="21:21" x14ac:dyDescent="0.2">
      <c r="U57612" s="59"/>
    </row>
    <row r="57613" spans="21:21" x14ac:dyDescent="0.2">
      <c r="U57613" s="59"/>
    </row>
    <row r="57614" spans="21:21" x14ac:dyDescent="0.2">
      <c r="U57614" s="59"/>
    </row>
    <row r="57615" spans="21:21" x14ac:dyDescent="0.2">
      <c r="U57615" s="59"/>
    </row>
    <row r="57616" spans="21:21" x14ac:dyDescent="0.2">
      <c r="U57616" s="59"/>
    </row>
    <row r="57617" spans="21:21" x14ac:dyDescent="0.2">
      <c r="U57617" s="59"/>
    </row>
    <row r="57618" spans="21:21" x14ac:dyDescent="0.2">
      <c r="U57618" s="59"/>
    </row>
    <row r="57619" spans="21:21" x14ac:dyDescent="0.2">
      <c r="U57619" s="59"/>
    </row>
    <row r="57620" spans="21:21" x14ac:dyDescent="0.2">
      <c r="U57620" s="59"/>
    </row>
    <row r="57621" spans="21:21" x14ac:dyDescent="0.2">
      <c r="U57621" s="59"/>
    </row>
    <row r="57622" spans="21:21" x14ac:dyDescent="0.2">
      <c r="U57622" s="59"/>
    </row>
    <row r="57623" spans="21:21" x14ac:dyDescent="0.2">
      <c r="U57623" s="59"/>
    </row>
    <row r="57624" spans="21:21" x14ac:dyDescent="0.2">
      <c r="U57624" s="59"/>
    </row>
    <row r="57625" spans="21:21" x14ac:dyDescent="0.2">
      <c r="U57625" s="59"/>
    </row>
    <row r="57626" spans="21:21" x14ac:dyDescent="0.2">
      <c r="U57626" s="59"/>
    </row>
    <row r="57627" spans="21:21" x14ac:dyDescent="0.2">
      <c r="U57627" s="59"/>
    </row>
    <row r="57628" spans="21:21" x14ac:dyDescent="0.2">
      <c r="U57628" s="59"/>
    </row>
    <row r="57629" spans="21:21" x14ac:dyDescent="0.2">
      <c r="U57629" s="59"/>
    </row>
    <row r="57630" spans="21:21" x14ac:dyDescent="0.2">
      <c r="U57630" s="59"/>
    </row>
    <row r="57631" spans="21:21" x14ac:dyDescent="0.2">
      <c r="U57631" s="59"/>
    </row>
    <row r="57632" spans="21:21" x14ac:dyDescent="0.2">
      <c r="U57632" s="59"/>
    </row>
    <row r="57633" spans="21:21" x14ac:dyDescent="0.2">
      <c r="U57633" s="59"/>
    </row>
    <row r="57634" spans="21:21" x14ac:dyDescent="0.2">
      <c r="U57634" s="59"/>
    </row>
    <row r="57635" spans="21:21" x14ac:dyDescent="0.2">
      <c r="U57635" s="59"/>
    </row>
    <row r="57636" spans="21:21" x14ac:dyDescent="0.2">
      <c r="U57636" s="59"/>
    </row>
    <row r="57637" spans="21:21" x14ac:dyDescent="0.2">
      <c r="U57637" s="59"/>
    </row>
    <row r="57638" spans="21:21" x14ac:dyDescent="0.2">
      <c r="U57638" s="59"/>
    </row>
    <row r="57639" spans="21:21" x14ac:dyDescent="0.2">
      <c r="U57639" s="59"/>
    </row>
    <row r="57640" spans="21:21" x14ac:dyDescent="0.2">
      <c r="U57640" s="59"/>
    </row>
    <row r="57641" spans="21:21" x14ac:dyDescent="0.2">
      <c r="U57641" s="59"/>
    </row>
    <row r="57642" spans="21:21" x14ac:dyDescent="0.2">
      <c r="U57642" s="59"/>
    </row>
    <row r="57643" spans="21:21" x14ac:dyDescent="0.2">
      <c r="U57643" s="59"/>
    </row>
    <row r="57644" spans="21:21" x14ac:dyDescent="0.2">
      <c r="U57644" s="59"/>
    </row>
    <row r="57645" spans="21:21" x14ac:dyDescent="0.2">
      <c r="U57645" s="59"/>
    </row>
    <row r="57646" spans="21:21" x14ac:dyDescent="0.2">
      <c r="U57646" s="59"/>
    </row>
    <row r="57647" spans="21:21" x14ac:dyDescent="0.2">
      <c r="U57647" s="59"/>
    </row>
    <row r="57648" spans="21:21" x14ac:dyDescent="0.2">
      <c r="U57648" s="59"/>
    </row>
    <row r="57649" spans="21:21" x14ac:dyDescent="0.2">
      <c r="U57649" s="59"/>
    </row>
    <row r="57650" spans="21:21" x14ac:dyDescent="0.2">
      <c r="U57650" s="59"/>
    </row>
    <row r="57651" spans="21:21" x14ac:dyDescent="0.2">
      <c r="U57651" s="59"/>
    </row>
    <row r="57652" spans="21:21" x14ac:dyDescent="0.2">
      <c r="U57652" s="59"/>
    </row>
    <row r="57653" spans="21:21" x14ac:dyDescent="0.2">
      <c r="U57653" s="59"/>
    </row>
    <row r="57654" spans="21:21" x14ac:dyDescent="0.2">
      <c r="U57654" s="59"/>
    </row>
    <row r="57655" spans="21:21" x14ac:dyDescent="0.2">
      <c r="U57655" s="59"/>
    </row>
    <row r="57656" spans="21:21" x14ac:dyDescent="0.2">
      <c r="U57656" s="59"/>
    </row>
    <row r="57657" spans="21:21" x14ac:dyDescent="0.2">
      <c r="U57657" s="59"/>
    </row>
    <row r="57658" spans="21:21" x14ac:dyDescent="0.2">
      <c r="U57658" s="59"/>
    </row>
    <row r="57659" spans="21:21" x14ac:dyDescent="0.2">
      <c r="U57659" s="59"/>
    </row>
    <row r="57660" spans="21:21" x14ac:dyDescent="0.2">
      <c r="U57660" s="59"/>
    </row>
    <row r="57661" spans="21:21" x14ac:dyDescent="0.2">
      <c r="U57661" s="59"/>
    </row>
    <row r="57662" spans="21:21" x14ac:dyDescent="0.2">
      <c r="U57662" s="59"/>
    </row>
    <row r="57663" spans="21:21" x14ac:dyDescent="0.2">
      <c r="U57663" s="59"/>
    </row>
    <row r="57664" spans="21:21" x14ac:dyDescent="0.2">
      <c r="U57664" s="59"/>
    </row>
    <row r="57665" spans="21:21" x14ac:dyDescent="0.2">
      <c r="U57665" s="59"/>
    </row>
    <row r="57666" spans="21:21" x14ac:dyDescent="0.2">
      <c r="U57666" s="59"/>
    </row>
    <row r="57667" spans="21:21" x14ac:dyDescent="0.2">
      <c r="U57667" s="59"/>
    </row>
    <row r="57668" spans="21:21" x14ac:dyDescent="0.2">
      <c r="U57668" s="59"/>
    </row>
    <row r="57669" spans="21:21" x14ac:dyDescent="0.2">
      <c r="U57669" s="59"/>
    </row>
    <row r="57670" spans="21:21" x14ac:dyDescent="0.2">
      <c r="U57670" s="59"/>
    </row>
    <row r="57671" spans="21:21" x14ac:dyDescent="0.2">
      <c r="U57671" s="59"/>
    </row>
    <row r="57672" spans="21:21" x14ac:dyDescent="0.2">
      <c r="U57672" s="59"/>
    </row>
    <row r="57673" spans="21:21" x14ac:dyDescent="0.2">
      <c r="U57673" s="59"/>
    </row>
    <row r="57674" spans="21:21" x14ac:dyDescent="0.2">
      <c r="U57674" s="59"/>
    </row>
    <row r="57675" spans="21:21" x14ac:dyDescent="0.2">
      <c r="U57675" s="59"/>
    </row>
    <row r="57676" spans="21:21" x14ac:dyDescent="0.2">
      <c r="U57676" s="59"/>
    </row>
    <row r="57677" spans="21:21" x14ac:dyDescent="0.2">
      <c r="U57677" s="59"/>
    </row>
    <row r="57678" spans="21:21" x14ac:dyDescent="0.2">
      <c r="U57678" s="59"/>
    </row>
    <row r="57679" spans="21:21" x14ac:dyDescent="0.2">
      <c r="U57679" s="59"/>
    </row>
    <row r="57680" spans="21:21" x14ac:dyDescent="0.2">
      <c r="U57680" s="59"/>
    </row>
    <row r="57681" spans="21:21" x14ac:dyDescent="0.2">
      <c r="U57681" s="59"/>
    </row>
    <row r="57682" spans="21:21" x14ac:dyDescent="0.2">
      <c r="U57682" s="59"/>
    </row>
    <row r="57683" spans="21:21" x14ac:dyDescent="0.2">
      <c r="U57683" s="59"/>
    </row>
    <row r="57684" spans="21:21" x14ac:dyDescent="0.2">
      <c r="U57684" s="59"/>
    </row>
    <row r="57685" spans="21:21" x14ac:dyDescent="0.2">
      <c r="U57685" s="59"/>
    </row>
    <row r="57686" spans="21:21" x14ac:dyDescent="0.2">
      <c r="U57686" s="59"/>
    </row>
    <row r="57687" spans="21:21" x14ac:dyDescent="0.2">
      <c r="U57687" s="59"/>
    </row>
    <row r="57688" spans="21:21" x14ac:dyDescent="0.2">
      <c r="U57688" s="59"/>
    </row>
    <row r="57689" spans="21:21" x14ac:dyDescent="0.2">
      <c r="U57689" s="59"/>
    </row>
    <row r="57690" spans="21:21" x14ac:dyDescent="0.2">
      <c r="U57690" s="59"/>
    </row>
    <row r="57691" spans="21:21" x14ac:dyDescent="0.2">
      <c r="U57691" s="59"/>
    </row>
    <row r="57692" spans="21:21" x14ac:dyDescent="0.2">
      <c r="U57692" s="59"/>
    </row>
    <row r="57693" spans="21:21" x14ac:dyDescent="0.2">
      <c r="U57693" s="59"/>
    </row>
    <row r="57694" spans="21:21" x14ac:dyDescent="0.2">
      <c r="U57694" s="59"/>
    </row>
    <row r="57695" spans="21:21" x14ac:dyDescent="0.2">
      <c r="U57695" s="59"/>
    </row>
    <row r="57696" spans="21:21" x14ac:dyDescent="0.2">
      <c r="U57696" s="59"/>
    </row>
    <row r="57697" spans="21:21" x14ac:dyDescent="0.2">
      <c r="U57697" s="59"/>
    </row>
    <row r="57698" spans="21:21" x14ac:dyDescent="0.2">
      <c r="U57698" s="59"/>
    </row>
    <row r="57699" spans="21:21" x14ac:dyDescent="0.2">
      <c r="U57699" s="59"/>
    </row>
    <row r="57700" spans="21:21" x14ac:dyDescent="0.2">
      <c r="U57700" s="59"/>
    </row>
    <row r="57701" spans="21:21" x14ac:dyDescent="0.2">
      <c r="U57701" s="59"/>
    </row>
    <row r="57702" spans="21:21" x14ac:dyDescent="0.2">
      <c r="U57702" s="59"/>
    </row>
    <row r="57703" spans="21:21" x14ac:dyDescent="0.2">
      <c r="U57703" s="59"/>
    </row>
    <row r="57704" spans="21:21" x14ac:dyDescent="0.2">
      <c r="U57704" s="59"/>
    </row>
    <row r="57705" spans="21:21" x14ac:dyDescent="0.2">
      <c r="U57705" s="59"/>
    </row>
    <row r="57706" spans="21:21" x14ac:dyDescent="0.2">
      <c r="U57706" s="59"/>
    </row>
    <row r="57707" spans="21:21" x14ac:dyDescent="0.2">
      <c r="U57707" s="59"/>
    </row>
    <row r="57708" spans="21:21" x14ac:dyDescent="0.2">
      <c r="U57708" s="59"/>
    </row>
    <row r="57709" spans="21:21" x14ac:dyDescent="0.2">
      <c r="U57709" s="59"/>
    </row>
    <row r="57710" spans="21:21" x14ac:dyDescent="0.2">
      <c r="U57710" s="59"/>
    </row>
    <row r="57711" spans="21:21" x14ac:dyDescent="0.2">
      <c r="U57711" s="59"/>
    </row>
    <row r="57712" spans="21:21" x14ac:dyDescent="0.2">
      <c r="U57712" s="59"/>
    </row>
    <row r="57713" spans="21:21" x14ac:dyDescent="0.2">
      <c r="U57713" s="59"/>
    </row>
    <row r="57714" spans="21:21" x14ac:dyDescent="0.2">
      <c r="U57714" s="59"/>
    </row>
    <row r="57715" spans="21:21" x14ac:dyDescent="0.2">
      <c r="U57715" s="59"/>
    </row>
    <row r="57716" spans="21:21" x14ac:dyDescent="0.2">
      <c r="U57716" s="59"/>
    </row>
    <row r="57717" spans="21:21" x14ac:dyDescent="0.2">
      <c r="U57717" s="59"/>
    </row>
    <row r="57718" spans="21:21" x14ac:dyDescent="0.2">
      <c r="U57718" s="59"/>
    </row>
    <row r="57719" spans="21:21" x14ac:dyDescent="0.2">
      <c r="U57719" s="59"/>
    </row>
    <row r="57720" spans="21:21" x14ac:dyDescent="0.2">
      <c r="U57720" s="59"/>
    </row>
    <row r="57721" spans="21:21" x14ac:dyDescent="0.2">
      <c r="U57721" s="59"/>
    </row>
    <row r="57722" spans="21:21" x14ac:dyDescent="0.2">
      <c r="U57722" s="59"/>
    </row>
    <row r="57723" spans="21:21" x14ac:dyDescent="0.2">
      <c r="U57723" s="59"/>
    </row>
    <row r="57724" spans="21:21" x14ac:dyDescent="0.2">
      <c r="U57724" s="59"/>
    </row>
    <row r="57725" spans="21:21" x14ac:dyDescent="0.2">
      <c r="U57725" s="59"/>
    </row>
    <row r="57726" spans="21:21" x14ac:dyDescent="0.2">
      <c r="U57726" s="59"/>
    </row>
    <row r="57727" spans="21:21" x14ac:dyDescent="0.2">
      <c r="U57727" s="59"/>
    </row>
    <row r="57728" spans="21:21" x14ac:dyDescent="0.2">
      <c r="U57728" s="59"/>
    </row>
    <row r="57729" spans="21:21" x14ac:dyDescent="0.2">
      <c r="U57729" s="59"/>
    </row>
    <row r="57730" spans="21:21" x14ac:dyDescent="0.2">
      <c r="U57730" s="59"/>
    </row>
    <row r="57731" spans="21:21" x14ac:dyDescent="0.2">
      <c r="U57731" s="59"/>
    </row>
    <row r="57732" spans="21:21" x14ac:dyDescent="0.2">
      <c r="U57732" s="59"/>
    </row>
    <row r="57733" spans="21:21" x14ac:dyDescent="0.2">
      <c r="U57733" s="59"/>
    </row>
    <row r="57734" spans="21:21" x14ac:dyDescent="0.2">
      <c r="U57734" s="59"/>
    </row>
    <row r="57735" spans="21:21" x14ac:dyDescent="0.2">
      <c r="U57735" s="59"/>
    </row>
    <row r="57736" spans="21:21" x14ac:dyDescent="0.2">
      <c r="U57736" s="59"/>
    </row>
    <row r="57737" spans="21:21" x14ac:dyDescent="0.2">
      <c r="U57737" s="59"/>
    </row>
    <row r="57738" spans="21:21" x14ac:dyDescent="0.2">
      <c r="U57738" s="59"/>
    </row>
    <row r="57739" spans="21:21" x14ac:dyDescent="0.2">
      <c r="U57739" s="59"/>
    </row>
    <row r="57740" spans="21:21" x14ac:dyDescent="0.2">
      <c r="U57740" s="59"/>
    </row>
    <row r="57741" spans="21:21" x14ac:dyDescent="0.2">
      <c r="U57741" s="59"/>
    </row>
    <row r="57742" spans="21:21" x14ac:dyDescent="0.2">
      <c r="U57742" s="59"/>
    </row>
    <row r="57743" spans="21:21" x14ac:dyDescent="0.2">
      <c r="U57743" s="59"/>
    </row>
    <row r="57744" spans="21:21" x14ac:dyDescent="0.2">
      <c r="U57744" s="59"/>
    </row>
    <row r="57745" spans="21:21" x14ac:dyDescent="0.2">
      <c r="U57745" s="59"/>
    </row>
    <row r="57746" spans="21:21" x14ac:dyDescent="0.2">
      <c r="U57746" s="59"/>
    </row>
    <row r="57747" spans="21:21" x14ac:dyDescent="0.2">
      <c r="U57747" s="59"/>
    </row>
    <row r="57748" spans="21:21" x14ac:dyDescent="0.2">
      <c r="U57748" s="59"/>
    </row>
    <row r="57749" spans="21:21" x14ac:dyDescent="0.2">
      <c r="U57749" s="59"/>
    </row>
    <row r="57750" spans="21:21" x14ac:dyDescent="0.2">
      <c r="U57750" s="59"/>
    </row>
    <row r="57751" spans="21:21" x14ac:dyDescent="0.2">
      <c r="U57751" s="59"/>
    </row>
    <row r="57752" spans="21:21" x14ac:dyDescent="0.2">
      <c r="U57752" s="59"/>
    </row>
    <row r="57753" spans="21:21" x14ac:dyDescent="0.2">
      <c r="U57753" s="59"/>
    </row>
    <row r="57754" spans="21:21" x14ac:dyDescent="0.2">
      <c r="U57754" s="59"/>
    </row>
    <row r="57755" spans="21:21" x14ac:dyDescent="0.2">
      <c r="U57755" s="59"/>
    </row>
    <row r="57756" spans="21:21" x14ac:dyDescent="0.2">
      <c r="U57756" s="59"/>
    </row>
    <row r="57757" spans="21:21" x14ac:dyDescent="0.2">
      <c r="U57757" s="59"/>
    </row>
    <row r="57758" spans="21:21" x14ac:dyDescent="0.2">
      <c r="U57758" s="59"/>
    </row>
    <row r="57759" spans="21:21" x14ac:dyDescent="0.2">
      <c r="U57759" s="59"/>
    </row>
    <row r="57760" spans="21:21" x14ac:dyDescent="0.2">
      <c r="U57760" s="59"/>
    </row>
    <row r="57761" spans="21:21" x14ac:dyDescent="0.2">
      <c r="U57761" s="59"/>
    </row>
    <row r="57762" spans="21:21" x14ac:dyDescent="0.2">
      <c r="U57762" s="59"/>
    </row>
    <row r="57763" spans="21:21" x14ac:dyDescent="0.2">
      <c r="U57763" s="59"/>
    </row>
    <row r="57764" spans="21:21" x14ac:dyDescent="0.2">
      <c r="U57764" s="59"/>
    </row>
    <row r="57765" spans="21:21" x14ac:dyDescent="0.2">
      <c r="U57765" s="59"/>
    </row>
    <row r="57766" spans="21:21" x14ac:dyDescent="0.2">
      <c r="U57766" s="59"/>
    </row>
    <row r="57767" spans="21:21" x14ac:dyDescent="0.2">
      <c r="U57767" s="59"/>
    </row>
    <row r="57768" spans="21:21" x14ac:dyDescent="0.2">
      <c r="U57768" s="59"/>
    </row>
    <row r="57769" spans="21:21" x14ac:dyDescent="0.2">
      <c r="U57769" s="59"/>
    </row>
    <row r="57770" spans="21:21" x14ac:dyDescent="0.2">
      <c r="U57770" s="59"/>
    </row>
    <row r="57771" spans="21:21" x14ac:dyDescent="0.2">
      <c r="U57771" s="59"/>
    </row>
    <row r="57772" spans="21:21" x14ac:dyDescent="0.2">
      <c r="U57772" s="59"/>
    </row>
    <row r="57773" spans="21:21" x14ac:dyDescent="0.2">
      <c r="U57773" s="59"/>
    </row>
    <row r="57774" spans="21:21" x14ac:dyDescent="0.2">
      <c r="U57774" s="59"/>
    </row>
    <row r="57775" spans="21:21" x14ac:dyDescent="0.2">
      <c r="U57775" s="59"/>
    </row>
    <row r="57776" spans="21:21" x14ac:dyDescent="0.2">
      <c r="U57776" s="59"/>
    </row>
    <row r="57777" spans="21:21" x14ac:dyDescent="0.2">
      <c r="U57777" s="59"/>
    </row>
    <row r="57778" spans="21:21" x14ac:dyDescent="0.2">
      <c r="U57778" s="59"/>
    </row>
    <row r="57779" spans="21:21" x14ac:dyDescent="0.2">
      <c r="U57779" s="59"/>
    </row>
    <row r="57780" spans="21:21" x14ac:dyDescent="0.2">
      <c r="U57780" s="59"/>
    </row>
    <row r="57781" spans="21:21" x14ac:dyDescent="0.2">
      <c r="U57781" s="59"/>
    </row>
    <row r="57782" spans="21:21" x14ac:dyDescent="0.2">
      <c r="U57782" s="59"/>
    </row>
    <row r="57783" spans="21:21" x14ac:dyDescent="0.2">
      <c r="U57783" s="59"/>
    </row>
    <row r="57784" spans="21:21" x14ac:dyDescent="0.2">
      <c r="U57784" s="59"/>
    </row>
    <row r="57785" spans="21:21" x14ac:dyDescent="0.2">
      <c r="U57785" s="59"/>
    </row>
    <row r="57786" spans="21:21" x14ac:dyDescent="0.2">
      <c r="U57786" s="59"/>
    </row>
    <row r="57787" spans="21:21" x14ac:dyDescent="0.2">
      <c r="U57787" s="59"/>
    </row>
    <row r="57788" spans="21:21" x14ac:dyDescent="0.2">
      <c r="U57788" s="59"/>
    </row>
    <row r="57789" spans="21:21" x14ac:dyDescent="0.2">
      <c r="U57789" s="59"/>
    </row>
    <row r="57790" spans="21:21" x14ac:dyDescent="0.2">
      <c r="U57790" s="59"/>
    </row>
    <row r="57791" spans="21:21" x14ac:dyDescent="0.2">
      <c r="U57791" s="59"/>
    </row>
    <row r="57792" spans="21:21" x14ac:dyDescent="0.2">
      <c r="U57792" s="59"/>
    </row>
    <row r="57793" spans="21:21" x14ac:dyDescent="0.2">
      <c r="U57793" s="59"/>
    </row>
    <row r="57794" spans="21:21" x14ac:dyDescent="0.2">
      <c r="U57794" s="59"/>
    </row>
    <row r="57795" spans="21:21" x14ac:dyDescent="0.2">
      <c r="U57795" s="59"/>
    </row>
    <row r="57796" spans="21:21" x14ac:dyDescent="0.2">
      <c r="U57796" s="59"/>
    </row>
    <row r="57797" spans="21:21" x14ac:dyDescent="0.2">
      <c r="U57797" s="59"/>
    </row>
    <row r="57798" spans="21:21" x14ac:dyDescent="0.2">
      <c r="U57798" s="59"/>
    </row>
    <row r="57799" spans="21:21" x14ac:dyDescent="0.2">
      <c r="U57799" s="59"/>
    </row>
    <row r="57800" spans="21:21" x14ac:dyDescent="0.2">
      <c r="U57800" s="59"/>
    </row>
    <row r="57801" spans="21:21" x14ac:dyDescent="0.2">
      <c r="U57801" s="59"/>
    </row>
    <row r="57802" spans="21:21" x14ac:dyDescent="0.2">
      <c r="U57802" s="59"/>
    </row>
    <row r="57803" spans="21:21" x14ac:dyDescent="0.2">
      <c r="U57803" s="59"/>
    </row>
    <row r="57804" spans="21:21" x14ac:dyDescent="0.2">
      <c r="U57804" s="59"/>
    </row>
    <row r="57805" spans="21:21" x14ac:dyDescent="0.2">
      <c r="U57805" s="59"/>
    </row>
    <row r="57806" spans="21:21" x14ac:dyDescent="0.2">
      <c r="U57806" s="59"/>
    </row>
    <row r="57807" spans="21:21" x14ac:dyDescent="0.2">
      <c r="U57807" s="59"/>
    </row>
    <row r="57808" spans="21:21" x14ac:dyDescent="0.2">
      <c r="U57808" s="59"/>
    </row>
    <row r="57809" spans="21:21" x14ac:dyDescent="0.2">
      <c r="U57809" s="59"/>
    </row>
    <row r="57810" spans="21:21" x14ac:dyDescent="0.2">
      <c r="U57810" s="59"/>
    </row>
    <row r="57811" spans="21:21" x14ac:dyDescent="0.2">
      <c r="U57811" s="59"/>
    </row>
    <row r="57812" spans="21:21" x14ac:dyDescent="0.2">
      <c r="U57812" s="59"/>
    </row>
    <row r="57813" spans="21:21" x14ac:dyDescent="0.2">
      <c r="U57813" s="59"/>
    </row>
    <row r="57814" spans="21:21" x14ac:dyDescent="0.2">
      <c r="U57814" s="59"/>
    </row>
    <row r="57815" spans="21:21" x14ac:dyDescent="0.2">
      <c r="U57815" s="59"/>
    </row>
    <row r="57816" spans="21:21" x14ac:dyDescent="0.2">
      <c r="U57816" s="59"/>
    </row>
    <row r="57817" spans="21:21" x14ac:dyDescent="0.2">
      <c r="U57817" s="59"/>
    </row>
    <row r="57818" spans="21:21" x14ac:dyDescent="0.2">
      <c r="U57818" s="59"/>
    </row>
    <row r="57819" spans="21:21" x14ac:dyDescent="0.2">
      <c r="U57819" s="59"/>
    </row>
    <row r="57820" spans="21:21" x14ac:dyDescent="0.2">
      <c r="U57820" s="59"/>
    </row>
    <row r="57821" spans="21:21" x14ac:dyDescent="0.2">
      <c r="U57821" s="59"/>
    </row>
    <row r="57822" spans="21:21" x14ac:dyDescent="0.2">
      <c r="U57822" s="59"/>
    </row>
    <row r="57823" spans="21:21" x14ac:dyDescent="0.2">
      <c r="U57823" s="59"/>
    </row>
    <row r="57824" spans="21:21" x14ac:dyDescent="0.2">
      <c r="U57824" s="59"/>
    </row>
    <row r="57825" spans="21:21" x14ac:dyDescent="0.2">
      <c r="U57825" s="59"/>
    </row>
    <row r="57826" spans="21:21" x14ac:dyDescent="0.2">
      <c r="U57826" s="59"/>
    </row>
    <row r="57827" spans="21:21" x14ac:dyDescent="0.2">
      <c r="U57827" s="59"/>
    </row>
    <row r="57828" spans="21:21" x14ac:dyDescent="0.2">
      <c r="U57828" s="59"/>
    </row>
    <row r="57829" spans="21:21" x14ac:dyDescent="0.2">
      <c r="U57829" s="59"/>
    </row>
    <row r="57830" spans="21:21" x14ac:dyDescent="0.2">
      <c r="U57830" s="59"/>
    </row>
    <row r="57831" spans="21:21" x14ac:dyDescent="0.2">
      <c r="U57831" s="59"/>
    </row>
    <row r="57832" spans="21:21" x14ac:dyDescent="0.2">
      <c r="U57832" s="59"/>
    </row>
    <row r="57833" spans="21:21" x14ac:dyDescent="0.2">
      <c r="U57833" s="59"/>
    </row>
    <row r="57834" spans="21:21" x14ac:dyDescent="0.2">
      <c r="U57834" s="59"/>
    </row>
    <row r="57835" spans="21:21" x14ac:dyDescent="0.2">
      <c r="U57835" s="59"/>
    </row>
    <row r="57836" spans="21:21" x14ac:dyDescent="0.2">
      <c r="U57836" s="59"/>
    </row>
    <row r="57837" spans="21:21" x14ac:dyDescent="0.2">
      <c r="U57837" s="59"/>
    </row>
    <row r="57838" spans="21:21" x14ac:dyDescent="0.2">
      <c r="U57838" s="59"/>
    </row>
    <row r="57839" spans="21:21" x14ac:dyDescent="0.2">
      <c r="U57839" s="59"/>
    </row>
    <row r="57840" spans="21:21" x14ac:dyDescent="0.2">
      <c r="U57840" s="59"/>
    </row>
    <row r="57841" spans="21:21" x14ac:dyDescent="0.2">
      <c r="U57841" s="59"/>
    </row>
    <row r="57842" spans="21:21" x14ac:dyDescent="0.2">
      <c r="U57842" s="59"/>
    </row>
    <row r="57843" spans="21:21" x14ac:dyDescent="0.2">
      <c r="U57843" s="59"/>
    </row>
    <row r="57844" spans="21:21" x14ac:dyDescent="0.2">
      <c r="U57844" s="59"/>
    </row>
    <row r="57845" spans="21:21" x14ac:dyDescent="0.2">
      <c r="U57845" s="59"/>
    </row>
    <row r="57846" spans="21:21" x14ac:dyDescent="0.2">
      <c r="U57846" s="59"/>
    </row>
    <row r="57847" spans="21:21" x14ac:dyDescent="0.2">
      <c r="U57847" s="59"/>
    </row>
    <row r="57848" spans="21:21" x14ac:dyDescent="0.2">
      <c r="U57848" s="59"/>
    </row>
    <row r="57849" spans="21:21" x14ac:dyDescent="0.2">
      <c r="U57849" s="59"/>
    </row>
    <row r="57850" spans="21:21" x14ac:dyDescent="0.2">
      <c r="U57850" s="59"/>
    </row>
    <row r="57851" spans="21:21" x14ac:dyDescent="0.2">
      <c r="U57851" s="59"/>
    </row>
    <row r="57852" spans="21:21" x14ac:dyDescent="0.2">
      <c r="U57852" s="59"/>
    </row>
    <row r="57853" spans="21:21" x14ac:dyDescent="0.2">
      <c r="U57853" s="59"/>
    </row>
    <row r="57854" spans="21:21" x14ac:dyDescent="0.2">
      <c r="U57854" s="59"/>
    </row>
    <row r="57855" spans="21:21" x14ac:dyDescent="0.2">
      <c r="U57855" s="59"/>
    </row>
    <row r="57856" spans="21:21" x14ac:dyDescent="0.2">
      <c r="U57856" s="59"/>
    </row>
    <row r="57857" spans="21:21" x14ac:dyDescent="0.2">
      <c r="U57857" s="59"/>
    </row>
    <row r="57858" spans="21:21" x14ac:dyDescent="0.2">
      <c r="U57858" s="59"/>
    </row>
    <row r="57859" spans="21:21" x14ac:dyDescent="0.2">
      <c r="U57859" s="59"/>
    </row>
    <row r="57860" spans="21:21" x14ac:dyDescent="0.2">
      <c r="U57860" s="59"/>
    </row>
    <row r="57861" spans="21:21" x14ac:dyDescent="0.2">
      <c r="U57861" s="59"/>
    </row>
    <row r="57862" spans="21:21" x14ac:dyDescent="0.2">
      <c r="U57862" s="59"/>
    </row>
    <row r="57863" spans="21:21" x14ac:dyDescent="0.2">
      <c r="U57863" s="59"/>
    </row>
    <row r="57864" spans="21:21" x14ac:dyDescent="0.2">
      <c r="U57864" s="59"/>
    </row>
    <row r="57865" spans="21:21" x14ac:dyDescent="0.2">
      <c r="U57865" s="59"/>
    </row>
    <row r="57866" spans="21:21" x14ac:dyDescent="0.2">
      <c r="U57866" s="59"/>
    </row>
    <row r="57867" spans="21:21" x14ac:dyDescent="0.2">
      <c r="U57867" s="59"/>
    </row>
    <row r="57868" spans="21:21" x14ac:dyDescent="0.2">
      <c r="U57868" s="59"/>
    </row>
    <row r="57869" spans="21:21" x14ac:dyDescent="0.2">
      <c r="U57869" s="59"/>
    </row>
    <row r="57870" spans="21:21" x14ac:dyDescent="0.2">
      <c r="U57870" s="59"/>
    </row>
    <row r="57871" spans="21:21" x14ac:dyDescent="0.2">
      <c r="U57871" s="59"/>
    </row>
    <row r="57872" spans="21:21" x14ac:dyDescent="0.2">
      <c r="U57872" s="59"/>
    </row>
    <row r="57873" spans="21:21" x14ac:dyDescent="0.2">
      <c r="U57873" s="59"/>
    </row>
    <row r="57874" spans="21:21" x14ac:dyDescent="0.2">
      <c r="U57874" s="59"/>
    </row>
    <row r="57875" spans="21:21" x14ac:dyDescent="0.2">
      <c r="U57875" s="59"/>
    </row>
    <row r="57876" spans="21:21" x14ac:dyDescent="0.2">
      <c r="U57876" s="59"/>
    </row>
    <row r="57877" spans="21:21" x14ac:dyDescent="0.2">
      <c r="U57877" s="59"/>
    </row>
    <row r="57878" spans="21:21" x14ac:dyDescent="0.2">
      <c r="U57878" s="59"/>
    </row>
    <row r="57879" spans="21:21" x14ac:dyDescent="0.2">
      <c r="U57879" s="59"/>
    </row>
    <row r="57880" spans="21:21" x14ac:dyDescent="0.2">
      <c r="U57880" s="59"/>
    </row>
    <row r="57881" spans="21:21" x14ac:dyDescent="0.2">
      <c r="U57881" s="59"/>
    </row>
    <row r="57882" spans="21:21" x14ac:dyDescent="0.2">
      <c r="U57882" s="59"/>
    </row>
    <row r="57883" spans="21:21" x14ac:dyDescent="0.2">
      <c r="U57883" s="59"/>
    </row>
    <row r="57884" spans="21:21" x14ac:dyDescent="0.2">
      <c r="U57884" s="59"/>
    </row>
    <row r="57885" spans="21:21" x14ac:dyDescent="0.2">
      <c r="U57885" s="59"/>
    </row>
    <row r="57886" spans="21:21" x14ac:dyDescent="0.2">
      <c r="U57886" s="59"/>
    </row>
    <row r="57887" spans="21:21" x14ac:dyDescent="0.2">
      <c r="U57887" s="59"/>
    </row>
    <row r="57888" spans="21:21" x14ac:dyDescent="0.2">
      <c r="U57888" s="59"/>
    </row>
    <row r="57889" spans="21:21" x14ac:dyDescent="0.2">
      <c r="U57889" s="59"/>
    </row>
    <row r="57890" spans="21:21" x14ac:dyDescent="0.2">
      <c r="U57890" s="59"/>
    </row>
    <row r="57891" spans="21:21" x14ac:dyDescent="0.2">
      <c r="U57891" s="59"/>
    </row>
    <row r="57892" spans="21:21" x14ac:dyDescent="0.2">
      <c r="U57892" s="59"/>
    </row>
    <row r="57893" spans="21:21" x14ac:dyDescent="0.2">
      <c r="U57893" s="59"/>
    </row>
    <row r="57894" spans="21:21" x14ac:dyDescent="0.2">
      <c r="U57894" s="59"/>
    </row>
    <row r="57895" spans="21:21" x14ac:dyDescent="0.2">
      <c r="U57895" s="59"/>
    </row>
    <row r="57896" spans="21:21" x14ac:dyDescent="0.2">
      <c r="U57896" s="59"/>
    </row>
    <row r="57897" spans="21:21" x14ac:dyDescent="0.2">
      <c r="U57897" s="59"/>
    </row>
    <row r="57898" spans="21:21" x14ac:dyDescent="0.2">
      <c r="U57898" s="59"/>
    </row>
    <row r="57899" spans="21:21" x14ac:dyDescent="0.2">
      <c r="U57899" s="59"/>
    </row>
    <row r="57900" spans="21:21" x14ac:dyDescent="0.2">
      <c r="U57900" s="59"/>
    </row>
    <row r="57901" spans="21:21" x14ac:dyDescent="0.2">
      <c r="U57901" s="59"/>
    </row>
    <row r="57902" spans="21:21" x14ac:dyDescent="0.2">
      <c r="U57902" s="59"/>
    </row>
    <row r="57903" spans="21:21" x14ac:dyDescent="0.2">
      <c r="U57903" s="59"/>
    </row>
    <row r="57904" spans="21:21" x14ac:dyDescent="0.2">
      <c r="U57904" s="59"/>
    </row>
    <row r="57905" spans="21:21" x14ac:dyDescent="0.2">
      <c r="U57905" s="59"/>
    </row>
    <row r="57906" spans="21:21" x14ac:dyDescent="0.2">
      <c r="U57906" s="59"/>
    </row>
    <row r="57907" spans="21:21" x14ac:dyDescent="0.2">
      <c r="U57907" s="59"/>
    </row>
    <row r="57908" spans="21:21" x14ac:dyDescent="0.2">
      <c r="U57908" s="59"/>
    </row>
    <row r="57909" spans="21:21" x14ac:dyDescent="0.2">
      <c r="U57909" s="59"/>
    </row>
    <row r="57910" spans="21:21" x14ac:dyDescent="0.2">
      <c r="U57910" s="59"/>
    </row>
    <row r="57911" spans="21:21" x14ac:dyDescent="0.2">
      <c r="U57911" s="59"/>
    </row>
    <row r="57912" spans="21:21" x14ac:dyDescent="0.2">
      <c r="U57912" s="59"/>
    </row>
    <row r="57913" spans="21:21" x14ac:dyDescent="0.2">
      <c r="U57913" s="59"/>
    </row>
    <row r="57914" spans="21:21" x14ac:dyDescent="0.2">
      <c r="U57914" s="59"/>
    </row>
    <row r="57915" spans="21:21" x14ac:dyDescent="0.2">
      <c r="U57915" s="59"/>
    </row>
    <row r="57916" spans="21:21" x14ac:dyDescent="0.2">
      <c r="U57916" s="59"/>
    </row>
    <row r="57917" spans="21:21" x14ac:dyDescent="0.2">
      <c r="U57917" s="59"/>
    </row>
    <row r="57918" spans="21:21" x14ac:dyDescent="0.2">
      <c r="U57918" s="59"/>
    </row>
    <row r="57919" spans="21:21" x14ac:dyDescent="0.2">
      <c r="U57919" s="59"/>
    </row>
    <row r="57920" spans="21:21" x14ac:dyDescent="0.2">
      <c r="U57920" s="59"/>
    </row>
    <row r="57921" spans="21:21" x14ac:dyDescent="0.2">
      <c r="U57921" s="59"/>
    </row>
    <row r="57922" spans="21:21" x14ac:dyDescent="0.2">
      <c r="U57922" s="59"/>
    </row>
    <row r="57923" spans="21:21" x14ac:dyDescent="0.2">
      <c r="U57923" s="59"/>
    </row>
    <row r="57924" spans="21:21" x14ac:dyDescent="0.2">
      <c r="U57924" s="59"/>
    </row>
    <row r="57925" spans="21:21" x14ac:dyDescent="0.2">
      <c r="U57925" s="59"/>
    </row>
    <row r="57926" spans="21:21" x14ac:dyDescent="0.2">
      <c r="U57926" s="59"/>
    </row>
    <row r="57927" spans="21:21" x14ac:dyDescent="0.2">
      <c r="U57927" s="59"/>
    </row>
    <row r="57928" spans="21:21" x14ac:dyDescent="0.2">
      <c r="U57928" s="59"/>
    </row>
    <row r="57929" spans="21:21" x14ac:dyDescent="0.2">
      <c r="U57929" s="59"/>
    </row>
    <row r="57930" spans="21:21" x14ac:dyDescent="0.2">
      <c r="U57930" s="59"/>
    </row>
    <row r="57931" spans="21:21" x14ac:dyDescent="0.2">
      <c r="U57931" s="59"/>
    </row>
    <row r="57932" spans="21:21" x14ac:dyDescent="0.2">
      <c r="U57932" s="59"/>
    </row>
    <row r="57933" spans="21:21" x14ac:dyDescent="0.2">
      <c r="U57933" s="59"/>
    </row>
    <row r="57934" spans="21:21" x14ac:dyDescent="0.2">
      <c r="U57934" s="59"/>
    </row>
    <row r="57935" spans="21:21" x14ac:dyDescent="0.2">
      <c r="U57935" s="59"/>
    </row>
    <row r="57936" spans="21:21" x14ac:dyDescent="0.2">
      <c r="U57936" s="59"/>
    </row>
    <row r="57937" spans="21:21" x14ac:dyDescent="0.2">
      <c r="U57937" s="59"/>
    </row>
    <row r="57938" spans="21:21" x14ac:dyDescent="0.2">
      <c r="U57938" s="59"/>
    </row>
    <row r="57939" spans="21:21" x14ac:dyDescent="0.2">
      <c r="U57939" s="59"/>
    </row>
    <row r="57940" spans="21:21" x14ac:dyDescent="0.2">
      <c r="U57940" s="59"/>
    </row>
    <row r="57941" spans="21:21" x14ac:dyDescent="0.2">
      <c r="U57941" s="59"/>
    </row>
    <row r="57942" spans="21:21" x14ac:dyDescent="0.2">
      <c r="U57942" s="59"/>
    </row>
    <row r="57943" spans="21:21" x14ac:dyDescent="0.2">
      <c r="U57943" s="59"/>
    </row>
    <row r="57944" spans="21:21" x14ac:dyDescent="0.2">
      <c r="U57944" s="59"/>
    </row>
    <row r="57945" spans="21:21" x14ac:dyDescent="0.2">
      <c r="U57945" s="59"/>
    </row>
    <row r="57946" spans="21:21" x14ac:dyDescent="0.2">
      <c r="U57946" s="59"/>
    </row>
    <row r="57947" spans="21:21" x14ac:dyDescent="0.2">
      <c r="U57947" s="59"/>
    </row>
    <row r="57948" spans="21:21" x14ac:dyDescent="0.2">
      <c r="U57948" s="59"/>
    </row>
    <row r="57949" spans="21:21" x14ac:dyDescent="0.2">
      <c r="U57949" s="59"/>
    </row>
    <row r="57950" spans="21:21" x14ac:dyDescent="0.2">
      <c r="U57950" s="59"/>
    </row>
    <row r="57951" spans="21:21" x14ac:dyDescent="0.2">
      <c r="U57951" s="59"/>
    </row>
    <row r="57952" spans="21:21" x14ac:dyDescent="0.2">
      <c r="U57952" s="59"/>
    </row>
    <row r="57953" spans="21:21" x14ac:dyDescent="0.2">
      <c r="U57953" s="59"/>
    </row>
    <row r="57954" spans="21:21" x14ac:dyDescent="0.2">
      <c r="U57954" s="59"/>
    </row>
    <row r="57955" spans="21:21" x14ac:dyDescent="0.2">
      <c r="U57955" s="59"/>
    </row>
    <row r="57956" spans="21:21" x14ac:dyDescent="0.2">
      <c r="U57956" s="59"/>
    </row>
    <row r="57957" spans="21:21" x14ac:dyDescent="0.2">
      <c r="U57957" s="59"/>
    </row>
    <row r="57958" spans="21:21" x14ac:dyDescent="0.2">
      <c r="U57958" s="59"/>
    </row>
    <row r="57959" spans="21:21" x14ac:dyDescent="0.2">
      <c r="U57959" s="59"/>
    </row>
    <row r="57960" spans="21:21" x14ac:dyDescent="0.2">
      <c r="U57960" s="59"/>
    </row>
    <row r="57961" spans="21:21" x14ac:dyDescent="0.2">
      <c r="U57961" s="59"/>
    </row>
    <row r="57962" spans="21:21" x14ac:dyDescent="0.2">
      <c r="U57962" s="59"/>
    </row>
    <row r="57963" spans="21:21" x14ac:dyDescent="0.2">
      <c r="U57963" s="59"/>
    </row>
    <row r="57964" spans="21:21" x14ac:dyDescent="0.2">
      <c r="U57964" s="59"/>
    </row>
    <row r="57965" spans="21:21" x14ac:dyDescent="0.2">
      <c r="U57965" s="59"/>
    </row>
    <row r="57966" spans="21:21" x14ac:dyDescent="0.2">
      <c r="U57966" s="59"/>
    </row>
    <row r="57967" spans="21:21" x14ac:dyDescent="0.2">
      <c r="U57967" s="59"/>
    </row>
    <row r="57968" spans="21:21" x14ac:dyDescent="0.2">
      <c r="U57968" s="59"/>
    </row>
    <row r="57969" spans="21:21" x14ac:dyDescent="0.2">
      <c r="U57969" s="59"/>
    </row>
    <row r="57970" spans="21:21" x14ac:dyDescent="0.2">
      <c r="U57970" s="59"/>
    </row>
    <row r="57971" spans="21:21" x14ac:dyDescent="0.2">
      <c r="U57971" s="59"/>
    </row>
    <row r="57972" spans="21:21" x14ac:dyDescent="0.2">
      <c r="U57972" s="59"/>
    </row>
    <row r="57973" spans="21:21" x14ac:dyDescent="0.2">
      <c r="U57973" s="59"/>
    </row>
    <row r="57974" spans="21:21" x14ac:dyDescent="0.2">
      <c r="U57974" s="59"/>
    </row>
    <row r="57975" spans="21:21" x14ac:dyDescent="0.2">
      <c r="U57975" s="59"/>
    </row>
    <row r="57976" spans="21:21" x14ac:dyDescent="0.2">
      <c r="U57976" s="59"/>
    </row>
    <row r="57977" spans="21:21" x14ac:dyDescent="0.2">
      <c r="U57977" s="59"/>
    </row>
    <row r="57978" spans="21:21" x14ac:dyDescent="0.2">
      <c r="U57978" s="59"/>
    </row>
    <row r="57979" spans="21:21" x14ac:dyDescent="0.2">
      <c r="U57979" s="59"/>
    </row>
    <row r="57980" spans="21:21" x14ac:dyDescent="0.2">
      <c r="U57980" s="59"/>
    </row>
    <row r="57981" spans="21:21" x14ac:dyDescent="0.2">
      <c r="U57981" s="59"/>
    </row>
    <row r="57982" spans="21:21" x14ac:dyDescent="0.2">
      <c r="U57982" s="59"/>
    </row>
    <row r="57983" spans="21:21" x14ac:dyDescent="0.2">
      <c r="U57983" s="59"/>
    </row>
    <row r="57984" spans="21:21" x14ac:dyDescent="0.2">
      <c r="U57984" s="59"/>
    </row>
    <row r="57985" spans="21:21" x14ac:dyDescent="0.2">
      <c r="U57985" s="59"/>
    </row>
    <row r="57986" spans="21:21" x14ac:dyDescent="0.2">
      <c r="U57986" s="59"/>
    </row>
    <row r="57987" spans="21:21" x14ac:dyDescent="0.2">
      <c r="U57987" s="59"/>
    </row>
    <row r="57988" spans="21:21" x14ac:dyDescent="0.2">
      <c r="U57988" s="59"/>
    </row>
    <row r="57989" spans="21:21" x14ac:dyDescent="0.2">
      <c r="U57989" s="59"/>
    </row>
    <row r="57990" spans="21:21" x14ac:dyDescent="0.2">
      <c r="U57990" s="59"/>
    </row>
    <row r="57991" spans="21:21" x14ac:dyDescent="0.2">
      <c r="U57991" s="59"/>
    </row>
    <row r="57992" spans="21:21" x14ac:dyDescent="0.2">
      <c r="U57992" s="59"/>
    </row>
    <row r="57993" spans="21:21" x14ac:dyDescent="0.2">
      <c r="U57993" s="59"/>
    </row>
    <row r="57994" spans="21:21" x14ac:dyDescent="0.2">
      <c r="U57994" s="59"/>
    </row>
    <row r="57995" spans="21:21" x14ac:dyDescent="0.2">
      <c r="U57995" s="59"/>
    </row>
    <row r="57996" spans="21:21" x14ac:dyDescent="0.2">
      <c r="U57996" s="59"/>
    </row>
    <row r="57997" spans="21:21" x14ac:dyDescent="0.2">
      <c r="U57997" s="59"/>
    </row>
    <row r="57998" spans="21:21" x14ac:dyDescent="0.2">
      <c r="U57998" s="59"/>
    </row>
    <row r="57999" spans="21:21" x14ac:dyDescent="0.2">
      <c r="U57999" s="59"/>
    </row>
    <row r="58000" spans="21:21" x14ac:dyDescent="0.2">
      <c r="U58000" s="59"/>
    </row>
    <row r="58001" spans="21:21" x14ac:dyDescent="0.2">
      <c r="U58001" s="59"/>
    </row>
    <row r="58002" spans="21:21" x14ac:dyDescent="0.2">
      <c r="U58002" s="59"/>
    </row>
    <row r="58003" spans="21:21" x14ac:dyDescent="0.2">
      <c r="U58003" s="59"/>
    </row>
    <row r="58004" spans="21:21" x14ac:dyDescent="0.2">
      <c r="U58004" s="59"/>
    </row>
    <row r="58005" spans="21:21" x14ac:dyDescent="0.2">
      <c r="U58005" s="59"/>
    </row>
    <row r="58006" spans="21:21" x14ac:dyDescent="0.2">
      <c r="U58006" s="59"/>
    </row>
    <row r="58007" spans="21:21" x14ac:dyDescent="0.2">
      <c r="U58007" s="59"/>
    </row>
    <row r="58008" spans="21:21" x14ac:dyDescent="0.2">
      <c r="U58008" s="59"/>
    </row>
    <row r="58009" spans="21:21" x14ac:dyDescent="0.2">
      <c r="U58009" s="59"/>
    </row>
    <row r="58010" spans="21:21" x14ac:dyDescent="0.2">
      <c r="U58010" s="59"/>
    </row>
    <row r="58011" spans="21:21" x14ac:dyDescent="0.2">
      <c r="U58011" s="59"/>
    </row>
    <row r="58012" spans="21:21" x14ac:dyDescent="0.2">
      <c r="U58012" s="59"/>
    </row>
    <row r="58013" spans="21:21" x14ac:dyDescent="0.2">
      <c r="U58013" s="59"/>
    </row>
    <row r="58014" spans="21:21" x14ac:dyDescent="0.2">
      <c r="U58014" s="59"/>
    </row>
    <row r="58015" spans="21:21" x14ac:dyDescent="0.2">
      <c r="U58015" s="59"/>
    </row>
    <row r="58016" spans="21:21" x14ac:dyDescent="0.2">
      <c r="U58016" s="59"/>
    </row>
    <row r="58017" spans="21:21" x14ac:dyDescent="0.2">
      <c r="U58017" s="59"/>
    </row>
    <row r="58018" spans="21:21" x14ac:dyDescent="0.2">
      <c r="U58018" s="59"/>
    </row>
    <row r="58019" spans="21:21" x14ac:dyDescent="0.2">
      <c r="U58019" s="59"/>
    </row>
    <row r="58020" spans="21:21" x14ac:dyDescent="0.2">
      <c r="U58020" s="59"/>
    </row>
    <row r="58021" spans="21:21" x14ac:dyDescent="0.2">
      <c r="U58021" s="59"/>
    </row>
    <row r="58022" spans="21:21" x14ac:dyDescent="0.2">
      <c r="U58022" s="59"/>
    </row>
    <row r="58023" spans="21:21" x14ac:dyDescent="0.2">
      <c r="U58023" s="59"/>
    </row>
    <row r="58024" spans="21:21" x14ac:dyDescent="0.2">
      <c r="U58024" s="59"/>
    </row>
    <row r="58025" spans="21:21" x14ac:dyDescent="0.2">
      <c r="U58025" s="59"/>
    </row>
    <row r="58026" spans="21:21" x14ac:dyDescent="0.2">
      <c r="U58026" s="59"/>
    </row>
    <row r="58027" spans="21:21" x14ac:dyDescent="0.2">
      <c r="U58027" s="59"/>
    </row>
    <row r="58028" spans="21:21" x14ac:dyDescent="0.2">
      <c r="U58028" s="59"/>
    </row>
    <row r="58029" spans="21:21" x14ac:dyDescent="0.2">
      <c r="U58029" s="59"/>
    </row>
    <row r="58030" spans="21:21" x14ac:dyDescent="0.2">
      <c r="U58030" s="59"/>
    </row>
    <row r="58031" spans="21:21" x14ac:dyDescent="0.2">
      <c r="U58031" s="59"/>
    </row>
    <row r="58032" spans="21:21" x14ac:dyDescent="0.2">
      <c r="U58032" s="59"/>
    </row>
    <row r="58033" spans="21:21" x14ac:dyDescent="0.2">
      <c r="U58033" s="59"/>
    </row>
    <row r="58034" spans="21:21" x14ac:dyDescent="0.2">
      <c r="U58034" s="59"/>
    </row>
    <row r="58035" spans="21:21" x14ac:dyDescent="0.2">
      <c r="U58035" s="59"/>
    </row>
    <row r="58036" spans="21:21" x14ac:dyDescent="0.2">
      <c r="U58036" s="59"/>
    </row>
    <row r="58037" spans="21:21" x14ac:dyDescent="0.2">
      <c r="U58037" s="59"/>
    </row>
    <row r="58038" spans="21:21" x14ac:dyDescent="0.2">
      <c r="U58038" s="59"/>
    </row>
    <row r="58039" spans="21:21" x14ac:dyDescent="0.2">
      <c r="U58039" s="59"/>
    </row>
    <row r="58040" spans="21:21" x14ac:dyDescent="0.2">
      <c r="U58040" s="59"/>
    </row>
    <row r="58041" spans="21:21" x14ac:dyDescent="0.2">
      <c r="U58041" s="59"/>
    </row>
    <row r="58042" spans="21:21" x14ac:dyDescent="0.2">
      <c r="U58042" s="59"/>
    </row>
    <row r="58043" spans="21:21" x14ac:dyDescent="0.2">
      <c r="U58043" s="59"/>
    </row>
    <row r="58044" spans="21:21" x14ac:dyDescent="0.2">
      <c r="U58044" s="59"/>
    </row>
    <row r="58045" spans="21:21" x14ac:dyDescent="0.2">
      <c r="U58045" s="59"/>
    </row>
    <row r="58046" spans="21:21" x14ac:dyDescent="0.2">
      <c r="U58046" s="59"/>
    </row>
    <row r="58047" spans="21:21" x14ac:dyDescent="0.2">
      <c r="U58047" s="59"/>
    </row>
    <row r="58048" spans="21:21" x14ac:dyDescent="0.2">
      <c r="U58048" s="59"/>
    </row>
    <row r="58049" spans="21:21" x14ac:dyDescent="0.2">
      <c r="U58049" s="59"/>
    </row>
    <row r="58050" spans="21:21" x14ac:dyDescent="0.2">
      <c r="U58050" s="59"/>
    </row>
    <row r="58051" spans="21:21" x14ac:dyDescent="0.2">
      <c r="U58051" s="59"/>
    </row>
    <row r="58052" spans="21:21" x14ac:dyDescent="0.2">
      <c r="U58052" s="59"/>
    </row>
    <row r="58053" spans="21:21" x14ac:dyDescent="0.2">
      <c r="U58053" s="59"/>
    </row>
    <row r="58054" spans="21:21" x14ac:dyDescent="0.2">
      <c r="U58054" s="59"/>
    </row>
    <row r="58055" spans="21:21" x14ac:dyDescent="0.2">
      <c r="U58055" s="59"/>
    </row>
    <row r="58056" spans="21:21" x14ac:dyDescent="0.2">
      <c r="U58056" s="59"/>
    </row>
    <row r="58057" spans="21:21" x14ac:dyDescent="0.2">
      <c r="U58057" s="59"/>
    </row>
    <row r="58058" spans="21:21" x14ac:dyDescent="0.2">
      <c r="U58058" s="59"/>
    </row>
    <row r="58059" spans="21:21" x14ac:dyDescent="0.2">
      <c r="U58059" s="59"/>
    </row>
    <row r="58060" spans="21:21" x14ac:dyDescent="0.2">
      <c r="U58060" s="59"/>
    </row>
    <row r="58061" spans="21:21" x14ac:dyDescent="0.2">
      <c r="U58061" s="59"/>
    </row>
    <row r="58062" spans="21:21" x14ac:dyDescent="0.2">
      <c r="U58062" s="59"/>
    </row>
    <row r="58063" spans="21:21" x14ac:dyDescent="0.2">
      <c r="U58063" s="59"/>
    </row>
    <row r="58064" spans="21:21" x14ac:dyDescent="0.2">
      <c r="U58064" s="59"/>
    </row>
    <row r="58065" spans="21:21" x14ac:dyDescent="0.2">
      <c r="U58065" s="59"/>
    </row>
    <row r="58066" spans="21:21" x14ac:dyDescent="0.2">
      <c r="U58066" s="59"/>
    </row>
    <row r="58067" spans="21:21" x14ac:dyDescent="0.2">
      <c r="U58067" s="59"/>
    </row>
    <row r="58068" spans="21:21" x14ac:dyDescent="0.2">
      <c r="U58068" s="59"/>
    </row>
    <row r="58069" spans="21:21" x14ac:dyDescent="0.2">
      <c r="U58069" s="59"/>
    </row>
    <row r="58070" spans="21:21" x14ac:dyDescent="0.2">
      <c r="U58070" s="59"/>
    </row>
    <row r="58071" spans="21:21" x14ac:dyDescent="0.2">
      <c r="U58071" s="59"/>
    </row>
    <row r="58072" spans="21:21" x14ac:dyDescent="0.2">
      <c r="U58072" s="59"/>
    </row>
    <row r="58073" spans="21:21" x14ac:dyDescent="0.2">
      <c r="U58073" s="59"/>
    </row>
    <row r="58074" spans="21:21" x14ac:dyDescent="0.2">
      <c r="U58074" s="59"/>
    </row>
    <row r="58075" spans="21:21" x14ac:dyDescent="0.2">
      <c r="U58075" s="59"/>
    </row>
    <row r="58076" spans="21:21" x14ac:dyDescent="0.2">
      <c r="U58076" s="59"/>
    </row>
    <row r="58077" spans="21:21" x14ac:dyDescent="0.2">
      <c r="U58077" s="59"/>
    </row>
    <row r="58078" spans="21:21" x14ac:dyDescent="0.2">
      <c r="U58078" s="59"/>
    </row>
    <row r="58079" spans="21:21" x14ac:dyDescent="0.2">
      <c r="U58079" s="59"/>
    </row>
    <row r="58080" spans="21:21" x14ac:dyDescent="0.2">
      <c r="U58080" s="59"/>
    </row>
    <row r="58081" spans="21:21" x14ac:dyDescent="0.2">
      <c r="U58081" s="59"/>
    </row>
    <row r="58082" spans="21:21" x14ac:dyDescent="0.2">
      <c r="U58082" s="59"/>
    </row>
    <row r="58083" spans="21:21" x14ac:dyDescent="0.2">
      <c r="U58083" s="59"/>
    </row>
    <row r="58084" spans="21:21" x14ac:dyDescent="0.2">
      <c r="U58084" s="59"/>
    </row>
    <row r="58085" spans="21:21" x14ac:dyDescent="0.2">
      <c r="U58085" s="59"/>
    </row>
    <row r="58086" spans="21:21" x14ac:dyDescent="0.2">
      <c r="U58086" s="59"/>
    </row>
    <row r="58087" spans="21:21" x14ac:dyDescent="0.2">
      <c r="U58087" s="59"/>
    </row>
    <row r="58088" spans="21:21" x14ac:dyDescent="0.2">
      <c r="U58088" s="59"/>
    </row>
    <row r="58089" spans="21:21" x14ac:dyDescent="0.2">
      <c r="U58089" s="59"/>
    </row>
    <row r="58090" spans="21:21" x14ac:dyDescent="0.2">
      <c r="U58090" s="59"/>
    </row>
    <row r="58091" spans="21:21" x14ac:dyDescent="0.2">
      <c r="U58091" s="59"/>
    </row>
    <row r="58092" spans="21:21" x14ac:dyDescent="0.2">
      <c r="U58092" s="59"/>
    </row>
    <row r="58093" spans="21:21" x14ac:dyDescent="0.2">
      <c r="U58093" s="59"/>
    </row>
    <row r="58094" spans="21:21" x14ac:dyDescent="0.2">
      <c r="U58094" s="59"/>
    </row>
    <row r="58095" spans="21:21" x14ac:dyDescent="0.2">
      <c r="U58095" s="59"/>
    </row>
    <row r="58096" spans="21:21" x14ac:dyDescent="0.2">
      <c r="U58096" s="59"/>
    </row>
    <row r="58097" spans="21:21" x14ac:dyDescent="0.2">
      <c r="U58097" s="59"/>
    </row>
    <row r="58098" spans="21:21" x14ac:dyDescent="0.2">
      <c r="U58098" s="59"/>
    </row>
    <row r="58099" spans="21:21" x14ac:dyDescent="0.2">
      <c r="U58099" s="59"/>
    </row>
    <row r="58100" spans="21:21" x14ac:dyDescent="0.2">
      <c r="U58100" s="59"/>
    </row>
    <row r="58101" spans="21:21" x14ac:dyDescent="0.2">
      <c r="U58101" s="59"/>
    </row>
    <row r="58102" spans="21:21" x14ac:dyDescent="0.2">
      <c r="U58102" s="59"/>
    </row>
    <row r="58103" spans="21:21" x14ac:dyDescent="0.2">
      <c r="U58103" s="59"/>
    </row>
    <row r="58104" spans="21:21" x14ac:dyDescent="0.2">
      <c r="U58104" s="59"/>
    </row>
    <row r="58105" spans="21:21" x14ac:dyDescent="0.2">
      <c r="U58105" s="59"/>
    </row>
    <row r="58106" spans="21:21" x14ac:dyDescent="0.2">
      <c r="U58106" s="59"/>
    </row>
    <row r="58107" spans="21:21" x14ac:dyDescent="0.2">
      <c r="U58107" s="59"/>
    </row>
    <row r="58108" spans="21:21" x14ac:dyDescent="0.2">
      <c r="U58108" s="59"/>
    </row>
    <row r="58109" spans="21:21" x14ac:dyDescent="0.2">
      <c r="U58109" s="59"/>
    </row>
    <row r="58110" spans="21:21" x14ac:dyDescent="0.2">
      <c r="U58110" s="59"/>
    </row>
    <row r="58111" spans="21:21" x14ac:dyDescent="0.2">
      <c r="U58111" s="59"/>
    </row>
    <row r="58112" spans="21:21" x14ac:dyDescent="0.2">
      <c r="U58112" s="59"/>
    </row>
    <row r="58113" spans="21:21" x14ac:dyDescent="0.2">
      <c r="U58113" s="59"/>
    </row>
    <row r="58114" spans="21:21" x14ac:dyDescent="0.2">
      <c r="U58114" s="59"/>
    </row>
    <row r="58115" spans="21:21" x14ac:dyDescent="0.2">
      <c r="U58115" s="59"/>
    </row>
    <row r="58116" spans="21:21" x14ac:dyDescent="0.2">
      <c r="U58116" s="59"/>
    </row>
    <row r="58117" spans="21:21" x14ac:dyDescent="0.2">
      <c r="U58117" s="59"/>
    </row>
    <row r="58118" spans="21:21" x14ac:dyDescent="0.2">
      <c r="U58118" s="59"/>
    </row>
    <row r="58119" spans="21:21" x14ac:dyDescent="0.2">
      <c r="U58119" s="59"/>
    </row>
    <row r="58120" spans="21:21" x14ac:dyDescent="0.2">
      <c r="U58120" s="59"/>
    </row>
    <row r="58121" spans="21:21" x14ac:dyDescent="0.2">
      <c r="U58121" s="59"/>
    </row>
    <row r="58122" spans="21:21" x14ac:dyDescent="0.2">
      <c r="U58122" s="59"/>
    </row>
    <row r="58123" spans="21:21" x14ac:dyDescent="0.2">
      <c r="U58123" s="59"/>
    </row>
    <row r="58124" spans="21:21" x14ac:dyDescent="0.2">
      <c r="U58124" s="59"/>
    </row>
    <row r="58125" spans="21:21" x14ac:dyDescent="0.2">
      <c r="U58125" s="59"/>
    </row>
    <row r="58126" spans="21:21" x14ac:dyDescent="0.2">
      <c r="U58126" s="59"/>
    </row>
    <row r="58127" spans="21:21" x14ac:dyDescent="0.2">
      <c r="U58127" s="59"/>
    </row>
    <row r="58128" spans="21:21" x14ac:dyDescent="0.2">
      <c r="U58128" s="59"/>
    </row>
    <row r="58129" spans="21:21" x14ac:dyDescent="0.2">
      <c r="U58129" s="59"/>
    </row>
    <row r="58130" spans="21:21" x14ac:dyDescent="0.2">
      <c r="U58130" s="59"/>
    </row>
    <row r="58131" spans="21:21" x14ac:dyDescent="0.2">
      <c r="U58131" s="59"/>
    </row>
    <row r="58132" spans="21:21" x14ac:dyDescent="0.2">
      <c r="U58132" s="59"/>
    </row>
    <row r="58133" spans="21:21" x14ac:dyDescent="0.2">
      <c r="U58133" s="59"/>
    </row>
    <row r="58134" spans="21:21" x14ac:dyDescent="0.2">
      <c r="U58134" s="59"/>
    </row>
    <row r="58135" spans="21:21" x14ac:dyDescent="0.2">
      <c r="U58135" s="59"/>
    </row>
    <row r="58136" spans="21:21" x14ac:dyDescent="0.2">
      <c r="U58136" s="59"/>
    </row>
    <row r="58137" spans="21:21" x14ac:dyDescent="0.2">
      <c r="U58137" s="59"/>
    </row>
    <row r="58138" spans="21:21" x14ac:dyDescent="0.2">
      <c r="U58138" s="59"/>
    </row>
    <row r="58139" spans="21:21" x14ac:dyDescent="0.2">
      <c r="U58139" s="59"/>
    </row>
    <row r="58140" spans="21:21" x14ac:dyDescent="0.2">
      <c r="U58140" s="59"/>
    </row>
    <row r="58141" spans="21:21" x14ac:dyDescent="0.2">
      <c r="U58141" s="59"/>
    </row>
    <row r="58142" spans="21:21" x14ac:dyDescent="0.2">
      <c r="U58142" s="59"/>
    </row>
    <row r="58143" spans="21:21" x14ac:dyDescent="0.2">
      <c r="U58143" s="59"/>
    </row>
    <row r="58144" spans="21:21" x14ac:dyDescent="0.2">
      <c r="U58144" s="59"/>
    </row>
    <row r="58145" spans="21:21" x14ac:dyDescent="0.2">
      <c r="U58145" s="59"/>
    </row>
    <row r="58146" spans="21:21" x14ac:dyDescent="0.2">
      <c r="U58146" s="59"/>
    </row>
    <row r="58147" spans="21:21" x14ac:dyDescent="0.2">
      <c r="U58147" s="59"/>
    </row>
    <row r="58148" spans="21:21" x14ac:dyDescent="0.2">
      <c r="U58148" s="59"/>
    </row>
    <row r="58149" spans="21:21" x14ac:dyDescent="0.2">
      <c r="U58149" s="59"/>
    </row>
    <row r="58150" spans="21:21" x14ac:dyDescent="0.2">
      <c r="U58150" s="59"/>
    </row>
    <row r="58151" spans="21:21" x14ac:dyDescent="0.2">
      <c r="U58151" s="59"/>
    </row>
    <row r="58152" spans="21:21" x14ac:dyDescent="0.2">
      <c r="U58152" s="59"/>
    </row>
    <row r="58153" spans="21:21" x14ac:dyDescent="0.2">
      <c r="U58153" s="59"/>
    </row>
    <row r="58154" spans="21:21" x14ac:dyDescent="0.2">
      <c r="U58154" s="59"/>
    </row>
    <row r="58155" spans="21:21" x14ac:dyDescent="0.2">
      <c r="U58155" s="59"/>
    </row>
    <row r="58156" spans="21:21" x14ac:dyDescent="0.2">
      <c r="U58156" s="59"/>
    </row>
    <row r="58157" spans="21:21" x14ac:dyDescent="0.2">
      <c r="U58157" s="59"/>
    </row>
    <row r="58158" spans="21:21" x14ac:dyDescent="0.2">
      <c r="U58158" s="59"/>
    </row>
    <row r="58159" spans="21:21" x14ac:dyDescent="0.2">
      <c r="U58159" s="59"/>
    </row>
    <row r="58160" spans="21:21" x14ac:dyDescent="0.2">
      <c r="U58160" s="59"/>
    </row>
    <row r="58161" spans="21:21" x14ac:dyDescent="0.2">
      <c r="U58161" s="59"/>
    </row>
    <row r="58162" spans="21:21" x14ac:dyDescent="0.2">
      <c r="U58162" s="59"/>
    </row>
    <row r="58163" spans="21:21" x14ac:dyDescent="0.2">
      <c r="U58163" s="59"/>
    </row>
    <row r="58164" spans="21:21" x14ac:dyDescent="0.2">
      <c r="U58164" s="59"/>
    </row>
    <row r="58165" spans="21:21" x14ac:dyDescent="0.2">
      <c r="U58165" s="59"/>
    </row>
    <row r="58166" spans="21:21" x14ac:dyDescent="0.2">
      <c r="U58166" s="59"/>
    </row>
    <row r="58167" spans="21:21" x14ac:dyDescent="0.2">
      <c r="U58167" s="59"/>
    </row>
    <row r="58168" spans="21:21" x14ac:dyDescent="0.2">
      <c r="U58168" s="59"/>
    </row>
    <row r="58169" spans="21:21" x14ac:dyDescent="0.2">
      <c r="U58169" s="59"/>
    </row>
    <row r="58170" spans="21:21" x14ac:dyDescent="0.2">
      <c r="U58170" s="59"/>
    </row>
    <row r="58171" spans="21:21" x14ac:dyDescent="0.2">
      <c r="U58171" s="59"/>
    </row>
    <row r="58172" spans="21:21" x14ac:dyDescent="0.2">
      <c r="U58172" s="59"/>
    </row>
    <row r="58173" spans="21:21" x14ac:dyDescent="0.2">
      <c r="U58173" s="59"/>
    </row>
    <row r="58174" spans="21:21" x14ac:dyDescent="0.2">
      <c r="U58174" s="59"/>
    </row>
    <row r="58175" spans="21:21" x14ac:dyDescent="0.2">
      <c r="U58175" s="59"/>
    </row>
    <row r="58176" spans="21:21" x14ac:dyDescent="0.2">
      <c r="U58176" s="59"/>
    </row>
    <row r="58177" spans="21:21" x14ac:dyDescent="0.2">
      <c r="U58177" s="59"/>
    </row>
    <row r="58178" spans="21:21" x14ac:dyDescent="0.2">
      <c r="U58178" s="59"/>
    </row>
    <row r="58179" spans="21:21" x14ac:dyDescent="0.2">
      <c r="U58179" s="59"/>
    </row>
    <row r="58180" spans="21:21" x14ac:dyDescent="0.2">
      <c r="U58180" s="59"/>
    </row>
    <row r="58181" spans="21:21" x14ac:dyDescent="0.2">
      <c r="U58181" s="59"/>
    </row>
    <row r="58182" spans="21:21" x14ac:dyDescent="0.2">
      <c r="U58182" s="59"/>
    </row>
    <row r="58183" spans="21:21" x14ac:dyDescent="0.2">
      <c r="U58183" s="59"/>
    </row>
    <row r="58184" spans="21:21" x14ac:dyDescent="0.2">
      <c r="U58184" s="59"/>
    </row>
    <row r="58185" spans="21:21" x14ac:dyDescent="0.2">
      <c r="U58185" s="59"/>
    </row>
    <row r="58186" spans="21:21" x14ac:dyDescent="0.2">
      <c r="U58186" s="59"/>
    </row>
    <row r="58187" spans="21:21" x14ac:dyDescent="0.2">
      <c r="U58187" s="59"/>
    </row>
    <row r="58188" spans="21:21" x14ac:dyDescent="0.2">
      <c r="U58188" s="59"/>
    </row>
    <row r="58189" spans="21:21" x14ac:dyDescent="0.2">
      <c r="U58189" s="59"/>
    </row>
    <row r="58190" spans="21:21" x14ac:dyDescent="0.2">
      <c r="U58190" s="59"/>
    </row>
    <row r="58191" spans="21:21" x14ac:dyDescent="0.2">
      <c r="U58191" s="59"/>
    </row>
    <row r="58192" spans="21:21" x14ac:dyDescent="0.2">
      <c r="U58192" s="59"/>
    </row>
    <row r="58193" spans="21:21" x14ac:dyDescent="0.2">
      <c r="U58193" s="59"/>
    </row>
    <row r="58194" spans="21:21" x14ac:dyDescent="0.2">
      <c r="U58194" s="59"/>
    </row>
    <row r="58195" spans="21:21" x14ac:dyDescent="0.2">
      <c r="U58195" s="59"/>
    </row>
    <row r="58196" spans="21:21" x14ac:dyDescent="0.2">
      <c r="U58196" s="59"/>
    </row>
    <row r="58197" spans="21:21" x14ac:dyDescent="0.2">
      <c r="U58197" s="59"/>
    </row>
    <row r="58198" spans="21:21" x14ac:dyDescent="0.2">
      <c r="U58198" s="59"/>
    </row>
    <row r="58199" spans="21:21" x14ac:dyDescent="0.2">
      <c r="U58199" s="59"/>
    </row>
    <row r="58200" spans="21:21" x14ac:dyDescent="0.2">
      <c r="U58200" s="59"/>
    </row>
    <row r="58201" spans="21:21" x14ac:dyDescent="0.2">
      <c r="U58201" s="59"/>
    </row>
    <row r="58202" spans="21:21" x14ac:dyDescent="0.2">
      <c r="U58202" s="59"/>
    </row>
    <row r="58203" spans="21:21" x14ac:dyDescent="0.2">
      <c r="U58203" s="59"/>
    </row>
    <row r="58204" spans="21:21" x14ac:dyDescent="0.2">
      <c r="U58204" s="59"/>
    </row>
    <row r="58205" spans="21:21" x14ac:dyDescent="0.2">
      <c r="U58205" s="59"/>
    </row>
    <row r="58206" spans="21:21" x14ac:dyDescent="0.2">
      <c r="U58206" s="59"/>
    </row>
    <row r="58207" spans="21:21" x14ac:dyDescent="0.2">
      <c r="U58207" s="59"/>
    </row>
    <row r="58208" spans="21:21" x14ac:dyDescent="0.2">
      <c r="U58208" s="59"/>
    </row>
    <row r="58209" spans="21:21" x14ac:dyDescent="0.2">
      <c r="U58209" s="59"/>
    </row>
    <row r="58210" spans="21:21" x14ac:dyDescent="0.2">
      <c r="U58210" s="59"/>
    </row>
    <row r="58211" spans="21:21" x14ac:dyDescent="0.2">
      <c r="U58211" s="59"/>
    </row>
    <row r="58212" spans="21:21" x14ac:dyDescent="0.2">
      <c r="U58212" s="59"/>
    </row>
    <row r="58213" spans="21:21" x14ac:dyDescent="0.2">
      <c r="U58213" s="59"/>
    </row>
    <row r="58214" spans="21:21" x14ac:dyDescent="0.2">
      <c r="U58214" s="59"/>
    </row>
    <row r="58215" spans="21:21" x14ac:dyDescent="0.2">
      <c r="U58215" s="59"/>
    </row>
    <row r="58216" spans="21:21" x14ac:dyDescent="0.2">
      <c r="U58216" s="59"/>
    </row>
    <row r="58217" spans="21:21" x14ac:dyDescent="0.2">
      <c r="U58217" s="59"/>
    </row>
    <row r="58218" spans="21:21" x14ac:dyDescent="0.2">
      <c r="U58218" s="59"/>
    </row>
    <row r="58219" spans="21:21" x14ac:dyDescent="0.2">
      <c r="U58219" s="59"/>
    </row>
    <row r="58220" spans="21:21" x14ac:dyDescent="0.2">
      <c r="U58220" s="59"/>
    </row>
    <row r="58221" spans="21:21" x14ac:dyDescent="0.2">
      <c r="U58221" s="59"/>
    </row>
    <row r="58222" spans="21:21" x14ac:dyDescent="0.2">
      <c r="U58222" s="59"/>
    </row>
    <row r="58223" spans="21:21" x14ac:dyDescent="0.2">
      <c r="U58223" s="59"/>
    </row>
    <row r="58224" spans="21:21" x14ac:dyDescent="0.2">
      <c r="U58224" s="59"/>
    </row>
    <row r="58225" spans="21:21" x14ac:dyDescent="0.2">
      <c r="U58225" s="59"/>
    </row>
    <row r="58226" spans="21:21" x14ac:dyDescent="0.2">
      <c r="U58226" s="59"/>
    </row>
    <row r="58227" spans="21:21" x14ac:dyDescent="0.2">
      <c r="U58227" s="59"/>
    </row>
    <row r="58228" spans="21:21" x14ac:dyDescent="0.2">
      <c r="U58228" s="59"/>
    </row>
    <row r="58229" spans="21:21" x14ac:dyDescent="0.2">
      <c r="U58229" s="59"/>
    </row>
    <row r="58230" spans="21:21" x14ac:dyDescent="0.2">
      <c r="U58230" s="59"/>
    </row>
    <row r="58231" spans="21:21" x14ac:dyDescent="0.2">
      <c r="U58231" s="59"/>
    </row>
    <row r="58232" spans="21:21" x14ac:dyDescent="0.2">
      <c r="U58232" s="59"/>
    </row>
    <row r="58233" spans="21:21" x14ac:dyDescent="0.2">
      <c r="U58233" s="59"/>
    </row>
    <row r="58234" spans="21:21" x14ac:dyDescent="0.2">
      <c r="U58234" s="59"/>
    </row>
    <row r="58235" spans="21:21" x14ac:dyDescent="0.2">
      <c r="U58235" s="59"/>
    </row>
    <row r="58236" spans="21:21" x14ac:dyDescent="0.2">
      <c r="U58236" s="59"/>
    </row>
    <row r="58237" spans="21:21" x14ac:dyDescent="0.2">
      <c r="U58237" s="59"/>
    </row>
    <row r="58238" spans="21:21" x14ac:dyDescent="0.2">
      <c r="U58238" s="59"/>
    </row>
    <row r="58239" spans="21:21" x14ac:dyDescent="0.2">
      <c r="U58239" s="59"/>
    </row>
    <row r="58240" spans="21:21" x14ac:dyDescent="0.2">
      <c r="U58240" s="59"/>
    </row>
    <row r="58241" spans="21:21" x14ac:dyDescent="0.2">
      <c r="U58241" s="59"/>
    </row>
    <row r="58242" spans="21:21" x14ac:dyDescent="0.2">
      <c r="U58242" s="59"/>
    </row>
    <row r="58243" spans="21:21" x14ac:dyDescent="0.2">
      <c r="U58243" s="59"/>
    </row>
    <row r="58244" spans="21:21" x14ac:dyDescent="0.2">
      <c r="U58244" s="59"/>
    </row>
    <row r="58245" spans="21:21" x14ac:dyDescent="0.2">
      <c r="U58245" s="59"/>
    </row>
    <row r="58246" spans="21:21" x14ac:dyDescent="0.2">
      <c r="U58246" s="59"/>
    </row>
    <row r="58247" spans="21:21" x14ac:dyDescent="0.2">
      <c r="U58247" s="59"/>
    </row>
    <row r="58248" spans="21:21" x14ac:dyDescent="0.2">
      <c r="U58248" s="59"/>
    </row>
    <row r="58249" spans="21:21" x14ac:dyDescent="0.2">
      <c r="U58249" s="59"/>
    </row>
    <row r="58250" spans="21:21" x14ac:dyDescent="0.2">
      <c r="U58250" s="59"/>
    </row>
    <row r="58251" spans="21:21" x14ac:dyDescent="0.2">
      <c r="U58251" s="59"/>
    </row>
    <row r="58252" spans="21:21" x14ac:dyDescent="0.2">
      <c r="U58252" s="59"/>
    </row>
    <row r="58253" spans="21:21" x14ac:dyDescent="0.2">
      <c r="U58253" s="59"/>
    </row>
    <row r="58254" spans="21:21" x14ac:dyDescent="0.2">
      <c r="U58254" s="59"/>
    </row>
    <row r="58255" spans="21:21" x14ac:dyDescent="0.2">
      <c r="U58255" s="59"/>
    </row>
    <row r="58256" spans="21:21" x14ac:dyDescent="0.2">
      <c r="U58256" s="59"/>
    </row>
    <row r="58257" spans="21:21" x14ac:dyDescent="0.2">
      <c r="U58257" s="59"/>
    </row>
    <row r="58258" spans="21:21" x14ac:dyDescent="0.2">
      <c r="U58258" s="59"/>
    </row>
    <row r="58259" spans="21:21" x14ac:dyDescent="0.2">
      <c r="U58259" s="59"/>
    </row>
    <row r="58260" spans="21:21" x14ac:dyDescent="0.2">
      <c r="U58260" s="59"/>
    </row>
    <row r="58261" spans="21:21" x14ac:dyDescent="0.2">
      <c r="U58261" s="59"/>
    </row>
    <row r="58262" spans="21:21" x14ac:dyDescent="0.2">
      <c r="U58262" s="59"/>
    </row>
    <row r="58263" spans="21:21" x14ac:dyDescent="0.2">
      <c r="U58263" s="59"/>
    </row>
    <row r="58264" spans="21:21" x14ac:dyDescent="0.2">
      <c r="U58264" s="59"/>
    </row>
    <row r="58265" spans="21:21" x14ac:dyDescent="0.2">
      <c r="U58265" s="59"/>
    </row>
    <row r="58266" spans="21:21" x14ac:dyDescent="0.2">
      <c r="U58266" s="59"/>
    </row>
    <row r="58267" spans="21:21" x14ac:dyDescent="0.2">
      <c r="U58267" s="59"/>
    </row>
    <row r="58268" spans="21:21" x14ac:dyDescent="0.2">
      <c r="U58268" s="59"/>
    </row>
    <row r="58269" spans="21:21" x14ac:dyDescent="0.2">
      <c r="U58269" s="59"/>
    </row>
    <row r="58270" spans="21:21" x14ac:dyDescent="0.2">
      <c r="U58270" s="59"/>
    </row>
    <row r="58271" spans="21:21" x14ac:dyDescent="0.2">
      <c r="U58271" s="59"/>
    </row>
    <row r="58272" spans="21:21" x14ac:dyDescent="0.2">
      <c r="U58272" s="59"/>
    </row>
    <row r="58273" spans="21:21" x14ac:dyDescent="0.2">
      <c r="U58273" s="59"/>
    </row>
    <row r="58274" spans="21:21" x14ac:dyDescent="0.2">
      <c r="U58274" s="59"/>
    </row>
    <row r="58275" spans="21:21" x14ac:dyDescent="0.2">
      <c r="U58275" s="59"/>
    </row>
    <row r="58276" spans="21:21" x14ac:dyDescent="0.2">
      <c r="U58276" s="59"/>
    </row>
    <row r="58277" spans="21:21" x14ac:dyDescent="0.2">
      <c r="U58277" s="59"/>
    </row>
    <row r="58278" spans="21:21" x14ac:dyDescent="0.2">
      <c r="U58278" s="59"/>
    </row>
    <row r="58279" spans="21:21" x14ac:dyDescent="0.2">
      <c r="U58279" s="59"/>
    </row>
    <row r="58280" spans="21:21" x14ac:dyDescent="0.2">
      <c r="U58280" s="59"/>
    </row>
    <row r="58281" spans="21:21" x14ac:dyDescent="0.2">
      <c r="U58281" s="59"/>
    </row>
    <row r="58282" spans="21:21" x14ac:dyDescent="0.2">
      <c r="U58282" s="59"/>
    </row>
    <row r="58283" spans="21:21" x14ac:dyDescent="0.2">
      <c r="U58283" s="59"/>
    </row>
    <row r="58284" spans="21:21" x14ac:dyDescent="0.2">
      <c r="U58284" s="59"/>
    </row>
    <row r="58285" spans="21:21" x14ac:dyDescent="0.2">
      <c r="U58285" s="59"/>
    </row>
    <row r="58286" spans="21:21" x14ac:dyDescent="0.2">
      <c r="U58286" s="59"/>
    </row>
    <row r="58287" spans="21:21" x14ac:dyDescent="0.2">
      <c r="U58287" s="59"/>
    </row>
    <row r="58288" spans="21:21" x14ac:dyDescent="0.2">
      <c r="U58288" s="59"/>
    </row>
    <row r="58289" spans="21:21" x14ac:dyDescent="0.2">
      <c r="U58289" s="59"/>
    </row>
    <row r="58290" spans="21:21" x14ac:dyDescent="0.2">
      <c r="U58290" s="59"/>
    </row>
    <row r="58291" spans="21:21" x14ac:dyDescent="0.2">
      <c r="U58291" s="59"/>
    </row>
    <row r="58292" spans="21:21" x14ac:dyDescent="0.2">
      <c r="U58292" s="59"/>
    </row>
    <row r="58293" spans="21:21" x14ac:dyDescent="0.2">
      <c r="U58293" s="59"/>
    </row>
    <row r="58294" spans="21:21" x14ac:dyDescent="0.2">
      <c r="U58294" s="59"/>
    </row>
    <row r="58295" spans="21:21" x14ac:dyDescent="0.2">
      <c r="U58295" s="59"/>
    </row>
    <row r="58296" spans="21:21" x14ac:dyDescent="0.2">
      <c r="U58296" s="59"/>
    </row>
    <row r="58297" spans="21:21" x14ac:dyDescent="0.2">
      <c r="U58297" s="59"/>
    </row>
    <row r="58298" spans="21:21" x14ac:dyDescent="0.2">
      <c r="U58298" s="59"/>
    </row>
    <row r="58299" spans="21:21" x14ac:dyDescent="0.2">
      <c r="U58299" s="59"/>
    </row>
    <row r="58300" spans="21:21" x14ac:dyDescent="0.2">
      <c r="U58300" s="59"/>
    </row>
    <row r="58301" spans="21:21" x14ac:dyDescent="0.2">
      <c r="U58301" s="59"/>
    </row>
    <row r="58302" spans="21:21" x14ac:dyDescent="0.2">
      <c r="U58302" s="59"/>
    </row>
    <row r="58303" spans="21:21" x14ac:dyDescent="0.2">
      <c r="U58303" s="59"/>
    </row>
    <row r="58304" spans="21:21" x14ac:dyDescent="0.2">
      <c r="U58304" s="59"/>
    </row>
    <row r="58305" spans="21:21" x14ac:dyDescent="0.2">
      <c r="U58305" s="59"/>
    </row>
    <row r="58306" spans="21:21" x14ac:dyDescent="0.2">
      <c r="U58306" s="59"/>
    </row>
    <row r="58307" spans="21:21" x14ac:dyDescent="0.2">
      <c r="U58307" s="59"/>
    </row>
    <row r="58308" spans="21:21" x14ac:dyDescent="0.2">
      <c r="U58308" s="59"/>
    </row>
    <row r="58309" spans="21:21" x14ac:dyDescent="0.2">
      <c r="U58309" s="59"/>
    </row>
    <row r="58310" spans="21:21" x14ac:dyDescent="0.2">
      <c r="U58310" s="59"/>
    </row>
    <row r="58311" spans="21:21" x14ac:dyDescent="0.2">
      <c r="U58311" s="59"/>
    </row>
    <row r="58312" spans="21:21" x14ac:dyDescent="0.2">
      <c r="U58312" s="59"/>
    </row>
    <row r="58313" spans="21:21" x14ac:dyDescent="0.2">
      <c r="U58313" s="59"/>
    </row>
    <row r="58314" spans="21:21" x14ac:dyDescent="0.2">
      <c r="U58314" s="59"/>
    </row>
    <row r="58315" spans="21:21" x14ac:dyDescent="0.2">
      <c r="U58315" s="59"/>
    </row>
    <row r="58316" spans="21:21" x14ac:dyDescent="0.2">
      <c r="U58316" s="59"/>
    </row>
    <row r="58317" spans="21:21" x14ac:dyDescent="0.2">
      <c r="U58317" s="59"/>
    </row>
    <row r="58318" spans="21:21" x14ac:dyDescent="0.2">
      <c r="U58318" s="59"/>
    </row>
    <row r="58319" spans="21:21" x14ac:dyDescent="0.2">
      <c r="U58319" s="59"/>
    </row>
    <row r="58320" spans="21:21" x14ac:dyDescent="0.2">
      <c r="U58320" s="59"/>
    </row>
    <row r="58321" spans="21:21" x14ac:dyDescent="0.2">
      <c r="U58321" s="59"/>
    </row>
    <row r="58322" spans="21:21" x14ac:dyDescent="0.2">
      <c r="U58322" s="59"/>
    </row>
    <row r="58323" spans="21:21" x14ac:dyDescent="0.2">
      <c r="U58323" s="59"/>
    </row>
    <row r="58324" spans="21:21" x14ac:dyDescent="0.2">
      <c r="U58324" s="59"/>
    </row>
    <row r="58325" spans="21:21" x14ac:dyDescent="0.2">
      <c r="U58325" s="59"/>
    </row>
    <row r="58326" spans="21:21" x14ac:dyDescent="0.2">
      <c r="U58326" s="59"/>
    </row>
    <row r="58327" spans="21:21" x14ac:dyDescent="0.2">
      <c r="U58327" s="59"/>
    </row>
    <row r="58328" spans="21:21" x14ac:dyDescent="0.2">
      <c r="U58328" s="59"/>
    </row>
    <row r="58329" spans="21:21" x14ac:dyDescent="0.2">
      <c r="U58329" s="59"/>
    </row>
    <row r="58330" spans="21:21" x14ac:dyDescent="0.2">
      <c r="U58330" s="59"/>
    </row>
    <row r="58331" spans="21:21" x14ac:dyDescent="0.2">
      <c r="U58331" s="59"/>
    </row>
    <row r="58332" spans="21:21" x14ac:dyDescent="0.2">
      <c r="U58332" s="59"/>
    </row>
    <row r="58333" spans="21:21" x14ac:dyDescent="0.2">
      <c r="U58333" s="59"/>
    </row>
    <row r="58334" spans="21:21" x14ac:dyDescent="0.2">
      <c r="U58334" s="59"/>
    </row>
    <row r="58335" spans="21:21" x14ac:dyDescent="0.2">
      <c r="U58335" s="59"/>
    </row>
    <row r="58336" spans="21:21" x14ac:dyDescent="0.2">
      <c r="U58336" s="59"/>
    </row>
    <row r="58337" spans="21:21" x14ac:dyDescent="0.2">
      <c r="U58337" s="59"/>
    </row>
    <row r="58338" spans="21:21" x14ac:dyDescent="0.2">
      <c r="U58338" s="59"/>
    </row>
    <row r="58339" spans="21:21" x14ac:dyDescent="0.2">
      <c r="U58339" s="59"/>
    </row>
    <row r="58340" spans="21:21" x14ac:dyDescent="0.2">
      <c r="U58340" s="59"/>
    </row>
    <row r="58341" spans="21:21" x14ac:dyDescent="0.2">
      <c r="U58341" s="59"/>
    </row>
    <row r="58342" spans="21:21" x14ac:dyDescent="0.2">
      <c r="U58342" s="59"/>
    </row>
    <row r="58343" spans="21:21" x14ac:dyDescent="0.2">
      <c r="U58343" s="59"/>
    </row>
    <row r="58344" spans="21:21" x14ac:dyDescent="0.2">
      <c r="U58344" s="59"/>
    </row>
    <row r="58345" spans="21:21" x14ac:dyDescent="0.2">
      <c r="U58345" s="59"/>
    </row>
    <row r="58346" spans="21:21" x14ac:dyDescent="0.2">
      <c r="U58346" s="59"/>
    </row>
    <row r="58347" spans="21:21" x14ac:dyDescent="0.2">
      <c r="U58347" s="59"/>
    </row>
    <row r="58348" spans="21:21" x14ac:dyDescent="0.2">
      <c r="U58348" s="59"/>
    </row>
    <row r="58349" spans="21:21" x14ac:dyDescent="0.2">
      <c r="U58349" s="59"/>
    </row>
    <row r="58350" spans="21:21" x14ac:dyDescent="0.2">
      <c r="U58350" s="59"/>
    </row>
    <row r="58351" spans="21:21" x14ac:dyDescent="0.2">
      <c r="U58351" s="59"/>
    </row>
    <row r="58352" spans="21:21" x14ac:dyDescent="0.2">
      <c r="U58352" s="59"/>
    </row>
    <row r="58353" spans="21:21" x14ac:dyDescent="0.2">
      <c r="U58353" s="59"/>
    </row>
    <row r="58354" spans="21:21" x14ac:dyDescent="0.2">
      <c r="U58354" s="59"/>
    </row>
    <row r="58355" spans="21:21" x14ac:dyDescent="0.2">
      <c r="U58355" s="59"/>
    </row>
    <row r="58356" spans="21:21" x14ac:dyDescent="0.2">
      <c r="U58356" s="59"/>
    </row>
    <row r="58357" spans="21:21" x14ac:dyDescent="0.2">
      <c r="U58357" s="59"/>
    </row>
    <row r="58358" spans="21:21" x14ac:dyDescent="0.2">
      <c r="U58358" s="59"/>
    </row>
    <row r="58359" spans="21:21" x14ac:dyDescent="0.2">
      <c r="U58359" s="59"/>
    </row>
    <row r="58360" spans="21:21" x14ac:dyDescent="0.2">
      <c r="U58360" s="59"/>
    </row>
    <row r="58361" spans="21:21" x14ac:dyDescent="0.2">
      <c r="U58361" s="59"/>
    </row>
    <row r="58362" spans="21:21" x14ac:dyDescent="0.2">
      <c r="U58362" s="59"/>
    </row>
    <row r="58363" spans="21:21" x14ac:dyDescent="0.2">
      <c r="U58363" s="59"/>
    </row>
    <row r="58364" spans="21:21" x14ac:dyDescent="0.2">
      <c r="U58364" s="59"/>
    </row>
    <row r="58365" spans="21:21" x14ac:dyDescent="0.2">
      <c r="U58365" s="59"/>
    </row>
    <row r="58366" spans="21:21" x14ac:dyDescent="0.2">
      <c r="U58366" s="59"/>
    </row>
    <row r="58367" spans="21:21" x14ac:dyDescent="0.2">
      <c r="U58367" s="59"/>
    </row>
    <row r="58368" spans="21:21" x14ac:dyDescent="0.2">
      <c r="U58368" s="59"/>
    </row>
    <row r="58369" spans="21:21" x14ac:dyDescent="0.2">
      <c r="U58369" s="59"/>
    </row>
    <row r="58370" spans="21:21" x14ac:dyDescent="0.2">
      <c r="U58370" s="59"/>
    </row>
    <row r="58371" spans="21:21" x14ac:dyDescent="0.2">
      <c r="U58371" s="59"/>
    </row>
    <row r="58372" spans="21:21" x14ac:dyDescent="0.2">
      <c r="U58372" s="59"/>
    </row>
    <row r="58373" spans="21:21" x14ac:dyDescent="0.2">
      <c r="U58373" s="59"/>
    </row>
    <row r="58374" spans="21:21" x14ac:dyDescent="0.2">
      <c r="U58374" s="59"/>
    </row>
    <row r="58375" spans="21:21" x14ac:dyDescent="0.2">
      <c r="U58375" s="59"/>
    </row>
    <row r="58376" spans="21:21" x14ac:dyDescent="0.2">
      <c r="U58376" s="59"/>
    </row>
    <row r="58377" spans="21:21" x14ac:dyDescent="0.2">
      <c r="U58377" s="59"/>
    </row>
    <row r="58378" spans="21:21" x14ac:dyDescent="0.2">
      <c r="U58378" s="59"/>
    </row>
    <row r="58379" spans="21:21" x14ac:dyDescent="0.2">
      <c r="U58379" s="59"/>
    </row>
    <row r="58380" spans="21:21" x14ac:dyDescent="0.2">
      <c r="U58380" s="59"/>
    </row>
    <row r="58381" spans="21:21" x14ac:dyDescent="0.2">
      <c r="U58381" s="59"/>
    </row>
    <row r="58382" spans="21:21" x14ac:dyDescent="0.2">
      <c r="U58382" s="59"/>
    </row>
    <row r="58383" spans="21:21" x14ac:dyDescent="0.2">
      <c r="U58383" s="59"/>
    </row>
    <row r="58384" spans="21:21" x14ac:dyDescent="0.2">
      <c r="U58384" s="59"/>
    </row>
    <row r="58385" spans="21:21" x14ac:dyDescent="0.2">
      <c r="U58385" s="59"/>
    </row>
    <row r="58386" spans="21:21" x14ac:dyDescent="0.2">
      <c r="U58386" s="59"/>
    </row>
    <row r="58387" spans="21:21" x14ac:dyDescent="0.2">
      <c r="U58387" s="59"/>
    </row>
    <row r="58388" spans="21:21" x14ac:dyDescent="0.2">
      <c r="U58388" s="59"/>
    </row>
    <row r="58389" spans="21:21" x14ac:dyDescent="0.2">
      <c r="U58389" s="59"/>
    </row>
    <row r="58390" spans="21:21" x14ac:dyDescent="0.2">
      <c r="U58390" s="59"/>
    </row>
    <row r="58391" spans="21:21" x14ac:dyDescent="0.2">
      <c r="U58391" s="59"/>
    </row>
    <row r="58392" spans="21:21" x14ac:dyDescent="0.2">
      <c r="U58392" s="59"/>
    </row>
    <row r="58393" spans="21:21" x14ac:dyDescent="0.2">
      <c r="U58393" s="59"/>
    </row>
    <row r="58394" spans="21:21" x14ac:dyDescent="0.2">
      <c r="U58394" s="59"/>
    </row>
    <row r="58395" spans="21:21" x14ac:dyDescent="0.2">
      <c r="U58395" s="59"/>
    </row>
    <row r="58396" spans="21:21" x14ac:dyDescent="0.2">
      <c r="U58396" s="59"/>
    </row>
    <row r="58397" spans="21:21" x14ac:dyDescent="0.2">
      <c r="U58397" s="59"/>
    </row>
    <row r="58398" spans="21:21" x14ac:dyDescent="0.2">
      <c r="U58398" s="59"/>
    </row>
    <row r="58399" spans="21:21" x14ac:dyDescent="0.2">
      <c r="U58399" s="59"/>
    </row>
    <row r="58400" spans="21:21" x14ac:dyDescent="0.2">
      <c r="U58400" s="59"/>
    </row>
    <row r="58401" spans="21:21" x14ac:dyDescent="0.2">
      <c r="U58401" s="59"/>
    </row>
    <row r="58402" spans="21:21" x14ac:dyDescent="0.2">
      <c r="U58402" s="59"/>
    </row>
    <row r="58403" spans="21:21" x14ac:dyDescent="0.2">
      <c r="U58403" s="59"/>
    </row>
    <row r="58404" spans="21:21" x14ac:dyDescent="0.2">
      <c r="U58404" s="59"/>
    </row>
    <row r="58405" spans="21:21" x14ac:dyDescent="0.2">
      <c r="U58405" s="59"/>
    </row>
    <row r="58406" spans="21:21" x14ac:dyDescent="0.2">
      <c r="U58406" s="59"/>
    </row>
    <row r="58407" spans="21:21" x14ac:dyDescent="0.2">
      <c r="U58407" s="59"/>
    </row>
    <row r="58408" spans="21:21" x14ac:dyDescent="0.2">
      <c r="U58408" s="59"/>
    </row>
    <row r="58409" spans="21:21" x14ac:dyDescent="0.2">
      <c r="U58409" s="59"/>
    </row>
    <row r="58410" spans="21:21" x14ac:dyDescent="0.2">
      <c r="U58410" s="59"/>
    </row>
    <row r="58411" spans="21:21" x14ac:dyDescent="0.2">
      <c r="U58411" s="59"/>
    </row>
    <row r="58412" spans="21:21" x14ac:dyDescent="0.2">
      <c r="U58412" s="59"/>
    </row>
    <row r="58413" spans="21:21" x14ac:dyDescent="0.2">
      <c r="U58413" s="59"/>
    </row>
    <row r="58414" spans="21:21" x14ac:dyDescent="0.2">
      <c r="U58414" s="59"/>
    </row>
    <row r="58415" spans="21:21" x14ac:dyDescent="0.2">
      <c r="U58415" s="59"/>
    </row>
    <row r="58416" spans="21:21" x14ac:dyDescent="0.2">
      <c r="U58416" s="59"/>
    </row>
    <row r="58417" spans="21:21" x14ac:dyDescent="0.2">
      <c r="U58417" s="59"/>
    </row>
    <row r="58418" spans="21:21" x14ac:dyDescent="0.2">
      <c r="U58418" s="59"/>
    </row>
    <row r="58419" spans="21:21" x14ac:dyDescent="0.2">
      <c r="U58419" s="59"/>
    </row>
    <row r="58420" spans="21:21" x14ac:dyDescent="0.2">
      <c r="U58420" s="59"/>
    </row>
    <row r="58421" spans="21:21" x14ac:dyDescent="0.2">
      <c r="U58421" s="59"/>
    </row>
    <row r="58422" spans="21:21" x14ac:dyDescent="0.2">
      <c r="U58422" s="59"/>
    </row>
    <row r="58423" spans="21:21" x14ac:dyDescent="0.2">
      <c r="U58423" s="59"/>
    </row>
    <row r="58424" spans="21:21" x14ac:dyDescent="0.2">
      <c r="U58424" s="59"/>
    </row>
    <row r="58425" spans="21:21" x14ac:dyDescent="0.2">
      <c r="U58425" s="59"/>
    </row>
    <row r="58426" spans="21:21" x14ac:dyDescent="0.2">
      <c r="U58426" s="59"/>
    </row>
    <row r="58427" spans="21:21" x14ac:dyDescent="0.2">
      <c r="U58427" s="59"/>
    </row>
    <row r="58428" spans="21:21" x14ac:dyDescent="0.2">
      <c r="U58428" s="59"/>
    </row>
    <row r="58429" spans="21:21" x14ac:dyDescent="0.2">
      <c r="U58429" s="59"/>
    </row>
    <row r="58430" spans="21:21" x14ac:dyDescent="0.2">
      <c r="U58430" s="59"/>
    </row>
    <row r="58431" spans="21:21" x14ac:dyDescent="0.2">
      <c r="U58431" s="59"/>
    </row>
    <row r="58432" spans="21:21" x14ac:dyDescent="0.2">
      <c r="U58432" s="59"/>
    </row>
    <row r="58433" spans="21:21" x14ac:dyDescent="0.2">
      <c r="U58433" s="59"/>
    </row>
    <row r="58434" spans="21:21" x14ac:dyDescent="0.2">
      <c r="U58434" s="59"/>
    </row>
    <row r="58435" spans="21:21" x14ac:dyDescent="0.2">
      <c r="U58435" s="59"/>
    </row>
    <row r="58436" spans="21:21" x14ac:dyDescent="0.2">
      <c r="U58436" s="59"/>
    </row>
    <row r="58437" spans="21:21" x14ac:dyDescent="0.2">
      <c r="U58437" s="59"/>
    </row>
    <row r="58438" spans="21:21" x14ac:dyDescent="0.2">
      <c r="U58438" s="59"/>
    </row>
    <row r="58439" spans="21:21" x14ac:dyDescent="0.2">
      <c r="U58439" s="59"/>
    </row>
    <row r="58440" spans="21:21" x14ac:dyDescent="0.2">
      <c r="U58440" s="59"/>
    </row>
    <row r="58441" spans="21:21" x14ac:dyDescent="0.2">
      <c r="U58441" s="59"/>
    </row>
    <row r="58442" spans="21:21" x14ac:dyDescent="0.2">
      <c r="U58442" s="59"/>
    </row>
    <row r="58443" spans="21:21" x14ac:dyDescent="0.2">
      <c r="U58443" s="59"/>
    </row>
    <row r="58444" spans="21:21" x14ac:dyDescent="0.2">
      <c r="U58444" s="59"/>
    </row>
    <row r="58445" spans="21:21" x14ac:dyDescent="0.2">
      <c r="U58445" s="59"/>
    </row>
    <row r="58446" spans="21:21" x14ac:dyDescent="0.2">
      <c r="U58446" s="59"/>
    </row>
    <row r="58447" spans="21:21" x14ac:dyDescent="0.2">
      <c r="U58447" s="59"/>
    </row>
    <row r="58448" spans="21:21" x14ac:dyDescent="0.2">
      <c r="U58448" s="59"/>
    </row>
    <row r="58449" spans="21:21" x14ac:dyDescent="0.2">
      <c r="U58449" s="59"/>
    </row>
    <row r="58450" spans="21:21" x14ac:dyDescent="0.2">
      <c r="U58450" s="59"/>
    </row>
    <row r="58451" spans="21:21" x14ac:dyDescent="0.2">
      <c r="U58451" s="59"/>
    </row>
    <row r="58452" spans="21:21" x14ac:dyDescent="0.2">
      <c r="U58452" s="59"/>
    </row>
    <row r="58453" spans="21:21" x14ac:dyDescent="0.2">
      <c r="U58453" s="59"/>
    </row>
    <row r="58454" spans="21:21" x14ac:dyDescent="0.2">
      <c r="U58454" s="59"/>
    </row>
    <row r="58455" spans="21:21" x14ac:dyDescent="0.2">
      <c r="U58455" s="59"/>
    </row>
    <row r="58456" spans="21:21" x14ac:dyDescent="0.2">
      <c r="U58456" s="59"/>
    </row>
    <row r="58457" spans="21:21" x14ac:dyDescent="0.2">
      <c r="U58457" s="59"/>
    </row>
    <row r="58458" spans="21:21" x14ac:dyDescent="0.2">
      <c r="U58458" s="59"/>
    </row>
    <row r="58459" spans="21:21" x14ac:dyDescent="0.2">
      <c r="U58459" s="59"/>
    </row>
    <row r="58460" spans="21:21" x14ac:dyDescent="0.2">
      <c r="U58460" s="59"/>
    </row>
    <row r="58461" spans="21:21" x14ac:dyDescent="0.2">
      <c r="U58461" s="59"/>
    </row>
    <row r="58462" spans="21:21" x14ac:dyDescent="0.2">
      <c r="U58462" s="59"/>
    </row>
    <row r="58463" spans="21:21" x14ac:dyDescent="0.2">
      <c r="U58463" s="59"/>
    </row>
    <row r="58464" spans="21:21" x14ac:dyDescent="0.2">
      <c r="U58464" s="59"/>
    </row>
    <row r="58465" spans="21:21" x14ac:dyDescent="0.2">
      <c r="U58465" s="59"/>
    </row>
    <row r="58466" spans="21:21" x14ac:dyDescent="0.2">
      <c r="U58466" s="59"/>
    </row>
    <row r="58467" spans="21:21" x14ac:dyDescent="0.2">
      <c r="U58467" s="59"/>
    </row>
    <row r="58468" spans="21:21" x14ac:dyDescent="0.2">
      <c r="U58468" s="59"/>
    </row>
    <row r="58469" spans="21:21" x14ac:dyDescent="0.2">
      <c r="U58469" s="59"/>
    </row>
    <row r="58470" spans="21:21" x14ac:dyDescent="0.2">
      <c r="U58470" s="59"/>
    </row>
    <row r="58471" spans="21:21" x14ac:dyDescent="0.2">
      <c r="U58471" s="59"/>
    </row>
    <row r="58472" spans="21:21" x14ac:dyDescent="0.2">
      <c r="U58472" s="59"/>
    </row>
    <row r="58473" spans="21:21" x14ac:dyDescent="0.2">
      <c r="U58473" s="59"/>
    </row>
    <row r="58474" spans="21:21" x14ac:dyDescent="0.2">
      <c r="U58474" s="59"/>
    </row>
    <row r="58475" spans="21:21" x14ac:dyDescent="0.2">
      <c r="U58475" s="59"/>
    </row>
    <row r="58476" spans="21:21" x14ac:dyDescent="0.2">
      <c r="U58476" s="59"/>
    </row>
    <row r="58477" spans="21:21" x14ac:dyDescent="0.2">
      <c r="U58477" s="59"/>
    </row>
    <row r="58478" spans="21:21" x14ac:dyDescent="0.2">
      <c r="U58478" s="59"/>
    </row>
    <row r="58479" spans="21:21" x14ac:dyDescent="0.2">
      <c r="U58479" s="59"/>
    </row>
    <row r="58480" spans="21:21" x14ac:dyDescent="0.2">
      <c r="U58480" s="59"/>
    </row>
    <row r="58481" spans="21:21" x14ac:dyDescent="0.2">
      <c r="U58481" s="59"/>
    </row>
    <row r="58482" spans="21:21" x14ac:dyDescent="0.2">
      <c r="U58482" s="59"/>
    </row>
    <row r="58483" spans="21:21" x14ac:dyDescent="0.2">
      <c r="U58483" s="59"/>
    </row>
    <row r="58484" spans="21:21" x14ac:dyDescent="0.2">
      <c r="U58484" s="59"/>
    </row>
    <row r="58485" spans="21:21" x14ac:dyDescent="0.2">
      <c r="U58485" s="59"/>
    </row>
    <row r="58486" spans="21:21" x14ac:dyDescent="0.2">
      <c r="U58486" s="59"/>
    </row>
    <row r="58487" spans="21:21" x14ac:dyDescent="0.2">
      <c r="U58487" s="59"/>
    </row>
    <row r="58488" spans="21:21" x14ac:dyDescent="0.2">
      <c r="U58488" s="59"/>
    </row>
    <row r="58489" spans="21:21" x14ac:dyDescent="0.2">
      <c r="U58489" s="59"/>
    </row>
    <row r="58490" spans="21:21" x14ac:dyDescent="0.2">
      <c r="U58490" s="59"/>
    </row>
    <row r="58491" spans="21:21" x14ac:dyDescent="0.2">
      <c r="U58491" s="59"/>
    </row>
    <row r="58492" spans="21:21" x14ac:dyDescent="0.2">
      <c r="U58492" s="59"/>
    </row>
    <row r="58493" spans="21:21" x14ac:dyDescent="0.2">
      <c r="U58493" s="59"/>
    </row>
    <row r="58494" spans="21:21" x14ac:dyDescent="0.2">
      <c r="U58494" s="59"/>
    </row>
    <row r="58495" spans="21:21" x14ac:dyDescent="0.2">
      <c r="U58495" s="59"/>
    </row>
    <row r="58496" spans="21:21" x14ac:dyDescent="0.2">
      <c r="U58496" s="59"/>
    </row>
    <row r="58497" spans="21:21" x14ac:dyDescent="0.2">
      <c r="U58497" s="59"/>
    </row>
    <row r="58498" spans="21:21" x14ac:dyDescent="0.2">
      <c r="U58498" s="59"/>
    </row>
    <row r="58499" spans="21:21" x14ac:dyDescent="0.2">
      <c r="U58499" s="59"/>
    </row>
    <row r="58500" spans="21:21" x14ac:dyDescent="0.2">
      <c r="U58500" s="59"/>
    </row>
    <row r="58501" spans="21:21" x14ac:dyDescent="0.2">
      <c r="U58501" s="59"/>
    </row>
    <row r="58502" spans="21:21" x14ac:dyDescent="0.2">
      <c r="U58502" s="59"/>
    </row>
    <row r="58503" spans="21:21" x14ac:dyDescent="0.2">
      <c r="U58503" s="59"/>
    </row>
    <row r="58504" spans="21:21" x14ac:dyDescent="0.2">
      <c r="U58504" s="59"/>
    </row>
    <row r="58505" spans="21:21" x14ac:dyDescent="0.2">
      <c r="U58505" s="59"/>
    </row>
    <row r="58506" spans="21:21" x14ac:dyDescent="0.2">
      <c r="U58506" s="59"/>
    </row>
    <row r="58507" spans="21:21" x14ac:dyDescent="0.2">
      <c r="U58507" s="59"/>
    </row>
    <row r="58508" spans="21:21" x14ac:dyDescent="0.2">
      <c r="U58508" s="59"/>
    </row>
    <row r="58509" spans="21:21" x14ac:dyDescent="0.2">
      <c r="U58509" s="59"/>
    </row>
    <row r="58510" spans="21:21" x14ac:dyDescent="0.2">
      <c r="U58510" s="59"/>
    </row>
    <row r="58511" spans="21:21" x14ac:dyDescent="0.2">
      <c r="U58511" s="59"/>
    </row>
    <row r="58512" spans="21:21" x14ac:dyDescent="0.2">
      <c r="U58512" s="59"/>
    </row>
    <row r="58513" spans="21:21" x14ac:dyDescent="0.2">
      <c r="U58513" s="59"/>
    </row>
    <row r="58514" spans="21:21" x14ac:dyDescent="0.2">
      <c r="U58514" s="59"/>
    </row>
    <row r="58515" spans="21:21" x14ac:dyDescent="0.2">
      <c r="U58515" s="59"/>
    </row>
    <row r="58516" spans="21:21" x14ac:dyDescent="0.2">
      <c r="U58516" s="59"/>
    </row>
    <row r="58517" spans="21:21" x14ac:dyDescent="0.2">
      <c r="U58517" s="59"/>
    </row>
    <row r="58518" spans="21:21" x14ac:dyDescent="0.2">
      <c r="U58518" s="59"/>
    </row>
    <row r="58519" spans="21:21" x14ac:dyDescent="0.2">
      <c r="U58519" s="59"/>
    </row>
    <row r="58520" spans="21:21" x14ac:dyDescent="0.2">
      <c r="U58520" s="59"/>
    </row>
    <row r="58521" spans="21:21" x14ac:dyDescent="0.2">
      <c r="U58521" s="59"/>
    </row>
    <row r="58522" spans="21:21" x14ac:dyDescent="0.2">
      <c r="U58522" s="59"/>
    </row>
    <row r="58523" spans="21:21" x14ac:dyDescent="0.2">
      <c r="U58523" s="59"/>
    </row>
    <row r="58524" spans="21:21" x14ac:dyDescent="0.2">
      <c r="U58524" s="59"/>
    </row>
    <row r="58525" spans="21:21" x14ac:dyDescent="0.2">
      <c r="U58525" s="59"/>
    </row>
    <row r="58526" spans="21:21" x14ac:dyDescent="0.2">
      <c r="U58526" s="59"/>
    </row>
    <row r="58527" spans="21:21" x14ac:dyDescent="0.2">
      <c r="U58527" s="59"/>
    </row>
    <row r="58528" spans="21:21" x14ac:dyDescent="0.2">
      <c r="U58528" s="59"/>
    </row>
    <row r="58529" spans="21:21" x14ac:dyDescent="0.2">
      <c r="U58529" s="59"/>
    </row>
    <row r="58530" spans="21:21" x14ac:dyDescent="0.2">
      <c r="U58530" s="59"/>
    </row>
    <row r="58531" spans="21:21" x14ac:dyDescent="0.2">
      <c r="U58531" s="59"/>
    </row>
    <row r="58532" spans="21:21" x14ac:dyDescent="0.2">
      <c r="U58532" s="59"/>
    </row>
    <row r="58533" spans="21:21" x14ac:dyDescent="0.2">
      <c r="U58533" s="59"/>
    </row>
    <row r="58534" spans="21:21" x14ac:dyDescent="0.2">
      <c r="U58534" s="59"/>
    </row>
    <row r="58535" spans="21:21" x14ac:dyDescent="0.2">
      <c r="U58535" s="59"/>
    </row>
    <row r="58536" spans="21:21" x14ac:dyDescent="0.2">
      <c r="U58536" s="59"/>
    </row>
    <row r="58537" spans="21:21" x14ac:dyDescent="0.2">
      <c r="U58537" s="59"/>
    </row>
    <row r="58538" spans="21:21" x14ac:dyDescent="0.2">
      <c r="U58538" s="59"/>
    </row>
    <row r="58539" spans="21:21" x14ac:dyDescent="0.2">
      <c r="U58539" s="59"/>
    </row>
    <row r="58540" spans="21:21" x14ac:dyDescent="0.2">
      <c r="U58540" s="59"/>
    </row>
    <row r="58541" spans="21:21" x14ac:dyDescent="0.2">
      <c r="U58541" s="59"/>
    </row>
    <row r="58542" spans="21:21" x14ac:dyDescent="0.2">
      <c r="U58542" s="59"/>
    </row>
    <row r="58543" spans="21:21" x14ac:dyDescent="0.2">
      <c r="U58543" s="59"/>
    </row>
    <row r="58544" spans="21:21" x14ac:dyDescent="0.2">
      <c r="U58544" s="59"/>
    </row>
    <row r="58545" spans="21:21" x14ac:dyDescent="0.2">
      <c r="U58545" s="59"/>
    </row>
    <row r="58546" spans="21:21" x14ac:dyDescent="0.2">
      <c r="U58546" s="59"/>
    </row>
    <row r="58547" spans="21:21" x14ac:dyDescent="0.2">
      <c r="U58547" s="59"/>
    </row>
    <row r="58548" spans="21:21" x14ac:dyDescent="0.2">
      <c r="U58548" s="59"/>
    </row>
    <row r="58549" spans="21:21" x14ac:dyDescent="0.2">
      <c r="U58549" s="59"/>
    </row>
    <row r="58550" spans="21:21" x14ac:dyDescent="0.2">
      <c r="U58550" s="59"/>
    </row>
    <row r="58551" spans="21:21" x14ac:dyDescent="0.2">
      <c r="U58551" s="59"/>
    </row>
    <row r="58552" spans="21:21" x14ac:dyDescent="0.2">
      <c r="U58552" s="59"/>
    </row>
    <row r="58553" spans="21:21" x14ac:dyDescent="0.2">
      <c r="U58553" s="59"/>
    </row>
    <row r="58554" spans="21:21" x14ac:dyDescent="0.2">
      <c r="U58554" s="59"/>
    </row>
    <row r="58555" spans="21:21" x14ac:dyDescent="0.2">
      <c r="U58555" s="59"/>
    </row>
    <row r="58556" spans="21:21" x14ac:dyDescent="0.2">
      <c r="U58556" s="59"/>
    </row>
    <row r="58557" spans="21:21" x14ac:dyDescent="0.2">
      <c r="U58557" s="59"/>
    </row>
    <row r="58558" spans="21:21" x14ac:dyDescent="0.2">
      <c r="U58558" s="59"/>
    </row>
    <row r="58559" spans="21:21" x14ac:dyDescent="0.2">
      <c r="U58559" s="59"/>
    </row>
    <row r="58560" spans="21:21" x14ac:dyDescent="0.2">
      <c r="U58560" s="59"/>
    </row>
    <row r="58561" spans="21:21" x14ac:dyDescent="0.2">
      <c r="U58561" s="59"/>
    </row>
    <row r="58562" spans="21:21" x14ac:dyDescent="0.2">
      <c r="U58562" s="59"/>
    </row>
    <row r="58563" spans="21:21" x14ac:dyDescent="0.2">
      <c r="U58563" s="59"/>
    </row>
    <row r="58564" spans="21:21" x14ac:dyDescent="0.2">
      <c r="U58564" s="59"/>
    </row>
    <row r="58565" spans="21:21" x14ac:dyDescent="0.2">
      <c r="U58565" s="59"/>
    </row>
    <row r="58566" spans="21:21" x14ac:dyDescent="0.2">
      <c r="U58566" s="59"/>
    </row>
    <row r="58567" spans="21:21" x14ac:dyDescent="0.2">
      <c r="U58567" s="59"/>
    </row>
    <row r="58568" spans="21:21" x14ac:dyDescent="0.2">
      <c r="U58568" s="59"/>
    </row>
    <row r="58569" spans="21:21" x14ac:dyDescent="0.2">
      <c r="U58569" s="59"/>
    </row>
    <row r="58570" spans="21:21" x14ac:dyDescent="0.2">
      <c r="U58570" s="59"/>
    </row>
    <row r="58571" spans="21:21" x14ac:dyDescent="0.2">
      <c r="U58571" s="59"/>
    </row>
    <row r="58572" spans="21:21" x14ac:dyDescent="0.2">
      <c r="U58572" s="59"/>
    </row>
    <row r="58573" spans="21:21" x14ac:dyDescent="0.2">
      <c r="U58573" s="59"/>
    </row>
    <row r="58574" spans="21:21" x14ac:dyDescent="0.2">
      <c r="U58574" s="59"/>
    </row>
    <row r="58575" spans="21:21" x14ac:dyDescent="0.2">
      <c r="U58575" s="59"/>
    </row>
    <row r="58576" spans="21:21" x14ac:dyDescent="0.2">
      <c r="U58576" s="59"/>
    </row>
    <row r="58577" spans="21:21" x14ac:dyDescent="0.2">
      <c r="U58577" s="59"/>
    </row>
    <row r="58578" spans="21:21" x14ac:dyDescent="0.2">
      <c r="U58578" s="59"/>
    </row>
    <row r="58579" spans="21:21" x14ac:dyDescent="0.2">
      <c r="U58579" s="59"/>
    </row>
    <row r="58580" spans="21:21" x14ac:dyDescent="0.2">
      <c r="U58580" s="59"/>
    </row>
    <row r="58581" spans="21:21" x14ac:dyDescent="0.2">
      <c r="U58581" s="59"/>
    </row>
    <row r="58582" spans="21:21" x14ac:dyDescent="0.2">
      <c r="U58582" s="59"/>
    </row>
    <row r="58583" spans="21:21" x14ac:dyDescent="0.2">
      <c r="U58583" s="59"/>
    </row>
    <row r="58584" spans="21:21" x14ac:dyDescent="0.2">
      <c r="U58584" s="59"/>
    </row>
    <row r="58585" spans="21:21" x14ac:dyDescent="0.2">
      <c r="U58585" s="59"/>
    </row>
    <row r="58586" spans="21:21" x14ac:dyDescent="0.2">
      <c r="U58586" s="59"/>
    </row>
    <row r="58587" spans="21:21" x14ac:dyDescent="0.2">
      <c r="U58587" s="59"/>
    </row>
    <row r="58588" spans="21:21" x14ac:dyDescent="0.2">
      <c r="U58588" s="59"/>
    </row>
    <row r="58589" spans="21:21" x14ac:dyDescent="0.2">
      <c r="U58589" s="59"/>
    </row>
    <row r="58590" spans="21:21" x14ac:dyDescent="0.2">
      <c r="U58590" s="59"/>
    </row>
    <row r="58591" spans="21:21" x14ac:dyDescent="0.2">
      <c r="U58591" s="59"/>
    </row>
    <row r="58592" spans="21:21" x14ac:dyDescent="0.2">
      <c r="U58592" s="59"/>
    </row>
    <row r="58593" spans="21:21" x14ac:dyDescent="0.2">
      <c r="U58593" s="59"/>
    </row>
    <row r="58594" spans="21:21" x14ac:dyDescent="0.2">
      <c r="U58594" s="59"/>
    </row>
    <row r="58595" spans="21:21" x14ac:dyDescent="0.2">
      <c r="U58595" s="59"/>
    </row>
    <row r="58596" spans="21:21" x14ac:dyDescent="0.2">
      <c r="U58596" s="59"/>
    </row>
    <row r="58597" spans="21:21" x14ac:dyDescent="0.2">
      <c r="U58597" s="59"/>
    </row>
    <row r="58598" spans="21:21" x14ac:dyDescent="0.2">
      <c r="U58598" s="59"/>
    </row>
    <row r="58599" spans="21:21" x14ac:dyDescent="0.2">
      <c r="U58599" s="59"/>
    </row>
    <row r="58600" spans="21:21" x14ac:dyDescent="0.2">
      <c r="U58600" s="59"/>
    </row>
    <row r="58601" spans="21:21" x14ac:dyDescent="0.2">
      <c r="U58601" s="59"/>
    </row>
    <row r="58602" spans="21:21" x14ac:dyDescent="0.2">
      <c r="U58602" s="59"/>
    </row>
    <row r="58603" spans="21:21" x14ac:dyDescent="0.2">
      <c r="U58603" s="59"/>
    </row>
    <row r="58604" spans="21:21" x14ac:dyDescent="0.2">
      <c r="U58604" s="59"/>
    </row>
    <row r="58605" spans="21:21" x14ac:dyDescent="0.2">
      <c r="U58605" s="59"/>
    </row>
    <row r="58606" spans="21:21" x14ac:dyDescent="0.2">
      <c r="U58606" s="59"/>
    </row>
    <row r="58607" spans="21:21" x14ac:dyDescent="0.2">
      <c r="U58607" s="59"/>
    </row>
    <row r="58608" spans="21:21" x14ac:dyDescent="0.2">
      <c r="U58608" s="59"/>
    </row>
    <row r="58609" spans="21:21" x14ac:dyDescent="0.2">
      <c r="U58609" s="59"/>
    </row>
    <row r="58610" spans="21:21" x14ac:dyDescent="0.2">
      <c r="U58610" s="59"/>
    </row>
    <row r="58611" spans="21:21" x14ac:dyDescent="0.2">
      <c r="U58611" s="59"/>
    </row>
    <row r="58612" spans="21:21" x14ac:dyDescent="0.2">
      <c r="U58612" s="59"/>
    </row>
    <row r="58613" spans="21:21" x14ac:dyDescent="0.2">
      <c r="U58613" s="59"/>
    </row>
    <row r="58614" spans="21:21" x14ac:dyDescent="0.2">
      <c r="U58614" s="59"/>
    </row>
    <row r="58615" spans="21:21" x14ac:dyDescent="0.2">
      <c r="U58615" s="59"/>
    </row>
    <row r="58616" spans="21:21" x14ac:dyDescent="0.2">
      <c r="U58616" s="59"/>
    </row>
    <row r="58617" spans="21:21" x14ac:dyDescent="0.2">
      <c r="U58617" s="59"/>
    </row>
    <row r="58618" spans="21:21" x14ac:dyDescent="0.2">
      <c r="U58618" s="59"/>
    </row>
    <row r="58619" spans="21:21" x14ac:dyDescent="0.2">
      <c r="U58619" s="59"/>
    </row>
    <row r="58620" spans="21:21" x14ac:dyDescent="0.2">
      <c r="U58620" s="59"/>
    </row>
    <row r="58621" spans="21:21" x14ac:dyDescent="0.2">
      <c r="U58621" s="59"/>
    </row>
    <row r="58622" spans="21:21" x14ac:dyDescent="0.2">
      <c r="U58622" s="59"/>
    </row>
    <row r="58623" spans="21:21" x14ac:dyDescent="0.2">
      <c r="U58623" s="59"/>
    </row>
    <row r="58624" spans="21:21" x14ac:dyDescent="0.2">
      <c r="U58624" s="59"/>
    </row>
    <row r="58625" spans="21:21" x14ac:dyDescent="0.2">
      <c r="U58625" s="59"/>
    </row>
    <row r="58626" spans="21:21" x14ac:dyDescent="0.2">
      <c r="U58626" s="59"/>
    </row>
    <row r="58627" spans="21:21" x14ac:dyDescent="0.2">
      <c r="U58627" s="59"/>
    </row>
    <row r="58628" spans="21:21" x14ac:dyDescent="0.2">
      <c r="U58628" s="59"/>
    </row>
    <row r="58629" spans="21:21" x14ac:dyDescent="0.2">
      <c r="U58629" s="59"/>
    </row>
    <row r="58630" spans="21:21" x14ac:dyDescent="0.2">
      <c r="U58630" s="59"/>
    </row>
    <row r="58631" spans="21:21" x14ac:dyDescent="0.2">
      <c r="U58631" s="59"/>
    </row>
    <row r="58632" spans="21:21" x14ac:dyDescent="0.2">
      <c r="U58632" s="59"/>
    </row>
    <row r="58633" spans="21:21" x14ac:dyDescent="0.2">
      <c r="U58633" s="59"/>
    </row>
    <row r="58634" spans="21:21" x14ac:dyDescent="0.2">
      <c r="U58634" s="59"/>
    </row>
    <row r="58635" spans="21:21" x14ac:dyDescent="0.2">
      <c r="U58635" s="59"/>
    </row>
    <row r="58636" spans="21:21" x14ac:dyDescent="0.2">
      <c r="U58636" s="59"/>
    </row>
    <row r="58637" spans="21:21" x14ac:dyDescent="0.2">
      <c r="U58637" s="59"/>
    </row>
    <row r="58638" spans="21:21" x14ac:dyDescent="0.2">
      <c r="U58638" s="59"/>
    </row>
    <row r="58639" spans="21:21" x14ac:dyDescent="0.2">
      <c r="U58639" s="59"/>
    </row>
    <row r="58640" spans="21:21" x14ac:dyDescent="0.2">
      <c r="U58640" s="59"/>
    </row>
    <row r="58641" spans="21:21" x14ac:dyDescent="0.2">
      <c r="U58641" s="59"/>
    </row>
    <row r="58642" spans="21:21" x14ac:dyDescent="0.2">
      <c r="U58642" s="59"/>
    </row>
    <row r="58643" spans="21:21" x14ac:dyDescent="0.2">
      <c r="U58643" s="59"/>
    </row>
    <row r="58644" spans="21:21" x14ac:dyDescent="0.2">
      <c r="U58644" s="59"/>
    </row>
    <row r="58645" spans="21:21" x14ac:dyDescent="0.2">
      <c r="U58645" s="59"/>
    </row>
    <row r="58646" spans="21:21" x14ac:dyDescent="0.2">
      <c r="U58646" s="59"/>
    </row>
    <row r="58647" spans="21:21" x14ac:dyDescent="0.2">
      <c r="U58647" s="59"/>
    </row>
    <row r="58648" spans="21:21" x14ac:dyDescent="0.2">
      <c r="U58648" s="59"/>
    </row>
    <row r="58649" spans="21:21" x14ac:dyDescent="0.2">
      <c r="U58649" s="59"/>
    </row>
    <row r="58650" spans="21:21" x14ac:dyDescent="0.2">
      <c r="U58650" s="59"/>
    </row>
    <row r="58651" spans="21:21" x14ac:dyDescent="0.2">
      <c r="U58651" s="59"/>
    </row>
    <row r="58652" spans="21:21" x14ac:dyDescent="0.2">
      <c r="U58652" s="59"/>
    </row>
    <row r="58653" spans="21:21" x14ac:dyDescent="0.2">
      <c r="U58653" s="59"/>
    </row>
    <row r="58654" spans="21:21" x14ac:dyDescent="0.2">
      <c r="U58654" s="59"/>
    </row>
    <row r="58655" spans="21:21" x14ac:dyDescent="0.2">
      <c r="U58655" s="59"/>
    </row>
    <row r="58656" spans="21:21" x14ac:dyDescent="0.2">
      <c r="U58656" s="59"/>
    </row>
    <row r="58657" spans="21:21" x14ac:dyDescent="0.2">
      <c r="U58657" s="59"/>
    </row>
    <row r="58658" spans="21:21" x14ac:dyDescent="0.2">
      <c r="U58658" s="59"/>
    </row>
    <row r="58659" spans="21:21" x14ac:dyDescent="0.2">
      <c r="U58659" s="59"/>
    </row>
    <row r="58660" spans="21:21" x14ac:dyDescent="0.2">
      <c r="U58660" s="59"/>
    </row>
    <row r="58661" spans="21:21" x14ac:dyDescent="0.2">
      <c r="U58661" s="59"/>
    </row>
    <row r="58662" spans="21:21" x14ac:dyDescent="0.2">
      <c r="U58662" s="59"/>
    </row>
    <row r="58663" spans="21:21" x14ac:dyDescent="0.2">
      <c r="U58663" s="59"/>
    </row>
    <row r="58664" spans="21:21" x14ac:dyDescent="0.2">
      <c r="U58664" s="59"/>
    </row>
    <row r="58665" spans="21:21" x14ac:dyDescent="0.2">
      <c r="U58665" s="59"/>
    </row>
    <row r="58666" spans="21:21" x14ac:dyDescent="0.2">
      <c r="U58666" s="59"/>
    </row>
    <row r="58667" spans="21:21" x14ac:dyDescent="0.2">
      <c r="U58667" s="59"/>
    </row>
    <row r="58668" spans="21:21" x14ac:dyDescent="0.2">
      <c r="U58668" s="59"/>
    </row>
    <row r="58669" spans="21:21" x14ac:dyDescent="0.2">
      <c r="U58669" s="59"/>
    </row>
    <row r="58670" spans="21:21" x14ac:dyDescent="0.2">
      <c r="U58670" s="59"/>
    </row>
    <row r="58671" spans="21:21" x14ac:dyDescent="0.2">
      <c r="U58671" s="59"/>
    </row>
    <row r="58672" spans="21:21" x14ac:dyDescent="0.2">
      <c r="U58672" s="59"/>
    </row>
    <row r="58673" spans="21:21" x14ac:dyDescent="0.2">
      <c r="U58673" s="59"/>
    </row>
    <row r="58674" spans="21:21" x14ac:dyDescent="0.2">
      <c r="U58674" s="59"/>
    </row>
    <row r="58675" spans="21:21" x14ac:dyDescent="0.2">
      <c r="U58675" s="59"/>
    </row>
    <row r="58676" spans="21:21" x14ac:dyDescent="0.2">
      <c r="U58676" s="59"/>
    </row>
    <row r="58677" spans="21:21" x14ac:dyDescent="0.2">
      <c r="U58677" s="59"/>
    </row>
    <row r="58678" spans="21:21" x14ac:dyDescent="0.2">
      <c r="U58678" s="59"/>
    </row>
    <row r="58679" spans="21:21" x14ac:dyDescent="0.2">
      <c r="U58679" s="59"/>
    </row>
    <row r="58680" spans="21:21" x14ac:dyDescent="0.2">
      <c r="U58680" s="59"/>
    </row>
    <row r="58681" spans="21:21" x14ac:dyDescent="0.2">
      <c r="U58681" s="59"/>
    </row>
    <row r="58682" spans="21:21" x14ac:dyDescent="0.2">
      <c r="U58682" s="59"/>
    </row>
    <row r="58683" spans="21:21" x14ac:dyDescent="0.2">
      <c r="U58683" s="59"/>
    </row>
    <row r="58684" spans="21:21" x14ac:dyDescent="0.2">
      <c r="U58684" s="59"/>
    </row>
    <row r="58685" spans="21:21" x14ac:dyDescent="0.2">
      <c r="U58685" s="59"/>
    </row>
    <row r="58686" spans="21:21" x14ac:dyDescent="0.2">
      <c r="U58686" s="59"/>
    </row>
    <row r="58687" spans="21:21" x14ac:dyDescent="0.2">
      <c r="U58687" s="59"/>
    </row>
    <row r="58688" spans="21:21" x14ac:dyDescent="0.2">
      <c r="U58688" s="59"/>
    </row>
    <row r="58689" spans="21:21" x14ac:dyDescent="0.2">
      <c r="U58689" s="59"/>
    </row>
    <row r="58690" spans="21:21" x14ac:dyDescent="0.2">
      <c r="U58690" s="59"/>
    </row>
    <row r="58691" spans="21:21" x14ac:dyDescent="0.2">
      <c r="U58691" s="59"/>
    </row>
    <row r="58692" spans="21:21" x14ac:dyDescent="0.2">
      <c r="U58692" s="59"/>
    </row>
    <row r="58693" spans="21:21" x14ac:dyDescent="0.2">
      <c r="U58693" s="59"/>
    </row>
    <row r="58694" spans="21:21" x14ac:dyDescent="0.2">
      <c r="U58694" s="59"/>
    </row>
    <row r="58695" spans="21:21" x14ac:dyDescent="0.2">
      <c r="U58695" s="59"/>
    </row>
    <row r="58696" spans="21:21" x14ac:dyDescent="0.2">
      <c r="U58696" s="59"/>
    </row>
    <row r="58697" spans="21:21" x14ac:dyDescent="0.2">
      <c r="U58697" s="59"/>
    </row>
    <row r="58698" spans="21:21" x14ac:dyDescent="0.2">
      <c r="U58698" s="59"/>
    </row>
    <row r="58699" spans="21:21" x14ac:dyDescent="0.2">
      <c r="U58699" s="59"/>
    </row>
    <row r="58700" spans="21:21" x14ac:dyDescent="0.2">
      <c r="U58700" s="59"/>
    </row>
    <row r="58701" spans="21:21" x14ac:dyDescent="0.2">
      <c r="U58701" s="59"/>
    </row>
    <row r="58702" spans="21:21" x14ac:dyDescent="0.2">
      <c r="U58702" s="59"/>
    </row>
    <row r="58703" spans="21:21" x14ac:dyDescent="0.2">
      <c r="U58703" s="59"/>
    </row>
    <row r="58704" spans="21:21" x14ac:dyDescent="0.2">
      <c r="U58704" s="59"/>
    </row>
    <row r="58705" spans="21:21" x14ac:dyDescent="0.2">
      <c r="U58705" s="59"/>
    </row>
    <row r="58706" spans="21:21" x14ac:dyDescent="0.2">
      <c r="U58706" s="59"/>
    </row>
    <row r="58707" spans="21:21" x14ac:dyDescent="0.2">
      <c r="U58707" s="59"/>
    </row>
    <row r="58708" spans="21:21" x14ac:dyDescent="0.2">
      <c r="U58708" s="59"/>
    </row>
    <row r="58709" spans="21:21" x14ac:dyDescent="0.2">
      <c r="U58709" s="59"/>
    </row>
    <row r="58710" spans="21:21" x14ac:dyDescent="0.2">
      <c r="U58710" s="59"/>
    </row>
    <row r="58711" spans="21:21" x14ac:dyDescent="0.2">
      <c r="U58711" s="59"/>
    </row>
    <row r="58712" spans="21:21" x14ac:dyDescent="0.2">
      <c r="U58712" s="59"/>
    </row>
    <row r="58713" spans="21:21" x14ac:dyDescent="0.2">
      <c r="U58713" s="59"/>
    </row>
    <row r="58714" spans="21:21" x14ac:dyDescent="0.2">
      <c r="U58714" s="59"/>
    </row>
    <row r="58715" spans="21:21" x14ac:dyDescent="0.2">
      <c r="U58715" s="59"/>
    </row>
    <row r="58716" spans="21:21" x14ac:dyDescent="0.2">
      <c r="U58716" s="59"/>
    </row>
    <row r="58717" spans="21:21" x14ac:dyDescent="0.2">
      <c r="U58717" s="59"/>
    </row>
    <row r="58718" spans="21:21" x14ac:dyDescent="0.2">
      <c r="U58718" s="59"/>
    </row>
    <row r="58719" spans="21:21" x14ac:dyDescent="0.2">
      <c r="U58719" s="59"/>
    </row>
    <row r="58720" spans="21:21" x14ac:dyDescent="0.2">
      <c r="U58720" s="59"/>
    </row>
    <row r="58721" spans="21:21" x14ac:dyDescent="0.2">
      <c r="U58721" s="59"/>
    </row>
    <row r="58722" spans="21:21" x14ac:dyDescent="0.2">
      <c r="U58722" s="59"/>
    </row>
    <row r="58723" spans="21:21" x14ac:dyDescent="0.2">
      <c r="U58723" s="59"/>
    </row>
    <row r="58724" spans="21:21" x14ac:dyDescent="0.2">
      <c r="U58724" s="59"/>
    </row>
    <row r="58725" spans="21:21" x14ac:dyDescent="0.2">
      <c r="U58725" s="59"/>
    </row>
    <row r="58726" spans="21:21" x14ac:dyDescent="0.2">
      <c r="U58726" s="59"/>
    </row>
    <row r="58727" spans="21:21" x14ac:dyDescent="0.2">
      <c r="U58727" s="59"/>
    </row>
    <row r="58728" spans="21:21" x14ac:dyDescent="0.2">
      <c r="U58728" s="59"/>
    </row>
    <row r="58729" spans="21:21" x14ac:dyDescent="0.2">
      <c r="U58729" s="59"/>
    </row>
    <row r="58730" spans="21:21" x14ac:dyDescent="0.2">
      <c r="U58730" s="59"/>
    </row>
    <row r="58731" spans="21:21" x14ac:dyDescent="0.2">
      <c r="U58731" s="59"/>
    </row>
    <row r="58732" spans="21:21" x14ac:dyDescent="0.2">
      <c r="U58732" s="59"/>
    </row>
    <row r="58733" spans="21:21" x14ac:dyDescent="0.2">
      <c r="U58733" s="59"/>
    </row>
    <row r="58734" spans="21:21" x14ac:dyDescent="0.2">
      <c r="U58734" s="59"/>
    </row>
    <row r="58735" spans="21:21" x14ac:dyDescent="0.2">
      <c r="U58735" s="59"/>
    </row>
    <row r="58736" spans="21:21" x14ac:dyDescent="0.2">
      <c r="U58736" s="59"/>
    </row>
    <row r="58737" spans="21:21" x14ac:dyDescent="0.2">
      <c r="U58737" s="59"/>
    </row>
    <row r="58738" spans="21:21" x14ac:dyDescent="0.2">
      <c r="U58738" s="59"/>
    </row>
    <row r="58739" spans="21:21" x14ac:dyDescent="0.2">
      <c r="U58739" s="59"/>
    </row>
    <row r="58740" spans="21:21" x14ac:dyDescent="0.2">
      <c r="U58740" s="59"/>
    </row>
    <row r="58741" spans="21:21" x14ac:dyDescent="0.2">
      <c r="U58741" s="59"/>
    </row>
    <row r="58742" spans="21:21" x14ac:dyDescent="0.2">
      <c r="U58742" s="59"/>
    </row>
    <row r="58743" spans="21:21" x14ac:dyDescent="0.2">
      <c r="U58743" s="59"/>
    </row>
    <row r="58744" spans="21:21" x14ac:dyDescent="0.2">
      <c r="U58744" s="59"/>
    </row>
    <row r="58745" spans="21:21" x14ac:dyDescent="0.2">
      <c r="U58745" s="59"/>
    </row>
    <row r="58746" spans="21:21" x14ac:dyDescent="0.2">
      <c r="U58746" s="59"/>
    </row>
    <row r="58747" spans="21:21" x14ac:dyDescent="0.2">
      <c r="U58747" s="59"/>
    </row>
    <row r="58748" spans="21:21" x14ac:dyDescent="0.2">
      <c r="U58748" s="59"/>
    </row>
    <row r="58749" spans="21:21" x14ac:dyDescent="0.2">
      <c r="U58749" s="59"/>
    </row>
    <row r="58750" spans="21:21" x14ac:dyDescent="0.2">
      <c r="U58750" s="59"/>
    </row>
    <row r="58751" spans="21:21" x14ac:dyDescent="0.2">
      <c r="U58751" s="59"/>
    </row>
    <row r="58752" spans="21:21" x14ac:dyDescent="0.2">
      <c r="U58752" s="59"/>
    </row>
    <row r="58753" spans="21:21" x14ac:dyDescent="0.2">
      <c r="U58753" s="59"/>
    </row>
    <row r="58754" spans="21:21" x14ac:dyDescent="0.2">
      <c r="U58754" s="59"/>
    </row>
    <row r="58755" spans="21:21" x14ac:dyDescent="0.2">
      <c r="U58755" s="59"/>
    </row>
    <row r="58756" spans="21:21" x14ac:dyDescent="0.2">
      <c r="U58756" s="59"/>
    </row>
    <row r="58757" spans="21:21" x14ac:dyDescent="0.2">
      <c r="U58757" s="59"/>
    </row>
    <row r="58758" spans="21:21" x14ac:dyDescent="0.2">
      <c r="U58758" s="59"/>
    </row>
    <row r="58759" spans="21:21" x14ac:dyDescent="0.2">
      <c r="U58759" s="59"/>
    </row>
    <row r="58760" spans="21:21" x14ac:dyDescent="0.2">
      <c r="U58760" s="59"/>
    </row>
    <row r="58761" spans="21:21" x14ac:dyDescent="0.2">
      <c r="U58761" s="59"/>
    </row>
    <row r="58762" spans="21:21" x14ac:dyDescent="0.2">
      <c r="U58762" s="59"/>
    </row>
    <row r="58763" spans="21:21" x14ac:dyDescent="0.2">
      <c r="U58763" s="59"/>
    </row>
    <row r="58764" spans="21:21" x14ac:dyDescent="0.2">
      <c r="U58764" s="59"/>
    </row>
    <row r="58765" spans="21:21" x14ac:dyDescent="0.2">
      <c r="U58765" s="59"/>
    </row>
    <row r="58766" spans="21:21" x14ac:dyDescent="0.2">
      <c r="U58766" s="59"/>
    </row>
    <row r="58767" spans="21:21" x14ac:dyDescent="0.2">
      <c r="U58767" s="59"/>
    </row>
    <row r="58768" spans="21:21" x14ac:dyDescent="0.2">
      <c r="U58768" s="59"/>
    </row>
    <row r="58769" spans="21:21" x14ac:dyDescent="0.2">
      <c r="U58769" s="59"/>
    </row>
    <row r="58770" spans="21:21" x14ac:dyDescent="0.2">
      <c r="U58770" s="59"/>
    </row>
    <row r="58771" spans="21:21" x14ac:dyDescent="0.2">
      <c r="U58771" s="59"/>
    </row>
    <row r="58772" spans="21:21" x14ac:dyDescent="0.2">
      <c r="U58772" s="59"/>
    </row>
    <row r="58773" spans="21:21" x14ac:dyDescent="0.2">
      <c r="U58773" s="59"/>
    </row>
    <row r="58774" spans="21:21" x14ac:dyDescent="0.2">
      <c r="U58774" s="59"/>
    </row>
    <row r="58775" spans="21:21" x14ac:dyDescent="0.2">
      <c r="U58775" s="59"/>
    </row>
    <row r="58776" spans="21:21" x14ac:dyDescent="0.2">
      <c r="U58776" s="59"/>
    </row>
    <row r="58777" spans="21:21" x14ac:dyDescent="0.2">
      <c r="U58777" s="59"/>
    </row>
    <row r="58778" spans="21:21" x14ac:dyDescent="0.2">
      <c r="U58778" s="59"/>
    </row>
    <row r="58779" spans="21:21" x14ac:dyDescent="0.2">
      <c r="U58779" s="59"/>
    </row>
    <row r="58780" spans="21:21" x14ac:dyDescent="0.2">
      <c r="U58780" s="59"/>
    </row>
    <row r="58781" spans="21:21" x14ac:dyDescent="0.2">
      <c r="U58781" s="59"/>
    </row>
    <row r="58782" spans="21:21" x14ac:dyDescent="0.2">
      <c r="U58782" s="59"/>
    </row>
    <row r="58783" spans="21:21" x14ac:dyDescent="0.2">
      <c r="U58783" s="59"/>
    </row>
    <row r="58784" spans="21:21" x14ac:dyDescent="0.2">
      <c r="U58784" s="59"/>
    </row>
    <row r="58785" spans="21:21" x14ac:dyDescent="0.2">
      <c r="U58785" s="59"/>
    </row>
    <row r="58786" spans="21:21" x14ac:dyDescent="0.2">
      <c r="U58786" s="59"/>
    </row>
    <row r="58787" spans="21:21" x14ac:dyDescent="0.2">
      <c r="U58787" s="59"/>
    </row>
    <row r="58788" spans="21:21" x14ac:dyDescent="0.2">
      <c r="U58788" s="59"/>
    </row>
    <row r="58789" spans="21:21" x14ac:dyDescent="0.2">
      <c r="U58789" s="59"/>
    </row>
    <row r="58790" spans="21:21" x14ac:dyDescent="0.2">
      <c r="U58790" s="59"/>
    </row>
    <row r="58791" spans="21:21" x14ac:dyDescent="0.2">
      <c r="U58791" s="59"/>
    </row>
    <row r="58792" spans="21:21" x14ac:dyDescent="0.2">
      <c r="U58792" s="59"/>
    </row>
    <row r="58793" spans="21:21" x14ac:dyDescent="0.2">
      <c r="U58793" s="59"/>
    </row>
    <row r="58794" spans="21:21" x14ac:dyDescent="0.2">
      <c r="U58794" s="59"/>
    </row>
    <row r="58795" spans="21:21" x14ac:dyDescent="0.2">
      <c r="U58795" s="59"/>
    </row>
    <row r="58796" spans="21:21" x14ac:dyDescent="0.2">
      <c r="U58796" s="59"/>
    </row>
    <row r="58797" spans="21:21" x14ac:dyDescent="0.2">
      <c r="U58797" s="59"/>
    </row>
    <row r="58798" spans="21:21" x14ac:dyDescent="0.2">
      <c r="U58798" s="59"/>
    </row>
    <row r="58799" spans="21:21" x14ac:dyDescent="0.2">
      <c r="U58799" s="59"/>
    </row>
    <row r="58800" spans="21:21" x14ac:dyDescent="0.2">
      <c r="U58800" s="59"/>
    </row>
    <row r="58801" spans="21:21" x14ac:dyDescent="0.2">
      <c r="U58801" s="59"/>
    </row>
    <row r="58802" spans="21:21" x14ac:dyDescent="0.2">
      <c r="U58802" s="59"/>
    </row>
    <row r="58803" spans="21:21" x14ac:dyDescent="0.2">
      <c r="U58803" s="59"/>
    </row>
    <row r="58804" spans="21:21" x14ac:dyDescent="0.2">
      <c r="U58804" s="59"/>
    </row>
    <row r="58805" spans="21:21" x14ac:dyDescent="0.2">
      <c r="U58805" s="59"/>
    </row>
    <row r="58806" spans="21:21" x14ac:dyDescent="0.2">
      <c r="U58806" s="59"/>
    </row>
    <row r="58807" spans="21:21" x14ac:dyDescent="0.2">
      <c r="U58807" s="59"/>
    </row>
    <row r="58808" spans="21:21" x14ac:dyDescent="0.2">
      <c r="U58808" s="59"/>
    </row>
    <row r="58809" spans="21:21" x14ac:dyDescent="0.2">
      <c r="U58809" s="59"/>
    </row>
    <row r="58810" spans="21:21" x14ac:dyDescent="0.2">
      <c r="U58810" s="59"/>
    </row>
    <row r="58811" spans="21:21" x14ac:dyDescent="0.2">
      <c r="U58811" s="59"/>
    </row>
    <row r="58812" spans="21:21" x14ac:dyDescent="0.2">
      <c r="U58812" s="59"/>
    </row>
    <row r="58813" spans="21:21" x14ac:dyDescent="0.2">
      <c r="U58813" s="59"/>
    </row>
    <row r="58814" spans="21:21" x14ac:dyDescent="0.2">
      <c r="U58814" s="59"/>
    </row>
    <row r="58815" spans="21:21" x14ac:dyDescent="0.2">
      <c r="U58815" s="59"/>
    </row>
    <row r="58816" spans="21:21" x14ac:dyDescent="0.2">
      <c r="U58816" s="59"/>
    </row>
    <row r="58817" spans="21:21" x14ac:dyDescent="0.2">
      <c r="U58817" s="59"/>
    </row>
    <row r="58818" spans="21:21" x14ac:dyDescent="0.2">
      <c r="U58818" s="59"/>
    </row>
    <row r="58819" spans="21:21" x14ac:dyDescent="0.2">
      <c r="U58819" s="59"/>
    </row>
    <row r="58820" spans="21:21" x14ac:dyDescent="0.2">
      <c r="U58820" s="59"/>
    </row>
    <row r="58821" spans="21:21" x14ac:dyDescent="0.2">
      <c r="U58821" s="59"/>
    </row>
    <row r="58822" spans="21:21" x14ac:dyDescent="0.2">
      <c r="U58822" s="59"/>
    </row>
    <row r="58823" spans="21:21" x14ac:dyDescent="0.2">
      <c r="U58823" s="59"/>
    </row>
    <row r="58824" spans="21:21" x14ac:dyDescent="0.2">
      <c r="U58824" s="59"/>
    </row>
    <row r="58825" spans="21:21" x14ac:dyDescent="0.2">
      <c r="U58825" s="59"/>
    </row>
    <row r="58826" spans="21:21" x14ac:dyDescent="0.2">
      <c r="U58826" s="59"/>
    </row>
    <row r="58827" spans="21:21" x14ac:dyDescent="0.2">
      <c r="U58827" s="59"/>
    </row>
    <row r="58828" spans="21:21" x14ac:dyDescent="0.2">
      <c r="U58828" s="59"/>
    </row>
    <row r="58829" spans="21:21" x14ac:dyDescent="0.2">
      <c r="U58829" s="59"/>
    </row>
    <row r="58830" spans="21:21" x14ac:dyDescent="0.2">
      <c r="U58830" s="59"/>
    </row>
    <row r="58831" spans="21:21" x14ac:dyDescent="0.2">
      <c r="U58831" s="59"/>
    </row>
    <row r="58832" spans="21:21" x14ac:dyDescent="0.2">
      <c r="U58832" s="59"/>
    </row>
    <row r="58833" spans="21:21" x14ac:dyDescent="0.2">
      <c r="U58833" s="59"/>
    </row>
    <row r="58834" spans="21:21" x14ac:dyDescent="0.2">
      <c r="U58834" s="59"/>
    </row>
    <row r="58835" spans="21:21" x14ac:dyDescent="0.2">
      <c r="U58835" s="59"/>
    </row>
    <row r="58836" spans="21:21" x14ac:dyDescent="0.2">
      <c r="U58836" s="59"/>
    </row>
    <row r="58837" spans="21:21" x14ac:dyDescent="0.2">
      <c r="U58837" s="59"/>
    </row>
    <row r="58838" spans="21:21" x14ac:dyDescent="0.2">
      <c r="U58838" s="59"/>
    </row>
    <row r="58839" spans="21:21" x14ac:dyDescent="0.2">
      <c r="U58839" s="59"/>
    </row>
    <row r="58840" spans="21:21" x14ac:dyDescent="0.2">
      <c r="U58840" s="59"/>
    </row>
    <row r="58841" spans="21:21" x14ac:dyDescent="0.2">
      <c r="U58841" s="59"/>
    </row>
    <row r="58842" spans="21:21" x14ac:dyDescent="0.2">
      <c r="U58842" s="59"/>
    </row>
    <row r="58843" spans="21:21" x14ac:dyDescent="0.2">
      <c r="U58843" s="59"/>
    </row>
    <row r="58844" spans="21:21" x14ac:dyDescent="0.2">
      <c r="U58844" s="59"/>
    </row>
    <row r="58845" spans="21:21" x14ac:dyDescent="0.2">
      <c r="U58845" s="59"/>
    </row>
    <row r="58846" spans="21:21" x14ac:dyDescent="0.2">
      <c r="U58846" s="59"/>
    </row>
    <row r="58847" spans="21:21" x14ac:dyDescent="0.2">
      <c r="U58847" s="59"/>
    </row>
    <row r="58848" spans="21:21" x14ac:dyDescent="0.2">
      <c r="U58848" s="59"/>
    </row>
    <row r="58849" spans="21:21" x14ac:dyDescent="0.2">
      <c r="U58849" s="59"/>
    </row>
    <row r="58850" spans="21:21" x14ac:dyDescent="0.2">
      <c r="U58850" s="59"/>
    </row>
    <row r="58851" spans="21:21" x14ac:dyDescent="0.2">
      <c r="U58851" s="59"/>
    </row>
    <row r="58852" spans="21:21" x14ac:dyDescent="0.2">
      <c r="U58852" s="59"/>
    </row>
    <row r="58853" spans="21:21" x14ac:dyDescent="0.2">
      <c r="U58853" s="59"/>
    </row>
    <row r="58854" spans="21:21" x14ac:dyDescent="0.2">
      <c r="U58854" s="59"/>
    </row>
    <row r="58855" spans="21:21" x14ac:dyDescent="0.2">
      <c r="U58855" s="59"/>
    </row>
    <row r="58856" spans="21:21" x14ac:dyDescent="0.2">
      <c r="U58856" s="59"/>
    </row>
    <row r="58857" spans="21:21" x14ac:dyDescent="0.2">
      <c r="U58857" s="59"/>
    </row>
    <row r="58858" spans="21:21" x14ac:dyDescent="0.2">
      <c r="U58858" s="59"/>
    </row>
    <row r="58859" spans="21:21" x14ac:dyDescent="0.2">
      <c r="U58859" s="59"/>
    </row>
    <row r="58860" spans="21:21" x14ac:dyDescent="0.2">
      <c r="U58860" s="59"/>
    </row>
    <row r="58861" spans="21:21" x14ac:dyDescent="0.2">
      <c r="U58861" s="59"/>
    </row>
    <row r="58862" spans="21:21" x14ac:dyDescent="0.2">
      <c r="U58862" s="59"/>
    </row>
    <row r="58863" spans="21:21" x14ac:dyDescent="0.2">
      <c r="U58863" s="59"/>
    </row>
    <row r="58864" spans="21:21" x14ac:dyDescent="0.2">
      <c r="U58864" s="59"/>
    </row>
    <row r="58865" spans="21:21" x14ac:dyDescent="0.2">
      <c r="U58865" s="59"/>
    </row>
    <row r="58866" spans="21:21" x14ac:dyDescent="0.2">
      <c r="U58866" s="59"/>
    </row>
    <row r="58867" spans="21:21" x14ac:dyDescent="0.2">
      <c r="U58867" s="59"/>
    </row>
    <row r="58868" spans="21:21" x14ac:dyDescent="0.2">
      <c r="U58868" s="59"/>
    </row>
    <row r="58869" spans="21:21" x14ac:dyDescent="0.2">
      <c r="U58869" s="59"/>
    </row>
    <row r="58870" spans="21:21" x14ac:dyDescent="0.2">
      <c r="U58870" s="59"/>
    </row>
    <row r="58871" spans="21:21" x14ac:dyDescent="0.2">
      <c r="U58871" s="59"/>
    </row>
    <row r="58872" spans="21:21" x14ac:dyDescent="0.2">
      <c r="U58872" s="59"/>
    </row>
    <row r="58873" spans="21:21" x14ac:dyDescent="0.2">
      <c r="U58873" s="59"/>
    </row>
    <row r="58874" spans="21:21" x14ac:dyDescent="0.2">
      <c r="U58874" s="59"/>
    </row>
    <row r="58875" spans="21:21" x14ac:dyDescent="0.2">
      <c r="U58875" s="59"/>
    </row>
    <row r="58876" spans="21:21" x14ac:dyDescent="0.2">
      <c r="U58876" s="59"/>
    </row>
    <row r="58877" spans="21:21" x14ac:dyDescent="0.2">
      <c r="U58877" s="59"/>
    </row>
    <row r="58878" spans="21:21" x14ac:dyDescent="0.2">
      <c r="U58878" s="59"/>
    </row>
    <row r="58879" spans="21:21" x14ac:dyDescent="0.2">
      <c r="U58879" s="59"/>
    </row>
    <row r="58880" spans="21:21" x14ac:dyDescent="0.2">
      <c r="U58880" s="59"/>
    </row>
    <row r="58881" spans="21:21" x14ac:dyDescent="0.2">
      <c r="U58881" s="59"/>
    </row>
    <row r="58882" spans="21:21" x14ac:dyDescent="0.2">
      <c r="U58882" s="59"/>
    </row>
    <row r="58883" spans="21:21" x14ac:dyDescent="0.2">
      <c r="U58883" s="59"/>
    </row>
    <row r="58884" spans="21:21" x14ac:dyDescent="0.2">
      <c r="U58884" s="59"/>
    </row>
    <row r="58885" spans="21:21" x14ac:dyDescent="0.2">
      <c r="U58885" s="59"/>
    </row>
    <row r="58886" spans="21:21" x14ac:dyDescent="0.2">
      <c r="U58886" s="59"/>
    </row>
    <row r="58887" spans="21:21" x14ac:dyDescent="0.2">
      <c r="U58887" s="59"/>
    </row>
    <row r="58888" spans="21:21" x14ac:dyDescent="0.2">
      <c r="U58888" s="59"/>
    </row>
    <row r="58889" spans="21:21" x14ac:dyDescent="0.2">
      <c r="U58889" s="59"/>
    </row>
    <row r="58890" spans="21:21" x14ac:dyDescent="0.2">
      <c r="U58890" s="59"/>
    </row>
    <row r="58891" spans="21:21" x14ac:dyDescent="0.2">
      <c r="U58891" s="59"/>
    </row>
    <row r="58892" spans="21:21" x14ac:dyDescent="0.2">
      <c r="U58892" s="59"/>
    </row>
    <row r="58893" spans="21:21" x14ac:dyDescent="0.2">
      <c r="U58893" s="59"/>
    </row>
    <row r="58894" spans="21:21" x14ac:dyDescent="0.2">
      <c r="U58894" s="59"/>
    </row>
    <row r="58895" spans="21:21" x14ac:dyDescent="0.2">
      <c r="U58895" s="59"/>
    </row>
    <row r="58896" spans="21:21" x14ac:dyDescent="0.2">
      <c r="U58896" s="59"/>
    </row>
    <row r="58897" spans="21:21" x14ac:dyDescent="0.2">
      <c r="U58897" s="59"/>
    </row>
    <row r="58898" spans="21:21" x14ac:dyDescent="0.2">
      <c r="U58898" s="59"/>
    </row>
    <row r="58899" spans="21:21" x14ac:dyDescent="0.2">
      <c r="U58899" s="59"/>
    </row>
    <row r="58900" spans="21:21" x14ac:dyDescent="0.2">
      <c r="U58900" s="59"/>
    </row>
    <row r="58901" spans="21:21" x14ac:dyDescent="0.2">
      <c r="U58901" s="59"/>
    </row>
    <row r="58902" spans="21:21" x14ac:dyDescent="0.2">
      <c r="U58902" s="59"/>
    </row>
    <row r="58903" spans="21:21" x14ac:dyDescent="0.2">
      <c r="U58903" s="59"/>
    </row>
    <row r="58904" spans="21:21" x14ac:dyDescent="0.2">
      <c r="U58904" s="59"/>
    </row>
    <row r="58905" spans="21:21" x14ac:dyDescent="0.2">
      <c r="U58905" s="59"/>
    </row>
    <row r="58906" spans="21:21" x14ac:dyDescent="0.2">
      <c r="U58906" s="59"/>
    </row>
    <row r="58907" spans="21:21" x14ac:dyDescent="0.2">
      <c r="U58907" s="59"/>
    </row>
    <row r="58908" spans="21:21" x14ac:dyDescent="0.2">
      <c r="U58908" s="59"/>
    </row>
    <row r="58909" spans="21:21" x14ac:dyDescent="0.2">
      <c r="U58909" s="59"/>
    </row>
    <row r="58910" spans="21:21" x14ac:dyDescent="0.2">
      <c r="U58910" s="59"/>
    </row>
    <row r="58911" spans="21:21" x14ac:dyDescent="0.2">
      <c r="U58911" s="59"/>
    </row>
    <row r="58912" spans="21:21" x14ac:dyDescent="0.2">
      <c r="U58912" s="59"/>
    </row>
    <row r="58913" spans="21:21" x14ac:dyDescent="0.2">
      <c r="U58913" s="59"/>
    </row>
    <row r="58914" spans="21:21" x14ac:dyDescent="0.2">
      <c r="U58914" s="59"/>
    </row>
    <row r="58915" spans="21:21" x14ac:dyDescent="0.2">
      <c r="U58915" s="59"/>
    </row>
    <row r="58916" spans="21:21" x14ac:dyDescent="0.2">
      <c r="U58916" s="59"/>
    </row>
    <row r="58917" spans="21:21" x14ac:dyDescent="0.2">
      <c r="U58917" s="59"/>
    </row>
    <row r="58918" spans="21:21" x14ac:dyDescent="0.2">
      <c r="U58918" s="59"/>
    </row>
    <row r="58919" spans="21:21" x14ac:dyDescent="0.2">
      <c r="U58919" s="59"/>
    </row>
    <row r="58920" spans="21:21" x14ac:dyDescent="0.2">
      <c r="U58920" s="59"/>
    </row>
    <row r="58921" spans="21:21" x14ac:dyDescent="0.2">
      <c r="U58921" s="59"/>
    </row>
    <row r="58922" spans="21:21" x14ac:dyDescent="0.2">
      <c r="U58922" s="59"/>
    </row>
    <row r="58923" spans="21:21" x14ac:dyDescent="0.2">
      <c r="U58923" s="59"/>
    </row>
    <row r="58924" spans="21:21" x14ac:dyDescent="0.2">
      <c r="U58924" s="59"/>
    </row>
    <row r="58925" spans="21:21" x14ac:dyDescent="0.2">
      <c r="U58925" s="59"/>
    </row>
    <row r="58926" spans="21:21" x14ac:dyDescent="0.2">
      <c r="U58926" s="59"/>
    </row>
    <row r="58927" spans="21:21" x14ac:dyDescent="0.2">
      <c r="U58927" s="59"/>
    </row>
    <row r="58928" spans="21:21" x14ac:dyDescent="0.2">
      <c r="U58928" s="59"/>
    </row>
    <row r="58929" spans="21:21" x14ac:dyDescent="0.2">
      <c r="U58929" s="59"/>
    </row>
    <row r="58930" spans="21:21" x14ac:dyDescent="0.2">
      <c r="U58930" s="59"/>
    </row>
    <row r="58931" spans="21:21" x14ac:dyDescent="0.2">
      <c r="U58931" s="59"/>
    </row>
    <row r="58932" spans="21:21" x14ac:dyDescent="0.2">
      <c r="U58932" s="59"/>
    </row>
    <row r="58933" spans="21:21" x14ac:dyDescent="0.2">
      <c r="U58933" s="59"/>
    </row>
    <row r="58934" spans="21:21" x14ac:dyDescent="0.2">
      <c r="U58934" s="59"/>
    </row>
    <row r="58935" spans="21:21" x14ac:dyDescent="0.2">
      <c r="U58935" s="59"/>
    </row>
    <row r="58936" spans="21:21" x14ac:dyDescent="0.2">
      <c r="U58936" s="59"/>
    </row>
    <row r="58937" spans="21:21" x14ac:dyDescent="0.2">
      <c r="U58937" s="59"/>
    </row>
    <row r="58938" spans="21:21" x14ac:dyDescent="0.2">
      <c r="U58938" s="59"/>
    </row>
    <row r="58939" spans="21:21" x14ac:dyDescent="0.2">
      <c r="U58939" s="59"/>
    </row>
    <row r="58940" spans="21:21" x14ac:dyDescent="0.2">
      <c r="U58940" s="59"/>
    </row>
    <row r="58941" spans="21:21" x14ac:dyDescent="0.2">
      <c r="U58941" s="59"/>
    </row>
    <row r="58942" spans="21:21" x14ac:dyDescent="0.2">
      <c r="U58942" s="59"/>
    </row>
    <row r="58943" spans="21:21" x14ac:dyDescent="0.2">
      <c r="U58943" s="59"/>
    </row>
    <row r="58944" spans="21:21" x14ac:dyDescent="0.2">
      <c r="U58944" s="59"/>
    </row>
    <row r="58945" spans="21:21" x14ac:dyDescent="0.2">
      <c r="U58945" s="59"/>
    </row>
    <row r="58946" spans="21:21" x14ac:dyDescent="0.2">
      <c r="U58946" s="59"/>
    </row>
    <row r="58947" spans="21:21" x14ac:dyDescent="0.2">
      <c r="U58947" s="59"/>
    </row>
    <row r="58948" spans="21:21" x14ac:dyDescent="0.2">
      <c r="U58948" s="59"/>
    </row>
    <row r="58949" spans="21:21" x14ac:dyDescent="0.2">
      <c r="U58949" s="59"/>
    </row>
    <row r="58950" spans="21:21" x14ac:dyDescent="0.2">
      <c r="U58950" s="59"/>
    </row>
    <row r="58951" spans="21:21" x14ac:dyDescent="0.2">
      <c r="U58951" s="59"/>
    </row>
    <row r="58952" spans="21:21" x14ac:dyDescent="0.2">
      <c r="U58952" s="59"/>
    </row>
    <row r="58953" spans="21:21" x14ac:dyDescent="0.2">
      <c r="U58953" s="59"/>
    </row>
    <row r="58954" spans="21:21" x14ac:dyDescent="0.2">
      <c r="U58954" s="59"/>
    </row>
    <row r="58955" spans="21:21" x14ac:dyDescent="0.2">
      <c r="U58955" s="59"/>
    </row>
    <row r="58956" spans="21:21" x14ac:dyDescent="0.2">
      <c r="U58956" s="59"/>
    </row>
    <row r="58957" spans="21:21" x14ac:dyDescent="0.2">
      <c r="U58957" s="59"/>
    </row>
    <row r="58958" spans="21:21" x14ac:dyDescent="0.2">
      <c r="U58958" s="59"/>
    </row>
    <row r="58959" spans="21:21" x14ac:dyDescent="0.2">
      <c r="U58959" s="59"/>
    </row>
    <row r="58960" spans="21:21" x14ac:dyDescent="0.2">
      <c r="U58960" s="59"/>
    </row>
    <row r="58961" spans="21:21" x14ac:dyDescent="0.2">
      <c r="U58961" s="59"/>
    </row>
    <row r="58962" spans="21:21" x14ac:dyDescent="0.2">
      <c r="U58962" s="59"/>
    </row>
    <row r="58963" spans="21:21" x14ac:dyDescent="0.2">
      <c r="U58963" s="59"/>
    </row>
    <row r="58964" spans="21:21" x14ac:dyDescent="0.2">
      <c r="U58964" s="59"/>
    </row>
    <row r="58965" spans="21:21" x14ac:dyDescent="0.2">
      <c r="U58965" s="59"/>
    </row>
    <row r="58966" spans="21:21" x14ac:dyDescent="0.2">
      <c r="U58966" s="59"/>
    </row>
    <row r="58967" spans="21:21" x14ac:dyDescent="0.2">
      <c r="U58967" s="59"/>
    </row>
    <row r="58968" spans="21:21" x14ac:dyDescent="0.2">
      <c r="U58968" s="59"/>
    </row>
    <row r="58969" spans="21:21" x14ac:dyDescent="0.2">
      <c r="U58969" s="59"/>
    </row>
    <row r="58970" spans="21:21" x14ac:dyDescent="0.2">
      <c r="U58970" s="59"/>
    </row>
    <row r="58971" spans="21:21" x14ac:dyDescent="0.2">
      <c r="U58971" s="59"/>
    </row>
    <row r="58972" spans="21:21" x14ac:dyDescent="0.2">
      <c r="U58972" s="59"/>
    </row>
    <row r="58973" spans="21:21" x14ac:dyDescent="0.2">
      <c r="U58973" s="59"/>
    </row>
    <row r="58974" spans="21:21" x14ac:dyDescent="0.2">
      <c r="U58974" s="59"/>
    </row>
    <row r="58975" spans="21:21" x14ac:dyDescent="0.2">
      <c r="U58975" s="59"/>
    </row>
    <row r="58976" spans="21:21" x14ac:dyDescent="0.2">
      <c r="U58976" s="59"/>
    </row>
    <row r="58977" spans="21:21" x14ac:dyDescent="0.2">
      <c r="U58977" s="59"/>
    </row>
    <row r="58978" spans="21:21" x14ac:dyDescent="0.2">
      <c r="U58978" s="59"/>
    </row>
    <row r="58979" spans="21:21" x14ac:dyDescent="0.2">
      <c r="U58979" s="59"/>
    </row>
    <row r="58980" spans="21:21" x14ac:dyDescent="0.2">
      <c r="U58980" s="59"/>
    </row>
    <row r="58981" spans="21:21" x14ac:dyDescent="0.2">
      <c r="U58981" s="59"/>
    </row>
    <row r="58982" spans="21:21" x14ac:dyDescent="0.2">
      <c r="U58982" s="59"/>
    </row>
    <row r="58983" spans="21:21" x14ac:dyDescent="0.2">
      <c r="U58983" s="59"/>
    </row>
    <row r="58984" spans="21:21" x14ac:dyDescent="0.2">
      <c r="U58984" s="59"/>
    </row>
    <row r="58985" spans="21:21" x14ac:dyDescent="0.2">
      <c r="U58985" s="59"/>
    </row>
    <row r="58986" spans="21:21" x14ac:dyDescent="0.2">
      <c r="U58986" s="59"/>
    </row>
    <row r="58987" spans="21:21" x14ac:dyDescent="0.2">
      <c r="U58987" s="59"/>
    </row>
    <row r="58988" spans="21:21" x14ac:dyDescent="0.2">
      <c r="U58988" s="59"/>
    </row>
    <row r="58989" spans="21:21" x14ac:dyDescent="0.2">
      <c r="U58989" s="59"/>
    </row>
    <row r="58990" spans="21:21" x14ac:dyDescent="0.2">
      <c r="U58990" s="59"/>
    </row>
    <row r="58991" spans="21:21" x14ac:dyDescent="0.2">
      <c r="U58991" s="59"/>
    </row>
    <row r="58992" spans="21:21" x14ac:dyDescent="0.2">
      <c r="U58992" s="59"/>
    </row>
    <row r="58993" spans="21:21" x14ac:dyDescent="0.2">
      <c r="U58993" s="59"/>
    </row>
    <row r="58994" spans="21:21" x14ac:dyDescent="0.2">
      <c r="U58994" s="59"/>
    </row>
    <row r="58995" spans="21:21" x14ac:dyDescent="0.2">
      <c r="U58995" s="59"/>
    </row>
    <row r="58996" spans="21:21" x14ac:dyDescent="0.2">
      <c r="U58996" s="59"/>
    </row>
    <row r="58997" spans="21:21" x14ac:dyDescent="0.2">
      <c r="U58997" s="59"/>
    </row>
    <row r="58998" spans="21:21" x14ac:dyDescent="0.2">
      <c r="U58998" s="59"/>
    </row>
    <row r="58999" spans="21:21" x14ac:dyDescent="0.2">
      <c r="U58999" s="59"/>
    </row>
    <row r="59000" spans="21:21" x14ac:dyDescent="0.2">
      <c r="U59000" s="59"/>
    </row>
    <row r="59001" spans="21:21" x14ac:dyDescent="0.2">
      <c r="U59001" s="59"/>
    </row>
    <row r="59002" spans="21:21" x14ac:dyDescent="0.2">
      <c r="U59002" s="59"/>
    </row>
    <row r="59003" spans="21:21" x14ac:dyDescent="0.2">
      <c r="U59003" s="59"/>
    </row>
    <row r="59004" spans="21:21" x14ac:dyDescent="0.2">
      <c r="U59004" s="59"/>
    </row>
    <row r="59005" spans="21:21" x14ac:dyDescent="0.2">
      <c r="U59005" s="59"/>
    </row>
    <row r="59006" spans="21:21" x14ac:dyDescent="0.2">
      <c r="U59006" s="59"/>
    </row>
    <row r="59007" spans="21:21" x14ac:dyDescent="0.2">
      <c r="U59007" s="59"/>
    </row>
    <row r="59008" spans="21:21" x14ac:dyDescent="0.2">
      <c r="U59008" s="59"/>
    </row>
    <row r="59009" spans="21:21" x14ac:dyDescent="0.2">
      <c r="U59009" s="59"/>
    </row>
    <row r="59010" spans="21:21" x14ac:dyDescent="0.2">
      <c r="U59010" s="59"/>
    </row>
    <row r="59011" spans="21:21" x14ac:dyDescent="0.2">
      <c r="U59011" s="59"/>
    </row>
    <row r="59012" spans="21:21" x14ac:dyDescent="0.2">
      <c r="U59012" s="59"/>
    </row>
    <row r="59013" spans="21:21" x14ac:dyDescent="0.2">
      <c r="U59013" s="59"/>
    </row>
    <row r="59014" spans="21:21" x14ac:dyDescent="0.2">
      <c r="U59014" s="59"/>
    </row>
    <row r="59015" spans="21:21" x14ac:dyDescent="0.2">
      <c r="U59015" s="59"/>
    </row>
    <row r="59016" spans="21:21" x14ac:dyDescent="0.2">
      <c r="U59016" s="59"/>
    </row>
    <row r="59017" spans="21:21" x14ac:dyDescent="0.2">
      <c r="U59017" s="59"/>
    </row>
    <row r="59018" spans="21:21" x14ac:dyDescent="0.2">
      <c r="U59018" s="59"/>
    </row>
    <row r="59019" spans="21:21" x14ac:dyDescent="0.2">
      <c r="U59019" s="59"/>
    </row>
    <row r="59020" spans="21:21" x14ac:dyDescent="0.2">
      <c r="U59020" s="59"/>
    </row>
    <row r="59021" spans="21:21" x14ac:dyDescent="0.2">
      <c r="U59021" s="59"/>
    </row>
    <row r="59022" spans="21:21" x14ac:dyDescent="0.2">
      <c r="U59022" s="59"/>
    </row>
    <row r="59023" spans="21:21" x14ac:dyDescent="0.2">
      <c r="U59023" s="59"/>
    </row>
    <row r="59024" spans="21:21" x14ac:dyDescent="0.2">
      <c r="U59024" s="59"/>
    </row>
    <row r="59025" spans="21:21" x14ac:dyDescent="0.2">
      <c r="U59025" s="59"/>
    </row>
    <row r="59026" spans="21:21" x14ac:dyDescent="0.2">
      <c r="U59026" s="59"/>
    </row>
    <row r="59027" spans="21:21" x14ac:dyDescent="0.2">
      <c r="U59027" s="59"/>
    </row>
    <row r="59028" spans="21:21" x14ac:dyDescent="0.2">
      <c r="U59028" s="59"/>
    </row>
    <row r="59029" spans="21:21" x14ac:dyDescent="0.2">
      <c r="U59029" s="59"/>
    </row>
    <row r="59030" spans="21:21" x14ac:dyDescent="0.2">
      <c r="U59030" s="59"/>
    </row>
    <row r="59031" spans="21:21" x14ac:dyDescent="0.2">
      <c r="U59031" s="59"/>
    </row>
    <row r="59032" spans="21:21" x14ac:dyDescent="0.2">
      <c r="U59032" s="59"/>
    </row>
    <row r="59033" spans="21:21" x14ac:dyDescent="0.2">
      <c r="U59033" s="59"/>
    </row>
    <row r="59034" spans="21:21" x14ac:dyDescent="0.2">
      <c r="U59034" s="59"/>
    </row>
    <row r="59035" spans="21:21" x14ac:dyDescent="0.2">
      <c r="U59035" s="59"/>
    </row>
    <row r="59036" spans="21:21" x14ac:dyDescent="0.2">
      <c r="U59036" s="59"/>
    </row>
    <row r="59037" spans="21:21" x14ac:dyDescent="0.2">
      <c r="U59037" s="59"/>
    </row>
    <row r="59038" spans="21:21" x14ac:dyDescent="0.2">
      <c r="U59038" s="59"/>
    </row>
    <row r="59039" spans="21:21" x14ac:dyDescent="0.2">
      <c r="U59039" s="59"/>
    </row>
    <row r="59040" spans="21:21" x14ac:dyDescent="0.2">
      <c r="U59040" s="59"/>
    </row>
    <row r="59041" spans="21:21" x14ac:dyDescent="0.2">
      <c r="U59041" s="59"/>
    </row>
    <row r="59042" spans="21:21" x14ac:dyDescent="0.2">
      <c r="U59042" s="59"/>
    </row>
    <row r="59043" spans="21:21" x14ac:dyDescent="0.2">
      <c r="U59043" s="59"/>
    </row>
    <row r="59044" spans="21:21" x14ac:dyDescent="0.2">
      <c r="U59044" s="59"/>
    </row>
    <row r="59045" spans="21:21" x14ac:dyDescent="0.2">
      <c r="U59045" s="59"/>
    </row>
    <row r="59046" spans="21:21" x14ac:dyDescent="0.2">
      <c r="U59046" s="59"/>
    </row>
    <row r="59047" spans="21:21" x14ac:dyDescent="0.2">
      <c r="U59047" s="59"/>
    </row>
    <row r="59048" spans="21:21" x14ac:dyDescent="0.2">
      <c r="U59048" s="59"/>
    </row>
    <row r="59049" spans="21:21" x14ac:dyDescent="0.2">
      <c r="U59049" s="59"/>
    </row>
    <row r="59050" spans="21:21" x14ac:dyDescent="0.2">
      <c r="U59050" s="59"/>
    </row>
    <row r="59051" spans="21:21" x14ac:dyDescent="0.2">
      <c r="U59051" s="59"/>
    </row>
    <row r="59052" spans="21:21" x14ac:dyDescent="0.2">
      <c r="U59052" s="59"/>
    </row>
    <row r="59053" spans="21:21" x14ac:dyDescent="0.2">
      <c r="U59053" s="59"/>
    </row>
    <row r="59054" spans="21:21" x14ac:dyDescent="0.2">
      <c r="U59054" s="59"/>
    </row>
    <row r="59055" spans="21:21" x14ac:dyDescent="0.2">
      <c r="U59055" s="59"/>
    </row>
    <row r="59056" spans="21:21" x14ac:dyDescent="0.2">
      <c r="U59056" s="59"/>
    </row>
    <row r="59057" spans="21:21" x14ac:dyDescent="0.2">
      <c r="U59057" s="59"/>
    </row>
    <row r="59058" spans="21:21" x14ac:dyDescent="0.2">
      <c r="U59058" s="59"/>
    </row>
    <row r="59059" spans="21:21" x14ac:dyDescent="0.2">
      <c r="U59059" s="59"/>
    </row>
    <row r="59060" spans="21:21" x14ac:dyDescent="0.2">
      <c r="U59060" s="59"/>
    </row>
    <row r="59061" spans="21:21" x14ac:dyDescent="0.2">
      <c r="U59061" s="59"/>
    </row>
    <row r="59062" spans="21:21" x14ac:dyDescent="0.2">
      <c r="U59062" s="59"/>
    </row>
    <row r="59063" spans="21:21" x14ac:dyDescent="0.2">
      <c r="U59063" s="59"/>
    </row>
    <row r="59064" spans="21:21" x14ac:dyDescent="0.2">
      <c r="U59064" s="59"/>
    </row>
    <row r="59065" spans="21:21" x14ac:dyDescent="0.2">
      <c r="U59065" s="59"/>
    </row>
    <row r="59066" spans="21:21" x14ac:dyDescent="0.2">
      <c r="U59066" s="59"/>
    </row>
    <row r="59067" spans="21:21" x14ac:dyDescent="0.2">
      <c r="U59067" s="59"/>
    </row>
    <row r="59068" spans="21:21" x14ac:dyDescent="0.2">
      <c r="U59068" s="59"/>
    </row>
    <row r="59069" spans="21:21" x14ac:dyDescent="0.2">
      <c r="U59069" s="59"/>
    </row>
    <row r="59070" spans="21:21" x14ac:dyDescent="0.2">
      <c r="U59070" s="59"/>
    </row>
    <row r="59071" spans="21:21" x14ac:dyDescent="0.2">
      <c r="U59071" s="59"/>
    </row>
    <row r="59072" spans="21:21" x14ac:dyDescent="0.2">
      <c r="U59072" s="59"/>
    </row>
    <row r="59073" spans="21:21" x14ac:dyDescent="0.2">
      <c r="U59073" s="59"/>
    </row>
    <row r="59074" spans="21:21" x14ac:dyDescent="0.2">
      <c r="U59074" s="59"/>
    </row>
    <row r="59075" spans="21:21" x14ac:dyDescent="0.2">
      <c r="U59075" s="59"/>
    </row>
    <row r="59076" spans="21:21" x14ac:dyDescent="0.2">
      <c r="U59076" s="59"/>
    </row>
    <row r="59077" spans="21:21" x14ac:dyDescent="0.2">
      <c r="U59077" s="59"/>
    </row>
    <row r="59078" spans="21:21" x14ac:dyDescent="0.2">
      <c r="U59078" s="59"/>
    </row>
    <row r="59079" spans="21:21" x14ac:dyDescent="0.2">
      <c r="U59079" s="59"/>
    </row>
    <row r="59080" spans="21:21" x14ac:dyDescent="0.2">
      <c r="U59080" s="59"/>
    </row>
    <row r="59081" spans="21:21" x14ac:dyDescent="0.2">
      <c r="U59081" s="59"/>
    </row>
    <row r="59082" spans="21:21" x14ac:dyDescent="0.2">
      <c r="U59082" s="59"/>
    </row>
    <row r="59083" spans="21:21" x14ac:dyDescent="0.2">
      <c r="U59083" s="59"/>
    </row>
    <row r="59084" spans="21:21" x14ac:dyDescent="0.2">
      <c r="U59084" s="59"/>
    </row>
    <row r="59085" spans="21:21" x14ac:dyDescent="0.2">
      <c r="U59085" s="59"/>
    </row>
    <row r="59086" spans="21:21" x14ac:dyDescent="0.2">
      <c r="U59086" s="59"/>
    </row>
    <row r="59087" spans="21:21" x14ac:dyDescent="0.2">
      <c r="U59087" s="59"/>
    </row>
    <row r="59088" spans="21:21" x14ac:dyDescent="0.2">
      <c r="U59088" s="59"/>
    </row>
    <row r="59089" spans="21:21" x14ac:dyDescent="0.2">
      <c r="U59089" s="59"/>
    </row>
    <row r="59090" spans="21:21" x14ac:dyDescent="0.2">
      <c r="U59090" s="59"/>
    </row>
    <row r="59091" spans="21:21" x14ac:dyDescent="0.2">
      <c r="U59091" s="59"/>
    </row>
    <row r="59092" spans="21:21" x14ac:dyDescent="0.2">
      <c r="U59092" s="59"/>
    </row>
    <row r="59093" spans="21:21" x14ac:dyDescent="0.2">
      <c r="U59093" s="59"/>
    </row>
    <row r="59094" spans="21:21" x14ac:dyDescent="0.2">
      <c r="U59094" s="59"/>
    </row>
    <row r="59095" spans="21:21" x14ac:dyDescent="0.2">
      <c r="U59095" s="59"/>
    </row>
    <row r="59096" spans="21:21" x14ac:dyDescent="0.2">
      <c r="U59096" s="59"/>
    </row>
    <row r="59097" spans="21:21" x14ac:dyDescent="0.2">
      <c r="U59097" s="59"/>
    </row>
    <row r="59098" spans="21:21" x14ac:dyDescent="0.2">
      <c r="U59098" s="59"/>
    </row>
    <row r="59099" spans="21:21" x14ac:dyDescent="0.2">
      <c r="U59099" s="59"/>
    </row>
    <row r="59100" spans="21:21" x14ac:dyDescent="0.2">
      <c r="U59100" s="59"/>
    </row>
    <row r="59101" spans="21:21" x14ac:dyDescent="0.2">
      <c r="U59101" s="59"/>
    </row>
    <row r="59102" spans="21:21" x14ac:dyDescent="0.2">
      <c r="U59102" s="59"/>
    </row>
    <row r="59103" spans="21:21" x14ac:dyDescent="0.2">
      <c r="U59103" s="59"/>
    </row>
    <row r="59104" spans="21:21" x14ac:dyDescent="0.2">
      <c r="U59104" s="59"/>
    </row>
    <row r="59105" spans="21:21" x14ac:dyDescent="0.2">
      <c r="U59105" s="59"/>
    </row>
    <row r="59106" spans="21:21" x14ac:dyDescent="0.2">
      <c r="U59106" s="59"/>
    </row>
    <row r="59107" spans="21:21" x14ac:dyDescent="0.2">
      <c r="U59107" s="59"/>
    </row>
    <row r="59108" spans="21:21" x14ac:dyDescent="0.2">
      <c r="U59108" s="59"/>
    </row>
    <row r="59109" spans="21:21" x14ac:dyDescent="0.2">
      <c r="U59109" s="59"/>
    </row>
    <row r="59110" spans="21:21" x14ac:dyDescent="0.2">
      <c r="U59110" s="59"/>
    </row>
    <row r="59111" spans="21:21" x14ac:dyDescent="0.2">
      <c r="U59111" s="59"/>
    </row>
    <row r="59112" spans="21:21" x14ac:dyDescent="0.2">
      <c r="U59112" s="59"/>
    </row>
    <row r="59113" spans="21:21" x14ac:dyDescent="0.2">
      <c r="U59113" s="59"/>
    </row>
    <row r="59114" spans="21:21" x14ac:dyDescent="0.2">
      <c r="U59114" s="59"/>
    </row>
    <row r="59115" spans="21:21" x14ac:dyDescent="0.2">
      <c r="U59115" s="59"/>
    </row>
    <row r="59116" spans="21:21" x14ac:dyDescent="0.2">
      <c r="U59116" s="59"/>
    </row>
    <row r="59117" spans="21:21" x14ac:dyDescent="0.2">
      <c r="U59117" s="59"/>
    </row>
    <row r="59118" spans="21:21" x14ac:dyDescent="0.2">
      <c r="U59118" s="59"/>
    </row>
    <row r="59119" spans="21:21" x14ac:dyDescent="0.2">
      <c r="U59119" s="59"/>
    </row>
    <row r="59120" spans="21:21" x14ac:dyDescent="0.2">
      <c r="U59120" s="59"/>
    </row>
    <row r="59121" spans="21:21" x14ac:dyDescent="0.2">
      <c r="U59121" s="59"/>
    </row>
    <row r="59122" spans="21:21" x14ac:dyDescent="0.2">
      <c r="U59122" s="59"/>
    </row>
    <row r="59123" spans="21:21" x14ac:dyDescent="0.2">
      <c r="U59123" s="59"/>
    </row>
    <row r="59124" spans="21:21" x14ac:dyDescent="0.2">
      <c r="U59124" s="59"/>
    </row>
    <row r="59125" spans="21:21" x14ac:dyDescent="0.2">
      <c r="U59125" s="59"/>
    </row>
    <row r="59126" spans="21:21" x14ac:dyDescent="0.2">
      <c r="U59126" s="59"/>
    </row>
    <row r="59127" spans="21:21" x14ac:dyDescent="0.2">
      <c r="U59127" s="59"/>
    </row>
    <row r="59128" spans="21:21" x14ac:dyDescent="0.2">
      <c r="U59128" s="59"/>
    </row>
    <row r="59129" spans="21:21" x14ac:dyDescent="0.2">
      <c r="U59129" s="59"/>
    </row>
    <row r="59130" spans="21:21" x14ac:dyDescent="0.2">
      <c r="U59130" s="59"/>
    </row>
    <row r="59131" spans="21:21" x14ac:dyDescent="0.2">
      <c r="U59131" s="59"/>
    </row>
    <row r="59132" spans="21:21" x14ac:dyDescent="0.2">
      <c r="U59132" s="59"/>
    </row>
    <row r="59133" spans="21:21" x14ac:dyDescent="0.2">
      <c r="U59133" s="59"/>
    </row>
    <row r="59134" spans="21:21" x14ac:dyDescent="0.2">
      <c r="U59134" s="59"/>
    </row>
    <row r="59135" spans="21:21" x14ac:dyDescent="0.2">
      <c r="U59135" s="59"/>
    </row>
    <row r="59136" spans="21:21" x14ac:dyDescent="0.2">
      <c r="U59136" s="59"/>
    </row>
    <row r="59137" spans="21:21" x14ac:dyDescent="0.2">
      <c r="U59137" s="59"/>
    </row>
    <row r="59138" spans="21:21" x14ac:dyDescent="0.2">
      <c r="U59138" s="59"/>
    </row>
    <row r="59139" spans="21:21" x14ac:dyDescent="0.2">
      <c r="U59139" s="59"/>
    </row>
    <row r="59140" spans="21:21" x14ac:dyDescent="0.2">
      <c r="U59140" s="59"/>
    </row>
    <row r="59141" spans="21:21" x14ac:dyDescent="0.2">
      <c r="U59141" s="59"/>
    </row>
    <row r="59142" spans="21:21" x14ac:dyDescent="0.2">
      <c r="U59142" s="59"/>
    </row>
    <row r="59143" spans="21:21" x14ac:dyDescent="0.2">
      <c r="U59143" s="59"/>
    </row>
    <row r="59144" spans="21:21" x14ac:dyDescent="0.2">
      <c r="U59144" s="59"/>
    </row>
    <row r="59145" spans="21:21" x14ac:dyDescent="0.2">
      <c r="U59145" s="59"/>
    </row>
    <row r="59146" spans="21:21" x14ac:dyDescent="0.2">
      <c r="U59146" s="59"/>
    </row>
    <row r="59147" spans="21:21" x14ac:dyDescent="0.2">
      <c r="U59147" s="59"/>
    </row>
    <row r="59148" spans="21:21" x14ac:dyDescent="0.2">
      <c r="U59148" s="59"/>
    </row>
    <row r="59149" spans="21:21" x14ac:dyDescent="0.2">
      <c r="U59149" s="59"/>
    </row>
    <row r="59150" spans="21:21" x14ac:dyDescent="0.2">
      <c r="U59150" s="59"/>
    </row>
    <row r="59151" spans="21:21" x14ac:dyDescent="0.2">
      <c r="U59151" s="59"/>
    </row>
    <row r="59152" spans="21:21" x14ac:dyDescent="0.2">
      <c r="U59152" s="59"/>
    </row>
    <row r="59153" spans="21:21" x14ac:dyDescent="0.2">
      <c r="U59153" s="59"/>
    </row>
    <row r="59154" spans="21:21" x14ac:dyDescent="0.2">
      <c r="U59154" s="59"/>
    </row>
    <row r="59155" spans="21:21" x14ac:dyDescent="0.2">
      <c r="U59155" s="59"/>
    </row>
    <row r="59156" spans="21:21" x14ac:dyDescent="0.2">
      <c r="U59156" s="59"/>
    </row>
    <row r="59157" spans="21:21" x14ac:dyDescent="0.2">
      <c r="U59157" s="59"/>
    </row>
    <row r="59158" spans="21:21" x14ac:dyDescent="0.2">
      <c r="U59158" s="59"/>
    </row>
    <row r="59159" spans="21:21" x14ac:dyDescent="0.2">
      <c r="U59159" s="59"/>
    </row>
    <row r="59160" spans="21:21" x14ac:dyDescent="0.2">
      <c r="U59160" s="59"/>
    </row>
    <row r="59161" spans="21:21" x14ac:dyDescent="0.2">
      <c r="U59161" s="59"/>
    </row>
    <row r="59162" spans="21:21" x14ac:dyDescent="0.2">
      <c r="U59162" s="59"/>
    </row>
    <row r="59163" spans="21:21" x14ac:dyDescent="0.2">
      <c r="U59163" s="59"/>
    </row>
    <row r="59164" spans="21:21" x14ac:dyDescent="0.2">
      <c r="U59164" s="59"/>
    </row>
    <row r="59165" spans="21:21" x14ac:dyDescent="0.2">
      <c r="U59165" s="59"/>
    </row>
    <row r="59166" spans="21:21" x14ac:dyDescent="0.2">
      <c r="U59166" s="59"/>
    </row>
    <row r="59167" spans="21:21" x14ac:dyDescent="0.2">
      <c r="U59167" s="59"/>
    </row>
    <row r="59168" spans="21:21" x14ac:dyDescent="0.2">
      <c r="U59168" s="59"/>
    </row>
    <row r="59169" spans="21:21" x14ac:dyDescent="0.2">
      <c r="U59169" s="59"/>
    </row>
    <row r="59170" spans="21:21" x14ac:dyDescent="0.2">
      <c r="U59170" s="59"/>
    </row>
    <row r="59171" spans="21:21" x14ac:dyDescent="0.2">
      <c r="U59171" s="59"/>
    </row>
    <row r="59172" spans="21:21" x14ac:dyDescent="0.2">
      <c r="U59172" s="59"/>
    </row>
    <row r="59173" spans="21:21" x14ac:dyDescent="0.2">
      <c r="U59173" s="59"/>
    </row>
    <row r="59174" spans="21:21" x14ac:dyDescent="0.2">
      <c r="U59174" s="59"/>
    </row>
    <row r="59175" spans="21:21" x14ac:dyDescent="0.2">
      <c r="U59175" s="59"/>
    </row>
    <row r="59176" spans="21:21" x14ac:dyDescent="0.2">
      <c r="U59176" s="59"/>
    </row>
    <row r="59177" spans="21:21" x14ac:dyDescent="0.2">
      <c r="U59177" s="59"/>
    </row>
    <row r="59178" spans="21:21" x14ac:dyDescent="0.2">
      <c r="U59178" s="59"/>
    </row>
    <row r="59179" spans="21:21" x14ac:dyDescent="0.2">
      <c r="U59179" s="59"/>
    </row>
    <row r="59180" spans="21:21" x14ac:dyDescent="0.2">
      <c r="U59180" s="59"/>
    </row>
    <row r="59181" spans="21:21" x14ac:dyDescent="0.2">
      <c r="U59181" s="59"/>
    </row>
    <row r="59182" spans="21:21" x14ac:dyDescent="0.2">
      <c r="U59182" s="59"/>
    </row>
    <row r="59183" spans="21:21" x14ac:dyDescent="0.2">
      <c r="U59183" s="59"/>
    </row>
    <row r="59184" spans="21:21" x14ac:dyDescent="0.2">
      <c r="U59184" s="59"/>
    </row>
    <row r="59185" spans="21:21" x14ac:dyDescent="0.2">
      <c r="U59185" s="59"/>
    </row>
    <row r="59186" spans="21:21" x14ac:dyDescent="0.2">
      <c r="U59186" s="59"/>
    </row>
    <row r="59187" spans="21:21" x14ac:dyDescent="0.2">
      <c r="U59187" s="59"/>
    </row>
    <row r="59188" spans="21:21" x14ac:dyDescent="0.2">
      <c r="U59188" s="59"/>
    </row>
    <row r="59189" spans="21:21" x14ac:dyDescent="0.2">
      <c r="U59189" s="59"/>
    </row>
    <row r="59190" spans="21:21" x14ac:dyDescent="0.2">
      <c r="U59190" s="59"/>
    </row>
    <row r="59191" spans="21:21" x14ac:dyDescent="0.2">
      <c r="U59191" s="59"/>
    </row>
    <row r="59192" spans="21:21" x14ac:dyDescent="0.2">
      <c r="U59192" s="59"/>
    </row>
    <row r="59193" spans="21:21" x14ac:dyDescent="0.2">
      <c r="U59193" s="59"/>
    </row>
    <row r="59194" spans="21:21" x14ac:dyDescent="0.2">
      <c r="U59194" s="59"/>
    </row>
    <row r="59195" spans="21:21" x14ac:dyDescent="0.2">
      <c r="U59195" s="59"/>
    </row>
    <row r="59196" spans="21:21" x14ac:dyDescent="0.2">
      <c r="U59196" s="59"/>
    </row>
    <row r="59197" spans="21:21" x14ac:dyDescent="0.2">
      <c r="U59197" s="59"/>
    </row>
    <row r="59198" spans="21:21" x14ac:dyDescent="0.2">
      <c r="U59198" s="59"/>
    </row>
    <row r="59199" spans="21:21" x14ac:dyDescent="0.2">
      <c r="U59199" s="59"/>
    </row>
    <row r="59200" spans="21:21" x14ac:dyDescent="0.2">
      <c r="U59200" s="59"/>
    </row>
    <row r="59201" spans="21:21" x14ac:dyDescent="0.2">
      <c r="U59201" s="59"/>
    </row>
    <row r="59202" spans="21:21" x14ac:dyDescent="0.2">
      <c r="U59202" s="59"/>
    </row>
    <row r="59203" spans="21:21" x14ac:dyDescent="0.2">
      <c r="U59203" s="59"/>
    </row>
    <row r="59204" spans="21:21" x14ac:dyDescent="0.2">
      <c r="U59204" s="59"/>
    </row>
    <row r="59205" spans="21:21" x14ac:dyDescent="0.2">
      <c r="U59205" s="59"/>
    </row>
    <row r="59206" spans="21:21" x14ac:dyDescent="0.2">
      <c r="U59206" s="59"/>
    </row>
    <row r="59207" spans="21:21" x14ac:dyDescent="0.2">
      <c r="U59207" s="59"/>
    </row>
    <row r="59208" spans="21:21" x14ac:dyDescent="0.2">
      <c r="U59208" s="59"/>
    </row>
    <row r="59209" spans="21:21" x14ac:dyDescent="0.2">
      <c r="U59209" s="59"/>
    </row>
    <row r="59210" spans="21:21" x14ac:dyDescent="0.2">
      <c r="U59210" s="59"/>
    </row>
    <row r="59211" spans="21:21" x14ac:dyDescent="0.2">
      <c r="U59211" s="59"/>
    </row>
    <row r="59212" spans="21:21" x14ac:dyDescent="0.2">
      <c r="U59212" s="59"/>
    </row>
    <row r="59213" spans="21:21" x14ac:dyDescent="0.2">
      <c r="U59213" s="59"/>
    </row>
    <row r="59214" spans="21:21" x14ac:dyDescent="0.2">
      <c r="U59214" s="59"/>
    </row>
    <row r="59215" spans="21:21" x14ac:dyDescent="0.2">
      <c r="U59215" s="59"/>
    </row>
    <row r="59216" spans="21:21" x14ac:dyDescent="0.2">
      <c r="U59216" s="59"/>
    </row>
    <row r="59217" spans="21:21" x14ac:dyDescent="0.2">
      <c r="U59217" s="59"/>
    </row>
    <row r="59218" spans="21:21" x14ac:dyDescent="0.2">
      <c r="U59218" s="59"/>
    </row>
    <row r="59219" spans="21:21" x14ac:dyDescent="0.2">
      <c r="U59219" s="59"/>
    </row>
    <row r="59220" spans="21:21" x14ac:dyDescent="0.2">
      <c r="U59220" s="59"/>
    </row>
    <row r="59221" spans="21:21" x14ac:dyDescent="0.2">
      <c r="U59221" s="59"/>
    </row>
    <row r="59222" spans="21:21" x14ac:dyDescent="0.2">
      <c r="U59222" s="59"/>
    </row>
    <row r="59223" spans="21:21" x14ac:dyDescent="0.2">
      <c r="U59223" s="59"/>
    </row>
    <row r="59224" spans="21:21" x14ac:dyDescent="0.2">
      <c r="U59224" s="59"/>
    </row>
    <row r="59225" spans="21:21" x14ac:dyDescent="0.2">
      <c r="U59225" s="59"/>
    </row>
    <row r="59226" spans="21:21" x14ac:dyDescent="0.2">
      <c r="U59226" s="59"/>
    </row>
    <row r="59227" spans="21:21" x14ac:dyDescent="0.2">
      <c r="U59227" s="59"/>
    </row>
    <row r="59228" spans="21:21" x14ac:dyDescent="0.2">
      <c r="U59228" s="59"/>
    </row>
    <row r="59229" spans="21:21" x14ac:dyDescent="0.2">
      <c r="U59229" s="59"/>
    </row>
    <row r="59230" spans="21:21" x14ac:dyDescent="0.2">
      <c r="U59230" s="59"/>
    </row>
    <row r="59231" spans="21:21" x14ac:dyDescent="0.2">
      <c r="U59231" s="59"/>
    </row>
    <row r="59232" spans="21:21" x14ac:dyDescent="0.2">
      <c r="U59232" s="59"/>
    </row>
    <row r="59233" spans="21:21" x14ac:dyDescent="0.2">
      <c r="U59233" s="59"/>
    </row>
    <row r="59234" spans="21:21" x14ac:dyDescent="0.2">
      <c r="U59234" s="59"/>
    </row>
    <row r="59235" spans="21:21" x14ac:dyDescent="0.2">
      <c r="U59235" s="59"/>
    </row>
    <row r="59236" spans="21:21" x14ac:dyDescent="0.2">
      <c r="U59236" s="59"/>
    </row>
    <row r="59237" spans="21:21" x14ac:dyDescent="0.2">
      <c r="U59237" s="59"/>
    </row>
    <row r="59238" spans="21:21" x14ac:dyDescent="0.2">
      <c r="U59238" s="59"/>
    </row>
    <row r="59239" spans="21:21" x14ac:dyDescent="0.2">
      <c r="U59239" s="59"/>
    </row>
    <row r="59240" spans="21:21" x14ac:dyDescent="0.2">
      <c r="U59240" s="59"/>
    </row>
    <row r="59241" spans="21:21" x14ac:dyDescent="0.2">
      <c r="U59241" s="59"/>
    </row>
    <row r="59242" spans="21:21" x14ac:dyDescent="0.2">
      <c r="U59242" s="59"/>
    </row>
    <row r="59243" spans="21:21" x14ac:dyDescent="0.2">
      <c r="U59243" s="59"/>
    </row>
    <row r="59244" spans="21:21" x14ac:dyDescent="0.2">
      <c r="U59244" s="59"/>
    </row>
    <row r="59245" spans="21:21" x14ac:dyDescent="0.2">
      <c r="U59245" s="59"/>
    </row>
    <row r="59246" spans="21:21" x14ac:dyDescent="0.2">
      <c r="U59246" s="59"/>
    </row>
    <row r="59247" spans="21:21" x14ac:dyDescent="0.2">
      <c r="U59247" s="59"/>
    </row>
    <row r="59248" spans="21:21" x14ac:dyDescent="0.2">
      <c r="U59248" s="59"/>
    </row>
    <row r="59249" spans="21:21" x14ac:dyDescent="0.2">
      <c r="U59249" s="59"/>
    </row>
    <row r="59250" spans="21:21" x14ac:dyDescent="0.2">
      <c r="U59250" s="59"/>
    </row>
    <row r="59251" spans="21:21" x14ac:dyDescent="0.2">
      <c r="U59251" s="59"/>
    </row>
    <row r="59252" spans="21:21" x14ac:dyDescent="0.2">
      <c r="U59252" s="59"/>
    </row>
    <row r="59253" spans="21:21" x14ac:dyDescent="0.2">
      <c r="U59253" s="59"/>
    </row>
    <row r="59254" spans="21:21" x14ac:dyDescent="0.2">
      <c r="U59254" s="59"/>
    </row>
    <row r="59255" spans="21:21" x14ac:dyDescent="0.2">
      <c r="U59255" s="59"/>
    </row>
    <row r="59256" spans="21:21" x14ac:dyDescent="0.2">
      <c r="U59256" s="59"/>
    </row>
    <row r="59257" spans="21:21" x14ac:dyDescent="0.2">
      <c r="U59257" s="59"/>
    </row>
    <row r="59258" spans="21:21" x14ac:dyDescent="0.2">
      <c r="U59258" s="59"/>
    </row>
    <row r="59259" spans="21:21" x14ac:dyDescent="0.2">
      <c r="U59259" s="59"/>
    </row>
    <row r="59260" spans="21:21" x14ac:dyDescent="0.2">
      <c r="U59260" s="59"/>
    </row>
    <row r="59261" spans="21:21" x14ac:dyDescent="0.2">
      <c r="U59261" s="59"/>
    </row>
    <row r="59262" spans="21:21" x14ac:dyDescent="0.2">
      <c r="U59262" s="59"/>
    </row>
    <row r="59263" spans="21:21" x14ac:dyDescent="0.2">
      <c r="U59263" s="59"/>
    </row>
    <row r="59264" spans="21:21" x14ac:dyDescent="0.2">
      <c r="U59264" s="59"/>
    </row>
    <row r="59265" spans="21:21" x14ac:dyDescent="0.2">
      <c r="U59265" s="59"/>
    </row>
    <row r="59266" spans="21:21" x14ac:dyDescent="0.2">
      <c r="U59266" s="59"/>
    </row>
    <row r="59267" spans="21:21" x14ac:dyDescent="0.2">
      <c r="U59267" s="59"/>
    </row>
    <row r="59268" spans="21:21" x14ac:dyDescent="0.2">
      <c r="U59268" s="59"/>
    </row>
    <row r="59269" spans="21:21" x14ac:dyDescent="0.2">
      <c r="U59269" s="59"/>
    </row>
    <row r="59270" spans="21:21" x14ac:dyDescent="0.2">
      <c r="U59270" s="59"/>
    </row>
    <row r="59271" spans="21:21" x14ac:dyDescent="0.2">
      <c r="U59271" s="59"/>
    </row>
    <row r="59272" spans="21:21" x14ac:dyDescent="0.2">
      <c r="U59272" s="59"/>
    </row>
    <row r="59273" spans="21:21" x14ac:dyDescent="0.2">
      <c r="U59273" s="59"/>
    </row>
    <row r="59274" spans="21:21" x14ac:dyDescent="0.2">
      <c r="U59274" s="59"/>
    </row>
    <row r="59275" spans="21:21" x14ac:dyDescent="0.2">
      <c r="U59275" s="59"/>
    </row>
    <row r="59276" spans="21:21" x14ac:dyDescent="0.2">
      <c r="U59276" s="59"/>
    </row>
    <row r="59277" spans="21:21" x14ac:dyDescent="0.2">
      <c r="U59277" s="59"/>
    </row>
    <row r="59278" spans="21:21" x14ac:dyDescent="0.2">
      <c r="U59278" s="59"/>
    </row>
    <row r="59279" spans="21:21" x14ac:dyDescent="0.2">
      <c r="U59279" s="59"/>
    </row>
    <row r="59280" spans="21:21" x14ac:dyDescent="0.2">
      <c r="U59280" s="59"/>
    </row>
    <row r="59281" spans="21:21" x14ac:dyDescent="0.2">
      <c r="U59281" s="59"/>
    </row>
    <row r="59282" spans="21:21" x14ac:dyDescent="0.2">
      <c r="U59282" s="59"/>
    </row>
    <row r="59283" spans="21:21" x14ac:dyDescent="0.2">
      <c r="U59283" s="59"/>
    </row>
    <row r="59284" spans="21:21" x14ac:dyDescent="0.2">
      <c r="U59284" s="59"/>
    </row>
    <row r="59285" spans="21:21" x14ac:dyDescent="0.2">
      <c r="U59285" s="59"/>
    </row>
    <row r="59286" spans="21:21" x14ac:dyDescent="0.2">
      <c r="U59286" s="59"/>
    </row>
    <row r="59287" spans="21:21" x14ac:dyDescent="0.2">
      <c r="U59287" s="59"/>
    </row>
    <row r="59288" spans="21:21" x14ac:dyDescent="0.2">
      <c r="U59288" s="59"/>
    </row>
    <row r="59289" spans="21:21" x14ac:dyDescent="0.2">
      <c r="U59289" s="59"/>
    </row>
    <row r="59290" spans="21:21" x14ac:dyDescent="0.2">
      <c r="U59290" s="59"/>
    </row>
    <row r="59291" spans="21:21" x14ac:dyDescent="0.2">
      <c r="U59291" s="59"/>
    </row>
    <row r="59292" spans="21:21" x14ac:dyDescent="0.2">
      <c r="U59292" s="59"/>
    </row>
    <row r="59293" spans="21:21" x14ac:dyDescent="0.2">
      <c r="U59293" s="59"/>
    </row>
    <row r="59294" spans="21:21" x14ac:dyDescent="0.2">
      <c r="U59294" s="59"/>
    </row>
    <row r="59295" spans="21:21" x14ac:dyDescent="0.2">
      <c r="U59295" s="59"/>
    </row>
    <row r="59296" spans="21:21" x14ac:dyDescent="0.2">
      <c r="U59296" s="59"/>
    </row>
    <row r="59297" spans="21:21" x14ac:dyDescent="0.2">
      <c r="U59297" s="59"/>
    </row>
    <row r="59298" spans="21:21" x14ac:dyDescent="0.2">
      <c r="U59298" s="59"/>
    </row>
    <row r="59299" spans="21:21" x14ac:dyDescent="0.2">
      <c r="U59299" s="59"/>
    </row>
    <row r="59300" spans="21:21" x14ac:dyDescent="0.2">
      <c r="U59300" s="59"/>
    </row>
    <row r="59301" spans="21:21" x14ac:dyDescent="0.2">
      <c r="U59301" s="59"/>
    </row>
    <row r="59302" spans="21:21" x14ac:dyDescent="0.2">
      <c r="U59302" s="59"/>
    </row>
    <row r="59303" spans="21:21" x14ac:dyDescent="0.2">
      <c r="U59303" s="59"/>
    </row>
    <row r="59304" spans="21:21" x14ac:dyDescent="0.2">
      <c r="U59304" s="59"/>
    </row>
    <row r="59305" spans="21:21" x14ac:dyDescent="0.2">
      <c r="U59305" s="59"/>
    </row>
    <row r="59306" spans="21:21" x14ac:dyDescent="0.2">
      <c r="U59306" s="59"/>
    </row>
    <row r="59307" spans="21:21" x14ac:dyDescent="0.2">
      <c r="U59307" s="59"/>
    </row>
    <row r="59308" spans="21:21" x14ac:dyDescent="0.2">
      <c r="U59308" s="59"/>
    </row>
    <row r="59309" spans="21:21" x14ac:dyDescent="0.2">
      <c r="U59309" s="59"/>
    </row>
    <row r="59310" spans="21:21" x14ac:dyDescent="0.2">
      <c r="U59310" s="59"/>
    </row>
    <row r="59311" spans="21:21" x14ac:dyDescent="0.2">
      <c r="U59311" s="59"/>
    </row>
    <row r="59312" spans="21:21" x14ac:dyDescent="0.2">
      <c r="U59312" s="59"/>
    </row>
    <row r="59313" spans="21:21" x14ac:dyDescent="0.2">
      <c r="U59313" s="59"/>
    </row>
    <row r="59314" spans="21:21" x14ac:dyDescent="0.2">
      <c r="U59314" s="59"/>
    </row>
    <row r="59315" spans="21:21" x14ac:dyDescent="0.2">
      <c r="U59315" s="59"/>
    </row>
    <row r="59316" spans="21:21" x14ac:dyDescent="0.2">
      <c r="U59316" s="59"/>
    </row>
    <row r="59317" spans="21:21" x14ac:dyDescent="0.2">
      <c r="U59317" s="59"/>
    </row>
    <row r="59318" spans="21:21" x14ac:dyDescent="0.2">
      <c r="U59318" s="59"/>
    </row>
    <row r="59319" spans="21:21" x14ac:dyDescent="0.2">
      <c r="U59319" s="59"/>
    </row>
    <row r="59320" spans="21:21" x14ac:dyDescent="0.2">
      <c r="U59320" s="59"/>
    </row>
    <row r="59321" spans="21:21" x14ac:dyDescent="0.2">
      <c r="U59321" s="59"/>
    </row>
    <row r="59322" spans="21:21" x14ac:dyDescent="0.2">
      <c r="U59322" s="59"/>
    </row>
    <row r="59323" spans="21:21" x14ac:dyDescent="0.2">
      <c r="U59323" s="59"/>
    </row>
    <row r="59324" spans="21:21" x14ac:dyDescent="0.2">
      <c r="U59324" s="59"/>
    </row>
    <row r="59325" spans="21:21" x14ac:dyDescent="0.2">
      <c r="U59325" s="59"/>
    </row>
    <row r="59326" spans="21:21" x14ac:dyDescent="0.2">
      <c r="U59326" s="59"/>
    </row>
    <row r="59327" spans="21:21" x14ac:dyDescent="0.2">
      <c r="U59327" s="59"/>
    </row>
    <row r="59328" spans="21:21" x14ac:dyDescent="0.2">
      <c r="U59328" s="59"/>
    </row>
    <row r="59329" spans="21:21" x14ac:dyDescent="0.2">
      <c r="U59329" s="59"/>
    </row>
    <row r="59330" spans="21:21" x14ac:dyDescent="0.2">
      <c r="U59330" s="59"/>
    </row>
    <row r="59331" spans="21:21" x14ac:dyDescent="0.2">
      <c r="U59331" s="59"/>
    </row>
    <row r="59332" spans="21:21" x14ac:dyDescent="0.2">
      <c r="U59332" s="59"/>
    </row>
    <row r="59333" spans="21:21" x14ac:dyDescent="0.2">
      <c r="U59333" s="59"/>
    </row>
    <row r="59334" spans="21:21" x14ac:dyDescent="0.2">
      <c r="U59334" s="59"/>
    </row>
    <row r="59335" spans="21:21" x14ac:dyDescent="0.2">
      <c r="U59335" s="59"/>
    </row>
    <row r="59336" spans="21:21" x14ac:dyDescent="0.2">
      <c r="U59336" s="59"/>
    </row>
    <row r="59337" spans="21:21" x14ac:dyDescent="0.2">
      <c r="U59337" s="59"/>
    </row>
    <row r="59338" spans="21:21" x14ac:dyDescent="0.2">
      <c r="U59338" s="59"/>
    </row>
    <row r="59339" spans="21:21" x14ac:dyDescent="0.2">
      <c r="U59339" s="59"/>
    </row>
    <row r="59340" spans="21:21" x14ac:dyDescent="0.2">
      <c r="U59340" s="59"/>
    </row>
    <row r="59341" spans="21:21" x14ac:dyDescent="0.2">
      <c r="U59341" s="59"/>
    </row>
    <row r="59342" spans="21:21" x14ac:dyDescent="0.2">
      <c r="U59342" s="59"/>
    </row>
    <row r="59343" spans="21:21" x14ac:dyDescent="0.2">
      <c r="U59343" s="59"/>
    </row>
    <row r="59344" spans="21:21" x14ac:dyDescent="0.2">
      <c r="U59344" s="59"/>
    </row>
    <row r="59345" spans="21:21" x14ac:dyDescent="0.2">
      <c r="U59345" s="59"/>
    </row>
    <row r="59346" spans="21:21" x14ac:dyDescent="0.2">
      <c r="U59346" s="59"/>
    </row>
    <row r="59347" spans="21:21" x14ac:dyDescent="0.2">
      <c r="U59347" s="59"/>
    </row>
    <row r="59348" spans="21:21" x14ac:dyDescent="0.2">
      <c r="U59348" s="59"/>
    </row>
    <row r="59349" spans="21:21" x14ac:dyDescent="0.2">
      <c r="U59349" s="59"/>
    </row>
    <row r="59350" spans="21:21" x14ac:dyDescent="0.2">
      <c r="U59350" s="59"/>
    </row>
    <row r="59351" spans="21:21" x14ac:dyDescent="0.2">
      <c r="U59351" s="59"/>
    </row>
    <row r="59352" spans="21:21" x14ac:dyDescent="0.2">
      <c r="U59352" s="59"/>
    </row>
    <row r="59353" spans="21:21" x14ac:dyDescent="0.2">
      <c r="U59353" s="59"/>
    </row>
    <row r="59354" spans="21:21" x14ac:dyDescent="0.2">
      <c r="U59354" s="59"/>
    </row>
    <row r="59355" spans="21:21" x14ac:dyDescent="0.2">
      <c r="U59355" s="59"/>
    </row>
    <row r="59356" spans="21:21" x14ac:dyDescent="0.2">
      <c r="U59356" s="59"/>
    </row>
    <row r="59357" spans="21:21" x14ac:dyDescent="0.2">
      <c r="U59357" s="59"/>
    </row>
    <row r="59358" spans="21:21" x14ac:dyDescent="0.2">
      <c r="U59358" s="59"/>
    </row>
    <row r="59359" spans="21:21" x14ac:dyDescent="0.2">
      <c r="U59359" s="59"/>
    </row>
    <row r="59360" spans="21:21" x14ac:dyDescent="0.2">
      <c r="U59360" s="59"/>
    </row>
    <row r="59361" spans="21:21" x14ac:dyDescent="0.2">
      <c r="U59361" s="59"/>
    </row>
    <row r="59362" spans="21:21" x14ac:dyDescent="0.2">
      <c r="U59362" s="59"/>
    </row>
    <row r="59363" spans="21:21" x14ac:dyDescent="0.2">
      <c r="U59363" s="59"/>
    </row>
    <row r="59364" spans="21:21" x14ac:dyDescent="0.2">
      <c r="U59364" s="59"/>
    </row>
    <row r="59365" spans="21:21" x14ac:dyDescent="0.2">
      <c r="U59365" s="59"/>
    </row>
    <row r="59366" spans="21:21" x14ac:dyDescent="0.2">
      <c r="U59366" s="59"/>
    </row>
    <row r="59367" spans="21:21" x14ac:dyDescent="0.2">
      <c r="U59367" s="59"/>
    </row>
    <row r="59368" spans="21:21" x14ac:dyDescent="0.2">
      <c r="U59368" s="59"/>
    </row>
    <row r="59369" spans="21:21" x14ac:dyDescent="0.2">
      <c r="U59369" s="59"/>
    </row>
    <row r="59370" spans="21:21" x14ac:dyDescent="0.2">
      <c r="U59370" s="59"/>
    </row>
    <row r="59371" spans="21:21" x14ac:dyDescent="0.2">
      <c r="U59371" s="59"/>
    </row>
    <row r="59372" spans="21:21" x14ac:dyDescent="0.2">
      <c r="U59372" s="59"/>
    </row>
    <row r="59373" spans="21:21" x14ac:dyDescent="0.2">
      <c r="U59373" s="59"/>
    </row>
    <row r="59374" spans="21:21" x14ac:dyDescent="0.2">
      <c r="U59374" s="59"/>
    </row>
    <row r="59375" spans="21:21" x14ac:dyDescent="0.2">
      <c r="U59375" s="59"/>
    </row>
    <row r="59376" spans="21:21" x14ac:dyDescent="0.2">
      <c r="U59376" s="59"/>
    </row>
    <row r="59377" spans="21:21" x14ac:dyDescent="0.2">
      <c r="U59377" s="59"/>
    </row>
    <row r="59378" spans="21:21" x14ac:dyDescent="0.2">
      <c r="U59378" s="59"/>
    </row>
    <row r="59379" spans="21:21" x14ac:dyDescent="0.2">
      <c r="U59379" s="59"/>
    </row>
    <row r="59380" spans="21:21" x14ac:dyDescent="0.2">
      <c r="U59380" s="59"/>
    </row>
    <row r="59381" spans="21:21" x14ac:dyDescent="0.2">
      <c r="U59381" s="59"/>
    </row>
    <row r="59382" spans="21:21" x14ac:dyDescent="0.2">
      <c r="U59382" s="59"/>
    </row>
    <row r="59383" spans="21:21" x14ac:dyDescent="0.2">
      <c r="U59383" s="59"/>
    </row>
    <row r="59384" spans="21:21" x14ac:dyDescent="0.2">
      <c r="U59384" s="59"/>
    </row>
    <row r="59385" spans="21:21" x14ac:dyDescent="0.2">
      <c r="U59385" s="59"/>
    </row>
    <row r="59386" spans="21:21" x14ac:dyDescent="0.2">
      <c r="U59386" s="59"/>
    </row>
    <row r="59387" spans="21:21" x14ac:dyDescent="0.2">
      <c r="U59387" s="59"/>
    </row>
    <row r="59388" spans="21:21" x14ac:dyDescent="0.2">
      <c r="U59388" s="59"/>
    </row>
    <row r="59389" spans="21:21" x14ac:dyDescent="0.2">
      <c r="U59389" s="59"/>
    </row>
    <row r="59390" spans="21:21" x14ac:dyDescent="0.2">
      <c r="U59390" s="59"/>
    </row>
    <row r="59391" spans="21:21" x14ac:dyDescent="0.2">
      <c r="U59391" s="59"/>
    </row>
    <row r="59392" spans="21:21" x14ac:dyDescent="0.2">
      <c r="U59392" s="59"/>
    </row>
    <row r="59393" spans="21:21" x14ac:dyDescent="0.2">
      <c r="U59393" s="59"/>
    </row>
    <row r="59394" spans="21:21" x14ac:dyDescent="0.2">
      <c r="U59394" s="59"/>
    </row>
    <row r="59395" spans="21:21" x14ac:dyDescent="0.2">
      <c r="U59395" s="59"/>
    </row>
    <row r="59396" spans="21:21" x14ac:dyDescent="0.2">
      <c r="U59396" s="59"/>
    </row>
    <row r="59397" spans="21:21" x14ac:dyDescent="0.2">
      <c r="U59397" s="59"/>
    </row>
    <row r="59398" spans="21:21" x14ac:dyDescent="0.2">
      <c r="U59398" s="59"/>
    </row>
    <row r="59399" spans="21:21" x14ac:dyDescent="0.2">
      <c r="U59399" s="59"/>
    </row>
    <row r="59400" spans="21:21" x14ac:dyDescent="0.2">
      <c r="U59400" s="59"/>
    </row>
    <row r="59401" spans="21:21" x14ac:dyDescent="0.2">
      <c r="U59401" s="59"/>
    </row>
    <row r="59402" spans="21:21" x14ac:dyDescent="0.2">
      <c r="U59402" s="59"/>
    </row>
    <row r="59403" spans="21:21" x14ac:dyDescent="0.2">
      <c r="U59403" s="59"/>
    </row>
    <row r="59404" spans="21:21" x14ac:dyDescent="0.2">
      <c r="U59404" s="59"/>
    </row>
    <row r="59405" spans="21:21" x14ac:dyDescent="0.2">
      <c r="U59405" s="59"/>
    </row>
    <row r="59406" spans="21:21" x14ac:dyDescent="0.2">
      <c r="U59406" s="59"/>
    </row>
    <row r="59407" spans="21:21" x14ac:dyDescent="0.2">
      <c r="U59407" s="59"/>
    </row>
    <row r="59408" spans="21:21" x14ac:dyDescent="0.2">
      <c r="U59408" s="59"/>
    </row>
    <row r="59409" spans="21:21" x14ac:dyDescent="0.2">
      <c r="U59409" s="59"/>
    </row>
    <row r="59410" spans="21:21" x14ac:dyDescent="0.2">
      <c r="U59410" s="59"/>
    </row>
    <row r="59411" spans="21:21" x14ac:dyDescent="0.2">
      <c r="U59411" s="59"/>
    </row>
    <row r="59412" spans="21:21" x14ac:dyDescent="0.2">
      <c r="U59412" s="59"/>
    </row>
    <row r="59413" spans="21:21" x14ac:dyDescent="0.2">
      <c r="U59413" s="59"/>
    </row>
    <row r="59414" spans="21:21" x14ac:dyDescent="0.2">
      <c r="U59414" s="59"/>
    </row>
    <row r="59415" spans="21:21" x14ac:dyDescent="0.2">
      <c r="U59415" s="59"/>
    </row>
    <row r="59416" spans="21:21" x14ac:dyDescent="0.2">
      <c r="U59416" s="59"/>
    </row>
    <row r="59417" spans="21:21" x14ac:dyDescent="0.2">
      <c r="U59417" s="59"/>
    </row>
    <row r="59418" spans="21:21" x14ac:dyDescent="0.2">
      <c r="U59418" s="59"/>
    </row>
    <row r="59419" spans="21:21" x14ac:dyDescent="0.2">
      <c r="U59419" s="59"/>
    </row>
    <row r="59420" spans="21:21" x14ac:dyDescent="0.2">
      <c r="U59420" s="59"/>
    </row>
    <row r="59421" spans="21:21" x14ac:dyDescent="0.2">
      <c r="U59421" s="59"/>
    </row>
    <row r="59422" spans="21:21" x14ac:dyDescent="0.2">
      <c r="U59422" s="59"/>
    </row>
    <row r="59423" spans="21:21" x14ac:dyDescent="0.2">
      <c r="U59423" s="59"/>
    </row>
    <row r="59424" spans="21:21" x14ac:dyDescent="0.2">
      <c r="U59424" s="59"/>
    </row>
    <row r="59425" spans="21:21" x14ac:dyDescent="0.2">
      <c r="U59425" s="59"/>
    </row>
    <row r="59426" spans="21:21" x14ac:dyDescent="0.2">
      <c r="U59426" s="59"/>
    </row>
    <row r="59427" spans="21:21" x14ac:dyDescent="0.2">
      <c r="U59427" s="59"/>
    </row>
    <row r="59428" spans="21:21" x14ac:dyDescent="0.2">
      <c r="U59428" s="59"/>
    </row>
    <row r="59429" spans="21:21" x14ac:dyDescent="0.2">
      <c r="U59429" s="59"/>
    </row>
    <row r="59430" spans="21:21" x14ac:dyDescent="0.2">
      <c r="U59430" s="59"/>
    </row>
    <row r="59431" spans="21:21" x14ac:dyDescent="0.2">
      <c r="U59431" s="59"/>
    </row>
    <row r="59432" spans="21:21" x14ac:dyDescent="0.2">
      <c r="U59432" s="59"/>
    </row>
    <row r="59433" spans="21:21" x14ac:dyDescent="0.2">
      <c r="U59433" s="59"/>
    </row>
    <row r="59434" spans="21:21" x14ac:dyDescent="0.2">
      <c r="U59434" s="59"/>
    </row>
    <row r="59435" spans="21:21" x14ac:dyDescent="0.2">
      <c r="U59435" s="59"/>
    </row>
    <row r="59436" spans="21:21" x14ac:dyDescent="0.2">
      <c r="U59436" s="59"/>
    </row>
    <row r="59437" spans="21:21" x14ac:dyDescent="0.2">
      <c r="U59437" s="59"/>
    </row>
    <row r="59438" spans="21:21" x14ac:dyDescent="0.2">
      <c r="U59438" s="59"/>
    </row>
    <row r="59439" spans="21:21" x14ac:dyDescent="0.2">
      <c r="U59439" s="59"/>
    </row>
    <row r="59440" spans="21:21" x14ac:dyDescent="0.2">
      <c r="U59440" s="59"/>
    </row>
    <row r="59441" spans="21:21" x14ac:dyDescent="0.2">
      <c r="U59441" s="59"/>
    </row>
    <row r="59442" spans="21:21" x14ac:dyDescent="0.2">
      <c r="U59442" s="59"/>
    </row>
    <row r="59443" spans="21:21" x14ac:dyDescent="0.2">
      <c r="U59443" s="59"/>
    </row>
    <row r="59444" spans="21:21" x14ac:dyDescent="0.2">
      <c r="U59444" s="59"/>
    </row>
    <row r="59445" spans="21:21" x14ac:dyDescent="0.2">
      <c r="U59445" s="59"/>
    </row>
    <row r="59446" spans="21:21" x14ac:dyDescent="0.2">
      <c r="U59446" s="59"/>
    </row>
    <row r="59447" spans="21:21" x14ac:dyDescent="0.2">
      <c r="U59447" s="59"/>
    </row>
    <row r="59448" spans="21:21" x14ac:dyDescent="0.2">
      <c r="U59448" s="59"/>
    </row>
    <row r="59449" spans="21:21" x14ac:dyDescent="0.2">
      <c r="U59449" s="59"/>
    </row>
    <row r="59450" spans="21:21" x14ac:dyDescent="0.2">
      <c r="U59450" s="59"/>
    </row>
    <row r="59451" spans="21:21" x14ac:dyDescent="0.2">
      <c r="U59451" s="59"/>
    </row>
    <row r="59452" spans="21:21" x14ac:dyDescent="0.2">
      <c r="U59452" s="59"/>
    </row>
    <row r="59453" spans="21:21" x14ac:dyDescent="0.2">
      <c r="U59453" s="59"/>
    </row>
    <row r="59454" spans="21:21" x14ac:dyDescent="0.2">
      <c r="U59454" s="59"/>
    </row>
    <row r="59455" spans="21:21" x14ac:dyDescent="0.2">
      <c r="U59455" s="59"/>
    </row>
    <row r="59456" spans="21:21" x14ac:dyDescent="0.2">
      <c r="U59456" s="59"/>
    </row>
    <row r="59457" spans="21:21" x14ac:dyDescent="0.2">
      <c r="U59457" s="59"/>
    </row>
    <row r="59458" spans="21:21" x14ac:dyDescent="0.2">
      <c r="U59458" s="59"/>
    </row>
    <row r="59459" spans="21:21" x14ac:dyDescent="0.2">
      <c r="U59459" s="59"/>
    </row>
    <row r="59460" spans="21:21" x14ac:dyDescent="0.2">
      <c r="U59460" s="59"/>
    </row>
    <row r="59461" spans="21:21" x14ac:dyDescent="0.2">
      <c r="U59461" s="59"/>
    </row>
    <row r="59462" spans="21:21" x14ac:dyDescent="0.2">
      <c r="U59462" s="59"/>
    </row>
    <row r="59463" spans="21:21" x14ac:dyDescent="0.2">
      <c r="U59463" s="59"/>
    </row>
    <row r="59464" spans="21:21" x14ac:dyDescent="0.2">
      <c r="U59464" s="59"/>
    </row>
    <row r="59465" spans="21:21" x14ac:dyDescent="0.2">
      <c r="U59465" s="59"/>
    </row>
    <row r="59466" spans="21:21" x14ac:dyDescent="0.2">
      <c r="U59466" s="59"/>
    </row>
    <row r="59467" spans="21:21" x14ac:dyDescent="0.2">
      <c r="U59467" s="59"/>
    </row>
    <row r="59468" spans="21:21" x14ac:dyDescent="0.2">
      <c r="U59468" s="59"/>
    </row>
    <row r="59469" spans="21:21" x14ac:dyDescent="0.2">
      <c r="U59469" s="59"/>
    </row>
    <row r="59470" spans="21:21" x14ac:dyDescent="0.2">
      <c r="U59470" s="59"/>
    </row>
    <row r="59471" spans="21:21" x14ac:dyDescent="0.2">
      <c r="U59471" s="59"/>
    </row>
    <row r="59472" spans="21:21" x14ac:dyDescent="0.2">
      <c r="U59472" s="59"/>
    </row>
    <row r="59473" spans="21:21" x14ac:dyDescent="0.2">
      <c r="U59473" s="59"/>
    </row>
    <row r="59474" spans="21:21" x14ac:dyDescent="0.2">
      <c r="U59474" s="59"/>
    </row>
    <row r="59475" spans="21:21" x14ac:dyDescent="0.2">
      <c r="U59475" s="59"/>
    </row>
    <row r="59476" spans="21:21" x14ac:dyDescent="0.2">
      <c r="U59476" s="59"/>
    </row>
    <row r="59477" spans="21:21" x14ac:dyDescent="0.2">
      <c r="U59477" s="59"/>
    </row>
    <row r="59478" spans="21:21" x14ac:dyDescent="0.2">
      <c r="U59478" s="59"/>
    </row>
    <row r="59479" spans="21:21" x14ac:dyDescent="0.2">
      <c r="U59479" s="59"/>
    </row>
    <row r="59480" spans="21:21" x14ac:dyDescent="0.2">
      <c r="U59480" s="59"/>
    </row>
    <row r="59481" spans="21:21" x14ac:dyDescent="0.2">
      <c r="U59481" s="59"/>
    </row>
    <row r="59482" spans="21:21" x14ac:dyDescent="0.2">
      <c r="U59482" s="59"/>
    </row>
    <row r="59483" spans="21:21" x14ac:dyDescent="0.2">
      <c r="U59483" s="59"/>
    </row>
    <row r="59484" spans="21:21" x14ac:dyDescent="0.2">
      <c r="U59484" s="59"/>
    </row>
    <row r="59485" spans="21:21" x14ac:dyDescent="0.2">
      <c r="U59485" s="59"/>
    </row>
    <row r="59486" spans="21:21" x14ac:dyDescent="0.2">
      <c r="U59486" s="59"/>
    </row>
    <row r="59487" spans="21:21" x14ac:dyDescent="0.2">
      <c r="U59487" s="59"/>
    </row>
    <row r="59488" spans="21:21" x14ac:dyDescent="0.2">
      <c r="U59488" s="59"/>
    </row>
    <row r="59489" spans="21:21" x14ac:dyDescent="0.2">
      <c r="U59489" s="59"/>
    </row>
    <row r="59490" spans="21:21" x14ac:dyDescent="0.2">
      <c r="U59490" s="59"/>
    </row>
    <row r="59491" spans="21:21" x14ac:dyDescent="0.2">
      <c r="U59491" s="59"/>
    </row>
    <row r="59492" spans="21:21" x14ac:dyDescent="0.2">
      <c r="U59492" s="59"/>
    </row>
    <row r="59493" spans="21:21" x14ac:dyDescent="0.2">
      <c r="U59493" s="59"/>
    </row>
    <row r="59494" spans="21:21" x14ac:dyDescent="0.2">
      <c r="U59494" s="59"/>
    </row>
    <row r="59495" spans="21:21" x14ac:dyDescent="0.2">
      <c r="U59495" s="59"/>
    </row>
    <row r="59496" spans="21:21" x14ac:dyDescent="0.2">
      <c r="U59496" s="59"/>
    </row>
    <row r="59497" spans="21:21" x14ac:dyDescent="0.2">
      <c r="U59497" s="59"/>
    </row>
    <row r="59498" spans="21:21" x14ac:dyDescent="0.2">
      <c r="U59498" s="59"/>
    </row>
    <row r="59499" spans="21:21" x14ac:dyDescent="0.2">
      <c r="U59499" s="59"/>
    </row>
    <row r="59500" spans="21:21" x14ac:dyDescent="0.2">
      <c r="U59500" s="59"/>
    </row>
    <row r="59501" spans="21:21" x14ac:dyDescent="0.2">
      <c r="U59501" s="59"/>
    </row>
    <row r="59502" spans="21:21" x14ac:dyDescent="0.2">
      <c r="U59502" s="59"/>
    </row>
    <row r="59503" spans="21:21" x14ac:dyDescent="0.2">
      <c r="U59503" s="59"/>
    </row>
    <row r="59504" spans="21:21" x14ac:dyDescent="0.2">
      <c r="U59504" s="59"/>
    </row>
    <row r="59505" spans="21:21" x14ac:dyDescent="0.2">
      <c r="U59505" s="59"/>
    </row>
    <row r="59506" spans="21:21" x14ac:dyDescent="0.2">
      <c r="U59506" s="59"/>
    </row>
    <row r="59507" spans="21:21" x14ac:dyDescent="0.2">
      <c r="U59507" s="59"/>
    </row>
    <row r="59508" spans="21:21" x14ac:dyDescent="0.2">
      <c r="U59508" s="59"/>
    </row>
    <row r="59509" spans="21:21" x14ac:dyDescent="0.2">
      <c r="U59509" s="59"/>
    </row>
    <row r="59510" spans="21:21" x14ac:dyDescent="0.2">
      <c r="U59510" s="59"/>
    </row>
    <row r="59511" spans="21:21" x14ac:dyDescent="0.2">
      <c r="U59511" s="59"/>
    </row>
    <row r="59512" spans="21:21" x14ac:dyDescent="0.2">
      <c r="U59512" s="59"/>
    </row>
    <row r="59513" spans="21:21" x14ac:dyDescent="0.2">
      <c r="U59513" s="59"/>
    </row>
    <row r="59514" spans="21:21" x14ac:dyDescent="0.2">
      <c r="U59514" s="59"/>
    </row>
    <row r="59515" spans="21:21" x14ac:dyDescent="0.2">
      <c r="U59515" s="59"/>
    </row>
    <row r="59516" spans="21:21" x14ac:dyDescent="0.2">
      <c r="U59516" s="59"/>
    </row>
    <row r="59517" spans="21:21" x14ac:dyDescent="0.2">
      <c r="U59517" s="59"/>
    </row>
    <row r="59518" spans="21:21" x14ac:dyDescent="0.2">
      <c r="U59518" s="59"/>
    </row>
    <row r="59519" spans="21:21" x14ac:dyDescent="0.2">
      <c r="U59519" s="59"/>
    </row>
    <row r="59520" spans="21:21" x14ac:dyDescent="0.2">
      <c r="U59520" s="59"/>
    </row>
    <row r="59521" spans="21:21" x14ac:dyDescent="0.2">
      <c r="U59521" s="59"/>
    </row>
    <row r="59522" spans="21:21" x14ac:dyDescent="0.2">
      <c r="U59522" s="59"/>
    </row>
    <row r="59523" spans="21:21" x14ac:dyDescent="0.2">
      <c r="U59523" s="59"/>
    </row>
    <row r="59524" spans="21:21" x14ac:dyDescent="0.2">
      <c r="U59524" s="59"/>
    </row>
    <row r="59525" spans="21:21" x14ac:dyDescent="0.2">
      <c r="U59525" s="59"/>
    </row>
    <row r="59526" spans="21:21" x14ac:dyDescent="0.2">
      <c r="U59526" s="59"/>
    </row>
    <row r="59527" spans="21:21" x14ac:dyDescent="0.2">
      <c r="U59527" s="59"/>
    </row>
    <row r="59528" spans="21:21" x14ac:dyDescent="0.2">
      <c r="U59528" s="59"/>
    </row>
    <row r="59529" spans="21:21" x14ac:dyDescent="0.2">
      <c r="U59529" s="59"/>
    </row>
    <row r="59530" spans="21:21" x14ac:dyDescent="0.2">
      <c r="U59530" s="59"/>
    </row>
    <row r="59531" spans="21:21" x14ac:dyDescent="0.2">
      <c r="U59531" s="59"/>
    </row>
    <row r="59532" spans="21:21" x14ac:dyDescent="0.2">
      <c r="U59532" s="59"/>
    </row>
    <row r="59533" spans="21:21" x14ac:dyDescent="0.2">
      <c r="U59533" s="59"/>
    </row>
    <row r="59534" spans="21:21" x14ac:dyDescent="0.2">
      <c r="U59534" s="59"/>
    </row>
    <row r="59535" spans="21:21" x14ac:dyDescent="0.2">
      <c r="U59535" s="59"/>
    </row>
    <row r="59536" spans="21:21" x14ac:dyDescent="0.2">
      <c r="U59536" s="59"/>
    </row>
    <row r="59537" spans="21:21" x14ac:dyDescent="0.2">
      <c r="U59537" s="59"/>
    </row>
    <row r="59538" spans="21:21" x14ac:dyDescent="0.2">
      <c r="U59538" s="59"/>
    </row>
    <row r="59539" spans="21:21" x14ac:dyDescent="0.2">
      <c r="U59539" s="59"/>
    </row>
    <row r="59540" spans="21:21" x14ac:dyDescent="0.2">
      <c r="U59540" s="59"/>
    </row>
    <row r="59541" spans="21:21" x14ac:dyDescent="0.2">
      <c r="U59541" s="59"/>
    </row>
    <row r="59542" spans="21:21" x14ac:dyDescent="0.2">
      <c r="U59542" s="59"/>
    </row>
    <row r="59543" spans="21:21" x14ac:dyDescent="0.2">
      <c r="U59543" s="59"/>
    </row>
    <row r="59544" spans="21:21" x14ac:dyDescent="0.2">
      <c r="U59544" s="59"/>
    </row>
    <row r="59545" spans="21:21" x14ac:dyDescent="0.2">
      <c r="U59545" s="59"/>
    </row>
    <row r="59546" spans="21:21" x14ac:dyDescent="0.2">
      <c r="U59546" s="59"/>
    </row>
    <row r="59547" spans="21:21" x14ac:dyDescent="0.2">
      <c r="U59547" s="59"/>
    </row>
    <row r="59548" spans="21:21" x14ac:dyDescent="0.2">
      <c r="U59548" s="59"/>
    </row>
    <row r="59549" spans="21:21" x14ac:dyDescent="0.2">
      <c r="U59549" s="59"/>
    </row>
    <row r="59550" spans="21:21" x14ac:dyDescent="0.2">
      <c r="U59550" s="59"/>
    </row>
    <row r="59551" spans="21:21" x14ac:dyDescent="0.2">
      <c r="U59551" s="59"/>
    </row>
    <row r="59552" spans="21:21" x14ac:dyDescent="0.2">
      <c r="U59552" s="59"/>
    </row>
    <row r="59553" spans="21:21" x14ac:dyDescent="0.2">
      <c r="U59553" s="59"/>
    </row>
    <row r="59554" spans="21:21" x14ac:dyDescent="0.2">
      <c r="U59554" s="59"/>
    </row>
    <row r="59555" spans="21:21" x14ac:dyDescent="0.2">
      <c r="U59555" s="59"/>
    </row>
    <row r="59556" spans="21:21" x14ac:dyDescent="0.2">
      <c r="U59556" s="59"/>
    </row>
    <row r="59557" spans="21:21" x14ac:dyDescent="0.2">
      <c r="U59557" s="59"/>
    </row>
    <row r="59558" spans="21:21" x14ac:dyDescent="0.2">
      <c r="U59558" s="59"/>
    </row>
    <row r="59559" spans="21:21" x14ac:dyDescent="0.2">
      <c r="U59559" s="59"/>
    </row>
    <row r="59560" spans="21:21" x14ac:dyDescent="0.2">
      <c r="U59560" s="59"/>
    </row>
    <row r="59561" spans="21:21" x14ac:dyDescent="0.2">
      <c r="U59561" s="59"/>
    </row>
    <row r="59562" spans="21:21" x14ac:dyDescent="0.2">
      <c r="U59562" s="59"/>
    </row>
    <row r="59563" spans="21:21" x14ac:dyDescent="0.2">
      <c r="U59563" s="59"/>
    </row>
    <row r="59564" spans="21:21" x14ac:dyDescent="0.2">
      <c r="U59564" s="59"/>
    </row>
    <row r="59565" spans="21:21" x14ac:dyDescent="0.2">
      <c r="U59565" s="59"/>
    </row>
    <row r="59566" spans="21:21" x14ac:dyDescent="0.2">
      <c r="U59566" s="59"/>
    </row>
    <row r="59567" spans="21:21" x14ac:dyDescent="0.2">
      <c r="U59567" s="59"/>
    </row>
    <row r="59568" spans="21:21" x14ac:dyDescent="0.2">
      <c r="U59568" s="59"/>
    </row>
    <row r="59569" spans="21:21" x14ac:dyDescent="0.2">
      <c r="U59569" s="59"/>
    </row>
    <row r="59570" spans="21:21" x14ac:dyDescent="0.2">
      <c r="U59570" s="59"/>
    </row>
    <row r="59571" spans="21:21" x14ac:dyDescent="0.2">
      <c r="U59571" s="59"/>
    </row>
    <row r="59572" spans="21:21" x14ac:dyDescent="0.2">
      <c r="U59572" s="59"/>
    </row>
    <row r="59573" spans="21:21" x14ac:dyDescent="0.2">
      <c r="U59573" s="59"/>
    </row>
    <row r="59574" spans="21:21" x14ac:dyDescent="0.2">
      <c r="U59574" s="59"/>
    </row>
    <row r="59575" spans="21:21" x14ac:dyDescent="0.2">
      <c r="U59575" s="59"/>
    </row>
    <row r="59576" spans="21:21" x14ac:dyDescent="0.2">
      <c r="U59576" s="59"/>
    </row>
    <row r="59577" spans="21:21" x14ac:dyDescent="0.2">
      <c r="U59577" s="59"/>
    </row>
    <row r="59578" spans="21:21" x14ac:dyDescent="0.2">
      <c r="U59578" s="59"/>
    </row>
    <row r="59579" spans="21:21" x14ac:dyDescent="0.2">
      <c r="U59579" s="59"/>
    </row>
    <row r="59580" spans="21:21" x14ac:dyDescent="0.2">
      <c r="U59580" s="59"/>
    </row>
    <row r="59581" spans="21:21" x14ac:dyDescent="0.2">
      <c r="U59581" s="59"/>
    </row>
    <row r="59582" spans="21:21" x14ac:dyDescent="0.2">
      <c r="U59582" s="59"/>
    </row>
    <row r="59583" spans="21:21" x14ac:dyDescent="0.2">
      <c r="U59583" s="59"/>
    </row>
    <row r="59584" spans="21:21" x14ac:dyDescent="0.2">
      <c r="U59584" s="59"/>
    </row>
    <row r="59585" spans="21:21" x14ac:dyDescent="0.2">
      <c r="U59585" s="59"/>
    </row>
    <row r="59586" spans="21:21" x14ac:dyDescent="0.2">
      <c r="U59586" s="59"/>
    </row>
    <row r="59587" spans="21:21" x14ac:dyDescent="0.2">
      <c r="U59587" s="59"/>
    </row>
    <row r="59588" spans="21:21" x14ac:dyDescent="0.2">
      <c r="U59588" s="59"/>
    </row>
    <row r="59589" spans="21:21" x14ac:dyDescent="0.2">
      <c r="U59589" s="59"/>
    </row>
    <row r="59590" spans="21:21" x14ac:dyDescent="0.2">
      <c r="U59590" s="59"/>
    </row>
    <row r="59591" spans="21:21" x14ac:dyDescent="0.2">
      <c r="U59591" s="59"/>
    </row>
    <row r="59592" spans="21:21" x14ac:dyDescent="0.2">
      <c r="U59592" s="59"/>
    </row>
    <row r="59593" spans="21:21" x14ac:dyDescent="0.2">
      <c r="U59593" s="59"/>
    </row>
    <row r="59594" spans="21:21" x14ac:dyDescent="0.2">
      <c r="U59594" s="59"/>
    </row>
    <row r="59595" spans="21:21" x14ac:dyDescent="0.2">
      <c r="U59595" s="59"/>
    </row>
    <row r="59596" spans="21:21" x14ac:dyDescent="0.2">
      <c r="U59596" s="59"/>
    </row>
    <row r="59597" spans="21:21" x14ac:dyDescent="0.2">
      <c r="U59597" s="59"/>
    </row>
    <row r="59598" spans="21:21" x14ac:dyDescent="0.2">
      <c r="U59598" s="59"/>
    </row>
    <row r="59599" spans="21:21" x14ac:dyDescent="0.2">
      <c r="U59599" s="59"/>
    </row>
    <row r="59600" spans="21:21" x14ac:dyDescent="0.2">
      <c r="U59600" s="59"/>
    </row>
    <row r="59601" spans="21:21" x14ac:dyDescent="0.2">
      <c r="U59601" s="59"/>
    </row>
    <row r="59602" spans="21:21" x14ac:dyDescent="0.2">
      <c r="U59602" s="59"/>
    </row>
    <row r="59603" spans="21:21" x14ac:dyDescent="0.2">
      <c r="U59603" s="59"/>
    </row>
    <row r="59604" spans="21:21" x14ac:dyDescent="0.2">
      <c r="U59604" s="59"/>
    </row>
    <row r="59605" spans="21:21" x14ac:dyDescent="0.2">
      <c r="U59605" s="59"/>
    </row>
    <row r="59606" spans="21:21" x14ac:dyDescent="0.2">
      <c r="U59606" s="59"/>
    </row>
    <row r="59607" spans="21:21" x14ac:dyDescent="0.2">
      <c r="U59607" s="59"/>
    </row>
    <row r="59608" spans="21:21" x14ac:dyDescent="0.2">
      <c r="U59608" s="59"/>
    </row>
    <row r="59609" spans="21:21" x14ac:dyDescent="0.2">
      <c r="U59609" s="59"/>
    </row>
    <row r="59610" spans="21:21" x14ac:dyDescent="0.2">
      <c r="U59610" s="59"/>
    </row>
    <row r="59611" spans="21:21" x14ac:dyDescent="0.2">
      <c r="U59611" s="59"/>
    </row>
    <row r="59612" spans="21:21" x14ac:dyDescent="0.2">
      <c r="U59612" s="59"/>
    </row>
    <row r="59613" spans="21:21" x14ac:dyDescent="0.2">
      <c r="U59613" s="59"/>
    </row>
    <row r="59614" spans="21:21" x14ac:dyDescent="0.2">
      <c r="U59614" s="59"/>
    </row>
    <row r="59615" spans="21:21" x14ac:dyDescent="0.2">
      <c r="U59615" s="59"/>
    </row>
    <row r="59616" spans="21:21" x14ac:dyDescent="0.2">
      <c r="U59616" s="59"/>
    </row>
    <row r="59617" spans="21:21" x14ac:dyDescent="0.2">
      <c r="U59617" s="59"/>
    </row>
    <row r="59618" spans="21:21" x14ac:dyDescent="0.2">
      <c r="U59618" s="59"/>
    </row>
    <row r="59619" spans="21:21" x14ac:dyDescent="0.2">
      <c r="U59619" s="59"/>
    </row>
    <row r="59620" spans="21:21" x14ac:dyDescent="0.2">
      <c r="U59620" s="59"/>
    </row>
    <row r="59621" spans="21:21" x14ac:dyDescent="0.2">
      <c r="U59621" s="59"/>
    </row>
    <row r="59622" spans="21:21" x14ac:dyDescent="0.2">
      <c r="U59622" s="59"/>
    </row>
    <row r="59623" spans="21:21" x14ac:dyDescent="0.2">
      <c r="U59623" s="59"/>
    </row>
    <row r="59624" spans="21:21" x14ac:dyDescent="0.2">
      <c r="U59624" s="59"/>
    </row>
    <row r="59625" spans="21:21" x14ac:dyDescent="0.2">
      <c r="U59625" s="59"/>
    </row>
    <row r="59626" spans="21:21" x14ac:dyDescent="0.2">
      <c r="U59626" s="59"/>
    </row>
    <row r="59627" spans="21:21" x14ac:dyDescent="0.2">
      <c r="U59627" s="59"/>
    </row>
    <row r="59628" spans="21:21" x14ac:dyDescent="0.2">
      <c r="U59628" s="59"/>
    </row>
    <row r="59629" spans="21:21" x14ac:dyDescent="0.2">
      <c r="U59629" s="59"/>
    </row>
    <row r="59630" spans="21:21" x14ac:dyDescent="0.2">
      <c r="U59630" s="59"/>
    </row>
    <row r="59631" spans="21:21" x14ac:dyDescent="0.2">
      <c r="U59631" s="59"/>
    </row>
    <row r="59632" spans="21:21" x14ac:dyDescent="0.2">
      <c r="U59632" s="59"/>
    </row>
    <row r="59633" spans="21:21" x14ac:dyDescent="0.2">
      <c r="U59633" s="59"/>
    </row>
    <row r="59634" spans="21:21" x14ac:dyDescent="0.2">
      <c r="U59634" s="59"/>
    </row>
    <row r="59635" spans="21:21" x14ac:dyDescent="0.2">
      <c r="U59635" s="59"/>
    </row>
    <row r="59636" spans="21:21" x14ac:dyDescent="0.2">
      <c r="U59636" s="59"/>
    </row>
    <row r="59637" spans="21:21" x14ac:dyDescent="0.2">
      <c r="U59637" s="59"/>
    </row>
    <row r="59638" spans="21:21" x14ac:dyDescent="0.2">
      <c r="U59638" s="59"/>
    </row>
    <row r="59639" spans="21:21" x14ac:dyDescent="0.2">
      <c r="U59639" s="59"/>
    </row>
    <row r="59640" spans="21:21" x14ac:dyDescent="0.2">
      <c r="U59640" s="59"/>
    </row>
    <row r="59641" spans="21:21" x14ac:dyDescent="0.2">
      <c r="U59641" s="59"/>
    </row>
    <row r="59642" spans="21:21" x14ac:dyDescent="0.2">
      <c r="U59642" s="59"/>
    </row>
    <row r="59643" spans="21:21" x14ac:dyDescent="0.2">
      <c r="U59643" s="59"/>
    </row>
    <row r="59644" spans="21:21" x14ac:dyDescent="0.2">
      <c r="U59644" s="59"/>
    </row>
    <row r="59645" spans="21:21" x14ac:dyDescent="0.2">
      <c r="U59645" s="59"/>
    </row>
    <row r="59646" spans="21:21" x14ac:dyDescent="0.2">
      <c r="U59646" s="59"/>
    </row>
    <row r="59647" spans="21:21" x14ac:dyDescent="0.2">
      <c r="U59647" s="59"/>
    </row>
    <row r="59648" spans="21:21" x14ac:dyDescent="0.2">
      <c r="U59648" s="59"/>
    </row>
    <row r="59649" spans="21:21" x14ac:dyDescent="0.2">
      <c r="U59649" s="59"/>
    </row>
    <row r="59650" spans="21:21" x14ac:dyDescent="0.2">
      <c r="U59650" s="59"/>
    </row>
    <row r="59651" spans="21:21" x14ac:dyDescent="0.2">
      <c r="U59651" s="59"/>
    </row>
    <row r="59652" spans="21:21" x14ac:dyDescent="0.2">
      <c r="U59652" s="59"/>
    </row>
    <row r="59653" spans="21:21" x14ac:dyDescent="0.2">
      <c r="U59653" s="59"/>
    </row>
    <row r="59654" spans="21:21" x14ac:dyDescent="0.2">
      <c r="U59654" s="59"/>
    </row>
    <row r="59655" spans="21:21" x14ac:dyDescent="0.2">
      <c r="U59655" s="59"/>
    </row>
    <row r="59656" spans="21:21" x14ac:dyDescent="0.2">
      <c r="U59656" s="59"/>
    </row>
    <row r="59657" spans="21:21" x14ac:dyDescent="0.2">
      <c r="U59657" s="59"/>
    </row>
    <row r="59658" spans="21:21" x14ac:dyDescent="0.2">
      <c r="U59658" s="59"/>
    </row>
    <row r="59659" spans="21:21" x14ac:dyDescent="0.2">
      <c r="U59659" s="59"/>
    </row>
    <row r="59660" spans="21:21" x14ac:dyDescent="0.2">
      <c r="U59660" s="59"/>
    </row>
    <row r="59661" spans="21:21" x14ac:dyDescent="0.2">
      <c r="U59661" s="59"/>
    </row>
    <row r="59662" spans="21:21" x14ac:dyDescent="0.2">
      <c r="U59662" s="59"/>
    </row>
    <row r="59663" spans="21:21" x14ac:dyDescent="0.2">
      <c r="U59663" s="59"/>
    </row>
    <row r="59664" spans="21:21" x14ac:dyDescent="0.2">
      <c r="U59664" s="59"/>
    </row>
    <row r="59665" spans="21:21" x14ac:dyDescent="0.2">
      <c r="U59665" s="59"/>
    </row>
    <row r="59666" spans="21:21" x14ac:dyDescent="0.2">
      <c r="U59666" s="59"/>
    </row>
    <row r="59667" spans="21:21" x14ac:dyDescent="0.2">
      <c r="U59667" s="59"/>
    </row>
    <row r="59668" spans="21:21" x14ac:dyDescent="0.2">
      <c r="U59668" s="59"/>
    </row>
    <row r="59669" spans="21:21" x14ac:dyDescent="0.2">
      <c r="U59669" s="59"/>
    </row>
    <row r="59670" spans="21:21" x14ac:dyDescent="0.2">
      <c r="U59670" s="59"/>
    </row>
    <row r="59671" spans="21:21" x14ac:dyDescent="0.2">
      <c r="U59671" s="59"/>
    </row>
    <row r="59672" spans="21:21" x14ac:dyDescent="0.2">
      <c r="U59672" s="59"/>
    </row>
    <row r="59673" spans="21:21" x14ac:dyDescent="0.2">
      <c r="U59673" s="59"/>
    </row>
    <row r="59674" spans="21:21" x14ac:dyDescent="0.2">
      <c r="U59674" s="59"/>
    </row>
    <row r="59675" spans="21:21" x14ac:dyDescent="0.2">
      <c r="U59675" s="59"/>
    </row>
    <row r="59676" spans="21:21" x14ac:dyDescent="0.2">
      <c r="U59676" s="59"/>
    </row>
    <row r="59677" spans="21:21" x14ac:dyDescent="0.2">
      <c r="U59677" s="59"/>
    </row>
    <row r="59678" spans="21:21" x14ac:dyDescent="0.2">
      <c r="U59678" s="59"/>
    </row>
    <row r="59679" spans="21:21" x14ac:dyDescent="0.2">
      <c r="U59679" s="59"/>
    </row>
    <row r="59680" spans="21:21" x14ac:dyDescent="0.2">
      <c r="U59680" s="59"/>
    </row>
    <row r="59681" spans="21:21" x14ac:dyDescent="0.2">
      <c r="U59681" s="59"/>
    </row>
    <row r="59682" spans="21:21" x14ac:dyDescent="0.2">
      <c r="U59682" s="59"/>
    </row>
    <row r="59683" spans="21:21" x14ac:dyDescent="0.2">
      <c r="U59683" s="59"/>
    </row>
    <row r="59684" spans="21:21" x14ac:dyDescent="0.2">
      <c r="U59684" s="59"/>
    </row>
    <row r="59685" spans="21:21" x14ac:dyDescent="0.2">
      <c r="U59685" s="59"/>
    </row>
    <row r="59686" spans="21:21" x14ac:dyDescent="0.2">
      <c r="U59686" s="59"/>
    </row>
    <row r="59687" spans="21:21" x14ac:dyDescent="0.2">
      <c r="U59687" s="59"/>
    </row>
    <row r="59688" spans="21:21" x14ac:dyDescent="0.2">
      <c r="U59688" s="59"/>
    </row>
    <row r="59689" spans="21:21" x14ac:dyDescent="0.2">
      <c r="U59689" s="59"/>
    </row>
    <row r="59690" spans="21:21" x14ac:dyDescent="0.2">
      <c r="U59690" s="59"/>
    </row>
    <row r="59691" spans="21:21" x14ac:dyDescent="0.2">
      <c r="U59691" s="59"/>
    </row>
    <row r="59692" spans="21:21" x14ac:dyDescent="0.2">
      <c r="U59692" s="59"/>
    </row>
    <row r="59693" spans="21:21" x14ac:dyDescent="0.2">
      <c r="U59693" s="59"/>
    </row>
    <row r="59694" spans="21:21" x14ac:dyDescent="0.2">
      <c r="U59694" s="59"/>
    </row>
    <row r="59695" spans="21:21" x14ac:dyDescent="0.2">
      <c r="U59695" s="59"/>
    </row>
    <row r="59696" spans="21:21" x14ac:dyDescent="0.2">
      <c r="U59696" s="59"/>
    </row>
    <row r="59697" spans="21:21" x14ac:dyDescent="0.2">
      <c r="U59697" s="59"/>
    </row>
    <row r="59698" spans="21:21" x14ac:dyDescent="0.2">
      <c r="U59698" s="59"/>
    </row>
    <row r="59699" spans="21:21" x14ac:dyDescent="0.2">
      <c r="U59699" s="59"/>
    </row>
    <row r="59700" spans="21:21" x14ac:dyDescent="0.2">
      <c r="U59700" s="59"/>
    </row>
    <row r="59701" spans="21:21" x14ac:dyDescent="0.2">
      <c r="U59701" s="59"/>
    </row>
    <row r="59702" spans="21:21" x14ac:dyDescent="0.2">
      <c r="U59702" s="59"/>
    </row>
    <row r="59703" spans="21:21" x14ac:dyDescent="0.2">
      <c r="U59703" s="59"/>
    </row>
    <row r="59704" spans="21:21" x14ac:dyDescent="0.2">
      <c r="U59704" s="59"/>
    </row>
    <row r="59705" spans="21:21" x14ac:dyDescent="0.2">
      <c r="U59705" s="59"/>
    </row>
    <row r="59706" spans="21:21" x14ac:dyDescent="0.2">
      <c r="U59706" s="59"/>
    </row>
    <row r="59707" spans="21:21" x14ac:dyDescent="0.2">
      <c r="U59707" s="59"/>
    </row>
    <row r="59708" spans="21:21" x14ac:dyDescent="0.2">
      <c r="U59708" s="59"/>
    </row>
    <row r="59709" spans="21:21" x14ac:dyDescent="0.2">
      <c r="U59709" s="59"/>
    </row>
    <row r="59710" spans="21:21" x14ac:dyDescent="0.2">
      <c r="U59710" s="59"/>
    </row>
    <row r="59711" spans="21:21" x14ac:dyDescent="0.2">
      <c r="U59711" s="59"/>
    </row>
    <row r="59712" spans="21:21" x14ac:dyDescent="0.2">
      <c r="U59712" s="59"/>
    </row>
    <row r="59713" spans="21:21" x14ac:dyDescent="0.2">
      <c r="U59713" s="59"/>
    </row>
    <row r="59714" spans="21:21" x14ac:dyDescent="0.2">
      <c r="U59714" s="59"/>
    </row>
    <row r="59715" spans="21:21" x14ac:dyDescent="0.2">
      <c r="U59715" s="59"/>
    </row>
    <row r="59716" spans="21:21" x14ac:dyDescent="0.2">
      <c r="U59716" s="59"/>
    </row>
    <row r="59717" spans="21:21" x14ac:dyDescent="0.2">
      <c r="U59717" s="59"/>
    </row>
    <row r="59718" spans="21:21" x14ac:dyDescent="0.2">
      <c r="U59718" s="59"/>
    </row>
    <row r="59719" spans="21:21" x14ac:dyDescent="0.2">
      <c r="U59719" s="59"/>
    </row>
    <row r="59720" spans="21:21" x14ac:dyDescent="0.2">
      <c r="U59720" s="59"/>
    </row>
    <row r="59721" spans="21:21" x14ac:dyDescent="0.2">
      <c r="U59721" s="59"/>
    </row>
    <row r="59722" spans="21:21" x14ac:dyDescent="0.2">
      <c r="U59722" s="59"/>
    </row>
    <row r="59723" spans="21:21" x14ac:dyDescent="0.2">
      <c r="U59723" s="59"/>
    </row>
    <row r="59724" spans="21:21" x14ac:dyDescent="0.2">
      <c r="U59724" s="59"/>
    </row>
    <row r="59725" spans="21:21" x14ac:dyDescent="0.2">
      <c r="U59725" s="59"/>
    </row>
    <row r="59726" spans="21:21" x14ac:dyDescent="0.2">
      <c r="U59726" s="59"/>
    </row>
    <row r="59727" spans="21:21" x14ac:dyDescent="0.2">
      <c r="U59727" s="59"/>
    </row>
    <row r="59728" spans="21:21" x14ac:dyDescent="0.2">
      <c r="U59728" s="59"/>
    </row>
    <row r="59729" spans="21:21" x14ac:dyDescent="0.2">
      <c r="U59729" s="59"/>
    </row>
    <row r="59730" spans="21:21" x14ac:dyDescent="0.2">
      <c r="U59730" s="59"/>
    </row>
    <row r="59731" spans="21:21" x14ac:dyDescent="0.2">
      <c r="U59731" s="59"/>
    </row>
    <row r="59732" spans="21:21" x14ac:dyDescent="0.2">
      <c r="U59732" s="59"/>
    </row>
    <row r="59733" spans="21:21" x14ac:dyDescent="0.2">
      <c r="U59733" s="59"/>
    </row>
    <row r="59734" spans="21:21" x14ac:dyDescent="0.2">
      <c r="U59734" s="59"/>
    </row>
    <row r="59735" spans="21:21" x14ac:dyDescent="0.2">
      <c r="U59735" s="59"/>
    </row>
    <row r="59736" spans="21:21" x14ac:dyDescent="0.2">
      <c r="U59736" s="59"/>
    </row>
    <row r="59737" spans="21:21" x14ac:dyDescent="0.2">
      <c r="U59737" s="59"/>
    </row>
    <row r="59738" spans="21:21" x14ac:dyDescent="0.2">
      <c r="U59738" s="59"/>
    </row>
    <row r="59739" spans="21:21" x14ac:dyDescent="0.2">
      <c r="U59739" s="59"/>
    </row>
    <row r="59740" spans="21:21" x14ac:dyDescent="0.2">
      <c r="U59740" s="59"/>
    </row>
    <row r="59741" spans="21:21" x14ac:dyDescent="0.2">
      <c r="U59741" s="59"/>
    </row>
    <row r="59742" spans="21:21" x14ac:dyDescent="0.2">
      <c r="U59742" s="59"/>
    </row>
    <row r="59743" spans="21:21" x14ac:dyDescent="0.2">
      <c r="U59743" s="59"/>
    </row>
    <row r="59744" spans="21:21" x14ac:dyDescent="0.2">
      <c r="U59744" s="59"/>
    </row>
    <row r="59745" spans="21:21" x14ac:dyDescent="0.2">
      <c r="U59745" s="59"/>
    </row>
    <row r="59746" spans="21:21" x14ac:dyDescent="0.2">
      <c r="U59746" s="59"/>
    </row>
    <row r="59747" spans="21:21" x14ac:dyDescent="0.2">
      <c r="U59747" s="59"/>
    </row>
    <row r="59748" spans="21:21" x14ac:dyDescent="0.2">
      <c r="U59748" s="59"/>
    </row>
    <row r="59749" spans="21:21" x14ac:dyDescent="0.2">
      <c r="U59749" s="59"/>
    </row>
    <row r="59750" spans="21:21" x14ac:dyDescent="0.2">
      <c r="U59750" s="59"/>
    </row>
    <row r="59751" spans="21:21" x14ac:dyDescent="0.2">
      <c r="U59751" s="59"/>
    </row>
    <row r="59752" spans="21:21" x14ac:dyDescent="0.2">
      <c r="U59752" s="59"/>
    </row>
    <row r="59753" spans="21:21" x14ac:dyDescent="0.2">
      <c r="U59753" s="59"/>
    </row>
    <row r="59754" spans="21:21" x14ac:dyDescent="0.2">
      <c r="U59754" s="59"/>
    </row>
    <row r="59755" spans="21:21" x14ac:dyDescent="0.2">
      <c r="U59755" s="59"/>
    </row>
    <row r="59756" spans="21:21" x14ac:dyDescent="0.2">
      <c r="U59756" s="59"/>
    </row>
    <row r="59757" spans="21:21" x14ac:dyDescent="0.2">
      <c r="U59757" s="59"/>
    </row>
    <row r="59758" spans="21:21" x14ac:dyDescent="0.2">
      <c r="U59758" s="59"/>
    </row>
    <row r="59759" spans="21:21" x14ac:dyDescent="0.2">
      <c r="U59759" s="59"/>
    </row>
    <row r="59760" spans="21:21" x14ac:dyDescent="0.2">
      <c r="U59760" s="59"/>
    </row>
    <row r="59761" spans="21:21" x14ac:dyDescent="0.2">
      <c r="U59761" s="59"/>
    </row>
    <row r="59762" spans="21:21" x14ac:dyDescent="0.2">
      <c r="U59762" s="59"/>
    </row>
    <row r="59763" spans="21:21" x14ac:dyDescent="0.2">
      <c r="U59763" s="59"/>
    </row>
    <row r="59764" spans="21:21" x14ac:dyDescent="0.2">
      <c r="U59764" s="59"/>
    </row>
    <row r="59765" spans="21:21" x14ac:dyDescent="0.2">
      <c r="U59765" s="59"/>
    </row>
    <row r="59766" spans="21:21" x14ac:dyDescent="0.2">
      <c r="U59766" s="59"/>
    </row>
    <row r="59767" spans="21:21" x14ac:dyDescent="0.2">
      <c r="U59767" s="59"/>
    </row>
    <row r="59768" spans="21:21" x14ac:dyDescent="0.2">
      <c r="U59768" s="59"/>
    </row>
    <row r="59769" spans="21:21" x14ac:dyDescent="0.2">
      <c r="U59769" s="59"/>
    </row>
    <row r="59770" spans="21:21" x14ac:dyDescent="0.2">
      <c r="U59770" s="59"/>
    </row>
    <row r="59771" spans="21:21" x14ac:dyDescent="0.2">
      <c r="U59771" s="59"/>
    </row>
    <row r="59772" spans="21:21" x14ac:dyDescent="0.2">
      <c r="U59772" s="59"/>
    </row>
    <row r="59773" spans="21:21" x14ac:dyDescent="0.2">
      <c r="U59773" s="59"/>
    </row>
    <row r="59774" spans="21:21" x14ac:dyDescent="0.2">
      <c r="U59774" s="59"/>
    </row>
    <row r="59775" spans="21:21" x14ac:dyDescent="0.2">
      <c r="U59775" s="59"/>
    </row>
    <row r="59776" spans="21:21" x14ac:dyDescent="0.2">
      <c r="U59776" s="59"/>
    </row>
    <row r="59777" spans="21:21" x14ac:dyDescent="0.2">
      <c r="U59777" s="59"/>
    </row>
    <row r="59778" spans="21:21" x14ac:dyDescent="0.2">
      <c r="U59778" s="59"/>
    </row>
    <row r="59779" spans="21:21" x14ac:dyDescent="0.2">
      <c r="U59779" s="59"/>
    </row>
    <row r="59780" spans="21:21" x14ac:dyDescent="0.2">
      <c r="U59780" s="59"/>
    </row>
    <row r="59781" spans="21:21" x14ac:dyDescent="0.2">
      <c r="U59781" s="59"/>
    </row>
    <row r="59782" spans="21:21" x14ac:dyDescent="0.2">
      <c r="U59782" s="59"/>
    </row>
    <row r="59783" spans="21:21" x14ac:dyDescent="0.2">
      <c r="U59783" s="59"/>
    </row>
    <row r="59784" spans="21:21" x14ac:dyDescent="0.2">
      <c r="U59784" s="59"/>
    </row>
    <row r="59785" spans="21:21" x14ac:dyDescent="0.2">
      <c r="U59785" s="59"/>
    </row>
    <row r="59786" spans="21:21" x14ac:dyDescent="0.2">
      <c r="U59786" s="59"/>
    </row>
    <row r="59787" spans="21:21" x14ac:dyDescent="0.2">
      <c r="U59787" s="59"/>
    </row>
    <row r="59788" spans="21:21" x14ac:dyDescent="0.2">
      <c r="U59788" s="59"/>
    </row>
    <row r="59789" spans="21:21" x14ac:dyDescent="0.2">
      <c r="U59789" s="59"/>
    </row>
    <row r="59790" spans="21:21" x14ac:dyDescent="0.2">
      <c r="U59790" s="59"/>
    </row>
    <row r="59791" spans="21:21" x14ac:dyDescent="0.2">
      <c r="U59791" s="59"/>
    </row>
    <row r="59792" spans="21:21" x14ac:dyDescent="0.2">
      <c r="U59792" s="59"/>
    </row>
    <row r="59793" spans="21:21" x14ac:dyDescent="0.2">
      <c r="U59793" s="59"/>
    </row>
    <row r="59794" spans="21:21" x14ac:dyDescent="0.2">
      <c r="U59794" s="59"/>
    </row>
    <row r="59795" spans="21:21" x14ac:dyDescent="0.2">
      <c r="U59795" s="59"/>
    </row>
    <row r="59796" spans="21:21" x14ac:dyDescent="0.2">
      <c r="U59796" s="59"/>
    </row>
    <row r="59797" spans="21:21" x14ac:dyDescent="0.2">
      <c r="U59797" s="59"/>
    </row>
    <row r="59798" spans="21:21" x14ac:dyDescent="0.2">
      <c r="U59798" s="59"/>
    </row>
    <row r="59799" spans="21:21" x14ac:dyDescent="0.2">
      <c r="U59799" s="59"/>
    </row>
    <row r="59800" spans="21:21" x14ac:dyDescent="0.2">
      <c r="U59800" s="59"/>
    </row>
    <row r="59801" spans="21:21" x14ac:dyDescent="0.2">
      <c r="U59801" s="59"/>
    </row>
    <row r="59802" spans="21:21" x14ac:dyDescent="0.2">
      <c r="U59802" s="59"/>
    </row>
    <row r="59803" spans="21:21" x14ac:dyDescent="0.2">
      <c r="U59803" s="59"/>
    </row>
    <row r="59804" spans="21:21" x14ac:dyDescent="0.2">
      <c r="U59804" s="59"/>
    </row>
    <row r="59805" spans="21:21" x14ac:dyDescent="0.2">
      <c r="U59805" s="59"/>
    </row>
    <row r="59806" spans="21:21" x14ac:dyDescent="0.2">
      <c r="U59806" s="59"/>
    </row>
    <row r="59807" spans="21:21" x14ac:dyDescent="0.2">
      <c r="U59807" s="59"/>
    </row>
    <row r="59808" spans="21:21" x14ac:dyDescent="0.2">
      <c r="U59808" s="59"/>
    </row>
    <row r="59809" spans="21:21" x14ac:dyDescent="0.2">
      <c r="U59809" s="59"/>
    </row>
    <row r="59810" spans="21:21" x14ac:dyDescent="0.2">
      <c r="U59810" s="59"/>
    </row>
    <row r="59811" spans="21:21" x14ac:dyDescent="0.2">
      <c r="U59811" s="59"/>
    </row>
    <row r="59812" spans="21:21" x14ac:dyDescent="0.2">
      <c r="U59812" s="59"/>
    </row>
    <row r="59813" spans="21:21" x14ac:dyDescent="0.2">
      <c r="U59813" s="59"/>
    </row>
    <row r="59814" spans="21:21" x14ac:dyDescent="0.2">
      <c r="U59814" s="59"/>
    </row>
    <row r="59815" spans="21:21" x14ac:dyDescent="0.2">
      <c r="U59815" s="59"/>
    </row>
    <row r="59816" spans="21:21" x14ac:dyDescent="0.2">
      <c r="U59816" s="59"/>
    </row>
    <row r="59817" spans="21:21" x14ac:dyDescent="0.2">
      <c r="U59817" s="59"/>
    </row>
    <row r="59818" spans="21:21" x14ac:dyDescent="0.2">
      <c r="U59818" s="59"/>
    </row>
    <row r="59819" spans="21:21" x14ac:dyDescent="0.2">
      <c r="U59819" s="59"/>
    </row>
    <row r="59820" spans="21:21" x14ac:dyDescent="0.2">
      <c r="U59820" s="59"/>
    </row>
    <row r="59821" spans="21:21" x14ac:dyDescent="0.2">
      <c r="U59821" s="59"/>
    </row>
    <row r="59822" spans="21:21" x14ac:dyDescent="0.2">
      <c r="U59822" s="59"/>
    </row>
    <row r="59823" spans="21:21" x14ac:dyDescent="0.2">
      <c r="U59823" s="59"/>
    </row>
    <row r="59824" spans="21:21" x14ac:dyDescent="0.2">
      <c r="U59824" s="59"/>
    </row>
    <row r="59825" spans="21:21" x14ac:dyDescent="0.2">
      <c r="U59825" s="59"/>
    </row>
    <row r="59826" spans="21:21" x14ac:dyDescent="0.2">
      <c r="U59826" s="59"/>
    </row>
    <row r="59827" spans="21:21" x14ac:dyDescent="0.2">
      <c r="U59827" s="59"/>
    </row>
    <row r="59828" spans="21:21" x14ac:dyDescent="0.2">
      <c r="U59828" s="59"/>
    </row>
    <row r="59829" spans="21:21" x14ac:dyDescent="0.2">
      <c r="U59829" s="59"/>
    </row>
    <row r="59830" spans="21:21" x14ac:dyDescent="0.2">
      <c r="U59830" s="59"/>
    </row>
    <row r="59831" spans="21:21" x14ac:dyDescent="0.2">
      <c r="U59831" s="59"/>
    </row>
    <row r="59832" spans="21:21" x14ac:dyDescent="0.2">
      <c r="U59832" s="59"/>
    </row>
    <row r="59833" spans="21:21" x14ac:dyDescent="0.2">
      <c r="U59833" s="59"/>
    </row>
    <row r="59834" spans="21:21" x14ac:dyDescent="0.2">
      <c r="U59834" s="59"/>
    </row>
    <row r="59835" spans="21:21" x14ac:dyDescent="0.2">
      <c r="U59835" s="59"/>
    </row>
    <row r="59836" spans="21:21" x14ac:dyDescent="0.2">
      <c r="U59836" s="59"/>
    </row>
    <row r="59837" spans="21:21" x14ac:dyDescent="0.2">
      <c r="U59837" s="59"/>
    </row>
    <row r="59838" spans="21:21" x14ac:dyDescent="0.2">
      <c r="U59838" s="59"/>
    </row>
    <row r="59839" spans="21:21" x14ac:dyDescent="0.2">
      <c r="U59839" s="59"/>
    </row>
    <row r="59840" spans="21:21" x14ac:dyDescent="0.2">
      <c r="U59840" s="59"/>
    </row>
    <row r="59841" spans="21:21" x14ac:dyDescent="0.2">
      <c r="U59841" s="59"/>
    </row>
    <row r="59842" spans="21:21" x14ac:dyDescent="0.2">
      <c r="U59842" s="59"/>
    </row>
    <row r="59843" spans="21:21" x14ac:dyDescent="0.2">
      <c r="U59843" s="59"/>
    </row>
    <row r="59844" spans="21:21" x14ac:dyDescent="0.2">
      <c r="U59844" s="59"/>
    </row>
    <row r="59845" spans="21:21" x14ac:dyDescent="0.2">
      <c r="U59845" s="59"/>
    </row>
    <row r="59846" spans="21:21" x14ac:dyDescent="0.2">
      <c r="U59846" s="59"/>
    </row>
    <row r="59847" spans="21:21" x14ac:dyDescent="0.2">
      <c r="U59847" s="59"/>
    </row>
    <row r="59848" spans="21:21" x14ac:dyDescent="0.2">
      <c r="U59848" s="59"/>
    </row>
    <row r="59849" spans="21:21" x14ac:dyDescent="0.2">
      <c r="U59849" s="59"/>
    </row>
    <row r="59850" spans="21:21" x14ac:dyDescent="0.2">
      <c r="U59850" s="59"/>
    </row>
    <row r="59851" spans="21:21" x14ac:dyDescent="0.2">
      <c r="U59851" s="59"/>
    </row>
    <row r="59852" spans="21:21" x14ac:dyDescent="0.2">
      <c r="U59852" s="59"/>
    </row>
    <row r="59853" spans="21:21" x14ac:dyDescent="0.2">
      <c r="U59853" s="59"/>
    </row>
    <row r="59854" spans="21:21" x14ac:dyDescent="0.2">
      <c r="U59854" s="59"/>
    </row>
    <row r="59855" spans="21:21" x14ac:dyDescent="0.2">
      <c r="U59855" s="59"/>
    </row>
    <row r="59856" spans="21:21" x14ac:dyDescent="0.2">
      <c r="U59856" s="59"/>
    </row>
    <row r="59857" spans="21:21" x14ac:dyDescent="0.2">
      <c r="U59857" s="59"/>
    </row>
    <row r="59858" spans="21:21" x14ac:dyDescent="0.2">
      <c r="U59858" s="59"/>
    </row>
    <row r="59859" spans="21:21" x14ac:dyDescent="0.2">
      <c r="U59859" s="59"/>
    </row>
    <row r="59860" spans="21:21" x14ac:dyDescent="0.2">
      <c r="U59860" s="59"/>
    </row>
    <row r="59861" spans="21:21" x14ac:dyDescent="0.2">
      <c r="U59861" s="59"/>
    </row>
    <row r="59862" spans="21:21" x14ac:dyDescent="0.2">
      <c r="U59862" s="59"/>
    </row>
    <row r="59863" spans="21:21" x14ac:dyDescent="0.2">
      <c r="U59863" s="59"/>
    </row>
    <row r="59864" spans="21:21" x14ac:dyDescent="0.2">
      <c r="U59864" s="59"/>
    </row>
    <row r="59865" spans="21:21" x14ac:dyDescent="0.2">
      <c r="U59865" s="59"/>
    </row>
    <row r="59866" spans="21:21" x14ac:dyDescent="0.2">
      <c r="U59866" s="59"/>
    </row>
    <row r="59867" spans="21:21" x14ac:dyDescent="0.2">
      <c r="U59867" s="59"/>
    </row>
    <row r="59868" spans="21:21" x14ac:dyDescent="0.2">
      <c r="U59868" s="59"/>
    </row>
    <row r="59869" spans="21:21" x14ac:dyDescent="0.2">
      <c r="U59869" s="59"/>
    </row>
    <row r="59870" spans="21:21" x14ac:dyDescent="0.2">
      <c r="U59870" s="59"/>
    </row>
    <row r="59871" spans="21:21" x14ac:dyDescent="0.2">
      <c r="U59871" s="59"/>
    </row>
    <row r="59872" spans="21:21" x14ac:dyDescent="0.2">
      <c r="U59872" s="59"/>
    </row>
    <row r="59873" spans="21:21" x14ac:dyDescent="0.2">
      <c r="U59873" s="59"/>
    </row>
    <row r="59874" spans="21:21" x14ac:dyDescent="0.2">
      <c r="U59874" s="59"/>
    </row>
    <row r="59875" spans="21:21" x14ac:dyDescent="0.2">
      <c r="U59875" s="59"/>
    </row>
    <row r="59876" spans="21:21" x14ac:dyDescent="0.2">
      <c r="U59876" s="59"/>
    </row>
    <row r="59877" spans="21:21" x14ac:dyDescent="0.2">
      <c r="U59877" s="59"/>
    </row>
    <row r="59878" spans="21:21" x14ac:dyDescent="0.2">
      <c r="U59878" s="59"/>
    </row>
    <row r="59879" spans="21:21" x14ac:dyDescent="0.2">
      <c r="U59879" s="59"/>
    </row>
    <row r="59880" spans="21:21" x14ac:dyDescent="0.2">
      <c r="U59880" s="59"/>
    </row>
    <row r="59881" spans="21:21" x14ac:dyDescent="0.2">
      <c r="U59881" s="59"/>
    </row>
    <row r="59882" spans="21:21" x14ac:dyDescent="0.2">
      <c r="U59882" s="59"/>
    </row>
    <row r="59883" spans="21:21" x14ac:dyDescent="0.2">
      <c r="U59883" s="59"/>
    </row>
    <row r="59884" spans="21:21" x14ac:dyDescent="0.2">
      <c r="U59884" s="59"/>
    </row>
    <row r="59885" spans="21:21" x14ac:dyDescent="0.2">
      <c r="U59885" s="59"/>
    </row>
    <row r="59886" spans="21:21" x14ac:dyDescent="0.2">
      <c r="U59886" s="59"/>
    </row>
    <row r="59887" spans="21:21" x14ac:dyDescent="0.2">
      <c r="U59887" s="59"/>
    </row>
    <row r="59888" spans="21:21" x14ac:dyDescent="0.2">
      <c r="U59888" s="59"/>
    </row>
    <row r="59889" spans="21:21" x14ac:dyDescent="0.2">
      <c r="U59889" s="59"/>
    </row>
    <row r="59890" spans="21:21" x14ac:dyDescent="0.2">
      <c r="U59890" s="59"/>
    </row>
    <row r="59891" spans="21:21" x14ac:dyDescent="0.2">
      <c r="U59891" s="59"/>
    </row>
    <row r="59892" spans="21:21" x14ac:dyDescent="0.2">
      <c r="U59892" s="59"/>
    </row>
    <row r="59893" spans="21:21" x14ac:dyDescent="0.2">
      <c r="U59893" s="59"/>
    </row>
    <row r="59894" spans="21:21" x14ac:dyDescent="0.2">
      <c r="U59894" s="59"/>
    </row>
    <row r="59895" spans="21:21" x14ac:dyDescent="0.2">
      <c r="U59895" s="59"/>
    </row>
    <row r="59896" spans="21:21" x14ac:dyDescent="0.2">
      <c r="U59896" s="59"/>
    </row>
    <row r="59897" spans="21:21" x14ac:dyDescent="0.2">
      <c r="U59897" s="59"/>
    </row>
    <row r="59898" spans="21:21" x14ac:dyDescent="0.2">
      <c r="U59898" s="59"/>
    </row>
    <row r="59899" spans="21:21" x14ac:dyDescent="0.2">
      <c r="U59899" s="59"/>
    </row>
    <row r="59900" spans="21:21" x14ac:dyDescent="0.2">
      <c r="U59900" s="59"/>
    </row>
    <row r="59901" spans="21:21" x14ac:dyDescent="0.2">
      <c r="U59901" s="59"/>
    </row>
    <row r="59902" spans="21:21" x14ac:dyDescent="0.2">
      <c r="U59902" s="59"/>
    </row>
    <row r="59903" spans="21:21" x14ac:dyDescent="0.2">
      <c r="U59903" s="59"/>
    </row>
    <row r="59904" spans="21:21" x14ac:dyDescent="0.2">
      <c r="U59904" s="59"/>
    </row>
    <row r="59905" spans="21:21" x14ac:dyDescent="0.2">
      <c r="U59905" s="59"/>
    </row>
    <row r="59906" spans="21:21" x14ac:dyDescent="0.2">
      <c r="U59906" s="59"/>
    </row>
    <row r="59907" spans="21:21" x14ac:dyDescent="0.2">
      <c r="U59907" s="59"/>
    </row>
    <row r="59908" spans="21:21" x14ac:dyDescent="0.2">
      <c r="U59908" s="59"/>
    </row>
    <row r="59909" spans="21:21" x14ac:dyDescent="0.2">
      <c r="U59909" s="59"/>
    </row>
    <row r="59910" spans="21:21" x14ac:dyDescent="0.2">
      <c r="U59910" s="59"/>
    </row>
    <row r="59911" spans="21:21" x14ac:dyDescent="0.2">
      <c r="U59911" s="59"/>
    </row>
    <row r="59912" spans="21:21" x14ac:dyDescent="0.2">
      <c r="U59912" s="59"/>
    </row>
    <row r="59913" spans="21:21" x14ac:dyDescent="0.2">
      <c r="U59913" s="59"/>
    </row>
    <row r="59914" spans="21:21" x14ac:dyDescent="0.2">
      <c r="U59914" s="59"/>
    </row>
    <row r="59915" spans="21:21" x14ac:dyDescent="0.2">
      <c r="U59915" s="59"/>
    </row>
    <row r="59916" spans="21:21" x14ac:dyDescent="0.2">
      <c r="U59916" s="59"/>
    </row>
    <row r="59917" spans="21:21" x14ac:dyDescent="0.2">
      <c r="U59917" s="59"/>
    </row>
    <row r="59918" spans="21:21" x14ac:dyDescent="0.2">
      <c r="U59918" s="59"/>
    </row>
    <row r="59919" spans="21:21" x14ac:dyDescent="0.2">
      <c r="U59919" s="59"/>
    </row>
    <row r="59920" spans="21:21" x14ac:dyDescent="0.2">
      <c r="U59920" s="59"/>
    </row>
    <row r="59921" spans="21:21" x14ac:dyDescent="0.2">
      <c r="U59921" s="59"/>
    </row>
    <row r="59922" spans="21:21" x14ac:dyDescent="0.2">
      <c r="U59922" s="59"/>
    </row>
    <row r="59923" spans="21:21" x14ac:dyDescent="0.2">
      <c r="U59923" s="59"/>
    </row>
    <row r="59924" spans="21:21" x14ac:dyDescent="0.2">
      <c r="U59924" s="59"/>
    </row>
    <row r="59925" spans="21:21" x14ac:dyDescent="0.2">
      <c r="U59925" s="59"/>
    </row>
    <row r="59926" spans="21:21" x14ac:dyDescent="0.2">
      <c r="U59926" s="59"/>
    </row>
    <row r="59927" spans="21:21" x14ac:dyDescent="0.2">
      <c r="U59927" s="59"/>
    </row>
    <row r="59928" spans="21:21" x14ac:dyDescent="0.2">
      <c r="U59928" s="59"/>
    </row>
    <row r="59929" spans="21:21" x14ac:dyDescent="0.2">
      <c r="U59929" s="59"/>
    </row>
    <row r="59930" spans="21:21" x14ac:dyDescent="0.2">
      <c r="U59930" s="59"/>
    </row>
    <row r="59931" spans="21:21" x14ac:dyDescent="0.2">
      <c r="U59931" s="59"/>
    </row>
    <row r="59932" spans="21:21" x14ac:dyDescent="0.2">
      <c r="U59932" s="59"/>
    </row>
    <row r="59933" spans="21:21" x14ac:dyDescent="0.2">
      <c r="U59933" s="59"/>
    </row>
    <row r="59934" spans="21:21" x14ac:dyDescent="0.2">
      <c r="U59934" s="59"/>
    </row>
    <row r="59935" spans="21:21" x14ac:dyDescent="0.2">
      <c r="U59935" s="59"/>
    </row>
    <row r="59936" spans="21:21" x14ac:dyDescent="0.2">
      <c r="U59936" s="59"/>
    </row>
    <row r="59937" spans="21:21" x14ac:dyDescent="0.2">
      <c r="U59937" s="59"/>
    </row>
    <row r="59938" spans="21:21" x14ac:dyDescent="0.2">
      <c r="U59938" s="59"/>
    </row>
    <row r="59939" spans="21:21" x14ac:dyDescent="0.2">
      <c r="U59939" s="59"/>
    </row>
    <row r="59940" spans="21:21" x14ac:dyDescent="0.2">
      <c r="U59940" s="59"/>
    </row>
    <row r="59941" spans="21:21" x14ac:dyDescent="0.2">
      <c r="U59941" s="59"/>
    </row>
    <row r="59942" spans="21:21" x14ac:dyDescent="0.2">
      <c r="U59942" s="59"/>
    </row>
    <row r="59943" spans="21:21" x14ac:dyDescent="0.2">
      <c r="U59943" s="59"/>
    </row>
    <row r="59944" spans="21:21" x14ac:dyDescent="0.2">
      <c r="U59944" s="59"/>
    </row>
    <row r="59945" spans="21:21" x14ac:dyDescent="0.2">
      <c r="U59945" s="59"/>
    </row>
    <row r="59946" spans="21:21" x14ac:dyDescent="0.2">
      <c r="U59946" s="59"/>
    </row>
    <row r="59947" spans="21:21" x14ac:dyDescent="0.2">
      <c r="U59947" s="59"/>
    </row>
    <row r="59948" spans="21:21" x14ac:dyDescent="0.2">
      <c r="U59948" s="59"/>
    </row>
    <row r="59949" spans="21:21" x14ac:dyDescent="0.2">
      <c r="U59949" s="59"/>
    </row>
    <row r="59950" spans="21:21" x14ac:dyDescent="0.2">
      <c r="U59950" s="59"/>
    </row>
    <row r="59951" spans="21:21" x14ac:dyDescent="0.2">
      <c r="U59951" s="59"/>
    </row>
    <row r="59952" spans="21:21" x14ac:dyDescent="0.2">
      <c r="U59952" s="59"/>
    </row>
    <row r="59953" spans="21:21" x14ac:dyDescent="0.2">
      <c r="U59953" s="59"/>
    </row>
    <row r="59954" spans="21:21" x14ac:dyDescent="0.2">
      <c r="U59954" s="59"/>
    </row>
    <row r="59955" spans="21:21" x14ac:dyDescent="0.2">
      <c r="U59955" s="59"/>
    </row>
    <row r="59956" spans="21:21" x14ac:dyDescent="0.2">
      <c r="U59956" s="59"/>
    </row>
    <row r="59957" spans="21:21" x14ac:dyDescent="0.2">
      <c r="U59957" s="59"/>
    </row>
    <row r="59958" spans="21:21" x14ac:dyDescent="0.2">
      <c r="U59958" s="59"/>
    </row>
    <row r="59959" spans="21:21" x14ac:dyDescent="0.2">
      <c r="U59959" s="59"/>
    </row>
    <row r="59960" spans="21:21" x14ac:dyDescent="0.2">
      <c r="U59960" s="59"/>
    </row>
    <row r="59961" spans="21:21" x14ac:dyDescent="0.2">
      <c r="U59961" s="59"/>
    </row>
    <row r="59962" spans="21:21" x14ac:dyDescent="0.2">
      <c r="U59962" s="59"/>
    </row>
    <row r="59963" spans="21:21" x14ac:dyDescent="0.2">
      <c r="U59963" s="59"/>
    </row>
    <row r="59964" spans="21:21" x14ac:dyDescent="0.2">
      <c r="U59964" s="59"/>
    </row>
    <row r="59965" spans="21:21" x14ac:dyDescent="0.2">
      <c r="U59965" s="59"/>
    </row>
    <row r="59966" spans="21:21" x14ac:dyDescent="0.2">
      <c r="U59966" s="59"/>
    </row>
    <row r="59967" spans="21:21" x14ac:dyDescent="0.2">
      <c r="U59967" s="59"/>
    </row>
    <row r="59968" spans="21:21" x14ac:dyDescent="0.2">
      <c r="U59968" s="59"/>
    </row>
    <row r="59969" spans="21:21" x14ac:dyDescent="0.2">
      <c r="U59969" s="59"/>
    </row>
    <row r="59970" spans="21:21" x14ac:dyDescent="0.2">
      <c r="U59970" s="59"/>
    </row>
    <row r="59971" spans="21:21" x14ac:dyDescent="0.2">
      <c r="U59971" s="59"/>
    </row>
    <row r="59972" spans="21:21" x14ac:dyDescent="0.2">
      <c r="U59972" s="59"/>
    </row>
    <row r="59973" spans="21:21" x14ac:dyDescent="0.2">
      <c r="U59973" s="59"/>
    </row>
    <row r="59974" spans="21:21" x14ac:dyDescent="0.2">
      <c r="U59974" s="59"/>
    </row>
    <row r="59975" spans="21:21" x14ac:dyDescent="0.2">
      <c r="U59975" s="59"/>
    </row>
    <row r="59976" spans="21:21" x14ac:dyDescent="0.2">
      <c r="U59976" s="59"/>
    </row>
    <row r="59977" spans="21:21" x14ac:dyDescent="0.2">
      <c r="U59977" s="59"/>
    </row>
    <row r="59978" spans="21:21" x14ac:dyDescent="0.2">
      <c r="U59978" s="59"/>
    </row>
    <row r="59979" spans="21:21" x14ac:dyDescent="0.2">
      <c r="U59979" s="59"/>
    </row>
    <row r="59980" spans="21:21" x14ac:dyDescent="0.2">
      <c r="U59980" s="59"/>
    </row>
    <row r="59981" spans="21:21" x14ac:dyDescent="0.2">
      <c r="U59981" s="59"/>
    </row>
    <row r="59982" spans="21:21" x14ac:dyDescent="0.2">
      <c r="U59982" s="59"/>
    </row>
    <row r="59983" spans="21:21" x14ac:dyDescent="0.2">
      <c r="U59983" s="59"/>
    </row>
    <row r="59984" spans="21:21" x14ac:dyDescent="0.2">
      <c r="U59984" s="59"/>
    </row>
    <row r="59985" spans="21:21" x14ac:dyDescent="0.2">
      <c r="U59985" s="59"/>
    </row>
    <row r="59986" spans="21:21" x14ac:dyDescent="0.2">
      <c r="U59986" s="59"/>
    </row>
    <row r="59987" spans="21:21" x14ac:dyDescent="0.2">
      <c r="U59987" s="59"/>
    </row>
    <row r="59988" spans="21:21" x14ac:dyDescent="0.2">
      <c r="U59988" s="59"/>
    </row>
    <row r="59989" spans="21:21" x14ac:dyDescent="0.2">
      <c r="U59989" s="59"/>
    </row>
    <row r="59990" spans="21:21" x14ac:dyDescent="0.2">
      <c r="U59990" s="59"/>
    </row>
    <row r="59991" spans="21:21" x14ac:dyDescent="0.2">
      <c r="U59991" s="59"/>
    </row>
    <row r="59992" spans="21:21" x14ac:dyDescent="0.2">
      <c r="U59992" s="59"/>
    </row>
    <row r="59993" spans="21:21" x14ac:dyDescent="0.2">
      <c r="U59993" s="59"/>
    </row>
    <row r="59994" spans="21:21" x14ac:dyDescent="0.2">
      <c r="U59994" s="59"/>
    </row>
    <row r="59995" spans="21:21" x14ac:dyDescent="0.2">
      <c r="U59995" s="59"/>
    </row>
    <row r="59996" spans="21:21" x14ac:dyDescent="0.2">
      <c r="U59996" s="59"/>
    </row>
    <row r="59997" spans="21:21" x14ac:dyDescent="0.2">
      <c r="U59997" s="59"/>
    </row>
    <row r="59998" spans="21:21" x14ac:dyDescent="0.2">
      <c r="U59998" s="59"/>
    </row>
    <row r="59999" spans="21:21" x14ac:dyDescent="0.2">
      <c r="U59999" s="59"/>
    </row>
    <row r="60000" spans="21:21" x14ac:dyDescent="0.2">
      <c r="U60000" s="59"/>
    </row>
    <row r="60001" spans="21:21" x14ac:dyDescent="0.2">
      <c r="U60001" s="59"/>
    </row>
    <row r="60002" spans="21:21" x14ac:dyDescent="0.2">
      <c r="U60002" s="59"/>
    </row>
    <row r="60003" spans="21:21" x14ac:dyDescent="0.2">
      <c r="U60003" s="59"/>
    </row>
    <row r="60004" spans="21:21" x14ac:dyDescent="0.2">
      <c r="U60004" s="59"/>
    </row>
    <row r="60005" spans="21:21" x14ac:dyDescent="0.2">
      <c r="U60005" s="59"/>
    </row>
    <row r="60006" spans="21:21" x14ac:dyDescent="0.2">
      <c r="U60006" s="59"/>
    </row>
    <row r="60007" spans="21:21" x14ac:dyDescent="0.2">
      <c r="U60007" s="59"/>
    </row>
    <row r="60008" spans="21:21" x14ac:dyDescent="0.2">
      <c r="U60008" s="59"/>
    </row>
    <row r="60009" spans="21:21" x14ac:dyDescent="0.2">
      <c r="U60009" s="59"/>
    </row>
    <row r="60010" spans="21:21" x14ac:dyDescent="0.2">
      <c r="U60010" s="59"/>
    </row>
    <row r="60011" spans="21:21" x14ac:dyDescent="0.2">
      <c r="U60011" s="59"/>
    </row>
    <row r="60012" spans="21:21" x14ac:dyDescent="0.2">
      <c r="U60012" s="59"/>
    </row>
    <row r="60013" spans="21:21" x14ac:dyDescent="0.2">
      <c r="U60013" s="59"/>
    </row>
    <row r="60014" spans="21:21" x14ac:dyDescent="0.2">
      <c r="U60014" s="59"/>
    </row>
    <row r="60015" spans="21:21" x14ac:dyDescent="0.2">
      <c r="U60015" s="59"/>
    </row>
    <row r="60016" spans="21:21" x14ac:dyDescent="0.2">
      <c r="U60016" s="59"/>
    </row>
    <row r="60017" spans="21:21" x14ac:dyDescent="0.2">
      <c r="U60017" s="59"/>
    </row>
    <row r="60018" spans="21:21" x14ac:dyDescent="0.2">
      <c r="U60018" s="59"/>
    </row>
    <row r="60019" spans="21:21" x14ac:dyDescent="0.2">
      <c r="U60019" s="59"/>
    </row>
    <row r="60020" spans="21:21" x14ac:dyDescent="0.2">
      <c r="U60020" s="59"/>
    </row>
    <row r="60021" spans="21:21" x14ac:dyDescent="0.2">
      <c r="U60021" s="59"/>
    </row>
    <row r="60022" spans="21:21" x14ac:dyDescent="0.2">
      <c r="U60022" s="59"/>
    </row>
    <row r="60023" spans="21:21" x14ac:dyDescent="0.2">
      <c r="U60023" s="59"/>
    </row>
    <row r="60024" spans="21:21" x14ac:dyDescent="0.2">
      <c r="U60024" s="59"/>
    </row>
    <row r="60025" spans="21:21" x14ac:dyDescent="0.2">
      <c r="U60025" s="59"/>
    </row>
    <row r="60026" spans="21:21" x14ac:dyDescent="0.2">
      <c r="U60026" s="59"/>
    </row>
    <row r="60027" spans="21:21" x14ac:dyDescent="0.2">
      <c r="U60027" s="59"/>
    </row>
    <row r="60028" spans="21:21" x14ac:dyDescent="0.2">
      <c r="U60028" s="59"/>
    </row>
    <row r="60029" spans="21:21" x14ac:dyDescent="0.2">
      <c r="U60029" s="59"/>
    </row>
    <row r="60030" spans="21:21" x14ac:dyDescent="0.2">
      <c r="U60030" s="59"/>
    </row>
    <row r="60031" spans="21:21" x14ac:dyDescent="0.2">
      <c r="U60031" s="59"/>
    </row>
    <row r="60032" spans="21:21" x14ac:dyDescent="0.2">
      <c r="U60032" s="59"/>
    </row>
    <row r="60033" spans="21:21" x14ac:dyDescent="0.2">
      <c r="U60033" s="59"/>
    </row>
    <row r="60034" spans="21:21" x14ac:dyDescent="0.2">
      <c r="U60034" s="59"/>
    </row>
    <row r="60035" spans="21:21" x14ac:dyDescent="0.2">
      <c r="U60035" s="59"/>
    </row>
    <row r="60036" spans="21:21" x14ac:dyDescent="0.2">
      <c r="U60036" s="59"/>
    </row>
    <row r="60037" spans="21:21" x14ac:dyDescent="0.2">
      <c r="U60037" s="59"/>
    </row>
    <row r="60038" spans="21:21" x14ac:dyDescent="0.2">
      <c r="U60038" s="59"/>
    </row>
    <row r="60039" spans="21:21" x14ac:dyDescent="0.2">
      <c r="U60039" s="59"/>
    </row>
    <row r="60040" spans="21:21" x14ac:dyDescent="0.2">
      <c r="U60040" s="59"/>
    </row>
    <row r="60041" spans="21:21" x14ac:dyDescent="0.2">
      <c r="U60041" s="59"/>
    </row>
    <row r="60042" spans="21:21" x14ac:dyDescent="0.2">
      <c r="U60042" s="59"/>
    </row>
    <row r="60043" spans="21:21" x14ac:dyDescent="0.2">
      <c r="U60043" s="59"/>
    </row>
    <row r="60044" spans="21:21" x14ac:dyDescent="0.2">
      <c r="U60044" s="59"/>
    </row>
    <row r="60045" spans="21:21" x14ac:dyDescent="0.2">
      <c r="U60045" s="59"/>
    </row>
    <row r="60046" spans="21:21" x14ac:dyDescent="0.2">
      <c r="U60046" s="59"/>
    </row>
    <row r="60047" spans="21:21" x14ac:dyDescent="0.2">
      <c r="U60047" s="59"/>
    </row>
    <row r="60048" spans="21:21" x14ac:dyDescent="0.2">
      <c r="U60048" s="59"/>
    </row>
    <row r="60049" spans="21:21" x14ac:dyDescent="0.2">
      <c r="U60049" s="59"/>
    </row>
    <row r="60050" spans="21:21" x14ac:dyDescent="0.2">
      <c r="U60050" s="59"/>
    </row>
    <row r="60051" spans="21:21" x14ac:dyDescent="0.2">
      <c r="U60051" s="59"/>
    </row>
    <row r="60052" spans="21:21" x14ac:dyDescent="0.2">
      <c r="U60052" s="59"/>
    </row>
    <row r="60053" spans="21:21" x14ac:dyDescent="0.2">
      <c r="U60053" s="59"/>
    </row>
    <row r="60054" spans="21:21" x14ac:dyDescent="0.2">
      <c r="U60054" s="59"/>
    </row>
    <row r="60055" spans="21:21" x14ac:dyDescent="0.2">
      <c r="U60055" s="59"/>
    </row>
    <row r="60056" spans="21:21" x14ac:dyDescent="0.2">
      <c r="U60056" s="59"/>
    </row>
    <row r="60057" spans="21:21" x14ac:dyDescent="0.2">
      <c r="U60057" s="59"/>
    </row>
    <row r="60058" spans="21:21" x14ac:dyDescent="0.2">
      <c r="U60058" s="59"/>
    </row>
    <row r="60059" spans="21:21" x14ac:dyDescent="0.2">
      <c r="U60059" s="59"/>
    </row>
    <row r="60060" spans="21:21" x14ac:dyDescent="0.2">
      <c r="U60060" s="59"/>
    </row>
    <row r="60061" spans="21:21" x14ac:dyDescent="0.2">
      <c r="U60061" s="59"/>
    </row>
    <row r="60062" spans="21:21" x14ac:dyDescent="0.2">
      <c r="U60062" s="59"/>
    </row>
    <row r="60063" spans="21:21" x14ac:dyDescent="0.2">
      <c r="U60063" s="59"/>
    </row>
    <row r="60064" spans="21:21" x14ac:dyDescent="0.2">
      <c r="U60064" s="59"/>
    </row>
    <row r="60065" spans="21:21" x14ac:dyDescent="0.2">
      <c r="U60065" s="59"/>
    </row>
    <row r="60066" spans="21:21" x14ac:dyDescent="0.2">
      <c r="U60066" s="59"/>
    </row>
    <row r="60067" spans="21:21" x14ac:dyDescent="0.2">
      <c r="U60067" s="59"/>
    </row>
    <row r="60068" spans="21:21" x14ac:dyDescent="0.2">
      <c r="U60068" s="59"/>
    </row>
    <row r="60069" spans="21:21" x14ac:dyDescent="0.2">
      <c r="U60069" s="59"/>
    </row>
    <row r="60070" spans="21:21" x14ac:dyDescent="0.2">
      <c r="U60070" s="59"/>
    </row>
    <row r="60071" spans="21:21" x14ac:dyDescent="0.2">
      <c r="U60071" s="59"/>
    </row>
    <row r="60072" spans="21:21" x14ac:dyDescent="0.2">
      <c r="U60072" s="59"/>
    </row>
    <row r="60073" spans="21:21" x14ac:dyDescent="0.2">
      <c r="U60073" s="59"/>
    </row>
    <row r="60074" spans="21:21" x14ac:dyDescent="0.2">
      <c r="U60074" s="59"/>
    </row>
    <row r="60075" spans="21:21" x14ac:dyDescent="0.2">
      <c r="U60075" s="59"/>
    </row>
    <row r="60076" spans="21:21" x14ac:dyDescent="0.2">
      <c r="U60076" s="59"/>
    </row>
    <row r="60077" spans="21:21" x14ac:dyDescent="0.2">
      <c r="U60077" s="59"/>
    </row>
    <row r="60078" spans="21:21" x14ac:dyDescent="0.2">
      <c r="U60078" s="59"/>
    </row>
    <row r="60079" spans="21:21" x14ac:dyDescent="0.2">
      <c r="U60079" s="59"/>
    </row>
    <row r="60080" spans="21:21" x14ac:dyDescent="0.2">
      <c r="U60080" s="59"/>
    </row>
    <row r="60081" spans="21:21" x14ac:dyDescent="0.2">
      <c r="U60081" s="59"/>
    </row>
    <row r="60082" spans="21:21" x14ac:dyDescent="0.2">
      <c r="U60082" s="59"/>
    </row>
    <row r="60083" spans="21:21" x14ac:dyDescent="0.2">
      <c r="U60083" s="59"/>
    </row>
    <row r="60084" spans="21:21" x14ac:dyDescent="0.2">
      <c r="U60084" s="59"/>
    </row>
    <row r="60085" spans="21:21" x14ac:dyDescent="0.2">
      <c r="U60085" s="59"/>
    </row>
    <row r="60086" spans="21:21" x14ac:dyDescent="0.2">
      <c r="U60086" s="59"/>
    </row>
    <row r="60087" spans="21:21" x14ac:dyDescent="0.2">
      <c r="U60087" s="59"/>
    </row>
    <row r="60088" spans="21:21" x14ac:dyDescent="0.2">
      <c r="U60088" s="59"/>
    </row>
    <row r="60089" spans="21:21" x14ac:dyDescent="0.2">
      <c r="U60089" s="59"/>
    </row>
    <row r="60090" spans="21:21" x14ac:dyDescent="0.2">
      <c r="U60090" s="59"/>
    </row>
    <row r="60091" spans="21:21" x14ac:dyDescent="0.2">
      <c r="U60091" s="59"/>
    </row>
    <row r="60092" spans="21:21" x14ac:dyDescent="0.2">
      <c r="U60092" s="59"/>
    </row>
    <row r="60093" spans="21:21" x14ac:dyDescent="0.2">
      <c r="U60093" s="59"/>
    </row>
    <row r="60094" spans="21:21" x14ac:dyDescent="0.2">
      <c r="U60094" s="59"/>
    </row>
    <row r="60095" spans="21:21" x14ac:dyDescent="0.2">
      <c r="U60095" s="59"/>
    </row>
    <row r="60096" spans="21:21" x14ac:dyDescent="0.2">
      <c r="U60096" s="59"/>
    </row>
    <row r="60097" spans="21:21" x14ac:dyDescent="0.2">
      <c r="U60097" s="59"/>
    </row>
    <row r="60098" spans="21:21" x14ac:dyDescent="0.2">
      <c r="U60098" s="59"/>
    </row>
    <row r="60099" spans="21:21" x14ac:dyDescent="0.2">
      <c r="U60099" s="59"/>
    </row>
    <row r="60100" spans="21:21" x14ac:dyDescent="0.2">
      <c r="U60100" s="59"/>
    </row>
    <row r="60101" spans="21:21" x14ac:dyDescent="0.2">
      <c r="U60101" s="59"/>
    </row>
    <row r="60102" spans="21:21" x14ac:dyDescent="0.2">
      <c r="U60102" s="59"/>
    </row>
    <row r="60103" spans="21:21" x14ac:dyDescent="0.2">
      <c r="U60103" s="59"/>
    </row>
    <row r="60104" spans="21:21" x14ac:dyDescent="0.2">
      <c r="U60104" s="59"/>
    </row>
    <row r="60105" spans="21:21" x14ac:dyDescent="0.2">
      <c r="U60105" s="59"/>
    </row>
    <row r="60106" spans="21:21" x14ac:dyDescent="0.2">
      <c r="U60106" s="59"/>
    </row>
    <row r="60107" spans="21:21" x14ac:dyDescent="0.2">
      <c r="U60107" s="59"/>
    </row>
    <row r="60108" spans="21:21" x14ac:dyDescent="0.2">
      <c r="U60108" s="59"/>
    </row>
    <row r="60109" spans="21:21" x14ac:dyDescent="0.2">
      <c r="U60109" s="59"/>
    </row>
    <row r="60110" spans="21:21" x14ac:dyDescent="0.2">
      <c r="U60110" s="59"/>
    </row>
    <row r="60111" spans="21:21" x14ac:dyDescent="0.2">
      <c r="U60111" s="59"/>
    </row>
    <row r="60112" spans="21:21" x14ac:dyDescent="0.2">
      <c r="U60112" s="59"/>
    </row>
    <row r="60113" spans="21:21" x14ac:dyDescent="0.2">
      <c r="U60113" s="59"/>
    </row>
    <row r="60114" spans="21:21" x14ac:dyDescent="0.2">
      <c r="U60114" s="59"/>
    </row>
    <row r="60115" spans="21:21" x14ac:dyDescent="0.2">
      <c r="U60115" s="59"/>
    </row>
    <row r="60116" spans="21:21" x14ac:dyDescent="0.2">
      <c r="U60116" s="59"/>
    </row>
    <row r="60117" spans="21:21" x14ac:dyDescent="0.2">
      <c r="U60117" s="59"/>
    </row>
    <row r="60118" spans="21:21" x14ac:dyDescent="0.2">
      <c r="U60118" s="59"/>
    </row>
    <row r="60119" spans="21:21" x14ac:dyDescent="0.2">
      <c r="U60119" s="59"/>
    </row>
    <row r="60120" spans="21:21" x14ac:dyDescent="0.2">
      <c r="U60120" s="59"/>
    </row>
    <row r="60121" spans="21:21" x14ac:dyDescent="0.2">
      <c r="U60121" s="59"/>
    </row>
    <row r="60122" spans="21:21" x14ac:dyDescent="0.2">
      <c r="U60122" s="59"/>
    </row>
    <row r="60123" spans="21:21" x14ac:dyDescent="0.2">
      <c r="U60123" s="59"/>
    </row>
    <row r="60124" spans="21:21" x14ac:dyDescent="0.2">
      <c r="U60124" s="59"/>
    </row>
    <row r="60125" spans="21:21" x14ac:dyDescent="0.2">
      <c r="U60125" s="59"/>
    </row>
    <row r="60126" spans="21:21" x14ac:dyDescent="0.2">
      <c r="U60126" s="59"/>
    </row>
    <row r="60127" spans="21:21" x14ac:dyDescent="0.2">
      <c r="U60127" s="59"/>
    </row>
    <row r="60128" spans="21:21" x14ac:dyDescent="0.2">
      <c r="U60128" s="59"/>
    </row>
    <row r="60129" spans="21:21" x14ac:dyDescent="0.2">
      <c r="U60129" s="59"/>
    </row>
    <row r="60130" spans="21:21" x14ac:dyDescent="0.2">
      <c r="U60130" s="59"/>
    </row>
    <row r="60131" spans="21:21" x14ac:dyDescent="0.2">
      <c r="U60131" s="59"/>
    </row>
    <row r="60132" spans="21:21" x14ac:dyDescent="0.2">
      <c r="U60132" s="59"/>
    </row>
    <row r="60133" spans="21:21" x14ac:dyDescent="0.2">
      <c r="U60133" s="59"/>
    </row>
    <row r="60134" spans="21:21" x14ac:dyDescent="0.2">
      <c r="U60134" s="59"/>
    </row>
    <row r="60135" spans="21:21" x14ac:dyDescent="0.2">
      <c r="U60135" s="59"/>
    </row>
    <row r="60136" spans="21:21" x14ac:dyDescent="0.2">
      <c r="U60136" s="59"/>
    </row>
    <row r="60137" spans="21:21" x14ac:dyDescent="0.2">
      <c r="U60137" s="59"/>
    </row>
    <row r="60138" spans="21:21" x14ac:dyDescent="0.2">
      <c r="U60138" s="59"/>
    </row>
    <row r="60139" spans="21:21" x14ac:dyDescent="0.2">
      <c r="U60139" s="59"/>
    </row>
    <row r="60140" spans="21:21" x14ac:dyDescent="0.2">
      <c r="U60140" s="59"/>
    </row>
    <row r="60141" spans="21:21" x14ac:dyDescent="0.2">
      <c r="U60141" s="59"/>
    </row>
    <row r="60142" spans="21:21" x14ac:dyDescent="0.2">
      <c r="U60142" s="59"/>
    </row>
    <row r="60143" spans="21:21" x14ac:dyDescent="0.2">
      <c r="U60143" s="59"/>
    </row>
    <row r="60144" spans="21:21" x14ac:dyDescent="0.2">
      <c r="U60144" s="59"/>
    </row>
    <row r="60145" spans="21:21" x14ac:dyDescent="0.2">
      <c r="U60145" s="59"/>
    </row>
    <row r="60146" spans="21:21" x14ac:dyDescent="0.2">
      <c r="U60146" s="59"/>
    </row>
    <row r="60147" spans="21:21" x14ac:dyDescent="0.2">
      <c r="U60147" s="59"/>
    </row>
    <row r="60148" spans="21:21" x14ac:dyDescent="0.2">
      <c r="U60148" s="59"/>
    </row>
    <row r="60149" spans="21:21" x14ac:dyDescent="0.2">
      <c r="U60149" s="59"/>
    </row>
    <row r="60150" spans="21:21" x14ac:dyDescent="0.2">
      <c r="U60150" s="59"/>
    </row>
    <row r="60151" spans="21:21" x14ac:dyDescent="0.2">
      <c r="U60151" s="59"/>
    </row>
    <row r="60152" spans="21:21" x14ac:dyDescent="0.2">
      <c r="U60152" s="59"/>
    </row>
    <row r="60153" spans="21:21" x14ac:dyDescent="0.2">
      <c r="U60153" s="59"/>
    </row>
    <row r="60154" spans="21:21" x14ac:dyDescent="0.2">
      <c r="U60154" s="59"/>
    </row>
    <row r="60155" spans="21:21" x14ac:dyDescent="0.2">
      <c r="U60155" s="59"/>
    </row>
    <row r="60156" spans="21:21" x14ac:dyDescent="0.2">
      <c r="U60156" s="59"/>
    </row>
    <row r="60157" spans="21:21" x14ac:dyDescent="0.2">
      <c r="U60157" s="59"/>
    </row>
    <row r="60158" spans="21:21" x14ac:dyDescent="0.2">
      <c r="U60158" s="59"/>
    </row>
    <row r="60159" spans="21:21" x14ac:dyDescent="0.2">
      <c r="U60159" s="59"/>
    </row>
    <row r="60160" spans="21:21" x14ac:dyDescent="0.2">
      <c r="U60160" s="59"/>
    </row>
    <row r="60161" spans="21:21" x14ac:dyDescent="0.2">
      <c r="U60161" s="59"/>
    </row>
    <row r="60162" spans="21:21" x14ac:dyDescent="0.2">
      <c r="U60162" s="59"/>
    </row>
    <row r="60163" spans="21:21" x14ac:dyDescent="0.2">
      <c r="U60163" s="59"/>
    </row>
    <row r="60164" spans="21:21" x14ac:dyDescent="0.2">
      <c r="U60164" s="59"/>
    </row>
    <row r="60165" spans="21:21" x14ac:dyDescent="0.2">
      <c r="U60165" s="59"/>
    </row>
    <row r="60166" spans="21:21" x14ac:dyDescent="0.2">
      <c r="U60166" s="59"/>
    </row>
    <row r="60167" spans="21:21" x14ac:dyDescent="0.2">
      <c r="U60167" s="59"/>
    </row>
    <row r="60168" spans="21:21" x14ac:dyDescent="0.2">
      <c r="U60168" s="59"/>
    </row>
    <row r="60169" spans="21:21" x14ac:dyDescent="0.2">
      <c r="U60169" s="59"/>
    </row>
    <row r="60170" spans="21:21" x14ac:dyDescent="0.2">
      <c r="U60170" s="59"/>
    </row>
    <row r="60171" spans="21:21" x14ac:dyDescent="0.2">
      <c r="U60171" s="59"/>
    </row>
    <row r="60172" spans="21:21" x14ac:dyDescent="0.2">
      <c r="U60172" s="59"/>
    </row>
    <row r="60173" spans="21:21" x14ac:dyDescent="0.2">
      <c r="U60173" s="59"/>
    </row>
    <row r="60174" spans="21:21" x14ac:dyDescent="0.2">
      <c r="U60174" s="59"/>
    </row>
    <row r="60175" spans="21:21" x14ac:dyDescent="0.2">
      <c r="U60175" s="59"/>
    </row>
    <row r="60176" spans="21:21" x14ac:dyDescent="0.2">
      <c r="U60176" s="59"/>
    </row>
    <row r="60177" spans="21:21" x14ac:dyDescent="0.2">
      <c r="U60177" s="59"/>
    </row>
    <row r="60178" spans="21:21" x14ac:dyDescent="0.2">
      <c r="U60178" s="59"/>
    </row>
    <row r="60179" spans="21:21" x14ac:dyDescent="0.2">
      <c r="U60179" s="59"/>
    </row>
    <row r="60180" spans="21:21" x14ac:dyDescent="0.2">
      <c r="U60180" s="59"/>
    </row>
    <row r="60181" spans="21:21" x14ac:dyDescent="0.2">
      <c r="U60181" s="59"/>
    </row>
    <row r="60182" spans="21:21" x14ac:dyDescent="0.2">
      <c r="U60182" s="59"/>
    </row>
    <row r="60183" spans="21:21" x14ac:dyDescent="0.2">
      <c r="U60183" s="59"/>
    </row>
    <row r="60184" spans="21:21" x14ac:dyDescent="0.2">
      <c r="U60184" s="59"/>
    </row>
    <row r="60185" spans="21:21" x14ac:dyDescent="0.2">
      <c r="U60185" s="59"/>
    </row>
    <row r="60186" spans="21:21" x14ac:dyDescent="0.2">
      <c r="U60186" s="59"/>
    </row>
    <row r="60187" spans="21:21" x14ac:dyDescent="0.2">
      <c r="U60187" s="59"/>
    </row>
    <row r="60188" spans="21:21" x14ac:dyDescent="0.2">
      <c r="U60188" s="59"/>
    </row>
    <row r="60189" spans="21:21" x14ac:dyDescent="0.2">
      <c r="U60189" s="59"/>
    </row>
    <row r="60190" spans="21:21" x14ac:dyDescent="0.2">
      <c r="U60190" s="59"/>
    </row>
    <row r="60191" spans="21:21" x14ac:dyDescent="0.2">
      <c r="U60191" s="59"/>
    </row>
    <row r="60192" spans="21:21" x14ac:dyDescent="0.2">
      <c r="U60192" s="59"/>
    </row>
    <row r="60193" spans="21:21" x14ac:dyDescent="0.2">
      <c r="U60193" s="59"/>
    </row>
    <row r="60194" spans="21:21" x14ac:dyDescent="0.2">
      <c r="U60194" s="59"/>
    </row>
    <row r="60195" spans="21:21" x14ac:dyDescent="0.2">
      <c r="U60195" s="59"/>
    </row>
    <row r="60196" spans="21:21" x14ac:dyDescent="0.2">
      <c r="U60196" s="59"/>
    </row>
    <row r="60197" spans="21:21" x14ac:dyDescent="0.2">
      <c r="U60197" s="59"/>
    </row>
    <row r="60198" spans="21:21" x14ac:dyDescent="0.2">
      <c r="U60198" s="59"/>
    </row>
    <row r="60199" spans="21:21" x14ac:dyDescent="0.2">
      <c r="U60199" s="59"/>
    </row>
    <row r="60200" spans="21:21" x14ac:dyDescent="0.2">
      <c r="U60200" s="59"/>
    </row>
    <row r="60201" spans="21:21" x14ac:dyDescent="0.2">
      <c r="U60201" s="59"/>
    </row>
    <row r="60202" spans="21:21" x14ac:dyDescent="0.2">
      <c r="U60202" s="59"/>
    </row>
    <row r="60203" spans="21:21" x14ac:dyDescent="0.2">
      <c r="U60203" s="59"/>
    </row>
    <row r="60204" spans="21:21" x14ac:dyDescent="0.2">
      <c r="U60204" s="59"/>
    </row>
    <row r="60205" spans="21:21" x14ac:dyDescent="0.2">
      <c r="U60205" s="59"/>
    </row>
    <row r="60206" spans="21:21" x14ac:dyDescent="0.2">
      <c r="U60206" s="59"/>
    </row>
    <row r="60207" spans="21:21" x14ac:dyDescent="0.2">
      <c r="U60207" s="59"/>
    </row>
    <row r="60208" spans="21:21" x14ac:dyDescent="0.2">
      <c r="U60208" s="59"/>
    </row>
    <row r="60209" spans="21:21" x14ac:dyDescent="0.2">
      <c r="U60209" s="59"/>
    </row>
    <row r="60210" spans="21:21" x14ac:dyDescent="0.2">
      <c r="U60210" s="59"/>
    </row>
    <row r="60211" spans="21:21" x14ac:dyDescent="0.2">
      <c r="U60211" s="59"/>
    </row>
    <row r="60212" spans="21:21" x14ac:dyDescent="0.2">
      <c r="U60212" s="59"/>
    </row>
    <row r="60213" spans="21:21" x14ac:dyDescent="0.2">
      <c r="U60213" s="59"/>
    </row>
    <row r="60214" spans="21:21" x14ac:dyDescent="0.2">
      <c r="U60214" s="59"/>
    </row>
    <row r="60215" spans="21:21" x14ac:dyDescent="0.2">
      <c r="U60215" s="59"/>
    </row>
    <row r="60216" spans="21:21" x14ac:dyDescent="0.2">
      <c r="U60216" s="59"/>
    </row>
    <row r="60217" spans="21:21" x14ac:dyDescent="0.2">
      <c r="U60217" s="59"/>
    </row>
    <row r="60218" spans="21:21" x14ac:dyDescent="0.2">
      <c r="U60218" s="59"/>
    </row>
    <row r="60219" spans="21:21" x14ac:dyDescent="0.2">
      <c r="U60219" s="59"/>
    </row>
    <row r="60220" spans="21:21" x14ac:dyDescent="0.2">
      <c r="U60220" s="59"/>
    </row>
    <row r="60221" spans="21:21" x14ac:dyDescent="0.2">
      <c r="U60221" s="59"/>
    </row>
    <row r="60222" spans="21:21" x14ac:dyDescent="0.2">
      <c r="U60222" s="59"/>
    </row>
    <row r="60223" spans="21:21" x14ac:dyDescent="0.2">
      <c r="U60223" s="59"/>
    </row>
    <row r="60224" spans="21:21" x14ac:dyDescent="0.2">
      <c r="U60224" s="59"/>
    </row>
    <row r="60225" spans="21:21" x14ac:dyDescent="0.2">
      <c r="U60225" s="59"/>
    </row>
    <row r="60226" spans="21:21" x14ac:dyDescent="0.2">
      <c r="U60226" s="59"/>
    </row>
    <row r="60227" spans="21:21" x14ac:dyDescent="0.2">
      <c r="U60227" s="59"/>
    </row>
    <row r="60228" spans="21:21" x14ac:dyDescent="0.2">
      <c r="U60228" s="59"/>
    </row>
    <row r="60229" spans="21:21" x14ac:dyDescent="0.2">
      <c r="U60229" s="59"/>
    </row>
    <row r="60230" spans="21:21" x14ac:dyDescent="0.2">
      <c r="U60230" s="59"/>
    </row>
    <row r="60231" spans="21:21" x14ac:dyDescent="0.2">
      <c r="U60231" s="59"/>
    </row>
    <row r="60232" spans="21:21" x14ac:dyDescent="0.2">
      <c r="U60232" s="59"/>
    </row>
    <row r="60233" spans="21:21" x14ac:dyDescent="0.2">
      <c r="U60233" s="59"/>
    </row>
    <row r="60234" spans="21:21" x14ac:dyDescent="0.2">
      <c r="U60234" s="59"/>
    </row>
    <row r="60235" spans="21:21" x14ac:dyDescent="0.2">
      <c r="U60235" s="59"/>
    </row>
    <row r="60236" spans="21:21" x14ac:dyDescent="0.2">
      <c r="U60236" s="59"/>
    </row>
    <row r="60237" spans="21:21" x14ac:dyDescent="0.2">
      <c r="U60237" s="59"/>
    </row>
    <row r="60238" spans="21:21" x14ac:dyDescent="0.2">
      <c r="U60238" s="59"/>
    </row>
    <row r="60239" spans="21:21" x14ac:dyDescent="0.2">
      <c r="U60239" s="59"/>
    </row>
    <row r="60240" spans="21:21" x14ac:dyDescent="0.2">
      <c r="U60240" s="59"/>
    </row>
    <row r="60241" spans="21:21" x14ac:dyDescent="0.2">
      <c r="U60241" s="59"/>
    </row>
    <row r="60242" spans="21:21" x14ac:dyDescent="0.2">
      <c r="U60242" s="59"/>
    </row>
    <row r="60243" spans="21:21" x14ac:dyDescent="0.2">
      <c r="U60243" s="59"/>
    </row>
    <row r="60244" spans="21:21" x14ac:dyDescent="0.2">
      <c r="U60244" s="59"/>
    </row>
    <row r="60245" spans="21:21" x14ac:dyDescent="0.2">
      <c r="U60245" s="59"/>
    </row>
    <row r="60246" spans="21:21" x14ac:dyDescent="0.2">
      <c r="U60246" s="59"/>
    </row>
    <row r="60247" spans="21:21" x14ac:dyDescent="0.2">
      <c r="U60247" s="59"/>
    </row>
    <row r="60248" spans="21:21" x14ac:dyDescent="0.2">
      <c r="U60248" s="59"/>
    </row>
    <row r="60249" spans="21:21" x14ac:dyDescent="0.2">
      <c r="U60249" s="59"/>
    </row>
    <row r="60250" spans="21:21" x14ac:dyDescent="0.2">
      <c r="U60250" s="59"/>
    </row>
    <row r="60251" spans="21:21" x14ac:dyDescent="0.2">
      <c r="U60251" s="59"/>
    </row>
    <row r="60252" spans="21:21" x14ac:dyDescent="0.2">
      <c r="U60252" s="59"/>
    </row>
    <row r="60253" spans="21:21" x14ac:dyDescent="0.2">
      <c r="U60253" s="59"/>
    </row>
    <row r="60254" spans="21:21" x14ac:dyDescent="0.2">
      <c r="U60254" s="59"/>
    </row>
    <row r="60255" spans="21:21" x14ac:dyDescent="0.2">
      <c r="U60255" s="59"/>
    </row>
    <row r="60256" spans="21:21" x14ac:dyDescent="0.2">
      <c r="U60256" s="59"/>
    </row>
    <row r="60257" spans="21:21" x14ac:dyDescent="0.2">
      <c r="U60257" s="59"/>
    </row>
    <row r="60258" spans="21:21" x14ac:dyDescent="0.2">
      <c r="U60258" s="59"/>
    </row>
    <row r="60259" spans="21:21" x14ac:dyDescent="0.2">
      <c r="U60259" s="59"/>
    </row>
    <row r="60260" spans="21:21" x14ac:dyDescent="0.2">
      <c r="U60260" s="59"/>
    </row>
    <row r="60261" spans="21:21" x14ac:dyDescent="0.2">
      <c r="U60261" s="59"/>
    </row>
    <row r="60262" spans="21:21" x14ac:dyDescent="0.2">
      <c r="U60262" s="59"/>
    </row>
    <row r="60263" spans="21:21" x14ac:dyDescent="0.2">
      <c r="U60263" s="59"/>
    </row>
    <row r="60264" spans="21:21" x14ac:dyDescent="0.2">
      <c r="U60264" s="59"/>
    </row>
    <row r="60265" spans="21:21" x14ac:dyDescent="0.2">
      <c r="U60265" s="59"/>
    </row>
    <row r="60266" spans="21:21" x14ac:dyDescent="0.2">
      <c r="U60266" s="59"/>
    </row>
    <row r="60267" spans="21:21" x14ac:dyDescent="0.2">
      <c r="U60267" s="59"/>
    </row>
    <row r="60268" spans="21:21" x14ac:dyDescent="0.2">
      <c r="U60268" s="59"/>
    </row>
    <row r="60269" spans="21:21" x14ac:dyDescent="0.2">
      <c r="U60269" s="59"/>
    </row>
    <row r="60270" spans="21:21" x14ac:dyDescent="0.2">
      <c r="U60270" s="59"/>
    </row>
    <row r="60271" spans="21:21" x14ac:dyDescent="0.2">
      <c r="U60271" s="59"/>
    </row>
    <row r="60272" spans="21:21" x14ac:dyDescent="0.2">
      <c r="U60272" s="59"/>
    </row>
    <row r="60273" spans="21:21" x14ac:dyDescent="0.2">
      <c r="U60273" s="59"/>
    </row>
    <row r="60274" spans="21:21" x14ac:dyDescent="0.2">
      <c r="U60274" s="59"/>
    </row>
    <row r="60275" spans="21:21" x14ac:dyDescent="0.2">
      <c r="U60275" s="59"/>
    </row>
    <row r="60276" spans="21:21" x14ac:dyDescent="0.2">
      <c r="U60276" s="59"/>
    </row>
    <row r="60277" spans="21:21" x14ac:dyDescent="0.2">
      <c r="U60277" s="59"/>
    </row>
    <row r="60278" spans="21:21" x14ac:dyDescent="0.2">
      <c r="U60278" s="59"/>
    </row>
    <row r="60279" spans="21:21" x14ac:dyDescent="0.2">
      <c r="U60279" s="59"/>
    </row>
    <row r="60280" spans="21:21" x14ac:dyDescent="0.2">
      <c r="U60280" s="59"/>
    </row>
    <row r="60281" spans="21:21" x14ac:dyDescent="0.2">
      <c r="U60281" s="59"/>
    </row>
    <row r="60282" spans="21:21" x14ac:dyDescent="0.2">
      <c r="U60282" s="59"/>
    </row>
    <row r="60283" spans="21:21" x14ac:dyDescent="0.2">
      <c r="U60283" s="59"/>
    </row>
    <row r="60284" spans="21:21" x14ac:dyDescent="0.2">
      <c r="U60284" s="59"/>
    </row>
    <row r="60285" spans="21:21" x14ac:dyDescent="0.2">
      <c r="U60285" s="59"/>
    </row>
    <row r="60286" spans="21:21" x14ac:dyDescent="0.2">
      <c r="U60286" s="59"/>
    </row>
    <row r="60287" spans="21:21" x14ac:dyDescent="0.2">
      <c r="U60287" s="59"/>
    </row>
    <row r="60288" spans="21:21" x14ac:dyDescent="0.2">
      <c r="U60288" s="59"/>
    </row>
    <row r="60289" spans="21:21" x14ac:dyDescent="0.2">
      <c r="U60289" s="59"/>
    </row>
    <row r="60290" spans="21:21" x14ac:dyDescent="0.2">
      <c r="U60290" s="59"/>
    </row>
    <row r="60291" spans="21:21" x14ac:dyDescent="0.2">
      <c r="U60291" s="59"/>
    </row>
    <row r="60292" spans="21:21" x14ac:dyDescent="0.2">
      <c r="U60292" s="59"/>
    </row>
    <row r="60293" spans="21:21" x14ac:dyDescent="0.2">
      <c r="U60293" s="59"/>
    </row>
    <row r="60294" spans="21:21" x14ac:dyDescent="0.2">
      <c r="U60294" s="59"/>
    </row>
    <row r="60295" spans="21:21" x14ac:dyDescent="0.2">
      <c r="U60295" s="59"/>
    </row>
    <row r="60296" spans="21:21" x14ac:dyDescent="0.2">
      <c r="U60296" s="59"/>
    </row>
    <row r="60297" spans="21:21" x14ac:dyDescent="0.2">
      <c r="U60297" s="59"/>
    </row>
    <row r="60298" spans="21:21" x14ac:dyDescent="0.2">
      <c r="U60298" s="59"/>
    </row>
    <row r="60299" spans="21:21" x14ac:dyDescent="0.2">
      <c r="U60299" s="59"/>
    </row>
    <row r="60300" spans="21:21" x14ac:dyDescent="0.2">
      <c r="U60300" s="59"/>
    </row>
    <row r="60301" spans="21:21" x14ac:dyDescent="0.2">
      <c r="U60301" s="59"/>
    </row>
    <row r="60302" spans="21:21" x14ac:dyDescent="0.2">
      <c r="U60302" s="59"/>
    </row>
    <row r="60303" spans="21:21" x14ac:dyDescent="0.2">
      <c r="U60303" s="59"/>
    </row>
    <row r="60304" spans="21:21" x14ac:dyDescent="0.2">
      <c r="U60304" s="59"/>
    </row>
    <row r="60305" spans="21:21" x14ac:dyDescent="0.2">
      <c r="U60305" s="59"/>
    </row>
    <row r="60306" spans="21:21" x14ac:dyDescent="0.2">
      <c r="U60306" s="59"/>
    </row>
    <row r="60307" spans="21:21" x14ac:dyDescent="0.2">
      <c r="U60307" s="59"/>
    </row>
    <row r="60308" spans="21:21" x14ac:dyDescent="0.2">
      <c r="U60308" s="59"/>
    </row>
    <row r="60309" spans="21:21" x14ac:dyDescent="0.2">
      <c r="U60309" s="59"/>
    </row>
    <row r="60310" spans="21:21" x14ac:dyDescent="0.2">
      <c r="U60310" s="59"/>
    </row>
    <row r="60311" spans="21:21" x14ac:dyDescent="0.2">
      <c r="U60311" s="59"/>
    </row>
    <row r="60312" spans="21:21" x14ac:dyDescent="0.2">
      <c r="U60312" s="59"/>
    </row>
    <row r="60313" spans="21:21" x14ac:dyDescent="0.2">
      <c r="U60313" s="59"/>
    </row>
    <row r="60314" spans="21:21" x14ac:dyDescent="0.2">
      <c r="U60314" s="59"/>
    </row>
    <row r="60315" spans="21:21" x14ac:dyDescent="0.2">
      <c r="U60315" s="59"/>
    </row>
    <row r="60316" spans="21:21" x14ac:dyDescent="0.2">
      <c r="U60316" s="59"/>
    </row>
    <row r="60317" spans="21:21" x14ac:dyDescent="0.2">
      <c r="U60317" s="59"/>
    </row>
    <row r="60318" spans="21:21" x14ac:dyDescent="0.2">
      <c r="U60318" s="59"/>
    </row>
    <row r="60319" spans="21:21" x14ac:dyDescent="0.2">
      <c r="U60319" s="59"/>
    </row>
    <row r="60320" spans="21:21" x14ac:dyDescent="0.2">
      <c r="U60320" s="59"/>
    </row>
    <row r="60321" spans="21:21" x14ac:dyDescent="0.2">
      <c r="U60321" s="59"/>
    </row>
    <row r="60322" spans="21:21" x14ac:dyDescent="0.2">
      <c r="U60322" s="59"/>
    </row>
    <row r="60323" spans="21:21" x14ac:dyDescent="0.2">
      <c r="U60323" s="59"/>
    </row>
    <row r="60324" spans="21:21" x14ac:dyDescent="0.2">
      <c r="U60324" s="59"/>
    </row>
    <row r="60325" spans="21:21" x14ac:dyDescent="0.2">
      <c r="U60325" s="59"/>
    </row>
    <row r="60326" spans="21:21" x14ac:dyDescent="0.2">
      <c r="U60326" s="59"/>
    </row>
    <row r="60327" spans="21:21" x14ac:dyDescent="0.2">
      <c r="U60327" s="59"/>
    </row>
    <row r="60328" spans="21:21" x14ac:dyDescent="0.2">
      <c r="U60328" s="59"/>
    </row>
    <row r="60329" spans="21:21" x14ac:dyDescent="0.2">
      <c r="U60329" s="59"/>
    </row>
    <row r="60330" spans="21:21" x14ac:dyDescent="0.2">
      <c r="U60330" s="59"/>
    </row>
    <row r="60331" spans="21:21" x14ac:dyDescent="0.2">
      <c r="U60331" s="59"/>
    </row>
    <row r="60332" spans="21:21" x14ac:dyDescent="0.2">
      <c r="U60332" s="59"/>
    </row>
    <row r="60333" spans="21:21" x14ac:dyDescent="0.2">
      <c r="U60333" s="59"/>
    </row>
    <row r="60334" spans="21:21" x14ac:dyDescent="0.2">
      <c r="U60334" s="59"/>
    </row>
    <row r="60335" spans="21:21" x14ac:dyDescent="0.2">
      <c r="U60335" s="59"/>
    </row>
    <row r="60336" spans="21:21" x14ac:dyDescent="0.2">
      <c r="U60336" s="59"/>
    </row>
    <row r="60337" spans="21:21" x14ac:dyDescent="0.2">
      <c r="U60337" s="59"/>
    </row>
    <row r="60338" spans="21:21" x14ac:dyDescent="0.2">
      <c r="U60338" s="59"/>
    </row>
    <row r="60339" spans="21:21" x14ac:dyDescent="0.2">
      <c r="U60339" s="59"/>
    </row>
    <row r="60340" spans="21:21" x14ac:dyDescent="0.2">
      <c r="U60340" s="59"/>
    </row>
    <row r="60341" spans="21:21" x14ac:dyDescent="0.2">
      <c r="U60341" s="59"/>
    </row>
    <row r="60342" spans="21:21" x14ac:dyDescent="0.2">
      <c r="U60342" s="59"/>
    </row>
    <row r="60343" spans="21:21" x14ac:dyDescent="0.2">
      <c r="U60343" s="59"/>
    </row>
    <row r="60344" spans="21:21" x14ac:dyDescent="0.2">
      <c r="U60344" s="59"/>
    </row>
    <row r="60345" spans="21:21" x14ac:dyDescent="0.2">
      <c r="U60345" s="59"/>
    </row>
    <row r="60346" spans="21:21" x14ac:dyDescent="0.2">
      <c r="U60346" s="59"/>
    </row>
    <row r="60347" spans="21:21" x14ac:dyDescent="0.2">
      <c r="U60347" s="59"/>
    </row>
    <row r="60348" spans="21:21" x14ac:dyDescent="0.2">
      <c r="U60348" s="59"/>
    </row>
    <row r="60349" spans="21:21" x14ac:dyDescent="0.2">
      <c r="U60349" s="59"/>
    </row>
    <row r="60350" spans="21:21" x14ac:dyDescent="0.2">
      <c r="U60350" s="59"/>
    </row>
    <row r="60351" spans="21:21" x14ac:dyDescent="0.2">
      <c r="U60351" s="59"/>
    </row>
    <row r="60352" spans="21:21" x14ac:dyDescent="0.2">
      <c r="U60352" s="59"/>
    </row>
    <row r="60353" spans="21:21" x14ac:dyDescent="0.2">
      <c r="U60353" s="59"/>
    </row>
    <row r="60354" spans="21:21" x14ac:dyDescent="0.2">
      <c r="U60354" s="59"/>
    </row>
    <row r="60355" spans="21:21" x14ac:dyDescent="0.2">
      <c r="U60355" s="59"/>
    </row>
    <row r="60356" spans="21:21" x14ac:dyDescent="0.2">
      <c r="U60356" s="59"/>
    </row>
    <row r="60357" spans="21:21" x14ac:dyDescent="0.2">
      <c r="U60357" s="59"/>
    </row>
    <row r="60358" spans="21:21" x14ac:dyDescent="0.2">
      <c r="U60358" s="59"/>
    </row>
    <row r="60359" spans="21:21" x14ac:dyDescent="0.2">
      <c r="U60359" s="59"/>
    </row>
    <row r="60360" spans="21:21" x14ac:dyDescent="0.2">
      <c r="U60360" s="59"/>
    </row>
    <row r="60361" spans="21:21" x14ac:dyDescent="0.2">
      <c r="U60361" s="59"/>
    </row>
    <row r="60362" spans="21:21" x14ac:dyDescent="0.2">
      <c r="U60362" s="59"/>
    </row>
    <row r="60363" spans="21:21" x14ac:dyDescent="0.2">
      <c r="U60363" s="59"/>
    </row>
    <row r="60364" spans="21:21" x14ac:dyDescent="0.2">
      <c r="U60364" s="59"/>
    </row>
    <row r="60365" spans="21:21" x14ac:dyDescent="0.2">
      <c r="U60365" s="59"/>
    </row>
    <row r="60366" spans="21:21" x14ac:dyDescent="0.2">
      <c r="U60366" s="59"/>
    </row>
    <row r="60367" spans="21:21" x14ac:dyDescent="0.2">
      <c r="U60367" s="59"/>
    </row>
    <row r="60368" spans="21:21" x14ac:dyDescent="0.2">
      <c r="U60368" s="59"/>
    </row>
    <row r="60369" spans="21:21" x14ac:dyDescent="0.2">
      <c r="U60369" s="59"/>
    </row>
    <row r="60370" spans="21:21" x14ac:dyDescent="0.2">
      <c r="U60370" s="59"/>
    </row>
    <row r="60371" spans="21:21" x14ac:dyDescent="0.2">
      <c r="U60371" s="59"/>
    </row>
    <row r="60372" spans="21:21" x14ac:dyDescent="0.2">
      <c r="U60372" s="59"/>
    </row>
    <row r="60373" spans="21:21" x14ac:dyDescent="0.2">
      <c r="U60373" s="59"/>
    </row>
    <row r="60374" spans="21:21" x14ac:dyDescent="0.2">
      <c r="U60374" s="59"/>
    </row>
    <row r="60375" spans="21:21" x14ac:dyDescent="0.2">
      <c r="U60375" s="59"/>
    </row>
    <row r="60376" spans="21:21" x14ac:dyDescent="0.2">
      <c r="U60376" s="59"/>
    </row>
    <row r="60377" spans="21:21" x14ac:dyDescent="0.2">
      <c r="U60377" s="59"/>
    </row>
    <row r="60378" spans="21:21" x14ac:dyDescent="0.2">
      <c r="U60378" s="59"/>
    </row>
    <row r="60379" spans="21:21" x14ac:dyDescent="0.2">
      <c r="U60379" s="59"/>
    </row>
    <row r="60380" spans="21:21" x14ac:dyDescent="0.2">
      <c r="U60380" s="59"/>
    </row>
    <row r="60381" spans="21:21" x14ac:dyDescent="0.2">
      <c r="U60381" s="59"/>
    </row>
    <row r="60382" spans="21:21" x14ac:dyDescent="0.2">
      <c r="U60382" s="59"/>
    </row>
    <row r="60383" spans="21:21" x14ac:dyDescent="0.2">
      <c r="U60383" s="59"/>
    </row>
    <row r="60384" spans="21:21" x14ac:dyDescent="0.2">
      <c r="U60384" s="59"/>
    </row>
    <row r="60385" spans="21:21" x14ac:dyDescent="0.2">
      <c r="U60385" s="59"/>
    </row>
    <row r="60386" spans="21:21" x14ac:dyDescent="0.2">
      <c r="U60386" s="59"/>
    </row>
    <row r="60387" spans="21:21" x14ac:dyDescent="0.2">
      <c r="U60387" s="59"/>
    </row>
    <row r="60388" spans="21:21" x14ac:dyDescent="0.2">
      <c r="U60388" s="59"/>
    </row>
    <row r="60389" spans="21:21" x14ac:dyDescent="0.2">
      <c r="U60389" s="59"/>
    </row>
    <row r="60390" spans="21:21" x14ac:dyDescent="0.2">
      <c r="U60390" s="59"/>
    </row>
    <row r="60391" spans="21:21" x14ac:dyDescent="0.2">
      <c r="U60391" s="59"/>
    </row>
    <row r="60392" spans="21:21" x14ac:dyDescent="0.2">
      <c r="U60392" s="59"/>
    </row>
    <row r="60393" spans="21:21" x14ac:dyDescent="0.2">
      <c r="U60393" s="59"/>
    </row>
    <row r="60394" spans="21:21" x14ac:dyDescent="0.2">
      <c r="U60394" s="59"/>
    </row>
    <row r="60395" spans="21:21" x14ac:dyDescent="0.2">
      <c r="U60395" s="59"/>
    </row>
    <row r="60396" spans="21:21" x14ac:dyDescent="0.2">
      <c r="U60396" s="59"/>
    </row>
    <row r="60397" spans="21:21" x14ac:dyDescent="0.2">
      <c r="U60397" s="59"/>
    </row>
    <row r="60398" spans="21:21" x14ac:dyDescent="0.2">
      <c r="U60398" s="59"/>
    </row>
    <row r="60399" spans="21:21" x14ac:dyDescent="0.2">
      <c r="U60399" s="59"/>
    </row>
    <row r="60400" spans="21:21" x14ac:dyDescent="0.2">
      <c r="U60400" s="59"/>
    </row>
    <row r="60401" spans="21:21" x14ac:dyDescent="0.2">
      <c r="U60401" s="59"/>
    </row>
    <row r="60402" spans="21:21" x14ac:dyDescent="0.2">
      <c r="U60402" s="59"/>
    </row>
    <row r="60403" spans="21:21" x14ac:dyDescent="0.2">
      <c r="U60403" s="59"/>
    </row>
    <row r="60404" spans="21:21" x14ac:dyDescent="0.2">
      <c r="U60404" s="59"/>
    </row>
    <row r="60405" spans="21:21" x14ac:dyDescent="0.2">
      <c r="U60405" s="59"/>
    </row>
    <row r="60406" spans="21:21" x14ac:dyDescent="0.2">
      <c r="U60406" s="59"/>
    </row>
    <row r="60407" spans="21:21" x14ac:dyDescent="0.2">
      <c r="U60407" s="59"/>
    </row>
    <row r="60408" spans="21:21" x14ac:dyDescent="0.2">
      <c r="U60408" s="59"/>
    </row>
    <row r="60409" spans="21:21" x14ac:dyDescent="0.2">
      <c r="U60409" s="59"/>
    </row>
    <row r="60410" spans="21:21" x14ac:dyDescent="0.2">
      <c r="U60410" s="59"/>
    </row>
    <row r="60411" spans="21:21" x14ac:dyDescent="0.2">
      <c r="U60411" s="59"/>
    </row>
    <row r="60412" spans="21:21" x14ac:dyDescent="0.2">
      <c r="U60412" s="59"/>
    </row>
    <row r="60413" spans="21:21" x14ac:dyDescent="0.2">
      <c r="U60413" s="59"/>
    </row>
    <row r="60414" spans="21:21" x14ac:dyDescent="0.2">
      <c r="U60414" s="59"/>
    </row>
    <row r="60415" spans="21:21" x14ac:dyDescent="0.2">
      <c r="U60415" s="59"/>
    </row>
    <row r="60416" spans="21:21" x14ac:dyDescent="0.2">
      <c r="U60416" s="59"/>
    </row>
    <row r="60417" spans="21:21" x14ac:dyDescent="0.2">
      <c r="U60417" s="59"/>
    </row>
    <row r="60418" spans="21:21" x14ac:dyDescent="0.2">
      <c r="U60418" s="59"/>
    </row>
    <row r="60419" spans="21:21" x14ac:dyDescent="0.2">
      <c r="U60419" s="59"/>
    </row>
    <row r="60420" spans="21:21" x14ac:dyDescent="0.2">
      <c r="U60420" s="59"/>
    </row>
    <row r="60421" spans="21:21" x14ac:dyDescent="0.2">
      <c r="U60421" s="59"/>
    </row>
    <row r="60422" spans="21:21" x14ac:dyDescent="0.2">
      <c r="U60422" s="59"/>
    </row>
    <row r="60423" spans="21:21" x14ac:dyDescent="0.2">
      <c r="U60423" s="59"/>
    </row>
    <row r="60424" spans="21:21" x14ac:dyDescent="0.2">
      <c r="U60424" s="59"/>
    </row>
    <row r="60425" spans="21:21" x14ac:dyDescent="0.2">
      <c r="U60425" s="59"/>
    </row>
    <row r="60426" spans="21:21" x14ac:dyDescent="0.2">
      <c r="U60426" s="59"/>
    </row>
    <row r="60427" spans="21:21" x14ac:dyDescent="0.2">
      <c r="U60427" s="59"/>
    </row>
    <row r="60428" spans="21:21" x14ac:dyDescent="0.2">
      <c r="U60428" s="59"/>
    </row>
    <row r="60429" spans="21:21" x14ac:dyDescent="0.2">
      <c r="U60429" s="59"/>
    </row>
    <row r="60430" spans="21:21" x14ac:dyDescent="0.2">
      <c r="U60430" s="59"/>
    </row>
    <row r="60431" spans="21:21" x14ac:dyDescent="0.2">
      <c r="U60431" s="59"/>
    </row>
    <row r="60432" spans="21:21" x14ac:dyDescent="0.2">
      <c r="U60432" s="59"/>
    </row>
    <row r="60433" spans="21:21" x14ac:dyDescent="0.2">
      <c r="U60433" s="59"/>
    </row>
    <row r="60434" spans="21:21" x14ac:dyDescent="0.2">
      <c r="U60434" s="59"/>
    </row>
    <row r="60435" spans="21:21" x14ac:dyDescent="0.2">
      <c r="U60435" s="59"/>
    </row>
    <row r="60436" spans="21:21" x14ac:dyDescent="0.2">
      <c r="U60436" s="59"/>
    </row>
    <row r="60437" spans="21:21" x14ac:dyDescent="0.2">
      <c r="U60437" s="59"/>
    </row>
    <row r="60438" spans="21:21" x14ac:dyDescent="0.2">
      <c r="U60438" s="59"/>
    </row>
    <row r="60439" spans="21:21" x14ac:dyDescent="0.2">
      <c r="U60439" s="59"/>
    </row>
    <row r="60440" spans="21:21" x14ac:dyDescent="0.2">
      <c r="U60440" s="59"/>
    </row>
    <row r="60441" spans="21:21" x14ac:dyDescent="0.2">
      <c r="U60441" s="59"/>
    </row>
    <row r="60442" spans="21:21" x14ac:dyDescent="0.2">
      <c r="U60442" s="59"/>
    </row>
    <row r="60443" spans="21:21" x14ac:dyDescent="0.2">
      <c r="U60443" s="59"/>
    </row>
    <row r="60444" spans="21:21" x14ac:dyDescent="0.2">
      <c r="U60444" s="59"/>
    </row>
    <row r="60445" spans="21:21" x14ac:dyDescent="0.2">
      <c r="U60445" s="59"/>
    </row>
    <row r="60446" spans="21:21" x14ac:dyDescent="0.2">
      <c r="U60446" s="59"/>
    </row>
    <row r="60447" spans="21:21" x14ac:dyDescent="0.2">
      <c r="U60447" s="59"/>
    </row>
    <row r="60448" spans="21:21" x14ac:dyDescent="0.2">
      <c r="U60448" s="59"/>
    </row>
    <row r="60449" spans="21:21" x14ac:dyDescent="0.2">
      <c r="U60449" s="59"/>
    </row>
    <row r="60450" spans="21:21" x14ac:dyDescent="0.2">
      <c r="U60450" s="59"/>
    </row>
    <row r="60451" spans="21:21" x14ac:dyDescent="0.2">
      <c r="U60451" s="59"/>
    </row>
    <row r="60452" spans="21:21" x14ac:dyDescent="0.2">
      <c r="U60452" s="59"/>
    </row>
    <row r="60453" spans="21:21" x14ac:dyDescent="0.2">
      <c r="U60453" s="59"/>
    </row>
    <row r="60454" spans="21:21" x14ac:dyDescent="0.2">
      <c r="U60454" s="59"/>
    </row>
    <row r="60455" spans="21:21" x14ac:dyDescent="0.2">
      <c r="U60455" s="59"/>
    </row>
    <row r="60456" spans="21:21" x14ac:dyDescent="0.2">
      <c r="U60456" s="59"/>
    </row>
    <row r="60457" spans="21:21" x14ac:dyDescent="0.2">
      <c r="U60457" s="59"/>
    </row>
    <row r="60458" spans="21:21" x14ac:dyDescent="0.2">
      <c r="U60458" s="59"/>
    </row>
    <row r="60459" spans="21:21" x14ac:dyDescent="0.2">
      <c r="U60459" s="59"/>
    </row>
    <row r="60460" spans="21:21" x14ac:dyDescent="0.2">
      <c r="U60460" s="59"/>
    </row>
    <row r="60461" spans="21:21" x14ac:dyDescent="0.2">
      <c r="U60461" s="59"/>
    </row>
    <row r="60462" spans="21:21" x14ac:dyDescent="0.2">
      <c r="U60462" s="59"/>
    </row>
    <row r="60463" spans="21:21" x14ac:dyDescent="0.2">
      <c r="U60463" s="59"/>
    </row>
    <row r="60464" spans="21:21" x14ac:dyDescent="0.2">
      <c r="U60464" s="59"/>
    </row>
    <row r="60465" spans="21:21" x14ac:dyDescent="0.2">
      <c r="U60465" s="59"/>
    </row>
    <row r="60466" spans="21:21" x14ac:dyDescent="0.2">
      <c r="U60466" s="59"/>
    </row>
    <row r="60467" spans="21:21" x14ac:dyDescent="0.2">
      <c r="U60467" s="59"/>
    </row>
    <row r="60468" spans="21:21" x14ac:dyDescent="0.2">
      <c r="U60468" s="59"/>
    </row>
    <row r="60469" spans="21:21" x14ac:dyDescent="0.2">
      <c r="U60469" s="59"/>
    </row>
    <row r="60470" spans="21:21" x14ac:dyDescent="0.2">
      <c r="U60470" s="59"/>
    </row>
    <row r="60471" spans="21:21" x14ac:dyDescent="0.2">
      <c r="U60471" s="59"/>
    </row>
    <row r="60472" spans="21:21" x14ac:dyDescent="0.2">
      <c r="U60472" s="59"/>
    </row>
    <row r="60473" spans="21:21" x14ac:dyDescent="0.2">
      <c r="U60473" s="59"/>
    </row>
    <row r="60474" spans="21:21" x14ac:dyDescent="0.2">
      <c r="U60474" s="59"/>
    </row>
    <row r="60475" spans="21:21" x14ac:dyDescent="0.2">
      <c r="U60475" s="59"/>
    </row>
    <row r="60476" spans="21:21" x14ac:dyDescent="0.2">
      <c r="U60476" s="59"/>
    </row>
    <row r="60477" spans="21:21" x14ac:dyDescent="0.2">
      <c r="U60477" s="59"/>
    </row>
    <row r="60478" spans="21:21" x14ac:dyDescent="0.2">
      <c r="U60478" s="59"/>
    </row>
    <row r="60479" spans="21:21" x14ac:dyDescent="0.2">
      <c r="U60479" s="59"/>
    </row>
    <row r="60480" spans="21:21" x14ac:dyDescent="0.2">
      <c r="U60480" s="59"/>
    </row>
    <row r="60481" spans="21:21" x14ac:dyDescent="0.2">
      <c r="U60481" s="59"/>
    </row>
    <row r="60482" spans="21:21" x14ac:dyDescent="0.2">
      <c r="U60482" s="59"/>
    </row>
    <row r="60483" spans="21:21" x14ac:dyDescent="0.2">
      <c r="U60483" s="59"/>
    </row>
    <row r="60484" spans="21:21" x14ac:dyDescent="0.2">
      <c r="U60484" s="59"/>
    </row>
    <row r="60485" spans="21:21" x14ac:dyDescent="0.2">
      <c r="U60485" s="59"/>
    </row>
    <row r="60486" spans="21:21" x14ac:dyDescent="0.2">
      <c r="U60486" s="59"/>
    </row>
    <row r="60487" spans="21:21" x14ac:dyDescent="0.2">
      <c r="U60487" s="59"/>
    </row>
    <row r="60488" spans="21:21" x14ac:dyDescent="0.2">
      <c r="U60488" s="59"/>
    </row>
    <row r="60489" spans="21:21" x14ac:dyDescent="0.2">
      <c r="U60489" s="59"/>
    </row>
    <row r="60490" spans="21:21" x14ac:dyDescent="0.2">
      <c r="U60490" s="59"/>
    </row>
    <row r="60491" spans="21:21" x14ac:dyDescent="0.2">
      <c r="U60491" s="59"/>
    </row>
    <row r="60492" spans="21:21" x14ac:dyDescent="0.2">
      <c r="U60492" s="59"/>
    </row>
    <row r="60493" spans="21:21" x14ac:dyDescent="0.2">
      <c r="U60493" s="59"/>
    </row>
    <row r="60494" spans="21:21" x14ac:dyDescent="0.2">
      <c r="U60494" s="59"/>
    </row>
    <row r="60495" spans="21:21" x14ac:dyDescent="0.2">
      <c r="U60495" s="59"/>
    </row>
    <row r="60496" spans="21:21" x14ac:dyDescent="0.2">
      <c r="U60496" s="59"/>
    </row>
    <row r="60497" spans="21:21" x14ac:dyDescent="0.2">
      <c r="U60497" s="59"/>
    </row>
    <row r="60498" spans="21:21" x14ac:dyDescent="0.2">
      <c r="U60498" s="59"/>
    </row>
    <row r="60499" spans="21:21" x14ac:dyDescent="0.2">
      <c r="U60499" s="59"/>
    </row>
    <row r="60500" spans="21:21" x14ac:dyDescent="0.2">
      <c r="U60500" s="59"/>
    </row>
    <row r="60501" spans="21:21" x14ac:dyDescent="0.2">
      <c r="U60501" s="59"/>
    </row>
    <row r="60502" spans="21:21" x14ac:dyDescent="0.2">
      <c r="U60502" s="59"/>
    </row>
    <row r="60503" spans="21:21" x14ac:dyDescent="0.2">
      <c r="U60503" s="59"/>
    </row>
    <row r="60504" spans="21:21" x14ac:dyDescent="0.2">
      <c r="U60504" s="59"/>
    </row>
    <row r="60505" spans="21:21" x14ac:dyDescent="0.2">
      <c r="U60505" s="59"/>
    </row>
    <row r="60506" spans="21:21" x14ac:dyDescent="0.2">
      <c r="U60506" s="59"/>
    </row>
    <row r="60507" spans="21:21" x14ac:dyDescent="0.2">
      <c r="U60507" s="59"/>
    </row>
    <row r="60508" spans="21:21" x14ac:dyDescent="0.2">
      <c r="U60508" s="59"/>
    </row>
    <row r="60509" spans="21:21" x14ac:dyDescent="0.2">
      <c r="U60509" s="59"/>
    </row>
    <row r="60510" spans="21:21" x14ac:dyDescent="0.2">
      <c r="U60510" s="59"/>
    </row>
    <row r="60511" spans="21:21" x14ac:dyDescent="0.2">
      <c r="U60511" s="59"/>
    </row>
    <row r="60512" spans="21:21" x14ac:dyDescent="0.2">
      <c r="U60512" s="59"/>
    </row>
    <row r="60513" spans="21:21" x14ac:dyDescent="0.2">
      <c r="U60513" s="59"/>
    </row>
    <row r="60514" spans="21:21" x14ac:dyDescent="0.2">
      <c r="U60514" s="59"/>
    </row>
    <row r="60515" spans="21:21" x14ac:dyDescent="0.2">
      <c r="U60515" s="59"/>
    </row>
    <row r="60516" spans="21:21" x14ac:dyDescent="0.2">
      <c r="U60516" s="59"/>
    </row>
    <row r="60517" spans="21:21" x14ac:dyDescent="0.2">
      <c r="U60517" s="59"/>
    </row>
    <row r="60518" spans="21:21" x14ac:dyDescent="0.2">
      <c r="U60518" s="59"/>
    </row>
    <row r="60519" spans="21:21" x14ac:dyDescent="0.2">
      <c r="U60519" s="59"/>
    </row>
    <row r="60520" spans="21:21" x14ac:dyDescent="0.2">
      <c r="U60520" s="59"/>
    </row>
    <row r="60521" spans="21:21" x14ac:dyDescent="0.2">
      <c r="U60521" s="59"/>
    </row>
    <row r="60522" spans="21:21" x14ac:dyDescent="0.2">
      <c r="U60522" s="59"/>
    </row>
    <row r="60523" spans="21:21" x14ac:dyDescent="0.2">
      <c r="U60523" s="59"/>
    </row>
    <row r="60524" spans="21:21" x14ac:dyDescent="0.2">
      <c r="U60524" s="59"/>
    </row>
    <row r="60525" spans="21:21" x14ac:dyDescent="0.2">
      <c r="U60525" s="59"/>
    </row>
    <row r="60526" spans="21:21" x14ac:dyDescent="0.2">
      <c r="U60526" s="59"/>
    </row>
    <row r="60527" spans="21:21" x14ac:dyDescent="0.2">
      <c r="U60527" s="59"/>
    </row>
    <row r="60528" spans="21:21" x14ac:dyDescent="0.2">
      <c r="U60528" s="59"/>
    </row>
    <row r="60529" spans="21:21" x14ac:dyDescent="0.2">
      <c r="U60529" s="59"/>
    </row>
    <row r="60530" spans="21:21" x14ac:dyDescent="0.2">
      <c r="U60530" s="59"/>
    </row>
    <row r="60531" spans="21:21" x14ac:dyDescent="0.2">
      <c r="U60531" s="59"/>
    </row>
    <row r="60532" spans="21:21" x14ac:dyDescent="0.2">
      <c r="U60532" s="59"/>
    </row>
    <row r="60533" spans="21:21" x14ac:dyDescent="0.2">
      <c r="U60533" s="59"/>
    </row>
    <row r="60534" spans="21:21" x14ac:dyDescent="0.2">
      <c r="U60534" s="59"/>
    </row>
    <row r="60535" spans="21:21" x14ac:dyDescent="0.2">
      <c r="U60535" s="59"/>
    </row>
    <row r="60536" spans="21:21" x14ac:dyDescent="0.2">
      <c r="U60536" s="59"/>
    </row>
    <row r="60537" spans="21:21" x14ac:dyDescent="0.2">
      <c r="U60537" s="59"/>
    </row>
    <row r="60538" spans="21:21" x14ac:dyDescent="0.2">
      <c r="U60538" s="59"/>
    </row>
    <row r="60539" spans="21:21" x14ac:dyDescent="0.2">
      <c r="U60539" s="59"/>
    </row>
    <row r="60540" spans="21:21" x14ac:dyDescent="0.2">
      <c r="U60540" s="59"/>
    </row>
    <row r="60541" spans="21:21" x14ac:dyDescent="0.2">
      <c r="U60541" s="59"/>
    </row>
    <row r="60542" spans="21:21" x14ac:dyDescent="0.2">
      <c r="U60542" s="59"/>
    </row>
    <row r="60543" spans="21:21" x14ac:dyDescent="0.2">
      <c r="U60543" s="59"/>
    </row>
    <row r="60544" spans="21:21" x14ac:dyDescent="0.2">
      <c r="U60544" s="59"/>
    </row>
    <row r="60545" spans="21:21" x14ac:dyDescent="0.2">
      <c r="U60545" s="59"/>
    </row>
    <row r="60546" spans="21:21" x14ac:dyDescent="0.2">
      <c r="U60546" s="59"/>
    </row>
    <row r="60547" spans="21:21" x14ac:dyDescent="0.2">
      <c r="U60547" s="59"/>
    </row>
    <row r="60548" spans="21:21" x14ac:dyDescent="0.2">
      <c r="U60548" s="59"/>
    </row>
    <row r="60549" spans="21:21" x14ac:dyDescent="0.2">
      <c r="U60549" s="59"/>
    </row>
    <row r="60550" spans="21:21" x14ac:dyDescent="0.2">
      <c r="U60550" s="59"/>
    </row>
    <row r="60551" spans="21:21" x14ac:dyDescent="0.2">
      <c r="U60551" s="59"/>
    </row>
    <row r="60552" spans="21:21" x14ac:dyDescent="0.2">
      <c r="U60552" s="59"/>
    </row>
    <row r="60553" spans="21:21" x14ac:dyDescent="0.2">
      <c r="U60553" s="59"/>
    </row>
    <row r="60554" spans="21:21" x14ac:dyDescent="0.2">
      <c r="U60554" s="59"/>
    </row>
    <row r="60555" spans="21:21" x14ac:dyDescent="0.2">
      <c r="U60555" s="59"/>
    </row>
    <row r="60556" spans="21:21" x14ac:dyDescent="0.2">
      <c r="U60556" s="59"/>
    </row>
    <row r="60557" spans="21:21" x14ac:dyDescent="0.2">
      <c r="U60557" s="59"/>
    </row>
    <row r="60558" spans="21:21" x14ac:dyDescent="0.2">
      <c r="U60558" s="59"/>
    </row>
    <row r="60559" spans="21:21" x14ac:dyDescent="0.2">
      <c r="U60559" s="59"/>
    </row>
    <row r="60560" spans="21:21" x14ac:dyDescent="0.2">
      <c r="U60560" s="59"/>
    </row>
    <row r="60561" spans="21:21" x14ac:dyDescent="0.2">
      <c r="U60561" s="59"/>
    </row>
    <row r="60562" spans="21:21" x14ac:dyDescent="0.2">
      <c r="U60562" s="59"/>
    </row>
    <row r="60563" spans="21:21" x14ac:dyDescent="0.2">
      <c r="U60563" s="59"/>
    </row>
    <row r="60564" spans="21:21" x14ac:dyDescent="0.2">
      <c r="U60564" s="59"/>
    </row>
    <row r="60565" spans="21:21" x14ac:dyDescent="0.2">
      <c r="U60565" s="59"/>
    </row>
    <row r="60566" spans="21:21" x14ac:dyDescent="0.2">
      <c r="U60566" s="59"/>
    </row>
    <row r="60567" spans="21:21" x14ac:dyDescent="0.2">
      <c r="U60567" s="59"/>
    </row>
    <row r="60568" spans="21:21" x14ac:dyDescent="0.2">
      <c r="U60568" s="59"/>
    </row>
    <row r="60569" spans="21:21" x14ac:dyDescent="0.2">
      <c r="U60569" s="59"/>
    </row>
    <row r="60570" spans="21:21" x14ac:dyDescent="0.2">
      <c r="U60570" s="59"/>
    </row>
    <row r="60571" spans="21:21" x14ac:dyDescent="0.2">
      <c r="U60571" s="59"/>
    </row>
    <row r="60572" spans="21:21" x14ac:dyDescent="0.2">
      <c r="U60572" s="59"/>
    </row>
    <row r="60573" spans="21:21" x14ac:dyDescent="0.2">
      <c r="U60573" s="59"/>
    </row>
    <row r="60574" spans="21:21" x14ac:dyDescent="0.2">
      <c r="U60574" s="59"/>
    </row>
    <row r="60575" spans="21:21" x14ac:dyDescent="0.2">
      <c r="U60575" s="59"/>
    </row>
    <row r="60576" spans="21:21" x14ac:dyDescent="0.2">
      <c r="U60576" s="59"/>
    </row>
    <row r="60577" spans="21:21" x14ac:dyDescent="0.2">
      <c r="U60577" s="59"/>
    </row>
    <row r="60578" spans="21:21" x14ac:dyDescent="0.2">
      <c r="U60578" s="59"/>
    </row>
    <row r="60579" spans="21:21" x14ac:dyDescent="0.2">
      <c r="U60579" s="59"/>
    </row>
    <row r="60580" spans="21:21" x14ac:dyDescent="0.2">
      <c r="U60580" s="59"/>
    </row>
    <row r="60581" spans="21:21" x14ac:dyDescent="0.2">
      <c r="U60581" s="59"/>
    </row>
    <row r="60582" spans="21:21" x14ac:dyDescent="0.2">
      <c r="U60582" s="59"/>
    </row>
    <row r="60583" spans="21:21" x14ac:dyDescent="0.2">
      <c r="U60583" s="59"/>
    </row>
    <row r="60584" spans="21:21" x14ac:dyDescent="0.2">
      <c r="U60584" s="59"/>
    </row>
    <row r="60585" spans="21:21" x14ac:dyDescent="0.2">
      <c r="U60585" s="59"/>
    </row>
    <row r="60586" spans="21:21" x14ac:dyDescent="0.2">
      <c r="U60586" s="59"/>
    </row>
    <row r="60587" spans="21:21" x14ac:dyDescent="0.2">
      <c r="U60587" s="59"/>
    </row>
    <row r="60588" spans="21:21" x14ac:dyDescent="0.2">
      <c r="U60588" s="59"/>
    </row>
    <row r="60589" spans="21:21" x14ac:dyDescent="0.2">
      <c r="U60589" s="59"/>
    </row>
    <row r="60590" spans="21:21" x14ac:dyDescent="0.2">
      <c r="U60590" s="59"/>
    </row>
    <row r="60591" spans="21:21" x14ac:dyDescent="0.2">
      <c r="U60591" s="59"/>
    </row>
    <row r="60592" spans="21:21" x14ac:dyDescent="0.2">
      <c r="U60592" s="59"/>
    </row>
    <row r="60593" spans="21:21" x14ac:dyDescent="0.2">
      <c r="U60593" s="59"/>
    </row>
    <row r="60594" spans="21:21" x14ac:dyDescent="0.2">
      <c r="U60594" s="59"/>
    </row>
    <row r="60595" spans="21:21" x14ac:dyDescent="0.2">
      <c r="U60595" s="59"/>
    </row>
    <row r="60596" spans="21:21" x14ac:dyDescent="0.2">
      <c r="U60596" s="59"/>
    </row>
    <row r="60597" spans="21:21" x14ac:dyDescent="0.2">
      <c r="U60597" s="59"/>
    </row>
    <row r="60598" spans="21:21" x14ac:dyDescent="0.2">
      <c r="U60598" s="59"/>
    </row>
    <row r="60599" spans="21:21" x14ac:dyDescent="0.2">
      <c r="U60599" s="59"/>
    </row>
    <row r="60600" spans="21:21" x14ac:dyDescent="0.2">
      <c r="U60600" s="59"/>
    </row>
    <row r="60601" spans="21:21" x14ac:dyDescent="0.2">
      <c r="U60601" s="59"/>
    </row>
    <row r="60602" spans="21:21" x14ac:dyDescent="0.2">
      <c r="U60602" s="59"/>
    </row>
    <row r="60603" spans="21:21" x14ac:dyDescent="0.2">
      <c r="U60603" s="59"/>
    </row>
    <row r="60604" spans="21:21" x14ac:dyDescent="0.2">
      <c r="U60604" s="59"/>
    </row>
    <row r="60605" spans="21:21" x14ac:dyDescent="0.2">
      <c r="U60605" s="59"/>
    </row>
    <row r="60606" spans="21:21" x14ac:dyDescent="0.2">
      <c r="U60606" s="59"/>
    </row>
    <row r="60607" spans="21:21" x14ac:dyDescent="0.2">
      <c r="U60607" s="59"/>
    </row>
    <row r="60608" spans="21:21" x14ac:dyDescent="0.2">
      <c r="U60608" s="59"/>
    </row>
    <row r="60609" spans="21:21" x14ac:dyDescent="0.2">
      <c r="U60609" s="59"/>
    </row>
    <row r="60610" spans="21:21" x14ac:dyDescent="0.2">
      <c r="U60610" s="59"/>
    </row>
    <row r="60611" spans="21:21" x14ac:dyDescent="0.2">
      <c r="U60611" s="59"/>
    </row>
    <row r="60612" spans="21:21" x14ac:dyDescent="0.2">
      <c r="U60612" s="59"/>
    </row>
    <row r="60613" spans="21:21" x14ac:dyDescent="0.2">
      <c r="U60613" s="59"/>
    </row>
    <row r="60614" spans="21:21" x14ac:dyDescent="0.2">
      <c r="U60614" s="59"/>
    </row>
    <row r="60615" spans="21:21" x14ac:dyDescent="0.2">
      <c r="U60615" s="59"/>
    </row>
    <row r="60616" spans="21:21" x14ac:dyDescent="0.2">
      <c r="U60616" s="59"/>
    </row>
    <row r="60617" spans="21:21" x14ac:dyDescent="0.2">
      <c r="U60617" s="59"/>
    </row>
    <row r="60618" spans="21:21" x14ac:dyDescent="0.2">
      <c r="U60618" s="59"/>
    </row>
    <row r="60619" spans="21:21" x14ac:dyDescent="0.2">
      <c r="U60619" s="59"/>
    </row>
    <row r="60620" spans="21:21" x14ac:dyDescent="0.2">
      <c r="U60620" s="59"/>
    </row>
    <row r="60621" spans="21:21" x14ac:dyDescent="0.2">
      <c r="U60621" s="59"/>
    </row>
    <row r="60622" spans="21:21" x14ac:dyDescent="0.2">
      <c r="U60622" s="59"/>
    </row>
    <row r="60623" spans="21:21" x14ac:dyDescent="0.2">
      <c r="U60623" s="59"/>
    </row>
    <row r="60624" spans="21:21" x14ac:dyDescent="0.2">
      <c r="U60624" s="59"/>
    </row>
    <row r="60625" spans="21:21" x14ac:dyDescent="0.2">
      <c r="U60625" s="59"/>
    </row>
    <row r="60626" spans="21:21" x14ac:dyDescent="0.2">
      <c r="U60626" s="59"/>
    </row>
    <row r="60627" spans="21:21" x14ac:dyDescent="0.2">
      <c r="U60627" s="59"/>
    </row>
    <row r="60628" spans="21:21" x14ac:dyDescent="0.2">
      <c r="U60628" s="59"/>
    </row>
    <row r="60629" spans="21:21" x14ac:dyDescent="0.2">
      <c r="U60629" s="59"/>
    </row>
    <row r="60630" spans="21:21" x14ac:dyDescent="0.2">
      <c r="U60630" s="59"/>
    </row>
    <row r="60631" spans="21:21" x14ac:dyDescent="0.2">
      <c r="U60631" s="59"/>
    </row>
    <row r="60632" spans="21:21" x14ac:dyDescent="0.2">
      <c r="U60632" s="59"/>
    </row>
    <row r="60633" spans="21:21" x14ac:dyDescent="0.2">
      <c r="U60633" s="59"/>
    </row>
    <row r="60634" spans="21:21" x14ac:dyDescent="0.2">
      <c r="U60634" s="59"/>
    </row>
    <row r="60635" spans="21:21" x14ac:dyDescent="0.2">
      <c r="U60635" s="59"/>
    </row>
    <row r="60636" spans="21:21" x14ac:dyDescent="0.2">
      <c r="U60636" s="59"/>
    </row>
    <row r="60637" spans="21:21" x14ac:dyDescent="0.2">
      <c r="U60637" s="59"/>
    </row>
    <row r="60638" spans="21:21" x14ac:dyDescent="0.2">
      <c r="U60638" s="59"/>
    </row>
    <row r="60639" spans="21:21" x14ac:dyDescent="0.2">
      <c r="U60639" s="59"/>
    </row>
    <row r="60640" spans="21:21" x14ac:dyDescent="0.2">
      <c r="U60640" s="59"/>
    </row>
    <row r="60641" spans="21:21" x14ac:dyDescent="0.2">
      <c r="U60641" s="59"/>
    </row>
    <row r="60642" spans="21:21" x14ac:dyDescent="0.2">
      <c r="U60642" s="59"/>
    </row>
    <row r="60643" spans="21:21" x14ac:dyDescent="0.2">
      <c r="U60643" s="59"/>
    </row>
    <row r="60644" spans="21:21" x14ac:dyDescent="0.2">
      <c r="U60644" s="59"/>
    </row>
    <row r="60645" spans="21:21" x14ac:dyDescent="0.2">
      <c r="U60645" s="59"/>
    </row>
    <row r="60646" spans="21:21" x14ac:dyDescent="0.2">
      <c r="U60646" s="59"/>
    </row>
    <row r="60647" spans="21:21" x14ac:dyDescent="0.2">
      <c r="U60647" s="59"/>
    </row>
    <row r="60648" spans="21:21" x14ac:dyDescent="0.2">
      <c r="U60648" s="59"/>
    </row>
    <row r="60649" spans="21:21" x14ac:dyDescent="0.2">
      <c r="U60649" s="59"/>
    </row>
    <row r="60650" spans="21:21" x14ac:dyDescent="0.2">
      <c r="U60650" s="59"/>
    </row>
    <row r="60651" spans="21:21" x14ac:dyDescent="0.2">
      <c r="U60651" s="59"/>
    </row>
    <row r="60652" spans="21:21" x14ac:dyDescent="0.2">
      <c r="U60652" s="59"/>
    </row>
    <row r="60653" spans="21:21" x14ac:dyDescent="0.2">
      <c r="U60653" s="59"/>
    </row>
    <row r="60654" spans="21:21" x14ac:dyDescent="0.2">
      <c r="U60654" s="59"/>
    </row>
    <row r="60655" spans="21:21" x14ac:dyDescent="0.2">
      <c r="U60655" s="59"/>
    </row>
    <row r="60656" spans="21:21" x14ac:dyDescent="0.2">
      <c r="U60656" s="59"/>
    </row>
    <row r="60657" spans="21:21" x14ac:dyDescent="0.2">
      <c r="U60657" s="59"/>
    </row>
    <row r="60658" spans="21:21" x14ac:dyDescent="0.2">
      <c r="U60658" s="59"/>
    </row>
    <row r="60659" spans="21:21" x14ac:dyDescent="0.2">
      <c r="U60659" s="59"/>
    </row>
    <row r="60660" spans="21:21" x14ac:dyDescent="0.2">
      <c r="U60660" s="59"/>
    </row>
    <row r="60661" spans="21:21" x14ac:dyDescent="0.2">
      <c r="U60661" s="59"/>
    </row>
    <row r="60662" spans="21:21" x14ac:dyDescent="0.2">
      <c r="U60662" s="59"/>
    </row>
    <row r="60663" spans="21:21" x14ac:dyDescent="0.2">
      <c r="U60663" s="59"/>
    </row>
    <row r="60664" spans="21:21" x14ac:dyDescent="0.2">
      <c r="U60664" s="59"/>
    </row>
    <row r="60665" spans="21:21" x14ac:dyDescent="0.2">
      <c r="U60665" s="59"/>
    </row>
    <row r="60666" spans="21:21" x14ac:dyDescent="0.2">
      <c r="U60666" s="59"/>
    </row>
    <row r="60667" spans="21:21" x14ac:dyDescent="0.2">
      <c r="U60667" s="59"/>
    </row>
    <row r="60668" spans="21:21" x14ac:dyDescent="0.2">
      <c r="U60668" s="59"/>
    </row>
    <row r="60669" spans="21:21" x14ac:dyDescent="0.2">
      <c r="U60669" s="59"/>
    </row>
    <row r="60670" spans="21:21" x14ac:dyDescent="0.2">
      <c r="U60670" s="59"/>
    </row>
    <row r="60671" spans="21:21" x14ac:dyDescent="0.2">
      <c r="U60671" s="59"/>
    </row>
    <row r="60672" spans="21:21" x14ac:dyDescent="0.2">
      <c r="U60672" s="59"/>
    </row>
    <row r="60673" spans="21:21" x14ac:dyDescent="0.2">
      <c r="U60673" s="59"/>
    </row>
    <row r="60674" spans="21:21" x14ac:dyDescent="0.2">
      <c r="U60674" s="59"/>
    </row>
    <row r="60675" spans="21:21" x14ac:dyDescent="0.2">
      <c r="U60675" s="59"/>
    </row>
    <row r="60676" spans="21:21" x14ac:dyDescent="0.2">
      <c r="U60676" s="59"/>
    </row>
    <row r="60677" spans="21:21" x14ac:dyDescent="0.2">
      <c r="U60677" s="59"/>
    </row>
    <row r="60678" spans="21:21" x14ac:dyDescent="0.2">
      <c r="U60678" s="59"/>
    </row>
    <row r="60679" spans="21:21" x14ac:dyDescent="0.2">
      <c r="U60679" s="59"/>
    </row>
    <row r="60680" spans="21:21" x14ac:dyDescent="0.2">
      <c r="U60680" s="59"/>
    </row>
    <row r="60681" spans="21:21" x14ac:dyDescent="0.2">
      <c r="U60681" s="59"/>
    </row>
    <row r="60682" spans="21:21" x14ac:dyDescent="0.2">
      <c r="U60682" s="59"/>
    </row>
    <row r="60683" spans="21:21" x14ac:dyDescent="0.2">
      <c r="U60683" s="59"/>
    </row>
    <row r="60684" spans="21:21" x14ac:dyDescent="0.2">
      <c r="U60684" s="59"/>
    </row>
    <row r="60685" spans="21:21" x14ac:dyDescent="0.2">
      <c r="U60685" s="59"/>
    </row>
    <row r="60686" spans="21:21" x14ac:dyDescent="0.2">
      <c r="U60686" s="59"/>
    </row>
    <row r="60687" spans="21:21" x14ac:dyDescent="0.2">
      <c r="U60687" s="59"/>
    </row>
    <row r="60688" spans="21:21" x14ac:dyDescent="0.2">
      <c r="U60688" s="59"/>
    </row>
    <row r="60689" spans="21:21" x14ac:dyDescent="0.2">
      <c r="U60689" s="59"/>
    </row>
    <row r="60690" spans="21:21" x14ac:dyDescent="0.2">
      <c r="U60690" s="59"/>
    </row>
    <row r="60691" spans="21:21" x14ac:dyDescent="0.2">
      <c r="U60691" s="59"/>
    </row>
    <row r="60692" spans="21:21" x14ac:dyDescent="0.2">
      <c r="U60692" s="59"/>
    </row>
    <row r="60693" spans="21:21" x14ac:dyDescent="0.2">
      <c r="U60693" s="59"/>
    </row>
    <row r="60694" spans="21:21" x14ac:dyDescent="0.2">
      <c r="U60694" s="59"/>
    </row>
    <row r="60695" spans="21:21" x14ac:dyDescent="0.2">
      <c r="U60695" s="59"/>
    </row>
    <row r="60696" spans="21:21" x14ac:dyDescent="0.2">
      <c r="U60696" s="59"/>
    </row>
    <row r="60697" spans="21:21" x14ac:dyDescent="0.2">
      <c r="U60697" s="59"/>
    </row>
    <row r="60698" spans="21:21" x14ac:dyDescent="0.2">
      <c r="U60698" s="59"/>
    </row>
    <row r="60699" spans="21:21" x14ac:dyDescent="0.2">
      <c r="U60699" s="59"/>
    </row>
    <row r="60700" spans="21:21" x14ac:dyDescent="0.2">
      <c r="U60700" s="59"/>
    </row>
    <row r="60701" spans="21:21" x14ac:dyDescent="0.2">
      <c r="U60701" s="59"/>
    </row>
    <row r="60702" spans="21:21" x14ac:dyDescent="0.2">
      <c r="U60702" s="59"/>
    </row>
    <row r="60703" spans="21:21" x14ac:dyDescent="0.2">
      <c r="U60703" s="59"/>
    </row>
    <row r="60704" spans="21:21" x14ac:dyDescent="0.2">
      <c r="U60704" s="59"/>
    </row>
    <row r="60705" spans="21:21" x14ac:dyDescent="0.2">
      <c r="U60705" s="59"/>
    </row>
    <row r="60706" spans="21:21" x14ac:dyDescent="0.2">
      <c r="U60706" s="59"/>
    </row>
    <row r="60707" spans="21:21" x14ac:dyDescent="0.2">
      <c r="U60707" s="59"/>
    </row>
    <row r="60708" spans="21:21" x14ac:dyDescent="0.2">
      <c r="U60708" s="59"/>
    </row>
    <row r="60709" spans="21:21" x14ac:dyDescent="0.2">
      <c r="U60709" s="59"/>
    </row>
    <row r="60710" spans="21:21" x14ac:dyDescent="0.2">
      <c r="U60710" s="59"/>
    </row>
    <row r="60711" spans="21:21" x14ac:dyDescent="0.2">
      <c r="U60711" s="59"/>
    </row>
    <row r="60712" spans="21:21" x14ac:dyDescent="0.2">
      <c r="U60712" s="59"/>
    </row>
    <row r="60713" spans="21:21" x14ac:dyDescent="0.2">
      <c r="U60713" s="59"/>
    </row>
    <row r="60714" spans="21:21" x14ac:dyDescent="0.2">
      <c r="U60714" s="59"/>
    </row>
    <row r="60715" spans="21:21" x14ac:dyDescent="0.2">
      <c r="U60715" s="59"/>
    </row>
    <row r="60716" spans="21:21" x14ac:dyDescent="0.2">
      <c r="U60716" s="59"/>
    </row>
    <row r="60717" spans="21:21" x14ac:dyDescent="0.2">
      <c r="U60717" s="59"/>
    </row>
    <row r="60718" spans="21:21" x14ac:dyDescent="0.2">
      <c r="U60718" s="59"/>
    </row>
    <row r="60719" spans="21:21" x14ac:dyDescent="0.2">
      <c r="U60719" s="59"/>
    </row>
    <row r="60720" spans="21:21" x14ac:dyDescent="0.2">
      <c r="U60720" s="59"/>
    </row>
    <row r="60721" spans="21:21" x14ac:dyDescent="0.2">
      <c r="U60721" s="59"/>
    </row>
    <row r="60722" spans="21:21" x14ac:dyDescent="0.2">
      <c r="U60722" s="59"/>
    </row>
    <row r="60723" spans="21:21" x14ac:dyDescent="0.2">
      <c r="U60723" s="59"/>
    </row>
    <row r="60724" spans="21:21" x14ac:dyDescent="0.2">
      <c r="U60724" s="59"/>
    </row>
    <row r="60725" spans="21:21" x14ac:dyDescent="0.2">
      <c r="U60725" s="59"/>
    </row>
    <row r="60726" spans="21:21" x14ac:dyDescent="0.2">
      <c r="U60726" s="59"/>
    </row>
    <row r="60727" spans="21:21" x14ac:dyDescent="0.2">
      <c r="U60727" s="59"/>
    </row>
    <row r="60728" spans="21:21" x14ac:dyDescent="0.2">
      <c r="U60728" s="59"/>
    </row>
    <row r="60729" spans="21:21" x14ac:dyDescent="0.2">
      <c r="U60729" s="59"/>
    </row>
    <row r="60730" spans="21:21" x14ac:dyDescent="0.2">
      <c r="U60730" s="59"/>
    </row>
    <row r="60731" spans="21:21" x14ac:dyDescent="0.2">
      <c r="U60731" s="59"/>
    </row>
    <row r="60732" spans="21:21" x14ac:dyDescent="0.2">
      <c r="U60732" s="59"/>
    </row>
    <row r="60733" spans="21:21" x14ac:dyDescent="0.2">
      <c r="U60733" s="59"/>
    </row>
    <row r="60734" spans="21:21" x14ac:dyDescent="0.2">
      <c r="U60734" s="59"/>
    </row>
    <row r="60735" spans="21:21" x14ac:dyDescent="0.2">
      <c r="U60735" s="59"/>
    </row>
    <row r="60736" spans="21:21" x14ac:dyDescent="0.2">
      <c r="U60736" s="59"/>
    </row>
    <row r="60737" spans="21:21" x14ac:dyDescent="0.2">
      <c r="U60737" s="59"/>
    </row>
    <row r="60738" spans="21:21" x14ac:dyDescent="0.2">
      <c r="U60738" s="59"/>
    </row>
    <row r="60739" spans="21:21" x14ac:dyDescent="0.2">
      <c r="U60739" s="59"/>
    </row>
    <row r="60740" spans="21:21" x14ac:dyDescent="0.2">
      <c r="U60740" s="59"/>
    </row>
    <row r="60741" spans="21:21" x14ac:dyDescent="0.2">
      <c r="U60741" s="59"/>
    </row>
    <row r="60742" spans="21:21" x14ac:dyDescent="0.2">
      <c r="U60742" s="59"/>
    </row>
    <row r="60743" spans="21:21" x14ac:dyDescent="0.2">
      <c r="U60743" s="59"/>
    </row>
    <row r="60744" spans="21:21" x14ac:dyDescent="0.2">
      <c r="U60744" s="59"/>
    </row>
    <row r="60745" spans="21:21" x14ac:dyDescent="0.2">
      <c r="U60745" s="59"/>
    </row>
    <row r="60746" spans="21:21" x14ac:dyDescent="0.2">
      <c r="U60746" s="59"/>
    </row>
    <row r="60747" spans="21:21" x14ac:dyDescent="0.2">
      <c r="U60747" s="59"/>
    </row>
    <row r="60748" spans="21:21" x14ac:dyDescent="0.2">
      <c r="U60748" s="59"/>
    </row>
    <row r="60749" spans="21:21" x14ac:dyDescent="0.2">
      <c r="U60749" s="59"/>
    </row>
    <row r="60750" spans="21:21" x14ac:dyDescent="0.2">
      <c r="U60750" s="59"/>
    </row>
    <row r="60751" spans="21:21" x14ac:dyDescent="0.2">
      <c r="U60751" s="59"/>
    </row>
    <row r="60752" spans="21:21" x14ac:dyDescent="0.2">
      <c r="U60752" s="59"/>
    </row>
    <row r="60753" spans="21:21" x14ac:dyDescent="0.2">
      <c r="U60753" s="59"/>
    </row>
    <row r="60754" spans="21:21" x14ac:dyDescent="0.2">
      <c r="U60754" s="59"/>
    </row>
    <row r="60755" spans="21:21" x14ac:dyDescent="0.2">
      <c r="U60755" s="59"/>
    </row>
    <row r="60756" spans="21:21" x14ac:dyDescent="0.2">
      <c r="U60756" s="59"/>
    </row>
    <row r="60757" spans="21:21" x14ac:dyDescent="0.2">
      <c r="U60757" s="59"/>
    </row>
    <row r="60758" spans="21:21" x14ac:dyDescent="0.2">
      <c r="U60758" s="59"/>
    </row>
    <row r="60759" spans="21:21" x14ac:dyDescent="0.2">
      <c r="U60759" s="59"/>
    </row>
    <row r="60760" spans="21:21" x14ac:dyDescent="0.2">
      <c r="U60760" s="59"/>
    </row>
    <row r="60761" spans="21:21" x14ac:dyDescent="0.2">
      <c r="U60761" s="59"/>
    </row>
    <row r="60762" spans="21:21" x14ac:dyDescent="0.2">
      <c r="U60762" s="59"/>
    </row>
    <row r="60763" spans="21:21" x14ac:dyDescent="0.2">
      <c r="U60763" s="59"/>
    </row>
    <row r="60764" spans="21:21" x14ac:dyDescent="0.2">
      <c r="U60764" s="59"/>
    </row>
    <row r="60765" spans="21:21" x14ac:dyDescent="0.2">
      <c r="U60765" s="59"/>
    </row>
    <row r="60766" spans="21:21" x14ac:dyDescent="0.2">
      <c r="U60766" s="59"/>
    </row>
    <row r="60767" spans="21:21" x14ac:dyDescent="0.2">
      <c r="U60767" s="59"/>
    </row>
    <row r="60768" spans="21:21" x14ac:dyDescent="0.2">
      <c r="U60768" s="59"/>
    </row>
    <row r="60769" spans="21:21" x14ac:dyDescent="0.2">
      <c r="U60769" s="59"/>
    </row>
    <row r="60770" spans="21:21" x14ac:dyDescent="0.2">
      <c r="U60770" s="59"/>
    </row>
    <row r="60771" spans="21:21" x14ac:dyDescent="0.2">
      <c r="U60771" s="59"/>
    </row>
    <row r="60772" spans="21:21" x14ac:dyDescent="0.2">
      <c r="U60772" s="59"/>
    </row>
    <row r="60773" spans="21:21" x14ac:dyDescent="0.2">
      <c r="U60773" s="59"/>
    </row>
    <row r="60774" spans="21:21" x14ac:dyDescent="0.2">
      <c r="U60774" s="59"/>
    </row>
    <row r="60775" spans="21:21" x14ac:dyDescent="0.2">
      <c r="U60775" s="59"/>
    </row>
    <row r="60776" spans="21:21" x14ac:dyDescent="0.2">
      <c r="U60776" s="59"/>
    </row>
    <row r="60777" spans="21:21" x14ac:dyDescent="0.2">
      <c r="U60777" s="59"/>
    </row>
    <row r="60778" spans="21:21" x14ac:dyDescent="0.2">
      <c r="U60778" s="59"/>
    </row>
    <row r="60779" spans="21:21" x14ac:dyDescent="0.2">
      <c r="U60779" s="59"/>
    </row>
    <row r="60780" spans="21:21" x14ac:dyDescent="0.2">
      <c r="U60780" s="59"/>
    </row>
    <row r="60781" spans="21:21" x14ac:dyDescent="0.2">
      <c r="U60781" s="59"/>
    </row>
    <row r="60782" spans="21:21" x14ac:dyDescent="0.2">
      <c r="U60782" s="59"/>
    </row>
    <row r="60783" spans="21:21" x14ac:dyDescent="0.2">
      <c r="U60783" s="59"/>
    </row>
    <row r="60784" spans="21:21" x14ac:dyDescent="0.2">
      <c r="U60784" s="59"/>
    </row>
    <row r="60785" spans="21:21" x14ac:dyDescent="0.2">
      <c r="U60785" s="59"/>
    </row>
    <row r="60786" spans="21:21" x14ac:dyDescent="0.2">
      <c r="U60786" s="59"/>
    </row>
    <row r="60787" spans="21:21" x14ac:dyDescent="0.2">
      <c r="U60787" s="59"/>
    </row>
    <row r="60788" spans="21:21" x14ac:dyDescent="0.2">
      <c r="U60788" s="59"/>
    </row>
    <row r="60789" spans="21:21" x14ac:dyDescent="0.2">
      <c r="U60789" s="59"/>
    </row>
    <row r="60790" spans="21:21" x14ac:dyDescent="0.2">
      <c r="U60790" s="59"/>
    </row>
    <row r="60791" spans="21:21" x14ac:dyDescent="0.2">
      <c r="U60791" s="59"/>
    </row>
    <row r="60792" spans="21:21" x14ac:dyDescent="0.2">
      <c r="U60792" s="59"/>
    </row>
    <row r="60793" spans="21:21" x14ac:dyDescent="0.2">
      <c r="U60793" s="59"/>
    </row>
    <row r="60794" spans="21:21" x14ac:dyDescent="0.2">
      <c r="U60794" s="59"/>
    </row>
    <row r="60795" spans="21:21" x14ac:dyDescent="0.2">
      <c r="U60795" s="59"/>
    </row>
    <row r="60796" spans="21:21" x14ac:dyDescent="0.2">
      <c r="U60796" s="59"/>
    </row>
    <row r="60797" spans="21:21" x14ac:dyDescent="0.2">
      <c r="U60797" s="59"/>
    </row>
    <row r="60798" spans="21:21" x14ac:dyDescent="0.2">
      <c r="U60798" s="59"/>
    </row>
    <row r="60799" spans="21:21" x14ac:dyDescent="0.2">
      <c r="U60799" s="59"/>
    </row>
    <row r="60800" spans="21:21" x14ac:dyDescent="0.2">
      <c r="U60800" s="59"/>
    </row>
    <row r="60801" spans="21:21" x14ac:dyDescent="0.2">
      <c r="U60801" s="59"/>
    </row>
    <row r="60802" spans="21:21" x14ac:dyDescent="0.2">
      <c r="U60802" s="59"/>
    </row>
    <row r="60803" spans="21:21" x14ac:dyDescent="0.2">
      <c r="U60803" s="59"/>
    </row>
    <row r="60804" spans="21:21" x14ac:dyDescent="0.2">
      <c r="U60804" s="59"/>
    </row>
    <row r="60805" spans="21:21" x14ac:dyDescent="0.2">
      <c r="U60805" s="59"/>
    </row>
    <row r="60806" spans="21:21" x14ac:dyDescent="0.2">
      <c r="U60806" s="59"/>
    </row>
    <row r="60807" spans="21:21" x14ac:dyDescent="0.2">
      <c r="U60807" s="59"/>
    </row>
    <row r="60808" spans="21:21" x14ac:dyDescent="0.2">
      <c r="U60808" s="59"/>
    </row>
    <row r="60809" spans="21:21" x14ac:dyDescent="0.2">
      <c r="U60809" s="59"/>
    </row>
    <row r="60810" spans="21:21" x14ac:dyDescent="0.2">
      <c r="U60810" s="59"/>
    </row>
    <row r="60811" spans="21:21" x14ac:dyDescent="0.2">
      <c r="U60811" s="59"/>
    </row>
    <row r="60812" spans="21:21" x14ac:dyDescent="0.2">
      <c r="U60812" s="59"/>
    </row>
    <row r="60813" spans="21:21" x14ac:dyDescent="0.2">
      <c r="U60813" s="59"/>
    </row>
    <row r="60814" spans="21:21" x14ac:dyDescent="0.2">
      <c r="U60814" s="59"/>
    </row>
    <row r="60815" spans="21:21" x14ac:dyDescent="0.2">
      <c r="U60815" s="59"/>
    </row>
    <row r="60816" spans="21:21" x14ac:dyDescent="0.2">
      <c r="U60816" s="59"/>
    </row>
    <row r="60817" spans="21:21" x14ac:dyDescent="0.2">
      <c r="U60817" s="59"/>
    </row>
    <row r="60818" spans="21:21" x14ac:dyDescent="0.2">
      <c r="U60818" s="59"/>
    </row>
    <row r="60819" spans="21:21" x14ac:dyDescent="0.2">
      <c r="U60819" s="59"/>
    </row>
    <row r="60820" spans="21:21" x14ac:dyDescent="0.2">
      <c r="U60820" s="59"/>
    </row>
    <row r="60821" spans="21:21" x14ac:dyDescent="0.2">
      <c r="U60821" s="59"/>
    </row>
    <row r="60822" spans="21:21" x14ac:dyDescent="0.2">
      <c r="U60822" s="59"/>
    </row>
    <row r="60823" spans="21:21" x14ac:dyDescent="0.2">
      <c r="U60823" s="59"/>
    </row>
    <row r="60824" spans="21:21" x14ac:dyDescent="0.2">
      <c r="U60824" s="59"/>
    </row>
    <row r="60825" spans="21:21" x14ac:dyDescent="0.2">
      <c r="U60825" s="59"/>
    </row>
    <row r="60826" spans="21:21" x14ac:dyDescent="0.2">
      <c r="U60826" s="59"/>
    </row>
    <row r="60827" spans="21:21" x14ac:dyDescent="0.2">
      <c r="U60827" s="59"/>
    </row>
    <row r="60828" spans="21:21" x14ac:dyDescent="0.2">
      <c r="U60828" s="59"/>
    </row>
    <row r="60829" spans="21:21" x14ac:dyDescent="0.2">
      <c r="U60829" s="59"/>
    </row>
    <row r="60830" spans="21:21" x14ac:dyDescent="0.2">
      <c r="U60830" s="59"/>
    </row>
    <row r="60831" spans="21:21" x14ac:dyDescent="0.2">
      <c r="U60831" s="59"/>
    </row>
    <row r="60832" spans="21:21" x14ac:dyDescent="0.2">
      <c r="U60832" s="59"/>
    </row>
    <row r="60833" spans="21:21" x14ac:dyDescent="0.2">
      <c r="U60833" s="59"/>
    </row>
    <row r="60834" spans="21:21" x14ac:dyDescent="0.2">
      <c r="U60834" s="59"/>
    </row>
    <row r="60835" spans="21:21" x14ac:dyDescent="0.2">
      <c r="U60835" s="59"/>
    </row>
    <row r="60836" spans="21:21" x14ac:dyDescent="0.2">
      <c r="U60836" s="59"/>
    </row>
    <row r="60837" spans="21:21" x14ac:dyDescent="0.2">
      <c r="U60837" s="59"/>
    </row>
    <row r="60838" spans="21:21" x14ac:dyDescent="0.2">
      <c r="U60838" s="59"/>
    </row>
    <row r="60839" spans="21:21" x14ac:dyDescent="0.2">
      <c r="U60839" s="59"/>
    </row>
    <row r="60840" spans="21:21" x14ac:dyDescent="0.2">
      <c r="U60840" s="59"/>
    </row>
    <row r="60841" spans="21:21" x14ac:dyDescent="0.2">
      <c r="U60841" s="59"/>
    </row>
    <row r="60842" spans="21:21" x14ac:dyDescent="0.2">
      <c r="U60842" s="59"/>
    </row>
    <row r="60843" spans="21:21" x14ac:dyDescent="0.2">
      <c r="U60843" s="59"/>
    </row>
    <row r="60844" spans="21:21" x14ac:dyDescent="0.2">
      <c r="U60844" s="59"/>
    </row>
    <row r="60845" spans="21:21" x14ac:dyDescent="0.2">
      <c r="U60845" s="59"/>
    </row>
    <row r="60846" spans="21:21" x14ac:dyDescent="0.2">
      <c r="U60846" s="59"/>
    </row>
    <row r="60847" spans="21:21" x14ac:dyDescent="0.2">
      <c r="U60847" s="59"/>
    </row>
    <row r="60848" spans="21:21" x14ac:dyDescent="0.2">
      <c r="U60848" s="59"/>
    </row>
    <row r="60849" spans="21:21" x14ac:dyDescent="0.2">
      <c r="U60849" s="59"/>
    </row>
    <row r="60850" spans="21:21" x14ac:dyDescent="0.2">
      <c r="U60850" s="59"/>
    </row>
    <row r="60851" spans="21:21" x14ac:dyDescent="0.2">
      <c r="U60851" s="59"/>
    </row>
    <row r="60852" spans="21:21" x14ac:dyDescent="0.2">
      <c r="U60852" s="59"/>
    </row>
    <row r="60853" spans="21:21" x14ac:dyDescent="0.2">
      <c r="U60853" s="59"/>
    </row>
    <row r="60854" spans="21:21" x14ac:dyDescent="0.2">
      <c r="U60854" s="59"/>
    </row>
    <row r="60855" spans="21:21" x14ac:dyDescent="0.2">
      <c r="U60855" s="59"/>
    </row>
    <row r="60856" spans="21:21" x14ac:dyDescent="0.2">
      <c r="U60856" s="59"/>
    </row>
    <row r="60857" spans="21:21" x14ac:dyDescent="0.2">
      <c r="U60857" s="59"/>
    </row>
    <row r="60858" spans="21:21" x14ac:dyDescent="0.2">
      <c r="U60858" s="59"/>
    </row>
    <row r="60859" spans="21:21" x14ac:dyDescent="0.2">
      <c r="U60859" s="59"/>
    </row>
    <row r="60860" spans="21:21" x14ac:dyDescent="0.2">
      <c r="U60860" s="59"/>
    </row>
    <row r="60861" spans="21:21" x14ac:dyDescent="0.2">
      <c r="U60861" s="59"/>
    </row>
    <row r="60862" spans="21:21" x14ac:dyDescent="0.2">
      <c r="U60862" s="59"/>
    </row>
    <row r="60863" spans="21:21" x14ac:dyDescent="0.2">
      <c r="U60863" s="59"/>
    </row>
    <row r="60864" spans="21:21" x14ac:dyDescent="0.2">
      <c r="U60864" s="59"/>
    </row>
    <row r="60865" spans="21:21" x14ac:dyDescent="0.2">
      <c r="U60865" s="59"/>
    </row>
    <row r="60866" spans="21:21" x14ac:dyDescent="0.2">
      <c r="U60866" s="59"/>
    </row>
    <row r="60867" spans="21:21" x14ac:dyDescent="0.2">
      <c r="U60867" s="59"/>
    </row>
    <row r="60868" spans="21:21" x14ac:dyDescent="0.2">
      <c r="U60868" s="59"/>
    </row>
    <row r="60869" spans="21:21" x14ac:dyDescent="0.2">
      <c r="U60869" s="59"/>
    </row>
    <row r="60870" spans="21:21" x14ac:dyDescent="0.2">
      <c r="U60870" s="59"/>
    </row>
    <row r="60871" spans="21:21" x14ac:dyDescent="0.2">
      <c r="U60871" s="59"/>
    </row>
    <row r="60872" spans="21:21" x14ac:dyDescent="0.2">
      <c r="U60872" s="59"/>
    </row>
    <row r="60873" spans="21:21" x14ac:dyDescent="0.2">
      <c r="U60873" s="59"/>
    </row>
    <row r="60874" spans="21:21" x14ac:dyDescent="0.2">
      <c r="U60874" s="59"/>
    </row>
    <row r="60875" spans="21:21" x14ac:dyDescent="0.2">
      <c r="U60875" s="59"/>
    </row>
    <row r="60876" spans="21:21" x14ac:dyDescent="0.2">
      <c r="U60876" s="59"/>
    </row>
    <row r="60877" spans="21:21" x14ac:dyDescent="0.2">
      <c r="U60877" s="59"/>
    </row>
    <row r="60878" spans="21:21" x14ac:dyDescent="0.2">
      <c r="U60878" s="59"/>
    </row>
    <row r="60879" spans="21:21" x14ac:dyDescent="0.2">
      <c r="U60879" s="59"/>
    </row>
    <row r="60880" spans="21:21" x14ac:dyDescent="0.2">
      <c r="U60880" s="59"/>
    </row>
    <row r="60881" spans="21:21" x14ac:dyDescent="0.2">
      <c r="U60881" s="59"/>
    </row>
    <row r="60882" spans="21:21" x14ac:dyDescent="0.2">
      <c r="U60882" s="59"/>
    </row>
    <row r="60883" spans="21:21" x14ac:dyDescent="0.2">
      <c r="U60883" s="59"/>
    </row>
    <row r="60884" spans="21:21" x14ac:dyDescent="0.2">
      <c r="U60884" s="59"/>
    </row>
    <row r="60885" spans="21:21" x14ac:dyDescent="0.2">
      <c r="U60885" s="59"/>
    </row>
    <row r="60886" spans="21:21" x14ac:dyDescent="0.2">
      <c r="U60886" s="59"/>
    </row>
    <row r="60887" spans="21:21" x14ac:dyDescent="0.2">
      <c r="U60887" s="59"/>
    </row>
    <row r="60888" spans="21:21" x14ac:dyDescent="0.2">
      <c r="U60888" s="59"/>
    </row>
    <row r="60889" spans="21:21" x14ac:dyDescent="0.2">
      <c r="U60889" s="59"/>
    </row>
    <row r="60890" spans="21:21" x14ac:dyDescent="0.2">
      <c r="U60890" s="59"/>
    </row>
    <row r="60891" spans="21:21" x14ac:dyDescent="0.2">
      <c r="U60891" s="59"/>
    </row>
    <row r="60892" spans="21:21" x14ac:dyDescent="0.2">
      <c r="U60892" s="59"/>
    </row>
    <row r="60893" spans="21:21" x14ac:dyDescent="0.2">
      <c r="U60893" s="59"/>
    </row>
    <row r="60894" spans="21:21" x14ac:dyDescent="0.2">
      <c r="U60894" s="59"/>
    </row>
    <row r="60895" spans="21:21" x14ac:dyDescent="0.2">
      <c r="U60895" s="59"/>
    </row>
    <row r="60896" spans="21:21" x14ac:dyDescent="0.2">
      <c r="U60896" s="59"/>
    </row>
    <row r="60897" spans="21:21" x14ac:dyDescent="0.2">
      <c r="U60897" s="59"/>
    </row>
    <row r="60898" spans="21:21" x14ac:dyDescent="0.2">
      <c r="U60898" s="59"/>
    </row>
    <row r="60899" spans="21:21" x14ac:dyDescent="0.2">
      <c r="U60899" s="59"/>
    </row>
    <row r="60900" spans="21:21" x14ac:dyDescent="0.2">
      <c r="U60900" s="59"/>
    </row>
    <row r="60901" spans="21:21" x14ac:dyDescent="0.2">
      <c r="U60901" s="59"/>
    </row>
    <row r="60902" spans="21:21" x14ac:dyDescent="0.2">
      <c r="U60902" s="59"/>
    </row>
    <row r="60903" spans="21:21" x14ac:dyDescent="0.2">
      <c r="U60903" s="59"/>
    </row>
    <row r="60904" spans="21:21" x14ac:dyDescent="0.2">
      <c r="U60904" s="59"/>
    </row>
    <row r="60905" spans="21:21" x14ac:dyDescent="0.2">
      <c r="U60905" s="59"/>
    </row>
    <row r="60906" spans="21:21" x14ac:dyDescent="0.2">
      <c r="U60906" s="59"/>
    </row>
    <row r="60907" spans="21:21" x14ac:dyDescent="0.2">
      <c r="U60907" s="59"/>
    </row>
    <row r="60908" spans="21:21" x14ac:dyDescent="0.2">
      <c r="U60908" s="59"/>
    </row>
    <row r="60909" spans="21:21" x14ac:dyDescent="0.2">
      <c r="U60909" s="59"/>
    </row>
    <row r="60910" spans="21:21" x14ac:dyDescent="0.2">
      <c r="U60910" s="59"/>
    </row>
    <row r="60911" spans="21:21" x14ac:dyDescent="0.2">
      <c r="U60911" s="59"/>
    </row>
    <row r="60912" spans="21:21" x14ac:dyDescent="0.2">
      <c r="U60912" s="59"/>
    </row>
    <row r="60913" spans="21:21" x14ac:dyDescent="0.2">
      <c r="U60913" s="59"/>
    </row>
    <row r="60914" spans="21:21" x14ac:dyDescent="0.2">
      <c r="U60914" s="59"/>
    </row>
    <row r="60915" spans="21:21" x14ac:dyDescent="0.2">
      <c r="U60915" s="59"/>
    </row>
    <row r="60916" spans="21:21" x14ac:dyDescent="0.2">
      <c r="U60916" s="59"/>
    </row>
    <row r="60917" spans="21:21" x14ac:dyDescent="0.2">
      <c r="U60917" s="59"/>
    </row>
    <row r="60918" spans="21:21" x14ac:dyDescent="0.2">
      <c r="U60918" s="59"/>
    </row>
    <row r="60919" spans="21:21" x14ac:dyDescent="0.2">
      <c r="U60919" s="59"/>
    </row>
    <row r="60920" spans="21:21" x14ac:dyDescent="0.2">
      <c r="U60920" s="59"/>
    </row>
    <row r="60921" spans="21:21" x14ac:dyDescent="0.2">
      <c r="U60921" s="59"/>
    </row>
    <row r="60922" spans="21:21" x14ac:dyDescent="0.2">
      <c r="U60922" s="59"/>
    </row>
    <row r="60923" spans="21:21" x14ac:dyDescent="0.2">
      <c r="U60923" s="59"/>
    </row>
    <row r="60924" spans="21:21" x14ac:dyDescent="0.2">
      <c r="U60924" s="59"/>
    </row>
    <row r="60925" spans="21:21" x14ac:dyDescent="0.2">
      <c r="U60925" s="59"/>
    </row>
    <row r="60926" spans="21:21" x14ac:dyDescent="0.2">
      <c r="U60926" s="59"/>
    </row>
    <row r="60927" spans="21:21" x14ac:dyDescent="0.2">
      <c r="U60927" s="59"/>
    </row>
    <row r="60928" spans="21:21" x14ac:dyDescent="0.2">
      <c r="U60928" s="59"/>
    </row>
    <row r="60929" spans="21:21" x14ac:dyDescent="0.2">
      <c r="U60929" s="59"/>
    </row>
    <row r="60930" spans="21:21" x14ac:dyDescent="0.2">
      <c r="U60930" s="59"/>
    </row>
    <row r="60931" spans="21:21" x14ac:dyDescent="0.2">
      <c r="U60931" s="59"/>
    </row>
    <row r="60932" spans="21:21" x14ac:dyDescent="0.2">
      <c r="U60932" s="59"/>
    </row>
    <row r="60933" spans="21:21" x14ac:dyDescent="0.2">
      <c r="U60933" s="59"/>
    </row>
    <row r="60934" spans="21:21" x14ac:dyDescent="0.2">
      <c r="U60934" s="59"/>
    </row>
    <row r="60935" spans="21:21" x14ac:dyDescent="0.2">
      <c r="U60935" s="59"/>
    </row>
    <row r="60936" spans="21:21" x14ac:dyDescent="0.2">
      <c r="U60936" s="59"/>
    </row>
    <row r="60937" spans="21:21" x14ac:dyDescent="0.2">
      <c r="U60937" s="59"/>
    </row>
    <row r="60938" spans="21:21" x14ac:dyDescent="0.2">
      <c r="U60938" s="59"/>
    </row>
    <row r="60939" spans="21:21" x14ac:dyDescent="0.2">
      <c r="U60939" s="59"/>
    </row>
    <row r="60940" spans="21:21" x14ac:dyDescent="0.2">
      <c r="U60940" s="59"/>
    </row>
    <row r="60941" spans="21:21" x14ac:dyDescent="0.2">
      <c r="U60941" s="59"/>
    </row>
    <row r="60942" spans="21:21" x14ac:dyDescent="0.2">
      <c r="U60942" s="59"/>
    </row>
    <row r="60943" spans="21:21" x14ac:dyDescent="0.2">
      <c r="U60943" s="59"/>
    </row>
    <row r="60944" spans="21:21" x14ac:dyDescent="0.2">
      <c r="U60944" s="59"/>
    </row>
    <row r="60945" spans="21:21" x14ac:dyDescent="0.2">
      <c r="U60945" s="59"/>
    </row>
    <row r="60946" spans="21:21" x14ac:dyDescent="0.2">
      <c r="U60946" s="59"/>
    </row>
    <row r="60947" spans="21:21" x14ac:dyDescent="0.2">
      <c r="U60947" s="59"/>
    </row>
    <row r="60948" spans="21:21" x14ac:dyDescent="0.2">
      <c r="U60948" s="59"/>
    </row>
    <row r="60949" spans="21:21" x14ac:dyDescent="0.2">
      <c r="U60949" s="59"/>
    </row>
    <row r="60950" spans="21:21" x14ac:dyDescent="0.2">
      <c r="U60950" s="59"/>
    </row>
    <row r="60951" spans="21:21" x14ac:dyDescent="0.2">
      <c r="U60951" s="59"/>
    </row>
    <row r="60952" spans="21:21" x14ac:dyDescent="0.2">
      <c r="U60952" s="59"/>
    </row>
    <row r="60953" spans="21:21" x14ac:dyDescent="0.2">
      <c r="U60953" s="59"/>
    </row>
    <row r="60954" spans="21:21" x14ac:dyDescent="0.2">
      <c r="U60954" s="59"/>
    </row>
    <row r="60955" spans="21:21" x14ac:dyDescent="0.2">
      <c r="U60955" s="59"/>
    </row>
    <row r="60956" spans="21:21" x14ac:dyDescent="0.2">
      <c r="U60956" s="59"/>
    </row>
    <row r="60957" spans="21:21" x14ac:dyDescent="0.2">
      <c r="U60957" s="59"/>
    </row>
    <row r="60958" spans="21:21" x14ac:dyDescent="0.2">
      <c r="U60958" s="59"/>
    </row>
    <row r="60959" spans="21:21" x14ac:dyDescent="0.2">
      <c r="U60959" s="59"/>
    </row>
    <row r="60960" spans="21:21" x14ac:dyDescent="0.2">
      <c r="U60960" s="59"/>
    </row>
    <row r="60961" spans="21:21" x14ac:dyDescent="0.2">
      <c r="U60961" s="59"/>
    </row>
    <row r="60962" spans="21:21" x14ac:dyDescent="0.2">
      <c r="U60962" s="59"/>
    </row>
    <row r="60963" spans="21:21" x14ac:dyDescent="0.2">
      <c r="U60963" s="59"/>
    </row>
    <row r="60964" spans="21:21" x14ac:dyDescent="0.2">
      <c r="U60964" s="59"/>
    </row>
    <row r="60965" spans="21:21" x14ac:dyDescent="0.2">
      <c r="U60965" s="59"/>
    </row>
    <row r="60966" spans="21:21" x14ac:dyDescent="0.2">
      <c r="U60966" s="59"/>
    </row>
    <row r="60967" spans="21:21" x14ac:dyDescent="0.2">
      <c r="U60967" s="59"/>
    </row>
    <row r="60968" spans="21:21" x14ac:dyDescent="0.2">
      <c r="U60968" s="59"/>
    </row>
    <row r="60969" spans="21:21" x14ac:dyDescent="0.2">
      <c r="U60969" s="59"/>
    </row>
    <row r="60970" spans="21:21" x14ac:dyDescent="0.2">
      <c r="U60970" s="59"/>
    </row>
    <row r="60971" spans="21:21" x14ac:dyDescent="0.2">
      <c r="U60971" s="59"/>
    </row>
    <row r="60972" spans="21:21" x14ac:dyDescent="0.2">
      <c r="U60972" s="59"/>
    </row>
    <row r="60973" spans="21:21" x14ac:dyDescent="0.2">
      <c r="U60973" s="59"/>
    </row>
    <row r="60974" spans="21:21" x14ac:dyDescent="0.2">
      <c r="U60974" s="59"/>
    </row>
    <row r="60975" spans="21:21" x14ac:dyDescent="0.2">
      <c r="U60975" s="59"/>
    </row>
    <row r="60976" spans="21:21" x14ac:dyDescent="0.2">
      <c r="U60976" s="59"/>
    </row>
    <row r="60977" spans="21:21" x14ac:dyDescent="0.2">
      <c r="U60977" s="59"/>
    </row>
    <row r="60978" spans="21:21" x14ac:dyDescent="0.2">
      <c r="U60978" s="59"/>
    </row>
    <row r="60979" spans="21:21" x14ac:dyDescent="0.2">
      <c r="U60979" s="59"/>
    </row>
    <row r="60980" spans="21:21" x14ac:dyDescent="0.2">
      <c r="U60980" s="59"/>
    </row>
    <row r="60981" spans="21:21" x14ac:dyDescent="0.2">
      <c r="U60981" s="59"/>
    </row>
    <row r="60982" spans="21:21" x14ac:dyDescent="0.2">
      <c r="U60982" s="59"/>
    </row>
    <row r="60983" spans="21:21" x14ac:dyDescent="0.2">
      <c r="U60983" s="59"/>
    </row>
    <row r="60984" spans="21:21" x14ac:dyDescent="0.2">
      <c r="U60984" s="59"/>
    </row>
    <row r="60985" spans="21:21" x14ac:dyDescent="0.2">
      <c r="U60985" s="59"/>
    </row>
    <row r="60986" spans="21:21" x14ac:dyDescent="0.2">
      <c r="U60986" s="59"/>
    </row>
    <row r="60987" spans="21:21" x14ac:dyDescent="0.2">
      <c r="U60987" s="59"/>
    </row>
    <row r="60988" spans="21:21" x14ac:dyDescent="0.2">
      <c r="U60988" s="59"/>
    </row>
    <row r="60989" spans="21:21" x14ac:dyDescent="0.2">
      <c r="U60989" s="59"/>
    </row>
    <row r="60990" spans="21:21" x14ac:dyDescent="0.2">
      <c r="U60990" s="59"/>
    </row>
    <row r="60991" spans="21:21" x14ac:dyDescent="0.2">
      <c r="U60991" s="59"/>
    </row>
    <row r="60992" spans="21:21" x14ac:dyDescent="0.2">
      <c r="U60992" s="59"/>
    </row>
    <row r="60993" spans="21:21" x14ac:dyDescent="0.2">
      <c r="U60993" s="59"/>
    </row>
    <row r="60994" spans="21:21" x14ac:dyDescent="0.2">
      <c r="U60994" s="59"/>
    </row>
    <row r="60995" spans="21:21" x14ac:dyDescent="0.2">
      <c r="U60995" s="59"/>
    </row>
    <row r="60996" spans="21:21" x14ac:dyDescent="0.2">
      <c r="U60996" s="59"/>
    </row>
    <row r="60997" spans="21:21" x14ac:dyDescent="0.2">
      <c r="U60997" s="59"/>
    </row>
    <row r="60998" spans="21:21" x14ac:dyDescent="0.2">
      <c r="U60998" s="59"/>
    </row>
    <row r="60999" spans="21:21" x14ac:dyDescent="0.2">
      <c r="U60999" s="59"/>
    </row>
    <row r="61000" spans="21:21" x14ac:dyDescent="0.2">
      <c r="U61000" s="59"/>
    </row>
    <row r="61001" spans="21:21" x14ac:dyDescent="0.2">
      <c r="U61001" s="59"/>
    </row>
    <row r="61002" spans="21:21" x14ac:dyDescent="0.2">
      <c r="U61002" s="59"/>
    </row>
    <row r="61003" spans="21:21" x14ac:dyDescent="0.2">
      <c r="U61003" s="59"/>
    </row>
    <row r="61004" spans="21:21" x14ac:dyDescent="0.2">
      <c r="U61004" s="59"/>
    </row>
    <row r="61005" spans="21:21" x14ac:dyDescent="0.2">
      <c r="U61005" s="59"/>
    </row>
    <row r="61006" spans="21:21" x14ac:dyDescent="0.2">
      <c r="U61006" s="59"/>
    </row>
    <row r="61007" spans="21:21" x14ac:dyDescent="0.2">
      <c r="U61007" s="59"/>
    </row>
    <row r="61008" spans="21:21" x14ac:dyDescent="0.2">
      <c r="U61008" s="59"/>
    </row>
    <row r="61009" spans="21:21" x14ac:dyDescent="0.2">
      <c r="U61009" s="59"/>
    </row>
    <row r="61010" spans="21:21" x14ac:dyDescent="0.2">
      <c r="U61010" s="59"/>
    </row>
    <row r="61011" spans="21:21" x14ac:dyDescent="0.2">
      <c r="U61011" s="59"/>
    </row>
    <row r="61012" spans="21:21" x14ac:dyDescent="0.2">
      <c r="U61012" s="59"/>
    </row>
    <row r="61013" spans="21:21" x14ac:dyDescent="0.2">
      <c r="U61013" s="59"/>
    </row>
    <row r="61014" spans="21:21" x14ac:dyDescent="0.2">
      <c r="U61014" s="59"/>
    </row>
    <row r="61015" spans="21:21" x14ac:dyDescent="0.2">
      <c r="U61015" s="59"/>
    </row>
    <row r="61016" spans="21:21" x14ac:dyDescent="0.2">
      <c r="U61016" s="59"/>
    </row>
    <row r="61017" spans="21:21" x14ac:dyDescent="0.2">
      <c r="U61017" s="59"/>
    </row>
    <row r="61018" spans="21:21" x14ac:dyDescent="0.2">
      <c r="U61018" s="59"/>
    </row>
    <row r="61019" spans="21:21" x14ac:dyDescent="0.2">
      <c r="U61019" s="59"/>
    </row>
    <row r="61020" spans="21:21" x14ac:dyDescent="0.2">
      <c r="U61020" s="59"/>
    </row>
    <row r="61021" spans="21:21" x14ac:dyDescent="0.2">
      <c r="U61021" s="59"/>
    </row>
    <row r="61022" spans="21:21" x14ac:dyDescent="0.2">
      <c r="U61022" s="59"/>
    </row>
    <row r="61023" spans="21:21" x14ac:dyDescent="0.2">
      <c r="U61023" s="59"/>
    </row>
    <row r="61024" spans="21:21" x14ac:dyDescent="0.2">
      <c r="U61024" s="59"/>
    </row>
    <row r="61025" spans="21:21" x14ac:dyDescent="0.2">
      <c r="U61025" s="59"/>
    </row>
    <row r="61026" spans="21:21" x14ac:dyDescent="0.2">
      <c r="U61026" s="59"/>
    </row>
    <row r="61027" spans="21:21" x14ac:dyDescent="0.2">
      <c r="U61027" s="59"/>
    </row>
    <row r="61028" spans="21:21" x14ac:dyDescent="0.2">
      <c r="U61028" s="59"/>
    </row>
    <row r="61029" spans="21:21" x14ac:dyDescent="0.2">
      <c r="U61029" s="59"/>
    </row>
    <row r="61030" spans="21:21" x14ac:dyDescent="0.2">
      <c r="U61030" s="59"/>
    </row>
    <row r="61031" spans="21:21" x14ac:dyDescent="0.2">
      <c r="U61031" s="59"/>
    </row>
    <row r="61032" spans="21:21" x14ac:dyDescent="0.2">
      <c r="U61032" s="59"/>
    </row>
    <row r="61033" spans="21:21" x14ac:dyDescent="0.2">
      <c r="U61033" s="59"/>
    </row>
    <row r="61034" spans="21:21" x14ac:dyDescent="0.2">
      <c r="U61034" s="59"/>
    </row>
    <row r="61035" spans="21:21" x14ac:dyDescent="0.2">
      <c r="U61035" s="59"/>
    </row>
    <row r="61036" spans="21:21" x14ac:dyDescent="0.2">
      <c r="U61036" s="59"/>
    </row>
    <row r="61037" spans="21:21" x14ac:dyDescent="0.2">
      <c r="U61037" s="59"/>
    </row>
    <row r="61038" spans="21:21" x14ac:dyDescent="0.2">
      <c r="U61038" s="59"/>
    </row>
    <row r="61039" spans="21:21" x14ac:dyDescent="0.2">
      <c r="U61039" s="59"/>
    </row>
    <row r="61040" spans="21:21" x14ac:dyDescent="0.2">
      <c r="U61040" s="59"/>
    </row>
    <row r="61041" spans="21:21" x14ac:dyDescent="0.2">
      <c r="U61041" s="59"/>
    </row>
    <row r="61042" spans="21:21" x14ac:dyDescent="0.2">
      <c r="U61042" s="59"/>
    </row>
    <row r="61043" spans="21:21" x14ac:dyDescent="0.2">
      <c r="U61043" s="59"/>
    </row>
    <row r="61044" spans="21:21" x14ac:dyDescent="0.2">
      <c r="U61044" s="59"/>
    </row>
    <row r="61045" spans="21:21" x14ac:dyDescent="0.2">
      <c r="U61045" s="59"/>
    </row>
    <row r="61046" spans="21:21" x14ac:dyDescent="0.2">
      <c r="U61046" s="59"/>
    </row>
    <row r="61047" spans="21:21" x14ac:dyDescent="0.2">
      <c r="U61047" s="59"/>
    </row>
    <row r="61048" spans="21:21" x14ac:dyDescent="0.2">
      <c r="U61048" s="59"/>
    </row>
    <row r="61049" spans="21:21" x14ac:dyDescent="0.2">
      <c r="U61049" s="59"/>
    </row>
    <row r="61050" spans="21:21" x14ac:dyDescent="0.2">
      <c r="U61050" s="59"/>
    </row>
    <row r="61051" spans="21:21" x14ac:dyDescent="0.2">
      <c r="U61051" s="59"/>
    </row>
    <row r="61052" spans="21:21" x14ac:dyDescent="0.2">
      <c r="U61052" s="59"/>
    </row>
    <row r="61053" spans="21:21" x14ac:dyDescent="0.2">
      <c r="U61053" s="59"/>
    </row>
    <row r="61054" spans="21:21" x14ac:dyDescent="0.2">
      <c r="U61054" s="59"/>
    </row>
    <row r="61055" spans="21:21" x14ac:dyDescent="0.2">
      <c r="U61055" s="59"/>
    </row>
    <row r="61056" spans="21:21" x14ac:dyDescent="0.2">
      <c r="U61056" s="59"/>
    </row>
    <row r="61057" spans="21:21" x14ac:dyDescent="0.2">
      <c r="U61057" s="59"/>
    </row>
    <row r="61058" spans="21:21" x14ac:dyDescent="0.2">
      <c r="U61058" s="59"/>
    </row>
    <row r="61059" spans="21:21" x14ac:dyDescent="0.2">
      <c r="U61059" s="59"/>
    </row>
    <row r="61060" spans="21:21" x14ac:dyDescent="0.2">
      <c r="U61060" s="59"/>
    </row>
    <row r="61061" spans="21:21" x14ac:dyDescent="0.2">
      <c r="U61061" s="59"/>
    </row>
    <row r="61062" spans="21:21" x14ac:dyDescent="0.2">
      <c r="U61062" s="59"/>
    </row>
    <row r="61063" spans="21:21" x14ac:dyDescent="0.2">
      <c r="U61063" s="59"/>
    </row>
    <row r="61064" spans="21:21" x14ac:dyDescent="0.2">
      <c r="U61064" s="59"/>
    </row>
    <row r="61065" spans="21:21" x14ac:dyDescent="0.2">
      <c r="U61065" s="59"/>
    </row>
    <row r="61066" spans="21:21" x14ac:dyDescent="0.2">
      <c r="U61066" s="59"/>
    </row>
    <row r="61067" spans="21:21" x14ac:dyDescent="0.2">
      <c r="U61067" s="59"/>
    </row>
    <row r="61068" spans="21:21" x14ac:dyDescent="0.2">
      <c r="U61068" s="59"/>
    </row>
    <row r="61069" spans="21:21" x14ac:dyDescent="0.2">
      <c r="U61069" s="59"/>
    </row>
    <row r="61070" spans="21:21" x14ac:dyDescent="0.2">
      <c r="U61070" s="59"/>
    </row>
    <row r="61071" spans="21:21" x14ac:dyDescent="0.2">
      <c r="U61071" s="59"/>
    </row>
    <row r="61072" spans="21:21" x14ac:dyDescent="0.2">
      <c r="U61072" s="59"/>
    </row>
    <row r="61073" spans="21:21" x14ac:dyDescent="0.2">
      <c r="U61073" s="59"/>
    </row>
    <row r="61074" spans="21:21" x14ac:dyDescent="0.2">
      <c r="U61074" s="59"/>
    </row>
    <row r="61075" spans="21:21" x14ac:dyDescent="0.2">
      <c r="U61075" s="59"/>
    </row>
    <row r="61076" spans="21:21" x14ac:dyDescent="0.2">
      <c r="U61076" s="59"/>
    </row>
    <row r="61077" spans="21:21" x14ac:dyDescent="0.2">
      <c r="U61077" s="59"/>
    </row>
    <row r="61078" spans="21:21" x14ac:dyDescent="0.2">
      <c r="U61078" s="59"/>
    </row>
    <row r="61079" spans="21:21" x14ac:dyDescent="0.2">
      <c r="U61079" s="59"/>
    </row>
    <row r="61080" spans="21:21" x14ac:dyDescent="0.2">
      <c r="U61080" s="59"/>
    </row>
    <row r="61081" spans="21:21" x14ac:dyDescent="0.2">
      <c r="U61081" s="59"/>
    </row>
    <row r="61082" spans="21:21" x14ac:dyDescent="0.2">
      <c r="U61082" s="59"/>
    </row>
    <row r="61083" spans="21:21" x14ac:dyDescent="0.2">
      <c r="U61083" s="59"/>
    </row>
    <row r="61084" spans="21:21" x14ac:dyDescent="0.2">
      <c r="U61084" s="59"/>
    </row>
    <row r="61085" spans="21:21" x14ac:dyDescent="0.2">
      <c r="U61085" s="59"/>
    </row>
    <row r="61086" spans="21:21" x14ac:dyDescent="0.2">
      <c r="U61086" s="59"/>
    </row>
    <row r="61087" spans="21:21" x14ac:dyDescent="0.2">
      <c r="U61087" s="59"/>
    </row>
    <row r="61088" spans="21:21" x14ac:dyDescent="0.2">
      <c r="U61088" s="59"/>
    </row>
    <row r="61089" spans="21:21" x14ac:dyDescent="0.2">
      <c r="U61089" s="59"/>
    </row>
    <row r="61090" spans="21:21" x14ac:dyDescent="0.2">
      <c r="U61090" s="59"/>
    </row>
    <row r="61091" spans="21:21" x14ac:dyDescent="0.2">
      <c r="U61091" s="59"/>
    </row>
    <row r="61092" spans="21:21" x14ac:dyDescent="0.2">
      <c r="U61092" s="59"/>
    </row>
    <row r="61093" spans="21:21" x14ac:dyDescent="0.2">
      <c r="U61093" s="59"/>
    </row>
    <row r="61094" spans="21:21" x14ac:dyDescent="0.2">
      <c r="U61094" s="59"/>
    </row>
    <row r="61095" spans="21:21" x14ac:dyDescent="0.2">
      <c r="U61095" s="59"/>
    </row>
    <row r="61096" spans="21:21" x14ac:dyDescent="0.2">
      <c r="U61096" s="59"/>
    </row>
    <row r="61097" spans="21:21" x14ac:dyDescent="0.2">
      <c r="U61097" s="59"/>
    </row>
    <row r="61098" spans="21:21" x14ac:dyDescent="0.2">
      <c r="U61098" s="59"/>
    </row>
    <row r="61099" spans="21:21" x14ac:dyDescent="0.2">
      <c r="U61099" s="59"/>
    </row>
    <row r="61100" spans="21:21" x14ac:dyDescent="0.2">
      <c r="U61100" s="59"/>
    </row>
    <row r="61101" spans="21:21" x14ac:dyDescent="0.2">
      <c r="U61101" s="59"/>
    </row>
    <row r="61102" spans="21:21" x14ac:dyDescent="0.2">
      <c r="U61102" s="59"/>
    </row>
    <row r="61103" spans="21:21" x14ac:dyDescent="0.2">
      <c r="U61103" s="59"/>
    </row>
    <row r="61104" spans="21:21" x14ac:dyDescent="0.2">
      <c r="U61104" s="59"/>
    </row>
    <row r="61105" spans="21:21" x14ac:dyDescent="0.2">
      <c r="U61105" s="59"/>
    </row>
    <row r="61106" spans="21:21" x14ac:dyDescent="0.2">
      <c r="U61106" s="59"/>
    </row>
    <row r="61107" spans="21:21" x14ac:dyDescent="0.2">
      <c r="U61107" s="59"/>
    </row>
    <row r="61108" spans="21:21" x14ac:dyDescent="0.2">
      <c r="U61108" s="59"/>
    </row>
    <row r="61109" spans="21:21" x14ac:dyDescent="0.2">
      <c r="U61109" s="59"/>
    </row>
    <row r="61110" spans="21:21" x14ac:dyDescent="0.2">
      <c r="U61110" s="59"/>
    </row>
    <row r="61111" spans="21:21" x14ac:dyDescent="0.2">
      <c r="U61111" s="59"/>
    </row>
    <row r="61112" spans="21:21" x14ac:dyDescent="0.2">
      <c r="U61112" s="59"/>
    </row>
    <row r="61113" spans="21:21" x14ac:dyDescent="0.2">
      <c r="U61113" s="59"/>
    </row>
    <row r="61114" spans="21:21" x14ac:dyDescent="0.2">
      <c r="U61114" s="59"/>
    </row>
    <row r="61115" spans="21:21" x14ac:dyDescent="0.2">
      <c r="U61115" s="59"/>
    </row>
    <row r="61116" spans="21:21" x14ac:dyDescent="0.2">
      <c r="U61116" s="59"/>
    </row>
    <row r="61117" spans="21:21" x14ac:dyDescent="0.2">
      <c r="U61117" s="59"/>
    </row>
    <row r="61118" spans="21:21" x14ac:dyDescent="0.2">
      <c r="U61118" s="59"/>
    </row>
    <row r="61119" spans="21:21" x14ac:dyDescent="0.2">
      <c r="U61119" s="59"/>
    </row>
    <row r="61120" spans="21:21" x14ac:dyDescent="0.2">
      <c r="U61120" s="59"/>
    </row>
    <row r="61121" spans="21:21" x14ac:dyDescent="0.2">
      <c r="U61121" s="59"/>
    </row>
    <row r="61122" spans="21:21" x14ac:dyDescent="0.2">
      <c r="U61122" s="59"/>
    </row>
    <row r="61123" spans="21:21" x14ac:dyDescent="0.2">
      <c r="U61123" s="59"/>
    </row>
    <row r="61124" spans="21:21" x14ac:dyDescent="0.2">
      <c r="U61124" s="59"/>
    </row>
    <row r="61125" spans="21:21" x14ac:dyDescent="0.2">
      <c r="U61125" s="59"/>
    </row>
    <row r="61126" spans="21:21" x14ac:dyDescent="0.2">
      <c r="U61126" s="59"/>
    </row>
    <row r="61127" spans="21:21" x14ac:dyDescent="0.2">
      <c r="U61127" s="59"/>
    </row>
    <row r="61128" spans="21:21" x14ac:dyDescent="0.2">
      <c r="U61128" s="59"/>
    </row>
    <row r="61129" spans="21:21" x14ac:dyDescent="0.2">
      <c r="U61129" s="59"/>
    </row>
    <row r="61130" spans="21:21" x14ac:dyDescent="0.2">
      <c r="U61130" s="59"/>
    </row>
    <row r="61131" spans="21:21" x14ac:dyDescent="0.2">
      <c r="U61131" s="59"/>
    </row>
    <row r="61132" spans="21:21" x14ac:dyDescent="0.2">
      <c r="U61132" s="59"/>
    </row>
    <row r="61133" spans="21:21" x14ac:dyDescent="0.2">
      <c r="U61133" s="59"/>
    </row>
    <row r="61134" spans="21:21" x14ac:dyDescent="0.2">
      <c r="U61134" s="59"/>
    </row>
    <row r="61135" spans="21:21" x14ac:dyDescent="0.2">
      <c r="U61135" s="59"/>
    </row>
    <row r="61136" spans="21:21" x14ac:dyDescent="0.2">
      <c r="U61136" s="59"/>
    </row>
    <row r="61137" spans="21:21" x14ac:dyDescent="0.2">
      <c r="U61137" s="59"/>
    </row>
    <row r="61138" spans="21:21" x14ac:dyDescent="0.2">
      <c r="U61138" s="59"/>
    </row>
    <row r="61139" spans="21:21" x14ac:dyDescent="0.2">
      <c r="U61139" s="59"/>
    </row>
    <row r="61140" spans="21:21" x14ac:dyDescent="0.2">
      <c r="U61140" s="59"/>
    </row>
    <row r="61141" spans="21:21" x14ac:dyDescent="0.2">
      <c r="U61141" s="59"/>
    </row>
    <row r="61142" spans="21:21" x14ac:dyDescent="0.2">
      <c r="U61142" s="59"/>
    </row>
    <row r="61143" spans="21:21" x14ac:dyDescent="0.2">
      <c r="U61143" s="59"/>
    </row>
    <row r="61144" spans="21:21" x14ac:dyDescent="0.2">
      <c r="U61144" s="59"/>
    </row>
    <row r="61145" spans="21:21" x14ac:dyDescent="0.2">
      <c r="U61145" s="59"/>
    </row>
    <row r="61146" spans="21:21" x14ac:dyDescent="0.2">
      <c r="U61146" s="59"/>
    </row>
    <row r="61147" spans="21:21" x14ac:dyDescent="0.2">
      <c r="U61147" s="59"/>
    </row>
    <row r="61148" spans="21:21" x14ac:dyDescent="0.2">
      <c r="U61148" s="59"/>
    </row>
    <row r="61149" spans="21:21" x14ac:dyDescent="0.2">
      <c r="U61149" s="59"/>
    </row>
    <row r="61150" spans="21:21" x14ac:dyDescent="0.2">
      <c r="U61150" s="59"/>
    </row>
    <row r="61151" spans="21:21" x14ac:dyDescent="0.2">
      <c r="U61151" s="59"/>
    </row>
    <row r="61152" spans="21:21" x14ac:dyDescent="0.2">
      <c r="U61152" s="59"/>
    </row>
    <row r="61153" spans="21:21" x14ac:dyDescent="0.2">
      <c r="U61153" s="59"/>
    </row>
    <row r="61154" spans="21:21" x14ac:dyDescent="0.2">
      <c r="U61154" s="59"/>
    </row>
    <row r="61155" spans="21:21" x14ac:dyDescent="0.2">
      <c r="U61155" s="59"/>
    </row>
    <row r="61156" spans="21:21" x14ac:dyDescent="0.2">
      <c r="U61156" s="59"/>
    </row>
    <row r="61157" spans="21:21" x14ac:dyDescent="0.2">
      <c r="U61157" s="59"/>
    </row>
    <row r="61158" spans="21:21" x14ac:dyDescent="0.2">
      <c r="U61158" s="59"/>
    </row>
    <row r="61159" spans="21:21" x14ac:dyDescent="0.2">
      <c r="U61159" s="59"/>
    </row>
    <row r="61160" spans="21:21" x14ac:dyDescent="0.2">
      <c r="U61160" s="59"/>
    </row>
    <row r="61161" spans="21:21" x14ac:dyDescent="0.2">
      <c r="U61161" s="59"/>
    </row>
    <row r="61162" spans="21:21" x14ac:dyDescent="0.2">
      <c r="U61162" s="59"/>
    </row>
    <row r="61163" spans="21:21" x14ac:dyDescent="0.2">
      <c r="U61163" s="59"/>
    </row>
    <row r="61164" spans="21:21" x14ac:dyDescent="0.2">
      <c r="U61164" s="59"/>
    </row>
    <row r="61165" spans="21:21" x14ac:dyDescent="0.2">
      <c r="U61165" s="59"/>
    </row>
    <row r="61166" spans="21:21" x14ac:dyDescent="0.2">
      <c r="U61166" s="59"/>
    </row>
    <row r="61167" spans="21:21" x14ac:dyDescent="0.2">
      <c r="U61167" s="59"/>
    </row>
    <row r="61168" spans="21:21" x14ac:dyDescent="0.2">
      <c r="U61168" s="59"/>
    </row>
    <row r="61169" spans="21:21" x14ac:dyDescent="0.2">
      <c r="U61169" s="59"/>
    </row>
    <row r="61170" spans="21:21" x14ac:dyDescent="0.2">
      <c r="U61170" s="59"/>
    </row>
    <row r="61171" spans="21:21" x14ac:dyDescent="0.2">
      <c r="U61171" s="59"/>
    </row>
    <row r="61172" spans="21:21" x14ac:dyDescent="0.2">
      <c r="U61172" s="59"/>
    </row>
    <row r="61173" spans="21:21" x14ac:dyDescent="0.2">
      <c r="U61173" s="59"/>
    </row>
    <row r="61174" spans="21:21" x14ac:dyDescent="0.2">
      <c r="U61174" s="59"/>
    </row>
    <row r="61175" spans="21:21" x14ac:dyDescent="0.2">
      <c r="U61175" s="59"/>
    </row>
    <row r="61176" spans="21:21" x14ac:dyDescent="0.2">
      <c r="U61176" s="59"/>
    </row>
    <row r="61177" spans="21:21" x14ac:dyDescent="0.2">
      <c r="U61177" s="59"/>
    </row>
    <row r="61178" spans="21:21" x14ac:dyDescent="0.2">
      <c r="U61178" s="59"/>
    </row>
    <row r="61179" spans="21:21" x14ac:dyDescent="0.2">
      <c r="U61179" s="59"/>
    </row>
    <row r="61180" spans="21:21" x14ac:dyDescent="0.2">
      <c r="U61180" s="59"/>
    </row>
    <row r="61181" spans="21:21" x14ac:dyDescent="0.2">
      <c r="U61181" s="59"/>
    </row>
    <row r="61182" spans="21:21" x14ac:dyDescent="0.2">
      <c r="U61182" s="59"/>
    </row>
    <row r="61183" spans="21:21" x14ac:dyDescent="0.2">
      <c r="U61183" s="59"/>
    </row>
    <row r="61184" spans="21:21" x14ac:dyDescent="0.2">
      <c r="U61184" s="59"/>
    </row>
    <row r="61185" spans="21:21" x14ac:dyDescent="0.2">
      <c r="U61185" s="59"/>
    </row>
    <row r="61186" spans="21:21" x14ac:dyDescent="0.2">
      <c r="U61186" s="59"/>
    </row>
    <row r="61187" spans="21:21" x14ac:dyDescent="0.2">
      <c r="U61187" s="59"/>
    </row>
    <row r="61188" spans="21:21" x14ac:dyDescent="0.2">
      <c r="U61188" s="59"/>
    </row>
    <row r="61189" spans="21:21" x14ac:dyDescent="0.2">
      <c r="U61189" s="59"/>
    </row>
    <row r="61190" spans="21:21" x14ac:dyDescent="0.2">
      <c r="U61190" s="59"/>
    </row>
    <row r="61191" spans="21:21" x14ac:dyDescent="0.2">
      <c r="U61191" s="59"/>
    </row>
    <row r="61192" spans="21:21" x14ac:dyDescent="0.2">
      <c r="U61192" s="59"/>
    </row>
    <row r="61193" spans="21:21" x14ac:dyDescent="0.2">
      <c r="U61193" s="59"/>
    </row>
    <row r="61194" spans="21:21" x14ac:dyDescent="0.2">
      <c r="U61194" s="59"/>
    </row>
    <row r="61195" spans="21:21" x14ac:dyDescent="0.2">
      <c r="U61195" s="59"/>
    </row>
    <row r="61196" spans="21:21" x14ac:dyDescent="0.2">
      <c r="U61196" s="59"/>
    </row>
    <row r="61197" spans="21:21" x14ac:dyDescent="0.2">
      <c r="U61197" s="59"/>
    </row>
    <row r="61198" spans="21:21" x14ac:dyDescent="0.2">
      <c r="U61198" s="59"/>
    </row>
    <row r="61199" spans="21:21" x14ac:dyDescent="0.2">
      <c r="U61199" s="59"/>
    </row>
    <row r="61200" spans="21:21" x14ac:dyDescent="0.2">
      <c r="U61200" s="59"/>
    </row>
    <row r="61201" spans="21:21" x14ac:dyDescent="0.2">
      <c r="U61201" s="59"/>
    </row>
    <row r="61202" spans="21:21" x14ac:dyDescent="0.2">
      <c r="U61202" s="59"/>
    </row>
    <row r="61203" spans="21:21" x14ac:dyDescent="0.2">
      <c r="U61203" s="59"/>
    </row>
    <row r="61204" spans="21:21" x14ac:dyDescent="0.2">
      <c r="U61204" s="59"/>
    </row>
    <row r="61205" spans="21:21" x14ac:dyDescent="0.2">
      <c r="U61205" s="59"/>
    </row>
    <row r="61206" spans="21:21" x14ac:dyDescent="0.2">
      <c r="U61206" s="59"/>
    </row>
    <row r="61207" spans="21:21" x14ac:dyDescent="0.2">
      <c r="U61207" s="59"/>
    </row>
    <row r="61208" spans="21:21" x14ac:dyDescent="0.2">
      <c r="U61208" s="59"/>
    </row>
    <row r="61209" spans="21:21" x14ac:dyDescent="0.2">
      <c r="U61209" s="59"/>
    </row>
    <row r="61210" spans="21:21" x14ac:dyDescent="0.2">
      <c r="U61210" s="59"/>
    </row>
    <row r="61211" spans="21:21" x14ac:dyDescent="0.2">
      <c r="U61211" s="59"/>
    </row>
    <row r="61212" spans="21:21" x14ac:dyDescent="0.2">
      <c r="U61212" s="59"/>
    </row>
    <row r="61213" spans="21:21" x14ac:dyDescent="0.2">
      <c r="U61213" s="59"/>
    </row>
    <row r="61214" spans="21:21" x14ac:dyDescent="0.2">
      <c r="U61214" s="59"/>
    </row>
    <row r="61215" spans="21:21" x14ac:dyDescent="0.2">
      <c r="U61215" s="59"/>
    </row>
    <row r="61216" spans="21:21" x14ac:dyDescent="0.2">
      <c r="U61216" s="59"/>
    </row>
    <row r="61217" spans="21:21" x14ac:dyDescent="0.2">
      <c r="U61217" s="59"/>
    </row>
    <row r="61218" spans="21:21" x14ac:dyDescent="0.2">
      <c r="U61218" s="59"/>
    </row>
    <row r="61219" spans="21:21" x14ac:dyDescent="0.2">
      <c r="U61219" s="59"/>
    </row>
    <row r="61220" spans="21:21" x14ac:dyDescent="0.2">
      <c r="U61220" s="59"/>
    </row>
    <row r="61221" spans="21:21" x14ac:dyDescent="0.2">
      <c r="U61221" s="59"/>
    </row>
    <row r="61222" spans="21:21" x14ac:dyDescent="0.2">
      <c r="U61222" s="59"/>
    </row>
    <row r="61223" spans="21:21" x14ac:dyDescent="0.2">
      <c r="U61223" s="59"/>
    </row>
    <row r="61224" spans="21:21" x14ac:dyDescent="0.2">
      <c r="U61224" s="59"/>
    </row>
    <row r="61225" spans="21:21" x14ac:dyDescent="0.2">
      <c r="U61225" s="59"/>
    </row>
    <row r="61226" spans="21:21" x14ac:dyDescent="0.2">
      <c r="U61226" s="59"/>
    </row>
    <row r="61227" spans="21:21" x14ac:dyDescent="0.2">
      <c r="U61227" s="59"/>
    </row>
    <row r="61228" spans="21:21" x14ac:dyDescent="0.2">
      <c r="U61228" s="59"/>
    </row>
    <row r="61229" spans="21:21" x14ac:dyDescent="0.2">
      <c r="U61229" s="59"/>
    </row>
    <row r="61230" spans="21:21" x14ac:dyDescent="0.2">
      <c r="U61230" s="59"/>
    </row>
    <row r="61231" spans="21:21" x14ac:dyDescent="0.2">
      <c r="U61231" s="59"/>
    </row>
    <row r="61232" spans="21:21" x14ac:dyDescent="0.2">
      <c r="U61232" s="59"/>
    </row>
    <row r="61233" spans="21:21" x14ac:dyDescent="0.2">
      <c r="U61233" s="59"/>
    </row>
    <row r="61234" spans="21:21" x14ac:dyDescent="0.2">
      <c r="U61234" s="59"/>
    </row>
    <row r="61235" spans="21:21" x14ac:dyDescent="0.2">
      <c r="U61235" s="59"/>
    </row>
    <row r="61236" spans="21:21" x14ac:dyDescent="0.2">
      <c r="U61236" s="59"/>
    </row>
    <row r="61237" spans="21:21" x14ac:dyDescent="0.2">
      <c r="U61237" s="59"/>
    </row>
    <row r="61238" spans="21:21" x14ac:dyDescent="0.2">
      <c r="U61238" s="59"/>
    </row>
    <row r="61239" spans="21:21" x14ac:dyDescent="0.2">
      <c r="U61239" s="59"/>
    </row>
    <row r="61240" spans="21:21" x14ac:dyDescent="0.2">
      <c r="U61240" s="59"/>
    </row>
    <row r="61241" spans="21:21" x14ac:dyDescent="0.2">
      <c r="U61241" s="59"/>
    </row>
    <row r="61242" spans="21:21" x14ac:dyDescent="0.2">
      <c r="U61242" s="59"/>
    </row>
    <row r="61243" spans="21:21" x14ac:dyDescent="0.2">
      <c r="U61243" s="59"/>
    </row>
    <row r="61244" spans="21:21" x14ac:dyDescent="0.2">
      <c r="U61244" s="59"/>
    </row>
    <row r="61245" spans="21:21" x14ac:dyDescent="0.2">
      <c r="U61245" s="59"/>
    </row>
    <row r="61246" spans="21:21" x14ac:dyDescent="0.2">
      <c r="U61246" s="59"/>
    </row>
    <row r="61247" spans="21:21" x14ac:dyDescent="0.2">
      <c r="U61247" s="59"/>
    </row>
    <row r="61248" spans="21:21" x14ac:dyDescent="0.2">
      <c r="U61248" s="59"/>
    </row>
    <row r="61249" spans="21:21" x14ac:dyDescent="0.2">
      <c r="U61249" s="59"/>
    </row>
    <row r="61250" spans="21:21" x14ac:dyDescent="0.2">
      <c r="U61250" s="59"/>
    </row>
    <row r="61251" spans="21:21" x14ac:dyDescent="0.2">
      <c r="U61251" s="59"/>
    </row>
    <row r="61252" spans="21:21" x14ac:dyDescent="0.2">
      <c r="U61252" s="59"/>
    </row>
    <row r="61253" spans="21:21" x14ac:dyDescent="0.2">
      <c r="U61253" s="59"/>
    </row>
    <row r="61254" spans="21:21" x14ac:dyDescent="0.2">
      <c r="U61254" s="59"/>
    </row>
    <row r="61255" spans="21:21" x14ac:dyDescent="0.2">
      <c r="U61255" s="59"/>
    </row>
    <row r="61256" spans="21:21" x14ac:dyDescent="0.2">
      <c r="U61256" s="59"/>
    </row>
    <row r="61257" spans="21:21" x14ac:dyDescent="0.2">
      <c r="U61257" s="59"/>
    </row>
    <row r="61258" spans="21:21" x14ac:dyDescent="0.2">
      <c r="U61258" s="59"/>
    </row>
    <row r="61259" spans="21:21" x14ac:dyDescent="0.2">
      <c r="U61259" s="59"/>
    </row>
    <row r="61260" spans="21:21" x14ac:dyDescent="0.2">
      <c r="U61260" s="59"/>
    </row>
    <row r="61261" spans="21:21" x14ac:dyDescent="0.2">
      <c r="U61261" s="59"/>
    </row>
    <row r="61262" spans="21:21" x14ac:dyDescent="0.2">
      <c r="U61262" s="59"/>
    </row>
    <row r="61263" spans="21:21" x14ac:dyDescent="0.2">
      <c r="U61263" s="59"/>
    </row>
    <row r="61264" spans="21:21" x14ac:dyDescent="0.2">
      <c r="U61264" s="59"/>
    </row>
    <row r="61265" spans="21:21" x14ac:dyDescent="0.2">
      <c r="U61265" s="59"/>
    </row>
    <row r="61266" spans="21:21" x14ac:dyDescent="0.2">
      <c r="U61266" s="59"/>
    </row>
    <row r="61267" spans="21:21" x14ac:dyDescent="0.2">
      <c r="U61267" s="59"/>
    </row>
    <row r="61268" spans="21:21" x14ac:dyDescent="0.2">
      <c r="U61268" s="59"/>
    </row>
    <row r="61269" spans="21:21" x14ac:dyDescent="0.2">
      <c r="U61269" s="59"/>
    </row>
    <row r="61270" spans="21:21" x14ac:dyDescent="0.2">
      <c r="U61270" s="59"/>
    </row>
    <row r="61271" spans="21:21" x14ac:dyDescent="0.2">
      <c r="U61271" s="59"/>
    </row>
    <row r="61272" spans="21:21" x14ac:dyDescent="0.2">
      <c r="U61272" s="59"/>
    </row>
    <row r="61273" spans="21:21" x14ac:dyDescent="0.2">
      <c r="U61273" s="59"/>
    </row>
    <row r="61274" spans="21:21" x14ac:dyDescent="0.2">
      <c r="U61274" s="59"/>
    </row>
    <row r="61275" spans="21:21" x14ac:dyDescent="0.2">
      <c r="U61275" s="59"/>
    </row>
    <row r="61276" spans="21:21" x14ac:dyDescent="0.2">
      <c r="U61276" s="59"/>
    </row>
    <row r="61277" spans="21:21" x14ac:dyDescent="0.2">
      <c r="U61277" s="59"/>
    </row>
    <row r="61278" spans="21:21" x14ac:dyDescent="0.2">
      <c r="U61278" s="59"/>
    </row>
    <row r="61279" spans="21:21" x14ac:dyDescent="0.2">
      <c r="U61279" s="59"/>
    </row>
    <row r="61280" spans="21:21" x14ac:dyDescent="0.2">
      <c r="U61280" s="59"/>
    </row>
    <row r="61281" spans="21:21" x14ac:dyDescent="0.2">
      <c r="U61281" s="59"/>
    </row>
    <row r="61282" spans="21:21" x14ac:dyDescent="0.2">
      <c r="U61282" s="59"/>
    </row>
    <row r="61283" spans="21:21" x14ac:dyDescent="0.2">
      <c r="U61283" s="59"/>
    </row>
    <row r="61284" spans="21:21" x14ac:dyDescent="0.2">
      <c r="U61284" s="59"/>
    </row>
    <row r="61285" spans="21:21" x14ac:dyDescent="0.2">
      <c r="U61285" s="59"/>
    </row>
    <row r="61286" spans="21:21" x14ac:dyDescent="0.2">
      <c r="U61286" s="59"/>
    </row>
    <row r="61287" spans="21:21" x14ac:dyDescent="0.2">
      <c r="U61287" s="59"/>
    </row>
    <row r="61288" spans="21:21" x14ac:dyDescent="0.2">
      <c r="U61288" s="59"/>
    </row>
    <row r="61289" spans="21:21" x14ac:dyDescent="0.2">
      <c r="U61289" s="59"/>
    </row>
    <row r="61290" spans="21:21" x14ac:dyDescent="0.2">
      <c r="U61290" s="59"/>
    </row>
    <row r="61291" spans="21:21" x14ac:dyDescent="0.2">
      <c r="U61291" s="59"/>
    </row>
    <row r="61292" spans="21:21" x14ac:dyDescent="0.2">
      <c r="U61292" s="59"/>
    </row>
    <row r="61293" spans="21:21" x14ac:dyDescent="0.2">
      <c r="U61293" s="59"/>
    </row>
    <row r="61294" spans="21:21" x14ac:dyDescent="0.2">
      <c r="U61294" s="59"/>
    </row>
    <row r="61295" spans="21:21" x14ac:dyDescent="0.2">
      <c r="U61295" s="59"/>
    </row>
    <row r="61296" spans="21:21" x14ac:dyDescent="0.2">
      <c r="U61296" s="59"/>
    </row>
    <row r="61297" spans="21:21" x14ac:dyDescent="0.2">
      <c r="U61297" s="59"/>
    </row>
    <row r="61298" spans="21:21" x14ac:dyDescent="0.2">
      <c r="U61298" s="59"/>
    </row>
    <row r="61299" spans="21:21" x14ac:dyDescent="0.2">
      <c r="U61299" s="59"/>
    </row>
    <row r="61300" spans="21:21" x14ac:dyDescent="0.2">
      <c r="U61300" s="59"/>
    </row>
    <row r="61301" spans="21:21" x14ac:dyDescent="0.2">
      <c r="U61301" s="59"/>
    </row>
    <row r="61302" spans="21:21" x14ac:dyDescent="0.2">
      <c r="U61302" s="59"/>
    </row>
    <row r="61303" spans="21:21" x14ac:dyDescent="0.2">
      <c r="U61303" s="59"/>
    </row>
    <row r="61304" spans="21:21" x14ac:dyDescent="0.2">
      <c r="U61304" s="59"/>
    </row>
    <row r="61305" spans="21:21" x14ac:dyDescent="0.2">
      <c r="U61305" s="59"/>
    </row>
    <row r="61306" spans="21:21" x14ac:dyDescent="0.2">
      <c r="U61306" s="59"/>
    </row>
    <row r="61307" spans="21:21" x14ac:dyDescent="0.2">
      <c r="U61307" s="59"/>
    </row>
    <row r="61308" spans="21:21" x14ac:dyDescent="0.2">
      <c r="U61308" s="59"/>
    </row>
    <row r="61309" spans="21:21" x14ac:dyDescent="0.2">
      <c r="U61309" s="59"/>
    </row>
    <row r="61310" spans="21:21" x14ac:dyDescent="0.2">
      <c r="U61310" s="59"/>
    </row>
    <row r="61311" spans="21:21" x14ac:dyDescent="0.2">
      <c r="U61311" s="59"/>
    </row>
    <row r="61312" spans="21:21" x14ac:dyDescent="0.2">
      <c r="U61312" s="59"/>
    </row>
    <row r="61313" spans="21:21" x14ac:dyDescent="0.2">
      <c r="U61313" s="59"/>
    </row>
    <row r="61314" spans="21:21" x14ac:dyDescent="0.2">
      <c r="U61314" s="59"/>
    </row>
    <row r="61315" spans="21:21" x14ac:dyDescent="0.2">
      <c r="U61315" s="59"/>
    </row>
    <row r="61316" spans="21:21" x14ac:dyDescent="0.2">
      <c r="U61316" s="59"/>
    </row>
    <row r="61317" spans="21:21" x14ac:dyDescent="0.2">
      <c r="U61317" s="59"/>
    </row>
    <row r="61318" spans="21:21" x14ac:dyDescent="0.2">
      <c r="U61318" s="59"/>
    </row>
    <row r="61319" spans="21:21" x14ac:dyDescent="0.2">
      <c r="U61319" s="59"/>
    </row>
    <row r="61320" spans="21:21" x14ac:dyDescent="0.2">
      <c r="U61320" s="59"/>
    </row>
    <row r="61321" spans="21:21" x14ac:dyDescent="0.2">
      <c r="U61321" s="59"/>
    </row>
    <row r="61322" spans="21:21" x14ac:dyDescent="0.2">
      <c r="U61322" s="59"/>
    </row>
    <row r="61323" spans="21:21" x14ac:dyDescent="0.2">
      <c r="U61323" s="59"/>
    </row>
    <row r="61324" spans="21:21" x14ac:dyDescent="0.2">
      <c r="U61324" s="59"/>
    </row>
    <row r="61325" spans="21:21" x14ac:dyDescent="0.2">
      <c r="U61325" s="59"/>
    </row>
    <row r="61326" spans="21:21" x14ac:dyDescent="0.2">
      <c r="U61326" s="59"/>
    </row>
    <row r="61327" spans="21:21" x14ac:dyDescent="0.2">
      <c r="U61327" s="59"/>
    </row>
    <row r="61328" spans="21:21" x14ac:dyDescent="0.2">
      <c r="U61328" s="59"/>
    </row>
    <row r="61329" spans="21:21" x14ac:dyDescent="0.2">
      <c r="U61329" s="59"/>
    </row>
    <row r="61330" spans="21:21" x14ac:dyDescent="0.2">
      <c r="U61330" s="59"/>
    </row>
    <row r="61331" spans="21:21" x14ac:dyDescent="0.2">
      <c r="U61331" s="59"/>
    </row>
    <row r="61332" spans="21:21" x14ac:dyDescent="0.2">
      <c r="U61332" s="59"/>
    </row>
    <row r="61333" spans="21:21" x14ac:dyDescent="0.2">
      <c r="U61333" s="59"/>
    </row>
    <row r="61334" spans="21:21" x14ac:dyDescent="0.2">
      <c r="U61334" s="59"/>
    </row>
    <row r="61335" spans="21:21" x14ac:dyDescent="0.2">
      <c r="U61335" s="59"/>
    </row>
    <row r="61336" spans="21:21" x14ac:dyDescent="0.2">
      <c r="U61336" s="59"/>
    </row>
    <row r="61337" spans="21:21" x14ac:dyDescent="0.2">
      <c r="U61337" s="59"/>
    </row>
    <row r="61338" spans="21:21" x14ac:dyDescent="0.2">
      <c r="U61338" s="59"/>
    </row>
    <row r="61339" spans="21:21" x14ac:dyDescent="0.2">
      <c r="U61339" s="59"/>
    </row>
    <row r="61340" spans="21:21" x14ac:dyDescent="0.2">
      <c r="U61340" s="59"/>
    </row>
    <row r="61341" spans="21:21" x14ac:dyDescent="0.2">
      <c r="U61341" s="59"/>
    </row>
    <row r="61342" spans="21:21" x14ac:dyDescent="0.2">
      <c r="U61342" s="59"/>
    </row>
    <row r="61343" spans="21:21" x14ac:dyDescent="0.2">
      <c r="U61343" s="59"/>
    </row>
    <row r="61344" spans="21:21" x14ac:dyDescent="0.2">
      <c r="U61344" s="59"/>
    </row>
    <row r="61345" spans="21:21" x14ac:dyDescent="0.2">
      <c r="U61345" s="59"/>
    </row>
    <row r="61346" spans="21:21" x14ac:dyDescent="0.2">
      <c r="U61346" s="59"/>
    </row>
    <row r="61347" spans="21:21" x14ac:dyDescent="0.2">
      <c r="U61347" s="59"/>
    </row>
    <row r="61348" spans="21:21" x14ac:dyDescent="0.2">
      <c r="U61348" s="59"/>
    </row>
    <row r="61349" spans="21:21" x14ac:dyDescent="0.2">
      <c r="U61349" s="59"/>
    </row>
    <row r="61350" spans="21:21" x14ac:dyDescent="0.2">
      <c r="U61350" s="59"/>
    </row>
    <row r="61351" spans="21:21" x14ac:dyDescent="0.2">
      <c r="U61351" s="59"/>
    </row>
    <row r="61352" spans="21:21" x14ac:dyDescent="0.2">
      <c r="U61352" s="59"/>
    </row>
    <row r="61353" spans="21:21" x14ac:dyDescent="0.2">
      <c r="U61353" s="59"/>
    </row>
    <row r="61354" spans="21:21" x14ac:dyDescent="0.2">
      <c r="U61354" s="59"/>
    </row>
    <row r="61355" spans="21:21" x14ac:dyDescent="0.2">
      <c r="U61355" s="59"/>
    </row>
    <row r="61356" spans="21:21" x14ac:dyDescent="0.2">
      <c r="U61356" s="59"/>
    </row>
    <row r="61357" spans="21:21" x14ac:dyDescent="0.2">
      <c r="U61357" s="59"/>
    </row>
    <row r="61358" spans="21:21" x14ac:dyDescent="0.2">
      <c r="U61358" s="59"/>
    </row>
    <row r="61359" spans="21:21" x14ac:dyDescent="0.2">
      <c r="U61359" s="59"/>
    </row>
    <row r="61360" spans="21:21" x14ac:dyDescent="0.2">
      <c r="U61360" s="59"/>
    </row>
    <row r="61361" spans="21:21" x14ac:dyDescent="0.2">
      <c r="U61361" s="59"/>
    </row>
    <row r="61362" spans="21:21" x14ac:dyDescent="0.2">
      <c r="U61362" s="59"/>
    </row>
    <row r="61363" spans="21:21" x14ac:dyDescent="0.2">
      <c r="U61363" s="59"/>
    </row>
    <row r="61364" spans="21:21" x14ac:dyDescent="0.2">
      <c r="U61364" s="59"/>
    </row>
    <row r="61365" spans="21:21" x14ac:dyDescent="0.2">
      <c r="U61365" s="59"/>
    </row>
    <row r="61366" spans="21:21" x14ac:dyDescent="0.2">
      <c r="U61366" s="59"/>
    </row>
    <row r="61367" spans="21:21" x14ac:dyDescent="0.2">
      <c r="U61367" s="59"/>
    </row>
    <row r="61368" spans="21:21" x14ac:dyDescent="0.2">
      <c r="U61368" s="59"/>
    </row>
    <row r="61369" spans="21:21" x14ac:dyDescent="0.2">
      <c r="U61369" s="59"/>
    </row>
    <row r="61370" spans="21:21" x14ac:dyDescent="0.2">
      <c r="U61370" s="59"/>
    </row>
    <row r="61371" spans="21:21" x14ac:dyDescent="0.2">
      <c r="U61371" s="59"/>
    </row>
    <row r="61372" spans="21:21" x14ac:dyDescent="0.2">
      <c r="U61372" s="59"/>
    </row>
    <row r="61373" spans="21:21" x14ac:dyDescent="0.2">
      <c r="U61373" s="59"/>
    </row>
    <row r="61374" spans="21:21" x14ac:dyDescent="0.2">
      <c r="U61374" s="59"/>
    </row>
    <row r="61375" spans="21:21" x14ac:dyDescent="0.2">
      <c r="U61375" s="59"/>
    </row>
    <row r="61376" spans="21:21" x14ac:dyDescent="0.2">
      <c r="U61376" s="59"/>
    </row>
    <row r="61377" spans="21:21" x14ac:dyDescent="0.2">
      <c r="U61377" s="59"/>
    </row>
    <row r="61378" spans="21:21" x14ac:dyDescent="0.2">
      <c r="U61378" s="59"/>
    </row>
    <row r="61379" spans="21:21" x14ac:dyDescent="0.2">
      <c r="U61379" s="59"/>
    </row>
    <row r="61380" spans="21:21" x14ac:dyDescent="0.2">
      <c r="U61380" s="59"/>
    </row>
    <row r="61381" spans="21:21" x14ac:dyDescent="0.2">
      <c r="U61381" s="59"/>
    </row>
    <row r="61382" spans="21:21" x14ac:dyDescent="0.2">
      <c r="U61382" s="59"/>
    </row>
    <row r="61383" spans="21:21" x14ac:dyDescent="0.2">
      <c r="U61383" s="59"/>
    </row>
    <row r="61384" spans="21:21" x14ac:dyDescent="0.2">
      <c r="U61384" s="59"/>
    </row>
    <row r="61385" spans="21:21" x14ac:dyDescent="0.2">
      <c r="U61385" s="59"/>
    </row>
    <row r="61386" spans="21:21" x14ac:dyDescent="0.2">
      <c r="U61386" s="59"/>
    </row>
    <row r="61387" spans="21:21" x14ac:dyDescent="0.2">
      <c r="U61387" s="59"/>
    </row>
    <row r="61388" spans="21:21" x14ac:dyDescent="0.2">
      <c r="U61388" s="59"/>
    </row>
    <row r="61389" spans="21:21" x14ac:dyDescent="0.2">
      <c r="U61389" s="59"/>
    </row>
    <row r="61390" spans="21:21" x14ac:dyDescent="0.2">
      <c r="U61390" s="59"/>
    </row>
    <row r="61391" spans="21:21" x14ac:dyDescent="0.2">
      <c r="U61391" s="59"/>
    </row>
    <row r="61392" spans="21:21" x14ac:dyDescent="0.2">
      <c r="U61392" s="59"/>
    </row>
    <row r="61393" spans="21:21" x14ac:dyDescent="0.2">
      <c r="U61393" s="59"/>
    </row>
    <row r="61394" spans="21:21" x14ac:dyDescent="0.2">
      <c r="U61394" s="59"/>
    </row>
    <row r="61395" spans="21:21" x14ac:dyDescent="0.2">
      <c r="U61395" s="59"/>
    </row>
    <row r="61396" spans="21:21" x14ac:dyDescent="0.2">
      <c r="U61396" s="59"/>
    </row>
    <row r="61397" spans="21:21" x14ac:dyDescent="0.2">
      <c r="U61397" s="59"/>
    </row>
    <row r="61398" spans="21:21" x14ac:dyDescent="0.2">
      <c r="U61398" s="59"/>
    </row>
    <row r="61399" spans="21:21" x14ac:dyDescent="0.2">
      <c r="U61399" s="59"/>
    </row>
    <row r="61400" spans="21:21" x14ac:dyDescent="0.2">
      <c r="U61400" s="59"/>
    </row>
    <row r="61401" spans="21:21" x14ac:dyDescent="0.2">
      <c r="U61401" s="59"/>
    </row>
    <row r="61402" spans="21:21" x14ac:dyDescent="0.2">
      <c r="U61402" s="59"/>
    </row>
    <row r="61403" spans="21:21" x14ac:dyDescent="0.2">
      <c r="U61403" s="59"/>
    </row>
    <row r="61404" spans="21:21" x14ac:dyDescent="0.2">
      <c r="U61404" s="59"/>
    </row>
    <row r="61405" spans="21:21" x14ac:dyDescent="0.2">
      <c r="U61405" s="59"/>
    </row>
    <row r="61406" spans="21:21" x14ac:dyDescent="0.2">
      <c r="U61406" s="59"/>
    </row>
    <row r="61407" spans="21:21" x14ac:dyDescent="0.2">
      <c r="U61407" s="59"/>
    </row>
    <row r="61408" spans="21:21" x14ac:dyDescent="0.2">
      <c r="U61408" s="59"/>
    </row>
    <row r="61409" spans="21:21" x14ac:dyDescent="0.2">
      <c r="U61409" s="59"/>
    </row>
    <row r="61410" spans="21:21" x14ac:dyDescent="0.2">
      <c r="U61410" s="59"/>
    </row>
    <row r="61411" spans="21:21" x14ac:dyDescent="0.2">
      <c r="U61411" s="59"/>
    </row>
    <row r="61412" spans="21:21" x14ac:dyDescent="0.2">
      <c r="U61412" s="59"/>
    </row>
    <row r="61413" spans="21:21" x14ac:dyDescent="0.2">
      <c r="U61413" s="59"/>
    </row>
    <row r="61414" spans="21:21" x14ac:dyDescent="0.2">
      <c r="U61414" s="59"/>
    </row>
    <row r="61415" spans="21:21" x14ac:dyDescent="0.2">
      <c r="U61415" s="59"/>
    </row>
    <row r="61416" spans="21:21" x14ac:dyDescent="0.2">
      <c r="U61416" s="59"/>
    </row>
    <row r="61417" spans="21:21" x14ac:dyDescent="0.2">
      <c r="U61417" s="59"/>
    </row>
    <row r="61418" spans="21:21" x14ac:dyDescent="0.2">
      <c r="U61418" s="59"/>
    </row>
    <row r="61419" spans="21:21" x14ac:dyDescent="0.2">
      <c r="U61419" s="59"/>
    </row>
    <row r="61420" spans="21:21" x14ac:dyDescent="0.2">
      <c r="U61420" s="59"/>
    </row>
    <row r="61421" spans="21:21" x14ac:dyDescent="0.2">
      <c r="U61421" s="59"/>
    </row>
    <row r="61422" spans="21:21" x14ac:dyDescent="0.2">
      <c r="U61422" s="59"/>
    </row>
    <row r="61423" spans="21:21" x14ac:dyDescent="0.2">
      <c r="U61423" s="59"/>
    </row>
    <row r="61424" spans="21:21" x14ac:dyDescent="0.2">
      <c r="U61424" s="59"/>
    </row>
    <row r="61425" spans="21:21" x14ac:dyDescent="0.2">
      <c r="U61425" s="59"/>
    </row>
    <row r="61426" spans="21:21" x14ac:dyDescent="0.2">
      <c r="U61426" s="59"/>
    </row>
    <row r="61427" spans="21:21" x14ac:dyDescent="0.2">
      <c r="U61427" s="59"/>
    </row>
    <row r="61428" spans="21:21" x14ac:dyDescent="0.2">
      <c r="U61428" s="59"/>
    </row>
    <row r="61429" spans="21:21" x14ac:dyDescent="0.2">
      <c r="U61429" s="59"/>
    </row>
    <row r="61430" spans="21:21" x14ac:dyDescent="0.2">
      <c r="U61430" s="59"/>
    </row>
    <row r="61431" spans="21:21" x14ac:dyDescent="0.2">
      <c r="U61431" s="59"/>
    </row>
    <row r="61432" spans="21:21" x14ac:dyDescent="0.2">
      <c r="U61432" s="59"/>
    </row>
    <row r="61433" spans="21:21" x14ac:dyDescent="0.2">
      <c r="U61433" s="59"/>
    </row>
    <row r="61434" spans="21:21" x14ac:dyDescent="0.2">
      <c r="U61434" s="59"/>
    </row>
    <row r="61435" spans="21:21" x14ac:dyDescent="0.2">
      <c r="U61435" s="59"/>
    </row>
    <row r="61436" spans="21:21" x14ac:dyDescent="0.2">
      <c r="U61436" s="59"/>
    </row>
    <row r="61437" spans="21:21" x14ac:dyDescent="0.2">
      <c r="U61437" s="59"/>
    </row>
    <row r="61438" spans="21:21" x14ac:dyDescent="0.2">
      <c r="U61438" s="59"/>
    </row>
    <row r="61439" spans="21:21" x14ac:dyDescent="0.2">
      <c r="U61439" s="59"/>
    </row>
    <row r="61440" spans="21:21" x14ac:dyDescent="0.2">
      <c r="U61440" s="59"/>
    </row>
    <row r="61441" spans="21:21" x14ac:dyDescent="0.2">
      <c r="U61441" s="59"/>
    </row>
    <row r="61442" spans="21:21" x14ac:dyDescent="0.2">
      <c r="U61442" s="59"/>
    </row>
    <row r="61443" spans="21:21" x14ac:dyDescent="0.2">
      <c r="U61443" s="59"/>
    </row>
    <row r="61444" spans="21:21" x14ac:dyDescent="0.2">
      <c r="U61444" s="59"/>
    </row>
    <row r="61445" spans="21:21" x14ac:dyDescent="0.2">
      <c r="U61445" s="59"/>
    </row>
    <row r="61446" spans="21:21" x14ac:dyDescent="0.2">
      <c r="U61446" s="59"/>
    </row>
    <row r="61447" spans="21:21" x14ac:dyDescent="0.2">
      <c r="U61447" s="59"/>
    </row>
    <row r="61448" spans="21:21" x14ac:dyDescent="0.2">
      <c r="U61448" s="59"/>
    </row>
    <row r="61449" spans="21:21" x14ac:dyDescent="0.2">
      <c r="U61449" s="59"/>
    </row>
    <row r="61450" spans="21:21" x14ac:dyDescent="0.2">
      <c r="U61450" s="59"/>
    </row>
    <row r="61451" spans="21:21" x14ac:dyDescent="0.2">
      <c r="U61451" s="59"/>
    </row>
    <row r="61452" spans="21:21" x14ac:dyDescent="0.2">
      <c r="U61452" s="59"/>
    </row>
    <row r="61453" spans="21:21" x14ac:dyDescent="0.2">
      <c r="U61453" s="59"/>
    </row>
    <row r="61454" spans="21:21" x14ac:dyDescent="0.2">
      <c r="U61454" s="59"/>
    </row>
    <row r="61455" spans="21:21" x14ac:dyDescent="0.2">
      <c r="U61455" s="59"/>
    </row>
    <row r="61456" spans="21:21" x14ac:dyDescent="0.2">
      <c r="U61456" s="59"/>
    </row>
    <row r="61457" spans="21:21" x14ac:dyDescent="0.2">
      <c r="U61457" s="59"/>
    </row>
    <row r="61458" spans="21:21" x14ac:dyDescent="0.2">
      <c r="U61458" s="59"/>
    </row>
    <row r="61459" spans="21:21" x14ac:dyDescent="0.2">
      <c r="U61459" s="59"/>
    </row>
    <row r="61460" spans="21:21" x14ac:dyDescent="0.2">
      <c r="U61460" s="59"/>
    </row>
    <row r="61461" spans="21:21" x14ac:dyDescent="0.2">
      <c r="U61461" s="59"/>
    </row>
    <row r="61462" spans="21:21" x14ac:dyDescent="0.2">
      <c r="U61462" s="59"/>
    </row>
    <row r="61463" spans="21:21" x14ac:dyDescent="0.2">
      <c r="U61463" s="59"/>
    </row>
    <row r="61464" spans="21:21" x14ac:dyDescent="0.2">
      <c r="U61464" s="59"/>
    </row>
    <row r="61465" spans="21:21" x14ac:dyDescent="0.2">
      <c r="U61465" s="59"/>
    </row>
    <row r="61466" spans="21:21" x14ac:dyDescent="0.2">
      <c r="U61466" s="59"/>
    </row>
    <row r="61467" spans="21:21" x14ac:dyDescent="0.2">
      <c r="U61467" s="59"/>
    </row>
    <row r="61468" spans="21:21" x14ac:dyDescent="0.2">
      <c r="U61468" s="59"/>
    </row>
    <row r="61469" spans="21:21" x14ac:dyDescent="0.2">
      <c r="U61469" s="59"/>
    </row>
    <row r="61470" spans="21:21" x14ac:dyDescent="0.2">
      <c r="U61470" s="59"/>
    </row>
    <row r="61471" spans="21:21" x14ac:dyDescent="0.2">
      <c r="U61471" s="59"/>
    </row>
    <row r="61472" spans="21:21" x14ac:dyDescent="0.2">
      <c r="U61472" s="59"/>
    </row>
    <row r="61473" spans="21:21" x14ac:dyDescent="0.2">
      <c r="U61473" s="59"/>
    </row>
    <row r="61474" spans="21:21" x14ac:dyDescent="0.2">
      <c r="U61474" s="59"/>
    </row>
    <row r="61475" spans="21:21" x14ac:dyDescent="0.2">
      <c r="U61475" s="59"/>
    </row>
    <row r="61476" spans="21:21" x14ac:dyDescent="0.2">
      <c r="U61476" s="59"/>
    </row>
    <row r="61477" spans="21:21" x14ac:dyDescent="0.2">
      <c r="U61477" s="59"/>
    </row>
    <row r="61478" spans="21:21" x14ac:dyDescent="0.2">
      <c r="U61478" s="59"/>
    </row>
    <row r="61479" spans="21:21" x14ac:dyDescent="0.2">
      <c r="U61479" s="59"/>
    </row>
    <row r="61480" spans="21:21" x14ac:dyDescent="0.2">
      <c r="U61480" s="59"/>
    </row>
    <row r="61481" spans="21:21" x14ac:dyDescent="0.2">
      <c r="U61481" s="59"/>
    </row>
    <row r="61482" spans="21:21" x14ac:dyDescent="0.2">
      <c r="U61482" s="59"/>
    </row>
    <row r="61483" spans="21:21" x14ac:dyDescent="0.2">
      <c r="U61483" s="59"/>
    </row>
    <row r="61484" spans="21:21" x14ac:dyDescent="0.2">
      <c r="U61484" s="59"/>
    </row>
    <row r="61485" spans="21:21" x14ac:dyDescent="0.2">
      <c r="U61485" s="59"/>
    </row>
    <row r="61486" spans="21:21" x14ac:dyDescent="0.2">
      <c r="U61486" s="59"/>
    </row>
    <row r="61487" spans="21:21" x14ac:dyDescent="0.2">
      <c r="U61487" s="59"/>
    </row>
    <row r="61488" spans="21:21" x14ac:dyDescent="0.2">
      <c r="U61488" s="59"/>
    </row>
    <row r="61489" spans="21:21" x14ac:dyDescent="0.2">
      <c r="U61489" s="59"/>
    </row>
    <row r="61490" spans="21:21" x14ac:dyDescent="0.2">
      <c r="U61490" s="59"/>
    </row>
    <row r="61491" spans="21:21" x14ac:dyDescent="0.2">
      <c r="U61491" s="59"/>
    </row>
    <row r="61492" spans="21:21" x14ac:dyDescent="0.2">
      <c r="U61492" s="59"/>
    </row>
    <row r="61493" spans="21:21" x14ac:dyDescent="0.2">
      <c r="U61493" s="59"/>
    </row>
    <row r="61494" spans="21:21" x14ac:dyDescent="0.2">
      <c r="U61494" s="59"/>
    </row>
    <row r="61495" spans="21:21" x14ac:dyDescent="0.2">
      <c r="U61495" s="59"/>
    </row>
    <row r="61496" spans="21:21" x14ac:dyDescent="0.2">
      <c r="U61496" s="59"/>
    </row>
    <row r="61497" spans="21:21" x14ac:dyDescent="0.2">
      <c r="U61497" s="59"/>
    </row>
    <row r="61498" spans="21:21" x14ac:dyDescent="0.2">
      <c r="U61498" s="59"/>
    </row>
    <row r="61499" spans="21:21" x14ac:dyDescent="0.2">
      <c r="U61499" s="59"/>
    </row>
    <row r="61500" spans="21:21" x14ac:dyDescent="0.2">
      <c r="U61500" s="59"/>
    </row>
    <row r="61501" spans="21:21" x14ac:dyDescent="0.2">
      <c r="U61501" s="59"/>
    </row>
    <row r="61502" spans="21:21" x14ac:dyDescent="0.2">
      <c r="U61502" s="59"/>
    </row>
    <row r="61503" spans="21:21" x14ac:dyDescent="0.2">
      <c r="U61503" s="59"/>
    </row>
    <row r="61504" spans="21:21" x14ac:dyDescent="0.2">
      <c r="U61504" s="59"/>
    </row>
    <row r="61505" spans="21:21" x14ac:dyDescent="0.2">
      <c r="U61505" s="59"/>
    </row>
    <row r="61506" spans="21:21" x14ac:dyDescent="0.2">
      <c r="U61506" s="59"/>
    </row>
    <row r="61507" spans="21:21" x14ac:dyDescent="0.2">
      <c r="U61507" s="59"/>
    </row>
    <row r="61508" spans="21:21" x14ac:dyDescent="0.2">
      <c r="U61508" s="59"/>
    </row>
    <row r="61509" spans="21:21" x14ac:dyDescent="0.2">
      <c r="U61509" s="59"/>
    </row>
    <row r="61510" spans="21:21" x14ac:dyDescent="0.2">
      <c r="U61510" s="59"/>
    </row>
    <row r="61511" spans="21:21" x14ac:dyDescent="0.2">
      <c r="U61511" s="59"/>
    </row>
    <row r="61512" spans="21:21" x14ac:dyDescent="0.2">
      <c r="U61512" s="59"/>
    </row>
    <row r="61513" spans="21:21" x14ac:dyDescent="0.2">
      <c r="U61513" s="59"/>
    </row>
    <row r="61514" spans="21:21" x14ac:dyDescent="0.2">
      <c r="U61514" s="59"/>
    </row>
    <row r="61515" spans="21:21" x14ac:dyDescent="0.2">
      <c r="U61515" s="59"/>
    </row>
    <row r="61516" spans="21:21" x14ac:dyDescent="0.2">
      <c r="U61516" s="59"/>
    </row>
    <row r="61517" spans="21:21" x14ac:dyDescent="0.2">
      <c r="U61517" s="59"/>
    </row>
    <row r="61518" spans="21:21" x14ac:dyDescent="0.2">
      <c r="U61518" s="59"/>
    </row>
    <row r="61519" spans="21:21" x14ac:dyDescent="0.2">
      <c r="U61519" s="59"/>
    </row>
    <row r="61520" spans="21:21" x14ac:dyDescent="0.2">
      <c r="U61520" s="59"/>
    </row>
    <row r="61521" spans="21:21" x14ac:dyDescent="0.2">
      <c r="U61521" s="59"/>
    </row>
    <row r="61522" spans="21:21" x14ac:dyDescent="0.2">
      <c r="U61522" s="59"/>
    </row>
    <row r="61523" spans="21:21" x14ac:dyDescent="0.2">
      <c r="U61523" s="59"/>
    </row>
    <row r="61524" spans="21:21" x14ac:dyDescent="0.2">
      <c r="U61524" s="59"/>
    </row>
    <row r="61525" spans="21:21" x14ac:dyDescent="0.2">
      <c r="U61525" s="59"/>
    </row>
    <row r="61526" spans="21:21" x14ac:dyDescent="0.2">
      <c r="U61526" s="59"/>
    </row>
    <row r="61527" spans="21:21" x14ac:dyDescent="0.2">
      <c r="U61527" s="59"/>
    </row>
    <row r="61528" spans="21:21" x14ac:dyDescent="0.2">
      <c r="U61528" s="59"/>
    </row>
    <row r="61529" spans="21:21" x14ac:dyDescent="0.2">
      <c r="U61529" s="59"/>
    </row>
    <row r="61530" spans="21:21" x14ac:dyDescent="0.2">
      <c r="U61530" s="59"/>
    </row>
    <row r="61531" spans="21:21" x14ac:dyDescent="0.2">
      <c r="U61531" s="59"/>
    </row>
    <row r="61532" spans="21:21" x14ac:dyDescent="0.2">
      <c r="U61532" s="59"/>
    </row>
    <row r="61533" spans="21:21" x14ac:dyDescent="0.2">
      <c r="U61533" s="59"/>
    </row>
    <row r="61534" spans="21:21" x14ac:dyDescent="0.2">
      <c r="U61534" s="59"/>
    </row>
    <row r="61535" spans="21:21" x14ac:dyDescent="0.2">
      <c r="U61535" s="59"/>
    </row>
    <row r="61536" spans="21:21" x14ac:dyDescent="0.2">
      <c r="U61536" s="59"/>
    </row>
    <row r="61537" spans="21:21" x14ac:dyDescent="0.2">
      <c r="U61537" s="59"/>
    </row>
    <row r="61538" spans="21:21" x14ac:dyDescent="0.2">
      <c r="U61538" s="59"/>
    </row>
    <row r="61539" spans="21:21" x14ac:dyDescent="0.2">
      <c r="U61539" s="59"/>
    </row>
    <row r="61540" spans="21:21" x14ac:dyDescent="0.2">
      <c r="U61540" s="59"/>
    </row>
    <row r="61541" spans="21:21" x14ac:dyDescent="0.2">
      <c r="U61541" s="59"/>
    </row>
    <row r="61542" spans="21:21" x14ac:dyDescent="0.2">
      <c r="U61542" s="59"/>
    </row>
    <row r="61543" spans="21:21" x14ac:dyDescent="0.2">
      <c r="U61543" s="59"/>
    </row>
    <row r="61544" spans="21:21" x14ac:dyDescent="0.2">
      <c r="U61544" s="59"/>
    </row>
    <row r="61545" spans="21:21" x14ac:dyDescent="0.2">
      <c r="U61545" s="59"/>
    </row>
    <row r="61546" spans="21:21" x14ac:dyDescent="0.2">
      <c r="U61546" s="59"/>
    </row>
    <row r="61547" spans="21:21" x14ac:dyDescent="0.2">
      <c r="U61547" s="59"/>
    </row>
    <row r="61548" spans="21:21" x14ac:dyDescent="0.2">
      <c r="U61548" s="59"/>
    </row>
    <row r="61549" spans="21:21" x14ac:dyDescent="0.2">
      <c r="U61549" s="59"/>
    </row>
    <row r="61550" spans="21:21" x14ac:dyDescent="0.2">
      <c r="U61550" s="59"/>
    </row>
    <row r="61551" spans="21:21" x14ac:dyDescent="0.2">
      <c r="U61551" s="59"/>
    </row>
    <row r="61552" spans="21:21" x14ac:dyDescent="0.2">
      <c r="U61552" s="59"/>
    </row>
    <row r="61553" spans="21:21" x14ac:dyDescent="0.2">
      <c r="U61553" s="59"/>
    </row>
    <row r="61554" spans="21:21" x14ac:dyDescent="0.2">
      <c r="U61554" s="59"/>
    </row>
    <row r="61555" spans="21:21" x14ac:dyDescent="0.2">
      <c r="U61555" s="59"/>
    </row>
    <row r="61556" spans="21:21" x14ac:dyDescent="0.2">
      <c r="U61556" s="59"/>
    </row>
    <row r="61557" spans="21:21" x14ac:dyDescent="0.2">
      <c r="U61557" s="59"/>
    </row>
    <row r="61558" spans="21:21" x14ac:dyDescent="0.2">
      <c r="U61558" s="59"/>
    </row>
    <row r="61559" spans="21:21" x14ac:dyDescent="0.2">
      <c r="U61559" s="59"/>
    </row>
    <row r="61560" spans="21:21" x14ac:dyDescent="0.2">
      <c r="U61560" s="59"/>
    </row>
    <row r="61561" spans="21:21" x14ac:dyDescent="0.2">
      <c r="U61561" s="59"/>
    </row>
    <row r="61562" spans="21:21" x14ac:dyDescent="0.2">
      <c r="U61562" s="59"/>
    </row>
    <row r="61563" spans="21:21" x14ac:dyDescent="0.2">
      <c r="U61563" s="59"/>
    </row>
    <row r="61564" spans="21:21" x14ac:dyDescent="0.2">
      <c r="U61564" s="59"/>
    </row>
    <row r="61565" spans="21:21" x14ac:dyDescent="0.2">
      <c r="U61565" s="59"/>
    </row>
    <row r="61566" spans="21:21" x14ac:dyDescent="0.2">
      <c r="U61566" s="59"/>
    </row>
    <row r="61567" spans="21:21" x14ac:dyDescent="0.2">
      <c r="U61567" s="59"/>
    </row>
    <row r="61568" spans="21:21" x14ac:dyDescent="0.2">
      <c r="U61568" s="59"/>
    </row>
    <row r="61569" spans="21:21" x14ac:dyDescent="0.2">
      <c r="U61569" s="59"/>
    </row>
    <row r="61570" spans="21:21" x14ac:dyDescent="0.2">
      <c r="U61570" s="59"/>
    </row>
    <row r="61571" spans="21:21" x14ac:dyDescent="0.2">
      <c r="U61571" s="59"/>
    </row>
    <row r="61572" spans="21:21" x14ac:dyDescent="0.2">
      <c r="U61572" s="59"/>
    </row>
    <row r="61573" spans="21:21" x14ac:dyDescent="0.2">
      <c r="U61573" s="59"/>
    </row>
    <row r="61574" spans="21:21" x14ac:dyDescent="0.2">
      <c r="U61574" s="59"/>
    </row>
    <row r="61575" spans="21:21" x14ac:dyDescent="0.2">
      <c r="U61575" s="59"/>
    </row>
    <row r="61576" spans="21:21" x14ac:dyDescent="0.2">
      <c r="U61576" s="59"/>
    </row>
    <row r="61577" spans="21:21" x14ac:dyDescent="0.2">
      <c r="U61577" s="59"/>
    </row>
    <row r="61578" spans="21:21" x14ac:dyDescent="0.2">
      <c r="U61578" s="59"/>
    </row>
    <row r="61579" spans="21:21" x14ac:dyDescent="0.2">
      <c r="U61579" s="59"/>
    </row>
    <row r="61580" spans="21:21" x14ac:dyDescent="0.2">
      <c r="U61580" s="59"/>
    </row>
    <row r="61581" spans="21:21" x14ac:dyDescent="0.2">
      <c r="U61581" s="59"/>
    </row>
    <row r="61582" spans="21:21" x14ac:dyDescent="0.2">
      <c r="U61582" s="59"/>
    </row>
    <row r="61583" spans="21:21" x14ac:dyDescent="0.2">
      <c r="U61583" s="59"/>
    </row>
    <row r="61584" spans="21:21" x14ac:dyDescent="0.2">
      <c r="U61584" s="59"/>
    </row>
    <row r="61585" spans="21:21" x14ac:dyDescent="0.2">
      <c r="U61585" s="59"/>
    </row>
    <row r="61586" spans="21:21" x14ac:dyDescent="0.2">
      <c r="U61586" s="59"/>
    </row>
    <row r="61587" spans="21:21" x14ac:dyDescent="0.2">
      <c r="U61587" s="59"/>
    </row>
    <row r="61588" spans="21:21" x14ac:dyDescent="0.2">
      <c r="U61588" s="59"/>
    </row>
    <row r="61589" spans="21:21" x14ac:dyDescent="0.2">
      <c r="U61589" s="59"/>
    </row>
    <row r="61590" spans="21:21" x14ac:dyDescent="0.2">
      <c r="U61590" s="59"/>
    </row>
    <row r="61591" spans="21:21" x14ac:dyDescent="0.2">
      <c r="U61591" s="59"/>
    </row>
    <row r="61592" spans="21:21" x14ac:dyDescent="0.2">
      <c r="U61592" s="59"/>
    </row>
    <row r="61593" spans="21:21" x14ac:dyDescent="0.2">
      <c r="U61593" s="59"/>
    </row>
    <row r="61594" spans="21:21" x14ac:dyDescent="0.2">
      <c r="U61594" s="59"/>
    </row>
    <row r="61595" spans="21:21" x14ac:dyDescent="0.2">
      <c r="U61595" s="59"/>
    </row>
    <row r="61596" spans="21:21" x14ac:dyDescent="0.2">
      <c r="U61596" s="59"/>
    </row>
    <row r="61597" spans="21:21" x14ac:dyDescent="0.2">
      <c r="U61597" s="59"/>
    </row>
    <row r="61598" spans="21:21" x14ac:dyDescent="0.2">
      <c r="U61598" s="59"/>
    </row>
    <row r="61599" spans="21:21" x14ac:dyDescent="0.2">
      <c r="U61599" s="59"/>
    </row>
    <row r="61600" spans="21:21" x14ac:dyDescent="0.2">
      <c r="U61600" s="59"/>
    </row>
    <row r="61601" spans="21:21" x14ac:dyDescent="0.2">
      <c r="U61601" s="59"/>
    </row>
    <row r="61602" spans="21:21" x14ac:dyDescent="0.2">
      <c r="U61602" s="59"/>
    </row>
    <row r="61603" spans="21:21" x14ac:dyDescent="0.2">
      <c r="U61603" s="59"/>
    </row>
    <row r="61604" spans="21:21" x14ac:dyDescent="0.2">
      <c r="U61604" s="59"/>
    </row>
    <row r="61605" spans="21:21" x14ac:dyDescent="0.2">
      <c r="U61605" s="59"/>
    </row>
    <row r="61606" spans="21:21" x14ac:dyDescent="0.2">
      <c r="U61606" s="59"/>
    </row>
    <row r="61607" spans="21:21" x14ac:dyDescent="0.2">
      <c r="U61607" s="59"/>
    </row>
    <row r="61608" spans="21:21" x14ac:dyDescent="0.2">
      <c r="U61608" s="59"/>
    </row>
    <row r="61609" spans="21:21" x14ac:dyDescent="0.2">
      <c r="U61609" s="59"/>
    </row>
    <row r="61610" spans="21:21" x14ac:dyDescent="0.2">
      <c r="U61610" s="59"/>
    </row>
    <row r="61611" spans="21:21" x14ac:dyDescent="0.2">
      <c r="U61611" s="59"/>
    </row>
    <row r="61612" spans="21:21" x14ac:dyDescent="0.2">
      <c r="U61612" s="59"/>
    </row>
    <row r="61613" spans="21:21" x14ac:dyDescent="0.2">
      <c r="U61613" s="59"/>
    </row>
    <row r="61614" spans="21:21" x14ac:dyDescent="0.2">
      <c r="U61614" s="59"/>
    </row>
    <row r="61615" spans="21:21" x14ac:dyDescent="0.2">
      <c r="U61615" s="59"/>
    </row>
    <row r="61616" spans="21:21" x14ac:dyDescent="0.2">
      <c r="U61616" s="59"/>
    </row>
    <row r="61617" spans="21:21" x14ac:dyDescent="0.2">
      <c r="U61617" s="59"/>
    </row>
    <row r="61618" spans="21:21" x14ac:dyDescent="0.2">
      <c r="U61618" s="59"/>
    </row>
    <row r="61619" spans="21:21" x14ac:dyDescent="0.2">
      <c r="U61619" s="59"/>
    </row>
    <row r="61620" spans="21:21" x14ac:dyDescent="0.2">
      <c r="U61620" s="59"/>
    </row>
    <row r="61621" spans="21:21" x14ac:dyDescent="0.2">
      <c r="U61621" s="59"/>
    </row>
    <row r="61622" spans="21:21" x14ac:dyDescent="0.2">
      <c r="U61622" s="59"/>
    </row>
    <row r="61623" spans="21:21" x14ac:dyDescent="0.2">
      <c r="U61623" s="59"/>
    </row>
    <row r="61624" spans="21:21" x14ac:dyDescent="0.2">
      <c r="U61624" s="59"/>
    </row>
    <row r="61625" spans="21:21" x14ac:dyDescent="0.2">
      <c r="U61625" s="59"/>
    </row>
    <row r="61626" spans="21:21" x14ac:dyDescent="0.2">
      <c r="U61626" s="59"/>
    </row>
    <row r="61627" spans="21:21" x14ac:dyDescent="0.2">
      <c r="U61627" s="59"/>
    </row>
    <row r="61628" spans="21:21" x14ac:dyDescent="0.2">
      <c r="U61628" s="59"/>
    </row>
    <row r="61629" spans="21:21" x14ac:dyDescent="0.2">
      <c r="U61629" s="59"/>
    </row>
    <row r="61630" spans="21:21" x14ac:dyDescent="0.2">
      <c r="U61630" s="59"/>
    </row>
    <row r="61631" spans="21:21" x14ac:dyDescent="0.2">
      <c r="U61631" s="59"/>
    </row>
    <row r="61632" spans="21:21" x14ac:dyDescent="0.2">
      <c r="U61632" s="59"/>
    </row>
    <row r="61633" spans="21:21" x14ac:dyDescent="0.2">
      <c r="U61633" s="59"/>
    </row>
    <row r="61634" spans="21:21" x14ac:dyDescent="0.2">
      <c r="U61634" s="59"/>
    </row>
    <row r="61635" spans="21:21" x14ac:dyDescent="0.2">
      <c r="U61635" s="59"/>
    </row>
    <row r="61636" spans="21:21" x14ac:dyDescent="0.2">
      <c r="U61636" s="59"/>
    </row>
    <row r="61637" spans="21:21" x14ac:dyDescent="0.2">
      <c r="U61637" s="59"/>
    </row>
    <row r="61638" spans="21:21" x14ac:dyDescent="0.2">
      <c r="U61638" s="59"/>
    </row>
    <row r="61639" spans="21:21" x14ac:dyDescent="0.2">
      <c r="U61639" s="59"/>
    </row>
    <row r="61640" spans="21:21" x14ac:dyDescent="0.2">
      <c r="U61640" s="59"/>
    </row>
    <row r="61641" spans="21:21" x14ac:dyDescent="0.2">
      <c r="U61641" s="59"/>
    </row>
    <row r="61642" spans="21:21" x14ac:dyDescent="0.2">
      <c r="U61642" s="59"/>
    </row>
    <row r="61643" spans="21:21" x14ac:dyDescent="0.2">
      <c r="U61643" s="59"/>
    </row>
    <row r="61644" spans="21:21" x14ac:dyDescent="0.2">
      <c r="U61644" s="59"/>
    </row>
    <row r="61645" spans="21:21" x14ac:dyDescent="0.2">
      <c r="U61645" s="59"/>
    </row>
    <row r="61646" spans="21:21" x14ac:dyDescent="0.2">
      <c r="U61646" s="59"/>
    </row>
    <row r="61647" spans="21:21" x14ac:dyDescent="0.2">
      <c r="U61647" s="59"/>
    </row>
    <row r="61648" spans="21:21" x14ac:dyDescent="0.2">
      <c r="U61648" s="59"/>
    </row>
    <row r="61649" spans="21:21" x14ac:dyDescent="0.2">
      <c r="U61649" s="59"/>
    </row>
    <row r="61650" spans="21:21" x14ac:dyDescent="0.2">
      <c r="U61650" s="59"/>
    </row>
    <row r="61651" spans="21:21" x14ac:dyDescent="0.2">
      <c r="U61651" s="59"/>
    </row>
    <row r="61652" spans="21:21" x14ac:dyDescent="0.2">
      <c r="U61652" s="59"/>
    </row>
    <row r="61653" spans="21:21" x14ac:dyDescent="0.2">
      <c r="U61653" s="59"/>
    </row>
    <row r="61654" spans="21:21" x14ac:dyDescent="0.2">
      <c r="U61654" s="59"/>
    </row>
    <row r="61655" spans="21:21" x14ac:dyDescent="0.2">
      <c r="U61655" s="59"/>
    </row>
    <row r="61656" spans="21:21" x14ac:dyDescent="0.2">
      <c r="U61656" s="59"/>
    </row>
    <row r="61657" spans="21:21" x14ac:dyDescent="0.2">
      <c r="U61657" s="59"/>
    </row>
    <row r="61658" spans="21:21" x14ac:dyDescent="0.2">
      <c r="U61658" s="59"/>
    </row>
    <row r="61659" spans="21:21" x14ac:dyDescent="0.2">
      <c r="U61659" s="59"/>
    </row>
    <row r="61660" spans="21:21" x14ac:dyDescent="0.2">
      <c r="U61660" s="59"/>
    </row>
    <row r="61661" spans="21:21" x14ac:dyDescent="0.2">
      <c r="U61661" s="59"/>
    </row>
    <row r="61662" spans="21:21" x14ac:dyDescent="0.2">
      <c r="U61662" s="59"/>
    </row>
    <row r="61663" spans="21:21" x14ac:dyDescent="0.2">
      <c r="U61663" s="59"/>
    </row>
    <row r="61664" spans="21:21" x14ac:dyDescent="0.2">
      <c r="U61664" s="59"/>
    </row>
    <row r="61665" spans="21:21" x14ac:dyDescent="0.2">
      <c r="U61665" s="59"/>
    </row>
    <row r="61666" spans="21:21" x14ac:dyDescent="0.2">
      <c r="U61666" s="59"/>
    </row>
    <row r="61667" spans="21:21" x14ac:dyDescent="0.2">
      <c r="U61667" s="59"/>
    </row>
    <row r="61668" spans="21:21" x14ac:dyDescent="0.2">
      <c r="U61668" s="59"/>
    </row>
    <row r="61669" spans="21:21" x14ac:dyDescent="0.2">
      <c r="U61669" s="59"/>
    </row>
    <row r="61670" spans="21:21" x14ac:dyDescent="0.2">
      <c r="U61670" s="59"/>
    </row>
    <row r="61671" spans="21:21" x14ac:dyDescent="0.2">
      <c r="U61671" s="59"/>
    </row>
    <row r="61672" spans="21:21" x14ac:dyDescent="0.2">
      <c r="U61672" s="59"/>
    </row>
    <row r="61673" spans="21:21" x14ac:dyDescent="0.2">
      <c r="U61673" s="59"/>
    </row>
    <row r="61674" spans="21:21" x14ac:dyDescent="0.2">
      <c r="U61674" s="59"/>
    </row>
    <row r="61675" spans="21:21" x14ac:dyDescent="0.2">
      <c r="U61675" s="59"/>
    </row>
    <row r="61676" spans="21:21" x14ac:dyDescent="0.2">
      <c r="U61676" s="59"/>
    </row>
    <row r="61677" spans="21:21" x14ac:dyDescent="0.2">
      <c r="U61677" s="59"/>
    </row>
    <row r="61678" spans="21:21" x14ac:dyDescent="0.2">
      <c r="U61678" s="59"/>
    </row>
    <row r="61679" spans="21:21" x14ac:dyDescent="0.2">
      <c r="U61679" s="59"/>
    </row>
    <row r="61680" spans="21:21" x14ac:dyDescent="0.2">
      <c r="U61680" s="59"/>
    </row>
    <row r="61681" spans="21:21" x14ac:dyDescent="0.2">
      <c r="U61681" s="59"/>
    </row>
    <row r="61682" spans="21:21" x14ac:dyDescent="0.2">
      <c r="U61682" s="59"/>
    </row>
    <row r="61683" spans="21:21" x14ac:dyDescent="0.2">
      <c r="U61683" s="59"/>
    </row>
    <row r="61684" spans="21:21" x14ac:dyDescent="0.2">
      <c r="U61684" s="59"/>
    </row>
    <row r="61685" spans="21:21" x14ac:dyDescent="0.2">
      <c r="U61685" s="59"/>
    </row>
    <row r="61686" spans="21:21" x14ac:dyDescent="0.2">
      <c r="U61686" s="59"/>
    </row>
    <row r="61687" spans="21:21" x14ac:dyDescent="0.2">
      <c r="U61687" s="59"/>
    </row>
    <row r="61688" spans="21:21" x14ac:dyDescent="0.2">
      <c r="U61688" s="59"/>
    </row>
    <row r="61689" spans="21:21" x14ac:dyDescent="0.2">
      <c r="U61689" s="59"/>
    </row>
    <row r="61690" spans="21:21" x14ac:dyDescent="0.2">
      <c r="U61690" s="59"/>
    </row>
    <row r="61691" spans="21:21" x14ac:dyDescent="0.2">
      <c r="U61691" s="59"/>
    </row>
    <row r="61692" spans="21:21" x14ac:dyDescent="0.2">
      <c r="U61692" s="59"/>
    </row>
    <row r="61693" spans="21:21" x14ac:dyDescent="0.2">
      <c r="U61693" s="59"/>
    </row>
    <row r="61694" spans="21:21" x14ac:dyDescent="0.2">
      <c r="U61694" s="59"/>
    </row>
    <row r="61695" spans="21:21" x14ac:dyDescent="0.2">
      <c r="U61695" s="59"/>
    </row>
    <row r="61696" spans="21:21" x14ac:dyDescent="0.2">
      <c r="U61696" s="59"/>
    </row>
    <row r="61697" spans="21:21" x14ac:dyDescent="0.2">
      <c r="U61697" s="59"/>
    </row>
    <row r="61698" spans="21:21" x14ac:dyDescent="0.2">
      <c r="U61698" s="59"/>
    </row>
    <row r="61699" spans="21:21" x14ac:dyDescent="0.2">
      <c r="U61699" s="59"/>
    </row>
    <row r="61700" spans="21:21" x14ac:dyDescent="0.2">
      <c r="U61700" s="59"/>
    </row>
    <row r="61701" spans="21:21" x14ac:dyDescent="0.2">
      <c r="U61701" s="59"/>
    </row>
    <row r="61702" spans="21:21" x14ac:dyDescent="0.2">
      <c r="U61702" s="59"/>
    </row>
    <row r="61703" spans="21:21" x14ac:dyDescent="0.2">
      <c r="U61703" s="59"/>
    </row>
    <row r="61704" spans="21:21" x14ac:dyDescent="0.2">
      <c r="U61704" s="59"/>
    </row>
    <row r="61705" spans="21:21" x14ac:dyDescent="0.2">
      <c r="U61705" s="59"/>
    </row>
    <row r="61706" spans="21:21" x14ac:dyDescent="0.2">
      <c r="U61706" s="59"/>
    </row>
    <row r="61707" spans="21:21" x14ac:dyDescent="0.2">
      <c r="U61707" s="59"/>
    </row>
    <row r="61708" spans="21:21" x14ac:dyDescent="0.2">
      <c r="U61708" s="59"/>
    </row>
    <row r="61709" spans="21:21" x14ac:dyDescent="0.2">
      <c r="U61709" s="59"/>
    </row>
    <row r="61710" spans="21:21" x14ac:dyDescent="0.2">
      <c r="U61710" s="59"/>
    </row>
    <row r="61711" spans="21:21" x14ac:dyDescent="0.2">
      <c r="U61711" s="59"/>
    </row>
    <row r="61712" spans="21:21" x14ac:dyDescent="0.2">
      <c r="U61712" s="59"/>
    </row>
    <row r="61713" spans="21:21" x14ac:dyDescent="0.2">
      <c r="U61713" s="59"/>
    </row>
    <row r="61714" spans="21:21" x14ac:dyDescent="0.2">
      <c r="U61714" s="59"/>
    </row>
    <row r="61715" spans="21:21" x14ac:dyDescent="0.2">
      <c r="U61715" s="59"/>
    </row>
    <row r="61716" spans="21:21" x14ac:dyDescent="0.2">
      <c r="U61716" s="59"/>
    </row>
    <row r="61717" spans="21:21" x14ac:dyDescent="0.2">
      <c r="U61717" s="59"/>
    </row>
    <row r="61718" spans="21:21" x14ac:dyDescent="0.2">
      <c r="U61718" s="59"/>
    </row>
    <row r="61719" spans="21:21" x14ac:dyDescent="0.2">
      <c r="U61719" s="59"/>
    </row>
    <row r="61720" spans="21:21" x14ac:dyDescent="0.2">
      <c r="U61720" s="59"/>
    </row>
    <row r="61721" spans="21:21" x14ac:dyDescent="0.2">
      <c r="U61721" s="59"/>
    </row>
    <row r="61722" spans="21:21" x14ac:dyDescent="0.2">
      <c r="U61722" s="59"/>
    </row>
    <row r="61723" spans="21:21" x14ac:dyDescent="0.2">
      <c r="U61723" s="59"/>
    </row>
    <row r="61724" spans="21:21" x14ac:dyDescent="0.2">
      <c r="U61724" s="59"/>
    </row>
    <row r="61725" spans="21:21" x14ac:dyDescent="0.2">
      <c r="U61725" s="59"/>
    </row>
    <row r="61726" spans="21:21" x14ac:dyDescent="0.2">
      <c r="U61726" s="59"/>
    </row>
    <row r="61727" spans="21:21" x14ac:dyDescent="0.2">
      <c r="U61727" s="59"/>
    </row>
    <row r="61728" spans="21:21" x14ac:dyDescent="0.2">
      <c r="U61728" s="59"/>
    </row>
    <row r="61729" spans="21:21" x14ac:dyDescent="0.2">
      <c r="U61729" s="59"/>
    </row>
    <row r="61730" spans="21:21" x14ac:dyDescent="0.2">
      <c r="U61730" s="59"/>
    </row>
    <row r="61731" spans="21:21" x14ac:dyDescent="0.2">
      <c r="U61731" s="59"/>
    </row>
    <row r="61732" spans="21:21" x14ac:dyDescent="0.2">
      <c r="U61732" s="59"/>
    </row>
    <row r="61733" spans="21:21" x14ac:dyDescent="0.2">
      <c r="U61733" s="59"/>
    </row>
    <row r="61734" spans="21:21" x14ac:dyDescent="0.2">
      <c r="U61734" s="59"/>
    </row>
    <row r="61735" spans="21:21" x14ac:dyDescent="0.2">
      <c r="U61735" s="59"/>
    </row>
    <row r="61736" spans="21:21" x14ac:dyDescent="0.2">
      <c r="U61736" s="59"/>
    </row>
    <row r="61737" spans="21:21" x14ac:dyDescent="0.2">
      <c r="U61737" s="59"/>
    </row>
    <row r="61738" spans="21:21" x14ac:dyDescent="0.2">
      <c r="U61738" s="59"/>
    </row>
    <row r="61739" spans="21:21" x14ac:dyDescent="0.2">
      <c r="U61739" s="59"/>
    </row>
    <row r="61740" spans="21:21" x14ac:dyDescent="0.2">
      <c r="U61740" s="59"/>
    </row>
    <row r="61741" spans="21:21" x14ac:dyDescent="0.2">
      <c r="U61741" s="59"/>
    </row>
    <row r="61742" spans="21:21" x14ac:dyDescent="0.2">
      <c r="U61742" s="59"/>
    </row>
    <row r="61743" spans="21:21" x14ac:dyDescent="0.2">
      <c r="U61743" s="59"/>
    </row>
    <row r="61744" spans="21:21" x14ac:dyDescent="0.2">
      <c r="U61744" s="59"/>
    </row>
    <row r="61745" spans="21:21" x14ac:dyDescent="0.2">
      <c r="U61745" s="59"/>
    </row>
    <row r="61746" spans="21:21" x14ac:dyDescent="0.2">
      <c r="U61746" s="59"/>
    </row>
    <row r="61747" spans="21:21" x14ac:dyDescent="0.2">
      <c r="U61747" s="59"/>
    </row>
    <row r="61748" spans="21:21" x14ac:dyDescent="0.2">
      <c r="U61748" s="59"/>
    </row>
    <row r="61749" spans="21:21" x14ac:dyDescent="0.2">
      <c r="U61749" s="59"/>
    </row>
    <row r="61750" spans="21:21" x14ac:dyDescent="0.2">
      <c r="U61750" s="59"/>
    </row>
    <row r="61751" spans="21:21" x14ac:dyDescent="0.2">
      <c r="U61751" s="59"/>
    </row>
    <row r="61752" spans="21:21" x14ac:dyDescent="0.2">
      <c r="U61752" s="59"/>
    </row>
    <row r="61753" spans="21:21" x14ac:dyDescent="0.2">
      <c r="U61753" s="59"/>
    </row>
    <row r="61754" spans="21:21" x14ac:dyDescent="0.2">
      <c r="U61754" s="59"/>
    </row>
    <row r="61755" spans="21:21" x14ac:dyDescent="0.2">
      <c r="U61755" s="59"/>
    </row>
    <row r="61756" spans="21:21" x14ac:dyDescent="0.2">
      <c r="U61756" s="59"/>
    </row>
    <row r="61757" spans="21:21" x14ac:dyDescent="0.2">
      <c r="U61757" s="59"/>
    </row>
    <row r="61758" spans="21:21" x14ac:dyDescent="0.2">
      <c r="U61758" s="59"/>
    </row>
    <row r="61759" spans="21:21" x14ac:dyDescent="0.2">
      <c r="U61759" s="59"/>
    </row>
    <row r="61760" spans="21:21" x14ac:dyDescent="0.2">
      <c r="U61760" s="59"/>
    </row>
    <row r="61761" spans="21:21" x14ac:dyDescent="0.2">
      <c r="U61761" s="59"/>
    </row>
    <row r="61762" spans="21:21" x14ac:dyDescent="0.2">
      <c r="U61762" s="59"/>
    </row>
    <row r="61763" spans="21:21" x14ac:dyDescent="0.2">
      <c r="U61763" s="59"/>
    </row>
    <row r="61764" spans="21:21" x14ac:dyDescent="0.2">
      <c r="U61764" s="59"/>
    </row>
    <row r="61765" spans="21:21" x14ac:dyDescent="0.2">
      <c r="U61765" s="59"/>
    </row>
    <row r="61766" spans="21:21" x14ac:dyDescent="0.2">
      <c r="U61766" s="59"/>
    </row>
    <row r="61767" spans="21:21" x14ac:dyDescent="0.2">
      <c r="U61767" s="59"/>
    </row>
    <row r="61768" spans="21:21" x14ac:dyDescent="0.2">
      <c r="U61768" s="59"/>
    </row>
    <row r="61769" spans="21:21" x14ac:dyDescent="0.2">
      <c r="U61769" s="59"/>
    </row>
    <row r="61770" spans="21:21" x14ac:dyDescent="0.2">
      <c r="U61770" s="59"/>
    </row>
    <row r="61771" spans="21:21" x14ac:dyDescent="0.2">
      <c r="U61771" s="59"/>
    </row>
    <row r="61772" spans="21:21" x14ac:dyDescent="0.2">
      <c r="U61772" s="59"/>
    </row>
    <row r="61773" spans="21:21" x14ac:dyDescent="0.2">
      <c r="U61773" s="59"/>
    </row>
    <row r="61774" spans="21:21" x14ac:dyDescent="0.2">
      <c r="U61774" s="59"/>
    </row>
    <row r="61775" spans="21:21" x14ac:dyDescent="0.2">
      <c r="U61775" s="59"/>
    </row>
    <row r="61776" spans="21:21" x14ac:dyDescent="0.2">
      <c r="U61776" s="59"/>
    </row>
    <row r="61777" spans="21:21" x14ac:dyDescent="0.2">
      <c r="U61777" s="59"/>
    </row>
    <row r="61778" spans="21:21" x14ac:dyDescent="0.2">
      <c r="U61778" s="59"/>
    </row>
    <row r="61779" spans="21:21" x14ac:dyDescent="0.2">
      <c r="U61779" s="59"/>
    </row>
    <row r="61780" spans="21:21" x14ac:dyDescent="0.2">
      <c r="U61780" s="59"/>
    </row>
    <row r="61781" spans="21:21" x14ac:dyDescent="0.2">
      <c r="U61781" s="59"/>
    </row>
    <row r="61782" spans="21:21" x14ac:dyDescent="0.2">
      <c r="U61782" s="59"/>
    </row>
    <row r="61783" spans="21:21" x14ac:dyDescent="0.2">
      <c r="U61783" s="59"/>
    </row>
    <row r="61784" spans="21:21" x14ac:dyDescent="0.2">
      <c r="U61784" s="59"/>
    </row>
    <row r="61785" spans="21:21" x14ac:dyDescent="0.2">
      <c r="U61785" s="59"/>
    </row>
    <row r="61786" spans="21:21" x14ac:dyDescent="0.2">
      <c r="U61786" s="59"/>
    </row>
    <row r="61787" spans="21:21" x14ac:dyDescent="0.2">
      <c r="U61787" s="59"/>
    </row>
    <row r="61788" spans="21:21" x14ac:dyDescent="0.2">
      <c r="U61788" s="59"/>
    </row>
    <row r="61789" spans="21:21" x14ac:dyDescent="0.2">
      <c r="U61789" s="59"/>
    </row>
    <row r="61790" spans="21:21" x14ac:dyDescent="0.2">
      <c r="U61790" s="59"/>
    </row>
    <row r="61791" spans="21:21" x14ac:dyDescent="0.2">
      <c r="U61791" s="59"/>
    </row>
    <row r="61792" spans="21:21" x14ac:dyDescent="0.2">
      <c r="U61792" s="59"/>
    </row>
    <row r="61793" spans="21:21" x14ac:dyDescent="0.2">
      <c r="U61793" s="59"/>
    </row>
    <row r="61794" spans="21:21" x14ac:dyDescent="0.2">
      <c r="U61794" s="59"/>
    </row>
    <row r="61795" spans="21:21" x14ac:dyDescent="0.2">
      <c r="U61795" s="59"/>
    </row>
    <row r="61796" spans="21:21" x14ac:dyDescent="0.2">
      <c r="U61796" s="59"/>
    </row>
    <row r="61797" spans="21:21" x14ac:dyDescent="0.2">
      <c r="U61797" s="59"/>
    </row>
    <row r="61798" spans="21:21" x14ac:dyDescent="0.2">
      <c r="U61798" s="59"/>
    </row>
    <row r="61799" spans="21:21" x14ac:dyDescent="0.2">
      <c r="U61799" s="59"/>
    </row>
    <row r="61800" spans="21:21" x14ac:dyDescent="0.2">
      <c r="U61800" s="59"/>
    </row>
    <row r="61801" spans="21:21" x14ac:dyDescent="0.2">
      <c r="U61801" s="59"/>
    </row>
    <row r="61802" spans="21:21" x14ac:dyDescent="0.2">
      <c r="U61802" s="59"/>
    </row>
    <row r="61803" spans="21:21" x14ac:dyDescent="0.2">
      <c r="U61803" s="59"/>
    </row>
    <row r="61804" spans="21:21" x14ac:dyDescent="0.2">
      <c r="U61804" s="59"/>
    </row>
    <row r="61805" spans="21:21" x14ac:dyDescent="0.2">
      <c r="U61805" s="59"/>
    </row>
    <row r="61806" spans="21:21" x14ac:dyDescent="0.2">
      <c r="U61806" s="59"/>
    </row>
    <row r="61807" spans="21:21" x14ac:dyDescent="0.2">
      <c r="U61807" s="59"/>
    </row>
    <row r="61808" spans="21:21" x14ac:dyDescent="0.2">
      <c r="U61808" s="59"/>
    </row>
    <row r="61809" spans="21:21" x14ac:dyDescent="0.2">
      <c r="U61809" s="59"/>
    </row>
    <row r="61810" spans="21:21" x14ac:dyDescent="0.2">
      <c r="U61810" s="59"/>
    </row>
    <row r="61811" spans="21:21" x14ac:dyDescent="0.2">
      <c r="U61811" s="59"/>
    </row>
    <row r="61812" spans="21:21" x14ac:dyDescent="0.2">
      <c r="U61812" s="59"/>
    </row>
    <row r="61813" spans="21:21" x14ac:dyDescent="0.2">
      <c r="U61813" s="59"/>
    </row>
    <row r="61814" spans="21:21" x14ac:dyDescent="0.2">
      <c r="U61814" s="59"/>
    </row>
    <row r="61815" spans="21:21" x14ac:dyDescent="0.2">
      <c r="U61815" s="59"/>
    </row>
    <row r="61816" spans="21:21" x14ac:dyDescent="0.2">
      <c r="U61816" s="59"/>
    </row>
    <row r="61817" spans="21:21" x14ac:dyDescent="0.2">
      <c r="U61817" s="59"/>
    </row>
    <row r="61818" spans="21:21" x14ac:dyDescent="0.2">
      <c r="U61818" s="59"/>
    </row>
    <row r="61819" spans="21:21" x14ac:dyDescent="0.2">
      <c r="U61819" s="59"/>
    </row>
    <row r="61820" spans="21:21" x14ac:dyDescent="0.2">
      <c r="U61820" s="59"/>
    </row>
    <row r="61821" spans="21:21" x14ac:dyDescent="0.2">
      <c r="U61821" s="59"/>
    </row>
    <row r="61822" spans="21:21" x14ac:dyDescent="0.2">
      <c r="U61822" s="59"/>
    </row>
    <row r="61823" spans="21:21" x14ac:dyDescent="0.2">
      <c r="U61823" s="59"/>
    </row>
    <row r="61824" spans="21:21" x14ac:dyDescent="0.2">
      <c r="U61824" s="59"/>
    </row>
    <row r="61825" spans="21:21" x14ac:dyDescent="0.2">
      <c r="U61825" s="59"/>
    </row>
    <row r="61826" spans="21:21" x14ac:dyDescent="0.2">
      <c r="U61826" s="59"/>
    </row>
    <row r="61827" spans="21:21" x14ac:dyDescent="0.2">
      <c r="U61827" s="59"/>
    </row>
    <row r="61828" spans="21:21" x14ac:dyDescent="0.2">
      <c r="U61828" s="59"/>
    </row>
    <row r="61829" spans="21:21" x14ac:dyDescent="0.2">
      <c r="U61829" s="59"/>
    </row>
    <row r="61830" spans="21:21" x14ac:dyDescent="0.2">
      <c r="U61830" s="59"/>
    </row>
    <row r="61831" spans="21:21" x14ac:dyDescent="0.2">
      <c r="U61831" s="59"/>
    </row>
    <row r="61832" spans="21:21" x14ac:dyDescent="0.2">
      <c r="U61832" s="59"/>
    </row>
    <row r="61833" spans="21:21" x14ac:dyDescent="0.2">
      <c r="U61833" s="59"/>
    </row>
    <row r="61834" spans="21:21" x14ac:dyDescent="0.2">
      <c r="U61834" s="59"/>
    </row>
    <row r="61835" spans="21:21" x14ac:dyDescent="0.2">
      <c r="U61835" s="59"/>
    </row>
    <row r="61836" spans="21:21" x14ac:dyDescent="0.2">
      <c r="U61836" s="59"/>
    </row>
    <row r="61837" spans="21:21" x14ac:dyDescent="0.2">
      <c r="U61837" s="59"/>
    </row>
    <row r="61838" spans="21:21" x14ac:dyDescent="0.2">
      <c r="U61838" s="59"/>
    </row>
    <row r="61839" spans="21:21" x14ac:dyDescent="0.2">
      <c r="U61839" s="59"/>
    </row>
    <row r="61840" spans="21:21" x14ac:dyDescent="0.2">
      <c r="U61840" s="59"/>
    </row>
    <row r="61841" spans="21:21" x14ac:dyDescent="0.2">
      <c r="U61841" s="59"/>
    </row>
    <row r="61842" spans="21:21" x14ac:dyDescent="0.2">
      <c r="U61842" s="59"/>
    </row>
    <row r="61843" spans="21:21" x14ac:dyDescent="0.2">
      <c r="U61843" s="59"/>
    </row>
    <row r="61844" spans="21:21" x14ac:dyDescent="0.2">
      <c r="U61844" s="59"/>
    </row>
    <row r="61845" spans="21:21" x14ac:dyDescent="0.2">
      <c r="U61845" s="59"/>
    </row>
    <row r="61846" spans="21:21" x14ac:dyDescent="0.2">
      <c r="U61846" s="59"/>
    </row>
    <row r="61847" spans="21:21" x14ac:dyDescent="0.2">
      <c r="U61847" s="59"/>
    </row>
    <row r="61848" spans="21:21" x14ac:dyDescent="0.2">
      <c r="U61848" s="59"/>
    </row>
    <row r="61849" spans="21:21" x14ac:dyDescent="0.2">
      <c r="U61849" s="59"/>
    </row>
    <row r="61850" spans="21:21" x14ac:dyDescent="0.2">
      <c r="U61850" s="59"/>
    </row>
    <row r="61851" spans="21:21" x14ac:dyDescent="0.2">
      <c r="U61851" s="59"/>
    </row>
    <row r="61852" spans="21:21" x14ac:dyDescent="0.2">
      <c r="U61852" s="59"/>
    </row>
    <row r="61853" spans="21:21" x14ac:dyDescent="0.2">
      <c r="U61853" s="59"/>
    </row>
    <row r="61854" spans="21:21" x14ac:dyDescent="0.2">
      <c r="U61854" s="59"/>
    </row>
    <row r="61855" spans="21:21" x14ac:dyDescent="0.2">
      <c r="U61855" s="59"/>
    </row>
    <row r="61856" spans="21:21" x14ac:dyDescent="0.2">
      <c r="U61856" s="59"/>
    </row>
    <row r="61857" spans="21:21" x14ac:dyDescent="0.2">
      <c r="U61857" s="59"/>
    </row>
    <row r="61858" spans="21:21" x14ac:dyDescent="0.2">
      <c r="U61858" s="59"/>
    </row>
    <row r="61859" spans="21:21" x14ac:dyDescent="0.2">
      <c r="U61859" s="59"/>
    </row>
    <row r="61860" spans="21:21" x14ac:dyDescent="0.2">
      <c r="U61860" s="59"/>
    </row>
    <row r="61861" spans="21:21" x14ac:dyDescent="0.2">
      <c r="U61861" s="59"/>
    </row>
    <row r="61862" spans="21:21" x14ac:dyDescent="0.2">
      <c r="U61862" s="59"/>
    </row>
    <row r="61863" spans="21:21" x14ac:dyDescent="0.2">
      <c r="U61863" s="59"/>
    </row>
    <row r="61864" spans="21:21" x14ac:dyDescent="0.2">
      <c r="U61864" s="59"/>
    </row>
    <row r="61865" spans="21:21" x14ac:dyDescent="0.2">
      <c r="U61865" s="59"/>
    </row>
    <row r="61866" spans="21:21" x14ac:dyDescent="0.2">
      <c r="U61866" s="59"/>
    </row>
    <row r="61867" spans="21:21" x14ac:dyDescent="0.2">
      <c r="U61867" s="59"/>
    </row>
    <row r="61868" spans="21:21" x14ac:dyDescent="0.2">
      <c r="U61868" s="59"/>
    </row>
    <row r="61869" spans="21:21" x14ac:dyDescent="0.2">
      <c r="U61869" s="59"/>
    </row>
    <row r="61870" spans="21:21" x14ac:dyDescent="0.2">
      <c r="U61870" s="59"/>
    </row>
    <row r="61871" spans="21:21" x14ac:dyDescent="0.2">
      <c r="U61871" s="59"/>
    </row>
    <row r="61872" spans="21:21" x14ac:dyDescent="0.2">
      <c r="U61872" s="59"/>
    </row>
    <row r="61873" spans="21:21" x14ac:dyDescent="0.2">
      <c r="U61873" s="59"/>
    </row>
    <row r="61874" spans="21:21" x14ac:dyDescent="0.2">
      <c r="U61874" s="59"/>
    </row>
    <row r="61875" spans="21:21" x14ac:dyDescent="0.2">
      <c r="U61875" s="59"/>
    </row>
    <row r="61876" spans="21:21" x14ac:dyDescent="0.2">
      <c r="U61876" s="59"/>
    </row>
    <row r="61877" spans="21:21" x14ac:dyDescent="0.2">
      <c r="U61877" s="59"/>
    </row>
    <row r="61878" spans="21:21" x14ac:dyDescent="0.2">
      <c r="U61878" s="59"/>
    </row>
    <row r="61879" spans="21:21" x14ac:dyDescent="0.2">
      <c r="U61879" s="59"/>
    </row>
    <row r="61880" spans="21:21" x14ac:dyDescent="0.2">
      <c r="U61880" s="59"/>
    </row>
    <row r="61881" spans="21:21" x14ac:dyDescent="0.2">
      <c r="U61881" s="59"/>
    </row>
    <row r="61882" spans="21:21" x14ac:dyDescent="0.2">
      <c r="U61882" s="59"/>
    </row>
    <row r="61883" spans="21:21" x14ac:dyDescent="0.2">
      <c r="U61883" s="59"/>
    </row>
    <row r="61884" spans="21:21" x14ac:dyDescent="0.2">
      <c r="U61884" s="59"/>
    </row>
    <row r="61885" spans="21:21" x14ac:dyDescent="0.2">
      <c r="U61885" s="59"/>
    </row>
    <row r="61886" spans="21:21" x14ac:dyDescent="0.2">
      <c r="U61886" s="59"/>
    </row>
    <row r="61887" spans="21:21" x14ac:dyDescent="0.2">
      <c r="U61887" s="59"/>
    </row>
    <row r="61888" spans="21:21" x14ac:dyDescent="0.2">
      <c r="U61888" s="59"/>
    </row>
    <row r="61889" spans="21:21" x14ac:dyDescent="0.2">
      <c r="U61889" s="59"/>
    </row>
    <row r="61890" spans="21:21" x14ac:dyDescent="0.2">
      <c r="U61890" s="59"/>
    </row>
    <row r="61891" spans="21:21" x14ac:dyDescent="0.2">
      <c r="U61891" s="59"/>
    </row>
    <row r="61892" spans="21:21" x14ac:dyDescent="0.2">
      <c r="U61892" s="59"/>
    </row>
    <row r="61893" spans="21:21" x14ac:dyDescent="0.2">
      <c r="U61893" s="59"/>
    </row>
    <row r="61894" spans="21:21" x14ac:dyDescent="0.2">
      <c r="U61894" s="59"/>
    </row>
    <row r="61895" spans="21:21" x14ac:dyDescent="0.2">
      <c r="U61895" s="59"/>
    </row>
    <row r="61896" spans="21:21" x14ac:dyDescent="0.2">
      <c r="U61896" s="59"/>
    </row>
    <row r="61897" spans="21:21" x14ac:dyDescent="0.2">
      <c r="U61897" s="59"/>
    </row>
    <row r="61898" spans="21:21" x14ac:dyDescent="0.2">
      <c r="U61898" s="59"/>
    </row>
    <row r="61899" spans="21:21" x14ac:dyDescent="0.2">
      <c r="U61899" s="59"/>
    </row>
    <row r="61900" spans="21:21" x14ac:dyDescent="0.2">
      <c r="U61900" s="59"/>
    </row>
    <row r="61901" spans="21:21" x14ac:dyDescent="0.2">
      <c r="U61901" s="59"/>
    </row>
    <row r="61902" spans="21:21" x14ac:dyDescent="0.2">
      <c r="U61902" s="59"/>
    </row>
    <row r="61903" spans="21:21" x14ac:dyDescent="0.2">
      <c r="U61903" s="59"/>
    </row>
    <row r="61904" spans="21:21" x14ac:dyDescent="0.2">
      <c r="U61904" s="59"/>
    </row>
    <row r="61905" spans="21:21" x14ac:dyDescent="0.2">
      <c r="U61905" s="59"/>
    </row>
    <row r="61906" spans="21:21" x14ac:dyDescent="0.2">
      <c r="U61906" s="59"/>
    </row>
    <row r="61907" spans="21:21" x14ac:dyDescent="0.2">
      <c r="U61907" s="59"/>
    </row>
    <row r="61908" spans="21:21" x14ac:dyDescent="0.2">
      <c r="U61908" s="59"/>
    </row>
    <row r="61909" spans="21:21" x14ac:dyDescent="0.2">
      <c r="U61909" s="59"/>
    </row>
    <row r="61910" spans="21:21" x14ac:dyDescent="0.2">
      <c r="U61910" s="59"/>
    </row>
    <row r="61911" spans="21:21" x14ac:dyDescent="0.2">
      <c r="U61911" s="59"/>
    </row>
    <row r="61912" spans="21:21" x14ac:dyDescent="0.2">
      <c r="U61912" s="59"/>
    </row>
    <row r="61913" spans="21:21" x14ac:dyDescent="0.2">
      <c r="U61913" s="59"/>
    </row>
    <row r="61914" spans="21:21" x14ac:dyDescent="0.2">
      <c r="U61914" s="59"/>
    </row>
    <row r="61915" spans="21:21" x14ac:dyDescent="0.2">
      <c r="U61915" s="59"/>
    </row>
    <row r="61916" spans="21:21" x14ac:dyDescent="0.2">
      <c r="U61916" s="59"/>
    </row>
    <row r="61917" spans="21:21" x14ac:dyDescent="0.2">
      <c r="U61917" s="59"/>
    </row>
    <row r="61918" spans="21:21" x14ac:dyDescent="0.2">
      <c r="U61918" s="59"/>
    </row>
    <row r="61919" spans="21:21" x14ac:dyDescent="0.2">
      <c r="U61919" s="59"/>
    </row>
    <row r="61920" spans="21:21" x14ac:dyDescent="0.2">
      <c r="U61920" s="59"/>
    </row>
    <row r="61921" spans="21:21" x14ac:dyDescent="0.2">
      <c r="U61921" s="59"/>
    </row>
    <row r="61922" spans="21:21" x14ac:dyDescent="0.2">
      <c r="U61922" s="59"/>
    </row>
    <row r="61923" spans="21:21" x14ac:dyDescent="0.2">
      <c r="U61923" s="59"/>
    </row>
    <row r="61924" spans="21:21" x14ac:dyDescent="0.2">
      <c r="U61924" s="59"/>
    </row>
    <row r="61925" spans="21:21" x14ac:dyDescent="0.2">
      <c r="U61925" s="59"/>
    </row>
    <row r="61926" spans="21:21" x14ac:dyDescent="0.2">
      <c r="U61926" s="59"/>
    </row>
    <row r="61927" spans="21:21" x14ac:dyDescent="0.2">
      <c r="U61927" s="59"/>
    </row>
    <row r="61928" spans="21:21" x14ac:dyDescent="0.2">
      <c r="U61928" s="59"/>
    </row>
    <row r="61929" spans="21:21" x14ac:dyDescent="0.2">
      <c r="U61929" s="59"/>
    </row>
    <row r="61930" spans="21:21" x14ac:dyDescent="0.2">
      <c r="U61930" s="59"/>
    </row>
    <row r="61931" spans="21:21" x14ac:dyDescent="0.2">
      <c r="U61931" s="59"/>
    </row>
    <row r="61932" spans="21:21" x14ac:dyDescent="0.2">
      <c r="U61932" s="59"/>
    </row>
    <row r="61933" spans="21:21" x14ac:dyDescent="0.2">
      <c r="U61933" s="59"/>
    </row>
    <row r="61934" spans="21:21" x14ac:dyDescent="0.2">
      <c r="U61934" s="59"/>
    </row>
    <row r="61935" spans="21:21" x14ac:dyDescent="0.2">
      <c r="U61935" s="59"/>
    </row>
    <row r="61936" spans="21:21" x14ac:dyDescent="0.2">
      <c r="U61936" s="59"/>
    </row>
    <row r="61937" spans="21:21" x14ac:dyDescent="0.2">
      <c r="U61937" s="59"/>
    </row>
    <row r="61938" spans="21:21" x14ac:dyDescent="0.2">
      <c r="U61938" s="59"/>
    </row>
    <row r="61939" spans="21:21" x14ac:dyDescent="0.2">
      <c r="U61939" s="59"/>
    </row>
    <row r="61940" spans="21:21" x14ac:dyDescent="0.2">
      <c r="U61940" s="59"/>
    </row>
    <row r="61941" spans="21:21" x14ac:dyDescent="0.2">
      <c r="U61941" s="59"/>
    </row>
    <row r="61942" spans="21:21" x14ac:dyDescent="0.2">
      <c r="U61942" s="59"/>
    </row>
    <row r="61943" spans="21:21" x14ac:dyDescent="0.2">
      <c r="U61943" s="59"/>
    </row>
    <row r="61944" spans="21:21" x14ac:dyDescent="0.2">
      <c r="U61944" s="59"/>
    </row>
    <row r="61945" spans="21:21" x14ac:dyDescent="0.2">
      <c r="U61945" s="59"/>
    </row>
    <row r="61946" spans="21:21" x14ac:dyDescent="0.2">
      <c r="U61946" s="59"/>
    </row>
    <row r="61947" spans="21:21" x14ac:dyDescent="0.2">
      <c r="U61947" s="59"/>
    </row>
    <row r="61948" spans="21:21" x14ac:dyDescent="0.2">
      <c r="U61948" s="59"/>
    </row>
    <row r="61949" spans="21:21" x14ac:dyDescent="0.2">
      <c r="U61949" s="59"/>
    </row>
    <row r="61950" spans="21:21" x14ac:dyDescent="0.2">
      <c r="U61950" s="59"/>
    </row>
    <row r="61951" spans="21:21" x14ac:dyDescent="0.2">
      <c r="U61951" s="59"/>
    </row>
    <row r="61952" spans="21:21" x14ac:dyDescent="0.2">
      <c r="U61952" s="59"/>
    </row>
    <row r="61953" spans="21:21" x14ac:dyDescent="0.2">
      <c r="U61953" s="59"/>
    </row>
    <row r="61954" spans="21:21" x14ac:dyDescent="0.2">
      <c r="U61954" s="59"/>
    </row>
    <row r="61955" spans="21:21" x14ac:dyDescent="0.2">
      <c r="U61955" s="59"/>
    </row>
    <row r="61956" spans="21:21" x14ac:dyDescent="0.2">
      <c r="U61956" s="59"/>
    </row>
    <row r="61957" spans="21:21" x14ac:dyDescent="0.2">
      <c r="U61957" s="59"/>
    </row>
    <row r="61958" spans="21:21" x14ac:dyDescent="0.2">
      <c r="U61958" s="59"/>
    </row>
    <row r="61959" spans="21:21" x14ac:dyDescent="0.2">
      <c r="U61959" s="59"/>
    </row>
    <row r="61960" spans="21:21" x14ac:dyDescent="0.2">
      <c r="U61960" s="59"/>
    </row>
    <row r="61961" spans="21:21" x14ac:dyDescent="0.2">
      <c r="U61961" s="59"/>
    </row>
    <row r="61962" spans="21:21" x14ac:dyDescent="0.2">
      <c r="U61962" s="59"/>
    </row>
    <row r="61963" spans="21:21" x14ac:dyDescent="0.2">
      <c r="U61963" s="59"/>
    </row>
    <row r="61964" spans="21:21" x14ac:dyDescent="0.2">
      <c r="U61964" s="59"/>
    </row>
    <row r="61965" spans="21:21" x14ac:dyDescent="0.2">
      <c r="U61965" s="59"/>
    </row>
    <row r="61966" spans="21:21" x14ac:dyDescent="0.2">
      <c r="U61966" s="59"/>
    </row>
    <row r="61967" spans="21:21" x14ac:dyDescent="0.2">
      <c r="U61967" s="59"/>
    </row>
    <row r="61968" spans="21:21" x14ac:dyDescent="0.2">
      <c r="U61968" s="59"/>
    </row>
    <row r="61969" spans="21:21" x14ac:dyDescent="0.2">
      <c r="U61969" s="59"/>
    </row>
    <row r="61970" spans="21:21" x14ac:dyDescent="0.2">
      <c r="U61970" s="59"/>
    </row>
    <row r="61971" spans="21:21" x14ac:dyDescent="0.2">
      <c r="U61971" s="59"/>
    </row>
    <row r="61972" spans="21:21" x14ac:dyDescent="0.2">
      <c r="U61972" s="59"/>
    </row>
    <row r="61973" spans="21:21" x14ac:dyDescent="0.2">
      <c r="U61973" s="59"/>
    </row>
    <row r="61974" spans="21:21" x14ac:dyDescent="0.2">
      <c r="U61974" s="59"/>
    </row>
    <row r="61975" spans="21:21" x14ac:dyDescent="0.2">
      <c r="U61975" s="59"/>
    </row>
    <row r="61976" spans="21:21" x14ac:dyDescent="0.2">
      <c r="U61976" s="59"/>
    </row>
    <row r="61977" spans="21:21" x14ac:dyDescent="0.2">
      <c r="U61977" s="59"/>
    </row>
    <row r="61978" spans="21:21" x14ac:dyDescent="0.2">
      <c r="U61978" s="59"/>
    </row>
    <row r="61979" spans="21:21" x14ac:dyDescent="0.2">
      <c r="U61979" s="59"/>
    </row>
    <row r="61980" spans="21:21" x14ac:dyDescent="0.2">
      <c r="U61980" s="59"/>
    </row>
    <row r="61981" spans="21:21" x14ac:dyDescent="0.2">
      <c r="U61981" s="59"/>
    </row>
    <row r="61982" spans="21:21" x14ac:dyDescent="0.2">
      <c r="U61982" s="59"/>
    </row>
    <row r="61983" spans="21:21" x14ac:dyDescent="0.2">
      <c r="U61983" s="59"/>
    </row>
    <row r="61984" spans="21:21" x14ac:dyDescent="0.2">
      <c r="U61984" s="59"/>
    </row>
    <row r="61985" spans="21:21" x14ac:dyDescent="0.2">
      <c r="U61985" s="59"/>
    </row>
    <row r="61986" spans="21:21" x14ac:dyDescent="0.2">
      <c r="U61986" s="59"/>
    </row>
    <row r="61987" spans="21:21" x14ac:dyDescent="0.2">
      <c r="U61987" s="59"/>
    </row>
    <row r="61988" spans="21:21" x14ac:dyDescent="0.2">
      <c r="U61988" s="59"/>
    </row>
    <row r="61989" spans="21:21" x14ac:dyDescent="0.2">
      <c r="U61989" s="59"/>
    </row>
    <row r="61990" spans="21:21" x14ac:dyDescent="0.2">
      <c r="U61990" s="59"/>
    </row>
    <row r="61991" spans="21:21" x14ac:dyDescent="0.2">
      <c r="U61991" s="59"/>
    </row>
    <row r="61992" spans="21:21" x14ac:dyDescent="0.2">
      <c r="U61992" s="59"/>
    </row>
    <row r="61993" spans="21:21" x14ac:dyDescent="0.2">
      <c r="U61993" s="59"/>
    </row>
    <row r="61994" spans="21:21" x14ac:dyDescent="0.2">
      <c r="U61994" s="59"/>
    </row>
    <row r="61995" spans="21:21" x14ac:dyDescent="0.2">
      <c r="U61995" s="59"/>
    </row>
    <row r="61996" spans="21:21" x14ac:dyDescent="0.2">
      <c r="U61996" s="59"/>
    </row>
    <row r="61997" spans="21:21" x14ac:dyDescent="0.2">
      <c r="U61997" s="59"/>
    </row>
    <row r="61998" spans="21:21" x14ac:dyDescent="0.2">
      <c r="U61998" s="59"/>
    </row>
    <row r="61999" spans="21:21" x14ac:dyDescent="0.2">
      <c r="U61999" s="59"/>
    </row>
    <row r="62000" spans="21:21" x14ac:dyDescent="0.2">
      <c r="U62000" s="59"/>
    </row>
    <row r="62001" spans="21:21" x14ac:dyDescent="0.2">
      <c r="U62001" s="59"/>
    </row>
    <row r="62002" spans="21:21" x14ac:dyDescent="0.2">
      <c r="U62002" s="59"/>
    </row>
    <row r="62003" spans="21:21" x14ac:dyDescent="0.2">
      <c r="U62003" s="59"/>
    </row>
    <row r="62004" spans="21:21" x14ac:dyDescent="0.2">
      <c r="U62004" s="59"/>
    </row>
    <row r="62005" spans="21:21" x14ac:dyDescent="0.2">
      <c r="U62005" s="59"/>
    </row>
    <row r="62006" spans="21:21" x14ac:dyDescent="0.2">
      <c r="U62006" s="59"/>
    </row>
    <row r="62007" spans="21:21" x14ac:dyDescent="0.2">
      <c r="U62007" s="59"/>
    </row>
    <row r="62008" spans="21:21" x14ac:dyDescent="0.2">
      <c r="U62008" s="59"/>
    </row>
    <row r="62009" spans="21:21" x14ac:dyDescent="0.2">
      <c r="U62009" s="59"/>
    </row>
    <row r="62010" spans="21:21" x14ac:dyDescent="0.2">
      <c r="U62010" s="59"/>
    </row>
    <row r="62011" spans="21:21" x14ac:dyDescent="0.2">
      <c r="U62011" s="59"/>
    </row>
    <row r="62012" spans="21:21" x14ac:dyDescent="0.2">
      <c r="U62012" s="59"/>
    </row>
    <row r="62013" spans="21:21" x14ac:dyDescent="0.2">
      <c r="U62013" s="59"/>
    </row>
    <row r="62014" spans="21:21" x14ac:dyDescent="0.2">
      <c r="U62014" s="59"/>
    </row>
    <row r="62015" spans="21:21" x14ac:dyDescent="0.2">
      <c r="U62015" s="59"/>
    </row>
    <row r="62016" spans="21:21" x14ac:dyDescent="0.2">
      <c r="U62016" s="59"/>
    </row>
    <row r="62017" spans="21:21" x14ac:dyDescent="0.2">
      <c r="U62017" s="59"/>
    </row>
    <row r="62018" spans="21:21" x14ac:dyDescent="0.2">
      <c r="U62018" s="59"/>
    </row>
    <row r="62019" spans="21:21" x14ac:dyDescent="0.2">
      <c r="U62019" s="59"/>
    </row>
    <row r="62020" spans="21:21" x14ac:dyDescent="0.2">
      <c r="U62020" s="59"/>
    </row>
    <row r="62021" spans="21:21" x14ac:dyDescent="0.2">
      <c r="U62021" s="59"/>
    </row>
    <row r="62022" spans="21:21" x14ac:dyDescent="0.2">
      <c r="U62022" s="59"/>
    </row>
    <row r="62023" spans="21:21" x14ac:dyDescent="0.2">
      <c r="U62023" s="59"/>
    </row>
    <row r="62024" spans="21:21" x14ac:dyDescent="0.2">
      <c r="U62024" s="59"/>
    </row>
    <row r="62025" spans="21:21" x14ac:dyDescent="0.2">
      <c r="U62025" s="59"/>
    </row>
    <row r="62026" spans="21:21" x14ac:dyDescent="0.2">
      <c r="U62026" s="59"/>
    </row>
    <row r="62027" spans="21:21" x14ac:dyDescent="0.2">
      <c r="U62027" s="59"/>
    </row>
    <row r="62028" spans="21:21" x14ac:dyDescent="0.2">
      <c r="U62028" s="59"/>
    </row>
    <row r="62029" spans="21:21" x14ac:dyDescent="0.2">
      <c r="U62029" s="59"/>
    </row>
    <row r="62030" spans="21:21" x14ac:dyDescent="0.2">
      <c r="U62030" s="59"/>
    </row>
    <row r="62031" spans="21:21" x14ac:dyDescent="0.2">
      <c r="U62031" s="59"/>
    </row>
    <row r="62032" spans="21:21" x14ac:dyDescent="0.2">
      <c r="U62032" s="59"/>
    </row>
    <row r="62033" spans="21:21" x14ac:dyDescent="0.2">
      <c r="U62033" s="59"/>
    </row>
    <row r="62034" spans="21:21" x14ac:dyDescent="0.2">
      <c r="U62034" s="59"/>
    </row>
    <row r="62035" spans="21:21" x14ac:dyDescent="0.2">
      <c r="U62035" s="59"/>
    </row>
    <row r="62036" spans="21:21" x14ac:dyDescent="0.2">
      <c r="U62036" s="59"/>
    </row>
    <row r="62037" spans="21:21" x14ac:dyDescent="0.2">
      <c r="U62037" s="59"/>
    </row>
    <row r="62038" spans="21:21" x14ac:dyDescent="0.2">
      <c r="U62038" s="59"/>
    </row>
    <row r="62039" spans="21:21" x14ac:dyDescent="0.2">
      <c r="U62039" s="59"/>
    </row>
    <row r="62040" spans="21:21" x14ac:dyDescent="0.2">
      <c r="U62040" s="59"/>
    </row>
    <row r="62041" spans="21:21" x14ac:dyDescent="0.2">
      <c r="U62041" s="59"/>
    </row>
    <row r="62042" spans="21:21" x14ac:dyDescent="0.2">
      <c r="U62042" s="59"/>
    </row>
    <row r="62043" spans="21:21" x14ac:dyDescent="0.2">
      <c r="U62043" s="59"/>
    </row>
    <row r="62044" spans="21:21" x14ac:dyDescent="0.2">
      <c r="U62044" s="59"/>
    </row>
    <row r="62045" spans="21:21" x14ac:dyDescent="0.2">
      <c r="U62045" s="59"/>
    </row>
    <row r="62046" spans="21:21" x14ac:dyDescent="0.2">
      <c r="U62046" s="59"/>
    </row>
    <row r="62047" spans="21:21" x14ac:dyDescent="0.2">
      <c r="U62047" s="59"/>
    </row>
    <row r="62048" spans="21:21" x14ac:dyDescent="0.2">
      <c r="U62048" s="59"/>
    </row>
    <row r="62049" spans="21:21" x14ac:dyDescent="0.2">
      <c r="U62049" s="59"/>
    </row>
    <row r="62050" spans="21:21" x14ac:dyDescent="0.2">
      <c r="U62050" s="59"/>
    </row>
    <row r="62051" spans="21:21" x14ac:dyDescent="0.2">
      <c r="U62051" s="59"/>
    </row>
    <row r="62052" spans="21:21" x14ac:dyDescent="0.2">
      <c r="U62052" s="59"/>
    </row>
    <row r="62053" spans="21:21" x14ac:dyDescent="0.2">
      <c r="U62053" s="59"/>
    </row>
    <row r="62054" spans="21:21" x14ac:dyDescent="0.2">
      <c r="U62054" s="59"/>
    </row>
    <row r="62055" spans="21:21" x14ac:dyDescent="0.2">
      <c r="U62055" s="59"/>
    </row>
    <row r="62056" spans="21:21" x14ac:dyDescent="0.2">
      <c r="U62056" s="59"/>
    </row>
    <row r="62057" spans="21:21" x14ac:dyDescent="0.2">
      <c r="U62057" s="59"/>
    </row>
    <row r="62058" spans="21:21" x14ac:dyDescent="0.2">
      <c r="U62058" s="59"/>
    </row>
    <row r="62059" spans="21:21" x14ac:dyDescent="0.2">
      <c r="U62059" s="59"/>
    </row>
    <row r="62060" spans="21:21" x14ac:dyDescent="0.2">
      <c r="U62060" s="59"/>
    </row>
    <row r="62061" spans="21:21" x14ac:dyDescent="0.2">
      <c r="U62061" s="59"/>
    </row>
    <row r="62062" spans="21:21" x14ac:dyDescent="0.2">
      <c r="U62062" s="59"/>
    </row>
    <row r="62063" spans="21:21" x14ac:dyDescent="0.2">
      <c r="U62063" s="59"/>
    </row>
    <row r="62064" spans="21:21" x14ac:dyDescent="0.2">
      <c r="U62064" s="59"/>
    </row>
    <row r="62065" spans="21:21" x14ac:dyDescent="0.2">
      <c r="U62065" s="59"/>
    </row>
    <row r="62066" spans="21:21" x14ac:dyDescent="0.2">
      <c r="U62066" s="59"/>
    </row>
    <row r="62067" spans="21:21" x14ac:dyDescent="0.2">
      <c r="U62067" s="59"/>
    </row>
    <row r="62068" spans="21:21" x14ac:dyDescent="0.2">
      <c r="U62068" s="59"/>
    </row>
    <row r="62069" spans="21:21" x14ac:dyDescent="0.2">
      <c r="U62069" s="59"/>
    </row>
    <row r="62070" spans="21:21" x14ac:dyDescent="0.2">
      <c r="U62070" s="59"/>
    </row>
    <row r="62071" spans="21:21" x14ac:dyDescent="0.2">
      <c r="U62071" s="59"/>
    </row>
    <row r="62072" spans="21:21" x14ac:dyDescent="0.2">
      <c r="U62072" s="59"/>
    </row>
    <row r="62073" spans="21:21" x14ac:dyDescent="0.2">
      <c r="U62073" s="59"/>
    </row>
    <row r="62074" spans="21:21" x14ac:dyDescent="0.2">
      <c r="U62074" s="59"/>
    </row>
    <row r="62075" spans="21:21" x14ac:dyDescent="0.2">
      <c r="U62075" s="59"/>
    </row>
    <row r="62076" spans="21:21" x14ac:dyDescent="0.2">
      <c r="U62076" s="59"/>
    </row>
    <row r="62077" spans="21:21" x14ac:dyDescent="0.2">
      <c r="U62077" s="59"/>
    </row>
    <row r="62078" spans="21:21" x14ac:dyDescent="0.2">
      <c r="U62078" s="59"/>
    </row>
    <row r="62079" spans="21:21" x14ac:dyDescent="0.2">
      <c r="U62079" s="59"/>
    </row>
    <row r="62080" spans="21:21" x14ac:dyDescent="0.2">
      <c r="U62080" s="59"/>
    </row>
    <row r="62081" spans="21:21" x14ac:dyDescent="0.2">
      <c r="U62081" s="59"/>
    </row>
    <row r="62082" spans="21:21" x14ac:dyDescent="0.2">
      <c r="U62082" s="59"/>
    </row>
    <row r="62083" spans="21:21" x14ac:dyDescent="0.2">
      <c r="U62083" s="59"/>
    </row>
    <row r="62084" spans="21:21" x14ac:dyDescent="0.2">
      <c r="U62084" s="59"/>
    </row>
    <row r="62085" spans="21:21" x14ac:dyDescent="0.2">
      <c r="U62085" s="59"/>
    </row>
    <row r="62086" spans="21:21" x14ac:dyDescent="0.2">
      <c r="U62086" s="59"/>
    </row>
    <row r="62087" spans="21:21" x14ac:dyDescent="0.2">
      <c r="U62087" s="59"/>
    </row>
    <row r="62088" spans="21:21" x14ac:dyDescent="0.2">
      <c r="U62088" s="59"/>
    </row>
    <row r="62089" spans="21:21" x14ac:dyDescent="0.2">
      <c r="U62089" s="59"/>
    </row>
    <row r="62090" spans="21:21" x14ac:dyDescent="0.2">
      <c r="U62090" s="59"/>
    </row>
    <row r="62091" spans="21:21" x14ac:dyDescent="0.2">
      <c r="U62091" s="59"/>
    </row>
    <row r="62092" spans="21:21" x14ac:dyDescent="0.2">
      <c r="U62092" s="59"/>
    </row>
    <row r="62093" spans="21:21" x14ac:dyDescent="0.2">
      <c r="U62093" s="59"/>
    </row>
    <row r="62094" spans="21:21" x14ac:dyDescent="0.2">
      <c r="U62094" s="59"/>
    </row>
    <row r="62095" spans="21:21" x14ac:dyDescent="0.2">
      <c r="U62095" s="59"/>
    </row>
    <row r="62096" spans="21:21" x14ac:dyDescent="0.2">
      <c r="U62096" s="59"/>
    </row>
    <row r="62097" spans="21:21" x14ac:dyDescent="0.2">
      <c r="U62097" s="59"/>
    </row>
    <row r="62098" spans="21:21" x14ac:dyDescent="0.2">
      <c r="U62098" s="59"/>
    </row>
    <row r="62099" spans="21:21" x14ac:dyDescent="0.2">
      <c r="U62099" s="59"/>
    </row>
    <row r="62100" spans="21:21" x14ac:dyDescent="0.2">
      <c r="U62100" s="59"/>
    </row>
    <row r="62101" spans="21:21" x14ac:dyDescent="0.2">
      <c r="U62101" s="59"/>
    </row>
    <row r="62102" spans="21:21" x14ac:dyDescent="0.2">
      <c r="U62102" s="59"/>
    </row>
    <row r="62103" spans="21:21" x14ac:dyDescent="0.2">
      <c r="U62103" s="59"/>
    </row>
    <row r="62104" spans="21:21" x14ac:dyDescent="0.2">
      <c r="U62104" s="59"/>
    </row>
    <row r="62105" spans="21:21" x14ac:dyDescent="0.2">
      <c r="U62105" s="59"/>
    </row>
    <row r="62106" spans="21:21" x14ac:dyDescent="0.2">
      <c r="U62106" s="59"/>
    </row>
    <row r="62107" spans="21:21" x14ac:dyDescent="0.2">
      <c r="U62107" s="59"/>
    </row>
    <row r="62108" spans="21:21" x14ac:dyDescent="0.2">
      <c r="U62108" s="59"/>
    </row>
    <row r="62109" spans="21:21" x14ac:dyDescent="0.2">
      <c r="U62109" s="59"/>
    </row>
    <row r="62110" spans="21:21" x14ac:dyDescent="0.2">
      <c r="U62110" s="59"/>
    </row>
    <row r="62111" spans="21:21" x14ac:dyDescent="0.2">
      <c r="U62111" s="59"/>
    </row>
    <row r="62112" spans="21:21" x14ac:dyDescent="0.2">
      <c r="U62112" s="59"/>
    </row>
    <row r="62113" spans="21:21" x14ac:dyDescent="0.2">
      <c r="U62113" s="59"/>
    </row>
    <row r="62114" spans="21:21" x14ac:dyDescent="0.2">
      <c r="U62114" s="59"/>
    </row>
    <row r="62115" spans="21:21" x14ac:dyDescent="0.2">
      <c r="U62115" s="59"/>
    </row>
    <row r="62116" spans="21:21" x14ac:dyDescent="0.2">
      <c r="U62116" s="59"/>
    </row>
    <row r="62117" spans="21:21" x14ac:dyDescent="0.2">
      <c r="U62117" s="59"/>
    </row>
    <row r="62118" spans="21:21" x14ac:dyDescent="0.2">
      <c r="U62118" s="59"/>
    </row>
    <row r="62119" spans="21:21" x14ac:dyDescent="0.2">
      <c r="U62119" s="59"/>
    </row>
    <row r="62120" spans="21:21" x14ac:dyDescent="0.2">
      <c r="U62120" s="59"/>
    </row>
    <row r="62121" spans="21:21" x14ac:dyDescent="0.2">
      <c r="U62121" s="59"/>
    </row>
    <row r="62122" spans="21:21" x14ac:dyDescent="0.2">
      <c r="U62122" s="59"/>
    </row>
    <row r="62123" spans="21:21" x14ac:dyDescent="0.2">
      <c r="U62123" s="59"/>
    </row>
    <row r="62124" spans="21:21" x14ac:dyDescent="0.2">
      <c r="U62124" s="59"/>
    </row>
    <row r="62125" spans="21:21" x14ac:dyDescent="0.2">
      <c r="U62125" s="59"/>
    </row>
    <row r="62126" spans="21:21" x14ac:dyDescent="0.2">
      <c r="U62126" s="59"/>
    </row>
    <row r="62127" spans="21:21" x14ac:dyDescent="0.2">
      <c r="U62127" s="59"/>
    </row>
    <row r="62128" spans="21:21" x14ac:dyDescent="0.2">
      <c r="U62128" s="59"/>
    </row>
    <row r="62129" spans="21:21" x14ac:dyDescent="0.2">
      <c r="U62129" s="59"/>
    </row>
    <row r="62130" spans="21:21" x14ac:dyDescent="0.2">
      <c r="U62130" s="59"/>
    </row>
    <row r="62131" spans="21:21" x14ac:dyDescent="0.2">
      <c r="U62131" s="59"/>
    </row>
    <row r="62132" spans="21:21" x14ac:dyDescent="0.2">
      <c r="U62132" s="59"/>
    </row>
    <row r="62133" spans="21:21" x14ac:dyDescent="0.2">
      <c r="U62133" s="59"/>
    </row>
    <row r="62134" spans="21:21" x14ac:dyDescent="0.2">
      <c r="U62134" s="59"/>
    </row>
    <row r="62135" spans="21:21" x14ac:dyDescent="0.2">
      <c r="U62135" s="59"/>
    </row>
    <row r="62136" spans="21:21" x14ac:dyDescent="0.2">
      <c r="U62136" s="59"/>
    </row>
    <row r="62137" spans="21:21" x14ac:dyDescent="0.2">
      <c r="U62137" s="59"/>
    </row>
    <row r="62138" spans="21:21" x14ac:dyDescent="0.2">
      <c r="U62138" s="59"/>
    </row>
    <row r="62139" spans="21:21" x14ac:dyDescent="0.2">
      <c r="U62139" s="59"/>
    </row>
    <row r="62140" spans="21:21" x14ac:dyDescent="0.2">
      <c r="U62140" s="59"/>
    </row>
    <row r="62141" spans="21:21" x14ac:dyDescent="0.2">
      <c r="U62141" s="59"/>
    </row>
    <row r="62142" spans="21:21" x14ac:dyDescent="0.2">
      <c r="U62142" s="59"/>
    </row>
    <row r="62143" spans="21:21" x14ac:dyDescent="0.2">
      <c r="U62143" s="59"/>
    </row>
    <row r="62144" spans="21:21" x14ac:dyDescent="0.2">
      <c r="U62144" s="59"/>
    </row>
    <row r="62145" spans="21:21" x14ac:dyDescent="0.2">
      <c r="U62145" s="59"/>
    </row>
    <row r="62146" spans="21:21" x14ac:dyDescent="0.2">
      <c r="U62146" s="59"/>
    </row>
    <row r="62147" spans="21:21" x14ac:dyDescent="0.2">
      <c r="U62147" s="59"/>
    </row>
    <row r="62148" spans="21:21" x14ac:dyDescent="0.2">
      <c r="U62148" s="59"/>
    </row>
    <row r="62149" spans="21:21" x14ac:dyDescent="0.2">
      <c r="U62149" s="59"/>
    </row>
    <row r="62150" spans="21:21" x14ac:dyDescent="0.2">
      <c r="U62150" s="59"/>
    </row>
    <row r="62151" spans="21:21" x14ac:dyDescent="0.2">
      <c r="U62151" s="59"/>
    </row>
    <row r="62152" spans="21:21" x14ac:dyDescent="0.2">
      <c r="U62152" s="59"/>
    </row>
    <row r="62153" spans="21:21" x14ac:dyDescent="0.2">
      <c r="U62153" s="59"/>
    </row>
    <row r="62154" spans="21:21" x14ac:dyDescent="0.2">
      <c r="U62154" s="59"/>
    </row>
    <row r="62155" spans="21:21" x14ac:dyDescent="0.2">
      <c r="U62155" s="59"/>
    </row>
    <row r="62156" spans="21:21" x14ac:dyDescent="0.2">
      <c r="U62156" s="59"/>
    </row>
    <row r="62157" spans="21:21" x14ac:dyDescent="0.2">
      <c r="U62157" s="59"/>
    </row>
    <row r="62158" spans="21:21" x14ac:dyDescent="0.2">
      <c r="U62158" s="59"/>
    </row>
    <row r="62159" spans="21:21" x14ac:dyDescent="0.2">
      <c r="U62159" s="59"/>
    </row>
    <row r="62160" spans="21:21" x14ac:dyDescent="0.2">
      <c r="U62160" s="59"/>
    </row>
    <row r="62161" spans="21:21" x14ac:dyDescent="0.2">
      <c r="U62161" s="59"/>
    </row>
    <row r="62162" spans="21:21" x14ac:dyDescent="0.2">
      <c r="U62162" s="59"/>
    </row>
    <row r="62163" spans="21:21" x14ac:dyDescent="0.2">
      <c r="U62163" s="59"/>
    </row>
    <row r="62164" spans="21:21" x14ac:dyDescent="0.2">
      <c r="U62164" s="59"/>
    </row>
    <row r="62165" spans="21:21" x14ac:dyDescent="0.2">
      <c r="U62165" s="59"/>
    </row>
    <row r="62166" spans="21:21" x14ac:dyDescent="0.2">
      <c r="U62166" s="59"/>
    </row>
    <row r="62167" spans="21:21" x14ac:dyDescent="0.2">
      <c r="U62167" s="59"/>
    </row>
    <row r="62168" spans="21:21" x14ac:dyDescent="0.2">
      <c r="U62168" s="59"/>
    </row>
    <row r="62169" spans="21:21" x14ac:dyDescent="0.2">
      <c r="U62169" s="59"/>
    </row>
    <row r="62170" spans="21:21" x14ac:dyDescent="0.2">
      <c r="U62170" s="59"/>
    </row>
    <row r="62171" spans="21:21" x14ac:dyDescent="0.2">
      <c r="U62171" s="59"/>
    </row>
    <row r="62172" spans="21:21" x14ac:dyDescent="0.2">
      <c r="U62172" s="59"/>
    </row>
    <row r="62173" spans="21:21" x14ac:dyDescent="0.2">
      <c r="U62173" s="59"/>
    </row>
    <row r="62174" spans="21:21" x14ac:dyDescent="0.2">
      <c r="U62174" s="59"/>
    </row>
    <row r="62175" spans="21:21" x14ac:dyDescent="0.2">
      <c r="U62175" s="59"/>
    </row>
    <row r="62176" spans="21:21" x14ac:dyDescent="0.2">
      <c r="U62176" s="59"/>
    </row>
    <row r="62177" spans="21:21" x14ac:dyDescent="0.2">
      <c r="U62177" s="59"/>
    </row>
    <row r="62178" spans="21:21" x14ac:dyDescent="0.2">
      <c r="U62178" s="59"/>
    </row>
    <row r="62179" spans="21:21" x14ac:dyDescent="0.2">
      <c r="U62179" s="59"/>
    </row>
    <row r="62180" spans="21:21" x14ac:dyDescent="0.2">
      <c r="U62180" s="59"/>
    </row>
    <row r="62181" spans="21:21" x14ac:dyDescent="0.2">
      <c r="U62181" s="59"/>
    </row>
    <row r="62182" spans="21:21" x14ac:dyDescent="0.2">
      <c r="U62182" s="59"/>
    </row>
    <row r="62183" spans="21:21" x14ac:dyDescent="0.2">
      <c r="U62183" s="59"/>
    </row>
    <row r="62184" spans="21:21" x14ac:dyDescent="0.2">
      <c r="U62184" s="59"/>
    </row>
    <row r="62185" spans="21:21" x14ac:dyDescent="0.2">
      <c r="U62185" s="59"/>
    </row>
    <row r="62186" spans="21:21" x14ac:dyDescent="0.2">
      <c r="U62186" s="59"/>
    </row>
    <row r="62187" spans="21:21" x14ac:dyDescent="0.2">
      <c r="U62187" s="59"/>
    </row>
    <row r="62188" spans="21:21" x14ac:dyDescent="0.2">
      <c r="U62188" s="59"/>
    </row>
    <row r="62189" spans="21:21" x14ac:dyDescent="0.2">
      <c r="U62189" s="59"/>
    </row>
    <row r="62190" spans="21:21" x14ac:dyDescent="0.2">
      <c r="U62190" s="59"/>
    </row>
    <row r="62191" spans="21:21" x14ac:dyDescent="0.2">
      <c r="U62191" s="59"/>
    </row>
    <row r="62192" spans="21:21" x14ac:dyDescent="0.2">
      <c r="U62192" s="59"/>
    </row>
    <row r="62193" spans="21:21" x14ac:dyDescent="0.2">
      <c r="U62193" s="59"/>
    </row>
    <row r="62194" spans="21:21" x14ac:dyDescent="0.2">
      <c r="U62194" s="59"/>
    </row>
    <row r="62195" spans="21:21" x14ac:dyDescent="0.2">
      <c r="U62195" s="59"/>
    </row>
    <row r="62196" spans="21:21" x14ac:dyDescent="0.2">
      <c r="U62196" s="59"/>
    </row>
    <row r="62197" spans="21:21" x14ac:dyDescent="0.2">
      <c r="U62197" s="59"/>
    </row>
    <row r="62198" spans="21:21" x14ac:dyDescent="0.2">
      <c r="U62198" s="59"/>
    </row>
    <row r="62199" spans="21:21" x14ac:dyDescent="0.2">
      <c r="U62199" s="59"/>
    </row>
    <row r="62200" spans="21:21" x14ac:dyDescent="0.2">
      <c r="U62200" s="59"/>
    </row>
    <row r="62201" spans="21:21" x14ac:dyDescent="0.2">
      <c r="U62201" s="59"/>
    </row>
    <row r="62202" spans="21:21" x14ac:dyDescent="0.2">
      <c r="U62202" s="59"/>
    </row>
    <row r="62203" spans="21:21" x14ac:dyDescent="0.2">
      <c r="U62203" s="59"/>
    </row>
    <row r="62204" spans="21:21" x14ac:dyDescent="0.2">
      <c r="U62204" s="59"/>
    </row>
    <row r="62205" spans="21:21" x14ac:dyDescent="0.2">
      <c r="U62205" s="59"/>
    </row>
    <row r="62206" spans="21:21" x14ac:dyDescent="0.2">
      <c r="U62206" s="59"/>
    </row>
    <row r="62207" spans="21:21" x14ac:dyDescent="0.2">
      <c r="U62207" s="59"/>
    </row>
    <row r="62208" spans="21:21" x14ac:dyDescent="0.2">
      <c r="U62208" s="59"/>
    </row>
    <row r="62209" spans="21:21" x14ac:dyDescent="0.2">
      <c r="U62209" s="59"/>
    </row>
    <row r="62210" spans="21:21" x14ac:dyDescent="0.2">
      <c r="U62210" s="59"/>
    </row>
    <row r="62211" spans="21:21" x14ac:dyDescent="0.2">
      <c r="U62211" s="59"/>
    </row>
    <row r="62212" spans="21:21" x14ac:dyDescent="0.2">
      <c r="U62212" s="59"/>
    </row>
    <row r="62213" spans="21:21" x14ac:dyDescent="0.2">
      <c r="U62213" s="59"/>
    </row>
    <row r="62214" spans="21:21" x14ac:dyDescent="0.2">
      <c r="U62214" s="59"/>
    </row>
    <row r="62215" spans="21:21" x14ac:dyDescent="0.2">
      <c r="U62215" s="59"/>
    </row>
    <row r="62216" spans="21:21" x14ac:dyDescent="0.2">
      <c r="U62216" s="59"/>
    </row>
    <row r="62217" spans="21:21" x14ac:dyDescent="0.2">
      <c r="U62217" s="59"/>
    </row>
    <row r="62218" spans="21:21" x14ac:dyDescent="0.2">
      <c r="U62218" s="59"/>
    </row>
    <row r="62219" spans="21:21" x14ac:dyDescent="0.2">
      <c r="U62219" s="59"/>
    </row>
    <row r="62220" spans="21:21" x14ac:dyDescent="0.2">
      <c r="U62220" s="59"/>
    </row>
    <row r="62221" spans="21:21" x14ac:dyDescent="0.2">
      <c r="U62221" s="59"/>
    </row>
    <row r="62222" spans="21:21" x14ac:dyDescent="0.2">
      <c r="U62222" s="59"/>
    </row>
    <row r="62223" spans="21:21" x14ac:dyDescent="0.2">
      <c r="U62223" s="59"/>
    </row>
    <row r="62224" spans="21:21" x14ac:dyDescent="0.2">
      <c r="U62224" s="59"/>
    </row>
    <row r="62225" spans="21:21" x14ac:dyDescent="0.2">
      <c r="U62225" s="59"/>
    </row>
    <row r="62226" spans="21:21" x14ac:dyDescent="0.2">
      <c r="U62226" s="59"/>
    </row>
    <row r="62227" spans="21:21" x14ac:dyDescent="0.2">
      <c r="U62227" s="59"/>
    </row>
    <row r="62228" spans="21:21" x14ac:dyDescent="0.2">
      <c r="U62228" s="59"/>
    </row>
    <row r="62229" spans="21:21" x14ac:dyDescent="0.2">
      <c r="U62229" s="59"/>
    </row>
    <row r="62230" spans="21:21" x14ac:dyDescent="0.2">
      <c r="U62230" s="59"/>
    </row>
    <row r="62231" spans="21:21" x14ac:dyDescent="0.2">
      <c r="U62231" s="59"/>
    </row>
    <row r="62232" spans="21:21" x14ac:dyDescent="0.2">
      <c r="U62232" s="59"/>
    </row>
    <row r="62233" spans="21:21" x14ac:dyDescent="0.2">
      <c r="U62233" s="59"/>
    </row>
    <row r="62234" spans="21:21" x14ac:dyDescent="0.2">
      <c r="U62234" s="59"/>
    </row>
    <row r="62235" spans="21:21" x14ac:dyDescent="0.2">
      <c r="U62235" s="59"/>
    </row>
    <row r="62236" spans="21:21" x14ac:dyDescent="0.2">
      <c r="U62236" s="59"/>
    </row>
    <row r="62237" spans="21:21" x14ac:dyDescent="0.2">
      <c r="U62237" s="59"/>
    </row>
    <row r="62238" spans="21:21" x14ac:dyDescent="0.2">
      <c r="U62238" s="59"/>
    </row>
    <row r="62239" spans="21:21" x14ac:dyDescent="0.2">
      <c r="U62239" s="59"/>
    </row>
    <row r="62240" spans="21:21" x14ac:dyDescent="0.2">
      <c r="U62240" s="59"/>
    </row>
    <row r="62241" spans="21:21" x14ac:dyDescent="0.2">
      <c r="U62241" s="59"/>
    </row>
    <row r="62242" spans="21:21" x14ac:dyDescent="0.2">
      <c r="U62242" s="59"/>
    </row>
    <row r="62243" spans="21:21" x14ac:dyDescent="0.2">
      <c r="U62243" s="59"/>
    </row>
    <row r="62244" spans="21:21" x14ac:dyDescent="0.2">
      <c r="U62244" s="59"/>
    </row>
    <row r="62245" spans="21:21" x14ac:dyDescent="0.2">
      <c r="U62245" s="59"/>
    </row>
    <row r="62246" spans="21:21" x14ac:dyDescent="0.2">
      <c r="U62246" s="59"/>
    </row>
    <row r="62247" spans="21:21" x14ac:dyDescent="0.2">
      <c r="U62247" s="59"/>
    </row>
    <row r="62248" spans="21:21" x14ac:dyDescent="0.2">
      <c r="U62248" s="59"/>
    </row>
    <row r="62249" spans="21:21" x14ac:dyDescent="0.2">
      <c r="U62249" s="59"/>
    </row>
    <row r="62250" spans="21:21" x14ac:dyDescent="0.2">
      <c r="U62250" s="59"/>
    </row>
    <row r="62251" spans="21:21" x14ac:dyDescent="0.2">
      <c r="U62251" s="59"/>
    </row>
    <row r="62252" spans="21:21" x14ac:dyDescent="0.2">
      <c r="U62252" s="59"/>
    </row>
    <row r="62253" spans="21:21" x14ac:dyDescent="0.2">
      <c r="U62253" s="59"/>
    </row>
    <row r="62254" spans="21:21" x14ac:dyDescent="0.2">
      <c r="U62254" s="59"/>
    </row>
    <row r="62255" spans="21:21" x14ac:dyDescent="0.2">
      <c r="U62255" s="59"/>
    </row>
    <row r="62256" spans="21:21" x14ac:dyDescent="0.2">
      <c r="U62256" s="59"/>
    </row>
    <row r="62257" spans="21:21" x14ac:dyDescent="0.2">
      <c r="U62257" s="59"/>
    </row>
    <row r="62258" spans="21:21" x14ac:dyDescent="0.2">
      <c r="U62258" s="59"/>
    </row>
    <row r="62259" spans="21:21" x14ac:dyDescent="0.2">
      <c r="U62259" s="59"/>
    </row>
    <row r="62260" spans="21:21" x14ac:dyDescent="0.2">
      <c r="U62260" s="59"/>
    </row>
    <row r="62261" spans="21:21" x14ac:dyDescent="0.2">
      <c r="U62261" s="59"/>
    </row>
    <row r="62262" spans="21:21" x14ac:dyDescent="0.2">
      <c r="U62262" s="59"/>
    </row>
    <row r="62263" spans="21:21" x14ac:dyDescent="0.2">
      <c r="U62263" s="59"/>
    </row>
    <row r="62264" spans="21:21" x14ac:dyDescent="0.2">
      <c r="U62264" s="59"/>
    </row>
    <row r="62265" spans="21:21" x14ac:dyDescent="0.2">
      <c r="U62265" s="59"/>
    </row>
    <row r="62266" spans="21:21" x14ac:dyDescent="0.2">
      <c r="U62266" s="59"/>
    </row>
    <row r="62267" spans="21:21" x14ac:dyDescent="0.2">
      <c r="U62267" s="59"/>
    </row>
    <row r="62268" spans="21:21" x14ac:dyDescent="0.2">
      <c r="U62268" s="59"/>
    </row>
    <row r="62269" spans="21:21" x14ac:dyDescent="0.2">
      <c r="U62269" s="59"/>
    </row>
    <row r="62270" spans="21:21" x14ac:dyDescent="0.2">
      <c r="U62270" s="59"/>
    </row>
    <row r="62271" spans="21:21" x14ac:dyDescent="0.2">
      <c r="U62271" s="59"/>
    </row>
    <row r="62272" spans="21:21" x14ac:dyDescent="0.2">
      <c r="U62272" s="59"/>
    </row>
    <row r="62273" spans="21:21" x14ac:dyDescent="0.2">
      <c r="U62273" s="59"/>
    </row>
    <row r="62274" spans="21:21" x14ac:dyDescent="0.2">
      <c r="U62274" s="59"/>
    </row>
    <row r="62275" spans="21:21" x14ac:dyDescent="0.2">
      <c r="U62275" s="59"/>
    </row>
    <row r="62276" spans="21:21" x14ac:dyDescent="0.2">
      <c r="U62276" s="59"/>
    </row>
    <row r="62277" spans="21:21" x14ac:dyDescent="0.2">
      <c r="U62277" s="59"/>
    </row>
    <row r="62278" spans="21:21" x14ac:dyDescent="0.2">
      <c r="U62278" s="59"/>
    </row>
    <row r="62279" spans="21:21" x14ac:dyDescent="0.2">
      <c r="U62279" s="59"/>
    </row>
    <row r="62280" spans="21:21" x14ac:dyDescent="0.2">
      <c r="U62280" s="59"/>
    </row>
    <row r="62281" spans="21:21" x14ac:dyDescent="0.2">
      <c r="U62281" s="59"/>
    </row>
    <row r="62282" spans="21:21" x14ac:dyDescent="0.2">
      <c r="U62282" s="59"/>
    </row>
    <row r="62283" spans="21:21" x14ac:dyDescent="0.2">
      <c r="U62283" s="59"/>
    </row>
    <row r="62284" spans="21:21" x14ac:dyDescent="0.2">
      <c r="U62284" s="59"/>
    </row>
    <row r="62285" spans="21:21" x14ac:dyDescent="0.2">
      <c r="U62285" s="59"/>
    </row>
    <row r="62286" spans="21:21" x14ac:dyDescent="0.2">
      <c r="U62286" s="59"/>
    </row>
    <row r="62287" spans="21:21" x14ac:dyDescent="0.2">
      <c r="U62287" s="59"/>
    </row>
    <row r="62288" spans="21:21" x14ac:dyDescent="0.2">
      <c r="U62288" s="59"/>
    </row>
    <row r="62289" spans="21:21" x14ac:dyDescent="0.2">
      <c r="U62289" s="59"/>
    </row>
    <row r="62290" spans="21:21" x14ac:dyDescent="0.2">
      <c r="U62290" s="59"/>
    </row>
    <row r="62291" spans="21:21" x14ac:dyDescent="0.2">
      <c r="U62291" s="59"/>
    </row>
    <row r="62292" spans="21:21" x14ac:dyDescent="0.2">
      <c r="U62292" s="59"/>
    </row>
    <row r="62293" spans="21:21" x14ac:dyDescent="0.2">
      <c r="U62293" s="59"/>
    </row>
    <row r="62294" spans="21:21" x14ac:dyDescent="0.2">
      <c r="U62294" s="59"/>
    </row>
    <row r="62295" spans="21:21" x14ac:dyDescent="0.2">
      <c r="U62295" s="59"/>
    </row>
    <row r="62296" spans="21:21" x14ac:dyDescent="0.2">
      <c r="U62296" s="59"/>
    </row>
    <row r="62297" spans="21:21" x14ac:dyDescent="0.2">
      <c r="U62297" s="59"/>
    </row>
    <row r="62298" spans="21:21" x14ac:dyDescent="0.2">
      <c r="U62298" s="59"/>
    </row>
    <row r="62299" spans="21:21" x14ac:dyDescent="0.2">
      <c r="U62299" s="59"/>
    </row>
    <row r="62300" spans="21:21" x14ac:dyDescent="0.2">
      <c r="U62300" s="59"/>
    </row>
    <row r="62301" spans="21:21" x14ac:dyDescent="0.2">
      <c r="U62301" s="59"/>
    </row>
    <row r="62302" spans="21:21" x14ac:dyDescent="0.2">
      <c r="U62302" s="59"/>
    </row>
    <row r="62303" spans="21:21" x14ac:dyDescent="0.2">
      <c r="U62303" s="59"/>
    </row>
    <row r="62304" spans="21:21" x14ac:dyDescent="0.2">
      <c r="U62304" s="59"/>
    </row>
    <row r="62305" spans="21:21" x14ac:dyDescent="0.2">
      <c r="U62305" s="59"/>
    </row>
    <row r="62306" spans="21:21" x14ac:dyDescent="0.2">
      <c r="U62306" s="59"/>
    </row>
    <row r="62307" spans="21:21" x14ac:dyDescent="0.2">
      <c r="U62307" s="59"/>
    </row>
    <row r="62308" spans="21:21" x14ac:dyDescent="0.2">
      <c r="U62308" s="59"/>
    </row>
    <row r="62309" spans="21:21" x14ac:dyDescent="0.2">
      <c r="U62309" s="59"/>
    </row>
    <row r="62310" spans="21:21" x14ac:dyDescent="0.2">
      <c r="U62310" s="59"/>
    </row>
    <row r="62311" spans="21:21" x14ac:dyDescent="0.2">
      <c r="U62311" s="59"/>
    </row>
    <row r="62312" spans="21:21" x14ac:dyDescent="0.2">
      <c r="U62312" s="59"/>
    </row>
    <row r="62313" spans="21:21" x14ac:dyDescent="0.2">
      <c r="U62313" s="59"/>
    </row>
    <row r="62314" spans="21:21" x14ac:dyDescent="0.2">
      <c r="U62314" s="59"/>
    </row>
    <row r="62315" spans="21:21" x14ac:dyDescent="0.2">
      <c r="U62315" s="59"/>
    </row>
    <row r="62316" spans="21:21" x14ac:dyDescent="0.2">
      <c r="U62316" s="59"/>
    </row>
    <row r="62317" spans="21:21" x14ac:dyDescent="0.2">
      <c r="U62317" s="59"/>
    </row>
    <row r="62318" spans="21:21" x14ac:dyDescent="0.2">
      <c r="U62318" s="59"/>
    </row>
    <row r="62319" spans="21:21" x14ac:dyDescent="0.2">
      <c r="U62319" s="59"/>
    </row>
    <row r="62320" spans="21:21" x14ac:dyDescent="0.2">
      <c r="U62320" s="59"/>
    </row>
    <row r="62321" spans="21:21" x14ac:dyDescent="0.2">
      <c r="U62321" s="59"/>
    </row>
    <row r="62322" spans="21:21" x14ac:dyDescent="0.2">
      <c r="U62322" s="59"/>
    </row>
    <row r="62323" spans="21:21" x14ac:dyDescent="0.2">
      <c r="U62323" s="59"/>
    </row>
    <row r="62324" spans="21:21" x14ac:dyDescent="0.2">
      <c r="U62324" s="59"/>
    </row>
    <row r="62325" spans="21:21" x14ac:dyDescent="0.2">
      <c r="U62325" s="59"/>
    </row>
    <row r="62326" spans="21:21" x14ac:dyDescent="0.2">
      <c r="U62326" s="59"/>
    </row>
    <row r="62327" spans="21:21" x14ac:dyDescent="0.2">
      <c r="U62327" s="59"/>
    </row>
    <row r="62328" spans="21:21" x14ac:dyDescent="0.2">
      <c r="U62328" s="59"/>
    </row>
    <row r="62329" spans="21:21" x14ac:dyDescent="0.2">
      <c r="U62329" s="59"/>
    </row>
    <row r="62330" spans="21:21" x14ac:dyDescent="0.2">
      <c r="U62330" s="59"/>
    </row>
    <row r="62331" spans="21:21" x14ac:dyDescent="0.2">
      <c r="U62331" s="59"/>
    </row>
    <row r="62332" spans="21:21" x14ac:dyDescent="0.2">
      <c r="U62332" s="59"/>
    </row>
    <row r="62333" spans="21:21" x14ac:dyDescent="0.2">
      <c r="U62333" s="59"/>
    </row>
    <row r="62334" spans="21:21" x14ac:dyDescent="0.2">
      <c r="U62334" s="59"/>
    </row>
    <row r="62335" spans="21:21" x14ac:dyDescent="0.2">
      <c r="U62335" s="59"/>
    </row>
    <row r="62336" spans="21:21" x14ac:dyDescent="0.2">
      <c r="U62336" s="59"/>
    </row>
    <row r="62337" spans="21:21" x14ac:dyDescent="0.2">
      <c r="U62337" s="59"/>
    </row>
    <row r="62338" spans="21:21" x14ac:dyDescent="0.2">
      <c r="U62338" s="59"/>
    </row>
    <row r="62339" spans="21:21" x14ac:dyDescent="0.2">
      <c r="U62339" s="59"/>
    </row>
    <row r="62340" spans="21:21" x14ac:dyDescent="0.2">
      <c r="U62340" s="59"/>
    </row>
    <row r="62341" spans="21:21" x14ac:dyDescent="0.2">
      <c r="U62341" s="59"/>
    </row>
    <row r="62342" spans="21:21" x14ac:dyDescent="0.2">
      <c r="U62342" s="59"/>
    </row>
    <row r="62343" spans="21:21" x14ac:dyDescent="0.2">
      <c r="U62343" s="59"/>
    </row>
    <row r="62344" spans="21:21" x14ac:dyDescent="0.2">
      <c r="U62344" s="59"/>
    </row>
    <row r="62345" spans="21:21" x14ac:dyDescent="0.2">
      <c r="U62345" s="59"/>
    </row>
    <row r="62346" spans="21:21" x14ac:dyDescent="0.2">
      <c r="U62346" s="59"/>
    </row>
    <row r="62347" spans="21:21" x14ac:dyDescent="0.2">
      <c r="U62347" s="59"/>
    </row>
    <row r="62348" spans="21:21" x14ac:dyDescent="0.2">
      <c r="U62348" s="59"/>
    </row>
    <row r="62349" spans="21:21" x14ac:dyDescent="0.2">
      <c r="U62349" s="59"/>
    </row>
    <row r="62350" spans="21:21" x14ac:dyDescent="0.2">
      <c r="U62350" s="59"/>
    </row>
    <row r="62351" spans="21:21" x14ac:dyDescent="0.2">
      <c r="U62351" s="59"/>
    </row>
    <row r="62352" spans="21:21" x14ac:dyDescent="0.2">
      <c r="U62352" s="59"/>
    </row>
    <row r="62353" spans="21:21" x14ac:dyDescent="0.2">
      <c r="U62353" s="59"/>
    </row>
    <row r="62354" spans="21:21" x14ac:dyDescent="0.2">
      <c r="U62354" s="59"/>
    </row>
    <row r="62355" spans="21:21" x14ac:dyDescent="0.2">
      <c r="U62355" s="59"/>
    </row>
    <row r="62356" spans="21:21" x14ac:dyDescent="0.2">
      <c r="U62356" s="59"/>
    </row>
    <row r="62357" spans="21:21" x14ac:dyDescent="0.2">
      <c r="U62357" s="59"/>
    </row>
    <row r="62358" spans="21:21" x14ac:dyDescent="0.2">
      <c r="U62358" s="59"/>
    </row>
    <row r="62359" spans="21:21" x14ac:dyDescent="0.2">
      <c r="U62359" s="59"/>
    </row>
    <row r="62360" spans="21:21" x14ac:dyDescent="0.2">
      <c r="U62360" s="59"/>
    </row>
    <row r="62361" spans="21:21" x14ac:dyDescent="0.2">
      <c r="U62361" s="59"/>
    </row>
    <row r="62362" spans="21:21" x14ac:dyDescent="0.2">
      <c r="U62362" s="59"/>
    </row>
    <row r="62363" spans="21:21" x14ac:dyDescent="0.2">
      <c r="U62363" s="59"/>
    </row>
    <row r="62364" spans="21:21" x14ac:dyDescent="0.2">
      <c r="U62364" s="59"/>
    </row>
    <row r="62365" spans="21:21" x14ac:dyDescent="0.2">
      <c r="U62365" s="59"/>
    </row>
    <row r="62366" spans="21:21" x14ac:dyDescent="0.2">
      <c r="U62366" s="59"/>
    </row>
    <row r="62367" spans="21:21" x14ac:dyDescent="0.2">
      <c r="U62367" s="59"/>
    </row>
    <row r="62368" spans="21:21" x14ac:dyDescent="0.2">
      <c r="U62368" s="59"/>
    </row>
    <row r="62369" spans="21:21" x14ac:dyDescent="0.2">
      <c r="U62369" s="59"/>
    </row>
    <row r="62370" spans="21:21" x14ac:dyDescent="0.2">
      <c r="U62370" s="59"/>
    </row>
    <row r="62371" spans="21:21" x14ac:dyDescent="0.2">
      <c r="U62371" s="59"/>
    </row>
    <row r="62372" spans="21:21" x14ac:dyDescent="0.2">
      <c r="U62372" s="59"/>
    </row>
    <row r="62373" spans="21:21" x14ac:dyDescent="0.2">
      <c r="U62373" s="59"/>
    </row>
    <row r="62374" spans="21:21" x14ac:dyDescent="0.2">
      <c r="U62374" s="59"/>
    </row>
    <row r="62375" spans="21:21" x14ac:dyDescent="0.2">
      <c r="U62375" s="59"/>
    </row>
    <row r="62376" spans="21:21" x14ac:dyDescent="0.2">
      <c r="U62376" s="59"/>
    </row>
    <row r="62377" spans="21:21" x14ac:dyDescent="0.2">
      <c r="U62377" s="59"/>
    </row>
    <row r="62378" spans="21:21" x14ac:dyDescent="0.2">
      <c r="U62378" s="59"/>
    </row>
    <row r="62379" spans="21:21" x14ac:dyDescent="0.2">
      <c r="U62379" s="59"/>
    </row>
    <row r="62380" spans="21:21" x14ac:dyDescent="0.2">
      <c r="U62380" s="59"/>
    </row>
    <row r="62381" spans="21:21" x14ac:dyDescent="0.2">
      <c r="U62381" s="59"/>
    </row>
    <row r="62382" spans="21:21" x14ac:dyDescent="0.2">
      <c r="U62382" s="59"/>
    </row>
    <row r="62383" spans="21:21" x14ac:dyDescent="0.2">
      <c r="U62383" s="59"/>
    </row>
    <row r="62384" spans="21:21" x14ac:dyDescent="0.2">
      <c r="U62384" s="59"/>
    </row>
    <row r="62385" spans="21:21" x14ac:dyDescent="0.2">
      <c r="U62385" s="59"/>
    </row>
    <row r="62386" spans="21:21" x14ac:dyDescent="0.2">
      <c r="U62386" s="59"/>
    </row>
    <row r="62387" spans="21:21" x14ac:dyDescent="0.2">
      <c r="U62387" s="59"/>
    </row>
    <row r="62388" spans="21:21" x14ac:dyDescent="0.2">
      <c r="U62388" s="59"/>
    </row>
    <row r="62389" spans="21:21" x14ac:dyDescent="0.2">
      <c r="U62389" s="59"/>
    </row>
    <row r="62390" spans="21:21" x14ac:dyDescent="0.2">
      <c r="U62390" s="59"/>
    </row>
    <row r="62391" spans="21:21" x14ac:dyDescent="0.2">
      <c r="U62391" s="59"/>
    </row>
    <row r="62392" spans="21:21" x14ac:dyDescent="0.2">
      <c r="U62392" s="59"/>
    </row>
    <row r="62393" spans="21:21" x14ac:dyDescent="0.2">
      <c r="U62393" s="59"/>
    </row>
    <row r="62394" spans="21:21" x14ac:dyDescent="0.2">
      <c r="U62394" s="59"/>
    </row>
    <row r="62395" spans="21:21" x14ac:dyDescent="0.2">
      <c r="U62395" s="59"/>
    </row>
    <row r="62396" spans="21:21" x14ac:dyDescent="0.2">
      <c r="U62396" s="59"/>
    </row>
    <row r="62397" spans="21:21" x14ac:dyDescent="0.2">
      <c r="U62397" s="59"/>
    </row>
    <row r="62398" spans="21:21" x14ac:dyDescent="0.2">
      <c r="U62398" s="59"/>
    </row>
    <row r="62399" spans="21:21" x14ac:dyDescent="0.2">
      <c r="U62399" s="59"/>
    </row>
    <row r="62400" spans="21:21" x14ac:dyDescent="0.2">
      <c r="U62400" s="59"/>
    </row>
    <row r="62401" spans="21:21" x14ac:dyDescent="0.2">
      <c r="U62401" s="59"/>
    </row>
    <row r="62402" spans="21:21" x14ac:dyDescent="0.2">
      <c r="U62402" s="59"/>
    </row>
    <row r="62403" spans="21:21" x14ac:dyDescent="0.2">
      <c r="U62403" s="59"/>
    </row>
    <row r="62404" spans="21:21" x14ac:dyDescent="0.2">
      <c r="U62404" s="59"/>
    </row>
    <row r="62405" spans="21:21" x14ac:dyDescent="0.2">
      <c r="U62405" s="59"/>
    </row>
    <row r="62406" spans="21:21" x14ac:dyDescent="0.2">
      <c r="U62406" s="59"/>
    </row>
    <row r="62407" spans="21:21" x14ac:dyDescent="0.2">
      <c r="U62407" s="59"/>
    </row>
    <row r="62408" spans="21:21" x14ac:dyDescent="0.2">
      <c r="U62408" s="59"/>
    </row>
    <row r="62409" spans="21:21" x14ac:dyDescent="0.2">
      <c r="U62409" s="59"/>
    </row>
    <row r="62410" spans="21:21" x14ac:dyDescent="0.2">
      <c r="U62410" s="59"/>
    </row>
    <row r="62411" spans="21:21" x14ac:dyDescent="0.2">
      <c r="U62411" s="59"/>
    </row>
    <row r="62412" spans="21:21" x14ac:dyDescent="0.2">
      <c r="U62412" s="59"/>
    </row>
    <row r="62413" spans="21:21" x14ac:dyDescent="0.2">
      <c r="U62413" s="59"/>
    </row>
    <row r="62414" spans="21:21" x14ac:dyDescent="0.2">
      <c r="U62414" s="59"/>
    </row>
    <row r="62415" spans="21:21" x14ac:dyDescent="0.2">
      <c r="U62415" s="59"/>
    </row>
    <row r="62416" spans="21:21" x14ac:dyDescent="0.2">
      <c r="U62416" s="59"/>
    </row>
    <row r="62417" spans="21:21" x14ac:dyDescent="0.2">
      <c r="U62417" s="59"/>
    </row>
    <row r="62418" spans="21:21" x14ac:dyDescent="0.2">
      <c r="U62418" s="59"/>
    </row>
    <row r="62419" spans="21:21" x14ac:dyDescent="0.2">
      <c r="U62419" s="59"/>
    </row>
    <row r="62420" spans="21:21" x14ac:dyDescent="0.2">
      <c r="U62420" s="59"/>
    </row>
    <row r="62421" spans="21:21" x14ac:dyDescent="0.2">
      <c r="U62421" s="59"/>
    </row>
    <row r="62422" spans="21:21" x14ac:dyDescent="0.2">
      <c r="U62422" s="59"/>
    </row>
    <row r="62423" spans="21:21" x14ac:dyDescent="0.2">
      <c r="U62423" s="59"/>
    </row>
    <row r="62424" spans="21:21" x14ac:dyDescent="0.2">
      <c r="U62424" s="59"/>
    </row>
    <row r="62425" spans="21:21" x14ac:dyDescent="0.2">
      <c r="U62425" s="59"/>
    </row>
    <row r="62426" spans="21:21" x14ac:dyDescent="0.2">
      <c r="U62426" s="59"/>
    </row>
    <row r="62427" spans="21:21" x14ac:dyDescent="0.2">
      <c r="U62427" s="59"/>
    </row>
    <row r="62428" spans="21:21" x14ac:dyDescent="0.2">
      <c r="U62428" s="59"/>
    </row>
    <row r="62429" spans="21:21" x14ac:dyDescent="0.2">
      <c r="U62429" s="59"/>
    </row>
    <row r="62430" spans="21:21" x14ac:dyDescent="0.2">
      <c r="U62430" s="59"/>
    </row>
    <row r="62431" spans="21:21" x14ac:dyDescent="0.2">
      <c r="U62431" s="59"/>
    </row>
    <row r="62432" spans="21:21" x14ac:dyDescent="0.2">
      <c r="U62432" s="59"/>
    </row>
    <row r="62433" spans="21:21" x14ac:dyDescent="0.2">
      <c r="U62433" s="59"/>
    </row>
    <row r="62434" spans="21:21" x14ac:dyDescent="0.2">
      <c r="U62434" s="59"/>
    </row>
    <row r="62435" spans="21:21" x14ac:dyDescent="0.2">
      <c r="U62435" s="59"/>
    </row>
    <row r="62436" spans="21:21" x14ac:dyDescent="0.2">
      <c r="U62436" s="59"/>
    </row>
    <row r="62437" spans="21:21" x14ac:dyDescent="0.2">
      <c r="U62437" s="59"/>
    </row>
    <row r="62438" spans="21:21" x14ac:dyDescent="0.2">
      <c r="U62438" s="59"/>
    </row>
    <row r="62439" spans="21:21" x14ac:dyDescent="0.2">
      <c r="U62439" s="59"/>
    </row>
    <row r="62440" spans="21:21" x14ac:dyDescent="0.2">
      <c r="U62440" s="59"/>
    </row>
    <row r="62441" spans="21:21" x14ac:dyDescent="0.2">
      <c r="U62441" s="59"/>
    </row>
    <row r="62442" spans="21:21" x14ac:dyDescent="0.2">
      <c r="U62442" s="59"/>
    </row>
    <row r="62443" spans="21:21" x14ac:dyDescent="0.2">
      <c r="U62443" s="59"/>
    </row>
    <row r="62444" spans="21:21" x14ac:dyDescent="0.2">
      <c r="U62444" s="59"/>
    </row>
    <row r="62445" spans="21:21" x14ac:dyDescent="0.2">
      <c r="U62445" s="59"/>
    </row>
    <row r="62446" spans="21:21" x14ac:dyDescent="0.2">
      <c r="U62446" s="59"/>
    </row>
    <row r="62447" spans="21:21" x14ac:dyDescent="0.2">
      <c r="U62447" s="59"/>
    </row>
    <row r="62448" spans="21:21" x14ac:dyDescent="0.2">
      <c r="U62448" s="59"/>
    </row>
    <row r="62449" spans="21:21" x14ac:dyDescent="0.2">
      <c r="U62449" s="59"/>
    </row>
    <row r="62450" spans="21:21" x14ac:dyDescent="0.2">
      <c r="U62450" s="59"/>
    </row>
    <row r="62451" spans="21:21" x14ac:dyDescent="0.2">
      <c r="U62451" s="59"/>
    </row>
    <row r="62452" spans="21:21" x14ac:dyDescent="0.2">
      <c r="U62452" s="59"/>
    </row>
    <row r="62453" spans="21:21" x14ac:dyDescent="0.2">
      <c r="U62453" s="59"/>
    </row>
    <row r="62454" spans="21:21" x14ac:dyDescent="0.2">
      <c r="U62454" s="59"/>
    </row>
    <row r="62455" spans="21:21" x14ac:dyDescent="0.2">
      <c r="U62455" s="59"/>
    </row>
    <row r="62456" spans="21:21" x14ac:dyDescent="0.2">
      <c r="U62456" s="59"/>
    </row>
    <row r="62457" spans="21:21" x14ac:dyDescent="0.2">
      <c r="U62457" s="59"/>
    </row>
    <row r="62458" spans="21:21" x14ac:dyDescent="0.2">
      <c r="U62458" s="59"/>
    </row>
    <row r="62459" spans="21:21" x14ac:dyDescent="0.2">
      <c r="U62459" s="59"/>
    </row>
    <row r="62460" spans="21:21" x14ac:dyDescent="0.2">
      <c r="U62460" s="59"/>
    </row>
    <row r="62461" spans="21:21" x14ac:dyDescent="0.2">
      <c r="U62461" s="59"/>
    </row>
    <row r="62462" spans="21:21" x14ac:dyDescent="0.2">
      <c r="U62462" s="59"/>
    </row>
    <row r="62463" spans="21:21" x14ac:dyDescent="0.2">
      <c r="U62463" s="59"/>
    </row>
    <row r="62464" spans="21:21" x14ac:dyDescent="0.2">
      <c r="U62464" s="59"/>
    </row>
    <row r="62465" spans="21:21" x14ac:dyDescent="0.2">
      <c r="U62465" s="59"/>
    </row>
    <row r="62466" spans="21:21" x14ac:dyDescent="0.2">
      <c r="U62466" s="59"/>
    </row>
    <row r="62467" spans="21:21" x14ac:dyDescent="0.2">
      <c r="U62467" s="59"/>
    </row>
    <row r="62468" spans="21:21" x14ac:dyDescent="0.2">
      <c r="U62468" s="59"/>
    </row>
    <row r="62469" spans="21:21" x14ac:dyDescent="0.2">
      <c r="U62469" s="59"/>
    </row>
    <row r="62470" spans="21:21" x14ac:dyDescent="0.2">
      <c r="U62470" s="59"/>
    </row>
    <row r="62471" spans="21:21" x14ac:dyDescent="0.2">
      <c r="U62471" s="59"/>
    </row>
    <row r="62472" spans="21:21" x14ac:dyDescent="0.2">
      <c r="U62472" s="59"/>
    </row>
    <row r="62473" spans="21:21" x14ac:dyDescent="0.2">
      <c r="U62473" s="59"/>
    </row>
    <row r="62474" spans="21:21" x14ac:dyDescent="0.2">
      <c r="U62474" s="59"/>
    </row>
    <row r="62475" spans="21:21" x14ac:dyDescent="0.2">
      <c r="U62475" s="59"/>
    </row>
    <row r="62476" spans="21:21" x14ac:dyDescent="0.2">
      <c r="U62476" s="59"/>
    </row>
    <row r="62477" spans="21:21" x14ac:dyDescent="0.2">
      <c r="U62477" s="59"/>
    </row>
    <row r="62478" spans="21:21" x14ac:dyDescent="0.2">
      <c r="U62478" s="59"/>
    </row>
    <row r="62479" spans="21:21" x14ac:dyDescent="0.2">
      <c r="U62479" s="59"/>
    </row>
    <row r="62480" spans="21:21" x14ac:dyDescent="0.2">
      <c r="U62480" s="59"/>
    </row>
    <row r="62481" spans="21:21" x14ac:dyDescent="0.2">
      <c r="U62481" s="59"/>
    </row>
    <row r="62482" spans="21:21" x14ac:dyDescent="0.2">
      <c r="U62482" s="59"/>
    </row>
    <row r="62483" spans="21:21" x14ac:dyDescent="0.2">
      <c r="U62483" s="59"/>
    </row>
    <row r="62484" spans="21:21" x14ac:dyDescent="0.2">
      <c r="U62484" s="59"/>
    </row>
    <row r="62485" spans="21:21" x14ac:dyDescent="0.2">
      <c r="U62485" s="59"/>
    </row>
    <row r="62486" spans="21:21" x14ac:dyDescent="0.2">
      <c r="U62486" s="59"/>
    </row>
    <row r="62487" spans="21:21" x14ac:dyDescent="0.2">
      <c r="U62487" s="59"/>
    </row>
    <row r="62488" spans="21:21" x14ac:dyDescent="0.2">
      <c r="U62488" s="59"/>
    </row>
    <row r="62489" spans="21:21" x14ac:dyDescent="0.2">
      <c r="U62489" s="59"/>
    </row>
    <row r="62490" spans="21:21" x14ac:dyDescent="0.2">
      <c r="U62490" s="59"/>
    </row>
    <row r="62491" spans="21:21" x14ac:dyDescent="0.2">
      <c r="U62491" s="59"/>
    </row>
    <row r="62492" spans="21:21" x14ac:dyDescent="0.2">
      <c r="U62492" s="59"/>
    </row>
    <row r="62493" spans="21:21" x14ac:dyDescent="0.2">
      <c r="U62493" s="59"/>
    </row>
    <row r="62494" spans="21:21" x14ac:dyDescent="0.2">
      <c r="U62494" s="59"/>
    </row>
    <row r="62495" spans="21:21" x14ac:dyDescent="0.2">
      <c r="U62495" s="59"/>
    </row>
    <row r="62496" spans="21:21" x14ac:dyDescent="0.2">
      <c r="U62496" s="59"/>
    </row>
    <row r="62497" spans="21:21" x14ac:dyDescent="0.2">
      <c r="U62497" s="59"/>
    </row>
    <row r="62498" spans="21:21" x14ac:dyDescent="0.2">
      <c r="U62498" s="59"/>
    </row>
    <row r="62499" spans="21:21" x14ac:dyDescent="0.2">
      <c r="U62499" s="59"/>
    </row>
    <row r="62500" spans="21:21" x14ac:dyDescent="0.2">
      <c r="U62500" s="59"/>
    </row>
    <row r="62501" spans="21:21" x14ac:dyDescent="0.2">
      <c r="U62501" s="59"/>
    </row>
    <row r="62502" spans="21:21" x14ac:dyDescent="0.2">
      <c r="U62502" s="59"/>
    </row>
    <row r="62503" spans="21:21" x14ac:dyDescent="0.2">
      <c r="U62503" s="59"/>
    </row>
    <row r="62504" spans="21:21" x14ac:dyDescent="0.2">
      <c r="U62504" s="59"/>
    </row>
    <row r="62505" spans="21:21" x14ac:dyDescent="0.2">
      <c r="U62505" s="59"/>
    </row>
    <row r="62506" spans="21:21" x14ac:dyDescent="0.2">
      <c r="U62506" s="59"/>
    </row>
    <row r="62507" spans="21:21" x14ac:dyDescent="0.2">
      <c r="U62507" s="59"/>
    </row>
    <row r="62508" spans="21:21" x14ac:dyDescent="0.2">
      <c r="U62508" s="59"/>
    </row>
    <row r="62509" spans="21:21" x14ac:dyDescent="0.2">
      <c r="U62509" s="59"/>
    </row>
    <row r="62510" spans="21:21" x14ac:dyDescent="0.2">
      <c r="U62510" s="59"/>
    </row>
    <row r="62511" spans="21:21" x14ac:dyDescent="0.2">
      <c r="U62511" s="59"/>
    </row>
    <row r="62512" spans="21:21" x14ac:dyDescent="0.2">
      <c r="U62512" s="59"/>
    </row>
    <row r="62513" spans="21:21" x14ac:dyDescent="0.2">
      <c r="U62513" s="59"/>
    </row>
    <row r="62514" spans="21:21" x14ac:dyDescent="0.2">
      <c r="U62514" s="59"/>
    </row>
    <row r="62515" spans="21:21" x14ac:dyDescent="0.2">
      <c r="U62515" s="59"/>
    </row>
    <row r="62516" spans="21:21" x14ac:dyDescent="0.2">
      <c r="U62516" s="59"/>
    </row>
    <row r="62517" spans="21:21" x14ac:dyDescent="0.2">
      <c r="U62517" s="59"/>
    </row>
    <row r="62518" spans="21:21" x14ac:dyDescent="0.2">
      <c r="U62518" s="59"/>
    </row>
    <row r="62519" spans="21:21" x14ac:dyDescent="0.2">
      <c r="U62519" s="59"/>
    </row>
    <row r="62520" spans="21:21" x14ac:dyDescent="0.2">
      <c r="U62520" s="59"/>
    </row>
    <row r="62521" spans="21:21" x14ac:dyDescent="0.2">
      <c r="U62521" s="59"/>
    </row>
    <row r="62522" spans="21:21" x14ac:dyDescent="0.2">
      <c r="U62522" s="59"/>
    </row>
    <row r="62523" spans="21:21" x14ac:dyDescent="0.2">
      <c r="U62523" s="59"/>
    </row>
    <row r="62524" spans="21:21" x14ac:dyDescent="0.2">
      <c r="U62524" s="59"/>
    </row>
    <row r="62525" spans="21:21" x14ac:dyDescent="0.2">
      <c r="U62525" s="59"/>
    </row>
    <row r="62526" spans="21:21" x14ac:dyDescent="0.2">
      <c r="U62526" s="59"/>
    </row>
    <row r="62527" spans="21:21" x14ac:dyDescent="0.2">
      <c r="U62527" s="59"/>
    </row>
    <row r="62528" spans="21:21" x14ac:dyDescent="0.2">
      <c r="U62528" s="59"/>
    </row>
    <row r="62529" spans="21:21" x14ac:dyDescent="0.2">
      <c r="U62529" s="59"/>
    </row>
    <row r="62530" spans="21:21" x14ac:dyDescent="0.2">
      <c r="U62530" s="59"/>
    </row>
    <row r="62531" spans="21:21" x14ac:dyDescent="0.2">
      <c r="U62531" s="59"/>
    </row>
    <row r="62532" spans="21:21" x14ac:dyDescent="0.2">
      <c r="U62532" s="59"/>
    </row>
    <row r="62533" spans="21:21" x14ac:dyDescent="0.2">
      <c r="U62533" s="59"/>
    </row>
    <row r="62534" spans="21:21" x14ac:dyDescent="0.2">
      <c r="U62534" s="59"/>
    </row>
    <row r="62535" spans="21:21" x14ac:dyDescent="0.2">
      <c r="U62535" s="59"/>
    </row>
    <row r="62536" spans="21:21" x14ac:dyDescent="0.2">
      <c r="U62536" s="59"/>
    </row>
    <row r="62537" spans="21:21" x14ac:dyDescent="0.2">
      <c r="U62537" s="59"/>
    </row>
    <row r="62538" spans="21:21" x14ac:dyDescent="0.2">
      <c r="U62538" s="59"/>
    </row>
    <row r="62539" spans="21:21" x14ac:dyDescent="0.2">
      <c r="U62539" s="59"/>
    </row>
    <row r="62540" spans="21:21" x14ac:dyDescent="0.2">
      <c r="U62540" s="59"/>
    </row>
    <row r="62541" spans="21:21" x14ac:dyDescent="0.2">
      <c r="U62541" s="59"/>
    </row>
    <row r="62542" spans="21:21" x14ac:dyDescent="0.2">
      <c r="U62542" s="59"/>
    </row>
    <row r="62543" spans="21:21" x14ac:dyDescent="0.2">
      <c r="U62543" s="59"/>
    </row>
    <row r="62544" spans="21:21" x14ac:dyDescent="0.2">
      <c r="U62544" s="59"/>
    </row>
    <row r="62545" spans="21:21" x14ac:dyDescent="0.2">
      <c r="U62545" s="59"/>
    </row>
    <row r="62546" spans="21:21" x14ac:dyDescent="0.2">
      <c r="U62546" s="59"/>
    </row>
    <row r="62547" spans="21:21" x14ac:dyDescent="0.2">
      <c r="U62547" s="59"/>
    </row>
    <row r="62548" spans="21:21" x14ac:dyDescent="0.2">
      <c r="U62548" s="59"/>
    </row>
    <row r="62549" spans="21:21" x14ac:dyDescent="0.2">
      <c r="U62549" s="59"/>
    </row>
    <row r="62550" spans="21:21" x14ac:dyDescent="0.2">
      <c r="U62550" s="59"/>
    </row>
    <row r="62551" spans="21:21" x14ac:dyDescent="0.2">
      <c r="U62551" s="59"/>
    </row>
    <row r="62552" spans="21:21" x14ac:dyDescent="0.2">
      <c r="U62552" s="59"/>
    </row>
    <row r="62553" spans="21:21" x14ac:dyDescent="0.2">
      <c r="U62553" s="59"/>
    </row>
    <row r="62554" spans="21:21" x14ac:dyDescent="0.2">
      <c r="U62554" s="59"/>
    </row>
    <row r="62555" spans="21:21" x14ac:dyDescent="0.2">
      <c r="U62555" s="59"/>
    </row>
    <row r="62556" spans="21:21" x14ac:dyDescent="0.2">
      <c r="U62556" s="59"/>
    </row>
    <row r="62557" spans="21:21" x14ac:dyDescent="0.2">
      <c r="U62557" s="59"/>
    </row>
    <row r="62558" spans="21:21" x14ac:dyDescent="0.2">
      <c r="U62558" s="59"/>
    </row>
    <row r="62559" spans="21:21" x14ac:dyDescent="0.2">
      <c r="U62559" s="59"/>
    </row>
    <row r="62560" spans="21:21" x14ac:dyDescent="0.2">
      <c r="U62560" s="59"/>
    </row>
    <row r="62561" spans="21:21" x14ac:dyDescent="0.2">
      <c r="U62561" s="59"/>
    </row>
    <row r="62562" spans="21:21" x14ac:dyDescent="0.2">
      <c r="U62562" s="59"/>
    </row>
    <row r="62563" spans="21:21" x14ac:dyDescent="0.2">
      <c r="U62563" s="59"/>
    </row>
    <row r="62564" spans="21:21" x14ac:dyDescent="0.2">
      <c r="U62564" s="59"/>
    </row>
    <row r="62565" spans="21:21" x14ac:dyDescent="0.2">
      <c r="U62565" s="59"/>
    </row>
    <row r="62566" spans="21:21" x14ac:dyDescent="0.2">
      <c r="U62566" s="59"/>
    </row>
    <row r="62567" spans="21:21" x14ac:dyDescent="0.2">
      <c r="U62567" s="59"/>
    </row>
    <row r="62568" spans="21:21" x14ac:dyDescent="0.2">
      <c r="U62568" s="59"/>
    </row>
    <row r="62569" spans="21:21" x14ac:dyDescent="0.2">
      <c r="U62569" s="59"/>
    </row>
    <row r="62570" spans="21:21" x14ac:dyDescent="0.2">
      <c r="U62570" s="59"/>
    </row>
    <row r="62571" spans="21:21" x14ac:dyDescent="0.2">
      <c r="U62571" s="59"/>
    </row>
    <row r="62572" spans="21:21" x14ac:dyDescent="0.2">
      <c r="U62572" s="59"/>
    </row>
    <row r="62573" spans="21:21" x14ac:dyDescent="0.2">
      <c r="U62573" s="59"/>
    </row>
    <row r="62574" spans="21:21" x14ac:dyDescent="0.2">
      <c r="U62574" s="59"/>
    </row>
    <row r="62575" spans="21:21" x14ac:dyDescent="0.2">
      <c r="U62575" s="59"/>
    </row>
    <row r="62576" spans="21:21" x14ac:dyDescent="0.2">
      <c r="U62576" s="59"/>
    </row>
    <row r="62577" spans="21:21" x14ac:dyDescent="0.2">
      <c r="U62577" s="59"/>
    </row>
    <row r="62578" spans="21:21" x14ac:dyDescent="0.2">
      <c r="U62578" s="59"/>
    </row>
    <row r="62579" spans="21:21" x14ac:dyDescent="0.2">
      <c r="U62579" s="59"/>
    </row>
    <row r="62580" spans="21:21" x14ac:dyDescent="0.2">
      <c r="U62580" s="59"/>
    </row>
    <row r="62581" spans="21:21" x14ac:dyDescent="0.2">
      <c r="U62581" s="59"/>
    </row>
    <row r="62582" spans="21:21" x14ac:dyDescent="0.2">
      <c r="U62582" s="59"/>
    </row>
    <row r="62583" spans="21:21" x14ac:dyDescent="0.2">
      <c r="U62583" s="59"/>
    </row>
    <row r="62584" spans="21:21" x14ac:dyDescent="0.2">
      <c r="U62584" s="59"/>
    </row>
    <row r="62585" spans="21:21" x14ac:dyDescent="0.2">
      <c r="U62585" s="59"/>
    </row>
    <row r="62586" spans="21:21" x14ac:dyDescent="0.2">
      <c r="U62586" s="59"/>
    </row>
    <row r="62587" spans="21:21" x14ac:dyDescent="0.2">
      <c r="U62587" s="59"/>
    </row>
    <row r="62588" spans="21:21" x14ac:dyDescent="0.2">
      <c r="U62588" s="59"/>
    </row>
    <row r="62589" spans="21:21" x14ac:dyDescent="0.2">
      <c r="U62589" s="59"/>
    </row>
    <row r="62590" spans="21:21" x14ac:dyDescent="0.2">
      <c r="U62590" s="59"/>
    </row>
    <row r="62591" spans="21:21" x14ac:dyDescent="0.2">
      <c r="U62591" s="59"/>
    </row>
    <row r="62592" spans="21:21" x14ac:dyDescent="0.2">
      <c r="U62592" s="59"/>
    </row>
    <row r="62593" spans="21:21" x14ac:dyDescent="0.2">
      <c r="U62593" s="59"/>
    </row>
    <row r="62594" spans="21:21" x14ac:dyDescent="0.2">
      <c r="U62594" s="59"/>
    </row>
    <row r="62595" spans="21:21" x14ac:dyDescent="0.2">
      <c r="U62595" s="59"/>
    </row>
    <row r="62596" spans="21:21" x14ac:dyDescent="0.2">
      <c r="U62596" s="59"/>
    </row>
    <row r="62597" spans="21:21" x14ac:dyDescent="0.2">
      <c r="U62597" s="59"/>
    </row>
    <row r="62598" spans="21:21" x14ac:dyDescent="0.2">
      <c r="U62598" s="59"/>
    </row>
    <row r="62599" spans="21:21" x14ac:dyDescent="0.2">
      <c r="U62599" s="59"/>
    </row>
    <row r="62600" spans="21:21" x14ac:dyDescent="0.2">
      <c r="U62600" s="59"/>
    </row>
    <row r="62601" spans="21:21" x14ac:dyDescent="0.2">
      <c r="U62601" s="59"/>
    </row>
    <row r="62602" spans="21:21" x14ac:dyDescent="0.2">
      <c r="U62602" s="59"/>
    </row>
    <row r="62603" spans="21:21" x14ac:dyDescent="0.2">
      <c r="U62603" s="59"/>
    </row>
    <row r="62604" spans="21:21" x14ac:dyDescent="0.2">
      <c r="U62604" s="59"/>
    </row>
    <row r="62605" spans="21:21" x14ac:dyDescent="0.2">
      <c r="U62605" s="59"/>
    </row>
    <row r="62606" spans="21:21" x14ac:dyDescent="0.2">
      <c r="U62606" s="59"/>
    </row>
    <row r="62607" spans="21:21" x14ac:dyDescent="0.2">
      <c r="U62607" s="59"/>
    </row>
    <row r="62608" spans="21:21" x14ac:dyDescent="0.2">
      <c r="U62608" s="59"/>
    </row>
    <row r="62609" spans="21:21" x14ac:dyDescent="0.2">
      <c r="U62609" s="59"/>
    </row>
    <row r="62610" spans="21:21" x14ac:dyDescent="0.2">
      <c r="U62610" s="59"/>
    </row>
    <row r="62611" spans="21:21" x14ac:dyDescent="0.2">
      <c r="U62611" s="59"/>
    </row>
    <row r="62612" spans="21:21" x14ac:dyDescent="0.2">
      <c r="U62612" s="59"/>
    </row>
    <row r="62613" spans="21:21" x14ac:dyDescent="0.2">
      <c r="U62613" s="59"/>
    </row>
    <row r="62614" spans="21:21" x14ac:dyDescent="0.2">
      <c r="U62614" s="59"/>
    </row>
    <row r="62615" spans="21:21" x14ac:dyDescent="0.2">
      <c r="U62615" s="59"/>
    </row>
    <row r="62616" spans="21:21" x14ac:dyDescent="0.2">
      <c r="U62616" s="59"/>
    </row>
    <row r="62617" spans="21:21" x14ac:dyDescent="0.2">
      <c r="U62617" s="59"/>
    </row>
    <row r="62618" spans="21:21" x14ac:dyDescent="0.2">
      <c r="U62618" s="59"/>
    </row>
    <row r="62619" spans="21:21" x14ac:dyDescent="0.2">
      <c r="U62619" s="59"/>
    </row>
    <row r="62620" spans="21:21" x14ac:dyDescent="0.2">
      <c r="U62620" s="59"/>
    </row>
    <row r="62621" spans="21:21" x14ac:dyDescent="0.2">
      <c r="U62621" s="59"/>
    </row>
    <row r="62622" spans="21:21" x14ac:dyDescent="0.2">
      <c r="U62622" s="59"/>
    </row>
    <row r="62623" spans="21:21" x14ac:dyDescent="0.2">
      <c r="U62623" s="59"/>
    </row>
    <row r="62624" spans="21:21" x14ac:dyDescent="0.2">
      <c r="U62624" s="59"/>
    </row>
    <row r="62625" spans="21:21" x14ac:dyDescent="0.2">
      <c r="U62625" s="59"/>
    </row>
    <row r="62626" spans="21:21" x14ac:dyDescent="0.2">
      <c r="U62626" s="59"/>
    </row>
    <row r="62627" spans="21:21" x14ac:dyDescent="0.2">
      <c r="U62627" s="59"/>
    </row>
    <row r="62628" spans="21:21" x14ac:dyDescent="0.2">
      <c r="U62628" s="59"/>
    </row>
    <row r="62629" spans="21:21" x14ac:dyDescent="0.2">
      <c r="U62629" s="59"/>
    </row>
    <row r="62630" spans="21:21" x14ac:dyDescent="0.2">
      <c r="U62630" s="59"/>
    </row>
    <row r="62631" spans="21:21" x14ac:dyDescent="0.2">
      <c r="U62631" s="59"/>
    </row>
    <row r="62632" spans="21:21" x14ac:dyDescent="0.2">
      <c r="U62632" s="59"/>
    </row>
    <row r="62633" spans="21:21" x14ac:dyDescent="0.2">
      <c r="U62633" s="59"/>
    </row>
    <row r="62634" spans="21:21" x14ac:dyDescent="0.2">
      <c r="U62634" s="59"/>
    </row>
    <row r="62635" spans="21:21" x14ac:dyDescent="0.2">
      <c r="U62635" s="59"/>
    </row>
    <row r="62636" spans="21:21" x14ac:dyDescent="0.2">
      <c r="U62636" s="59"/>
    </row>
    <row r="62637" spans="21:21" x14ac:dyDescent="0.2">
      <c r="U62637" s="59"/>
    </row>
    <row r="62638" spans="21:21" x14ac:dyDescent="0.2">
      <c r="U62638" s="59"/>
    </row>
    <row r="62639" spans="21:21" x14ac:dyDescent="0.2">
      <c r="U62639" s="59"/>
    </row>
    <row r="62640" spans="21:21" x14ac:dyDescent="0.2">
      <c r="U62640" s="59"/>
    </row>
    <row r="62641" spans="21:21" x14ac:dyDescent="0.2">
      <c r="U62641" s="59"/>
    </row>
    <row r="62642" spans="21:21" x14ac:dyDescent="0.2">
      <c r="U62642" s="59"/>
    </row>
    <row r="62643" spans="21:21" x14ac:dyDescent="0.2">
      <c r="U62643" s="59"/>
    </row>
    <row r="62644" spans="21:21" x14ac:dyDescent="0.2">
      <c r="U62644" s="59"/>
    </row>
    <row r="62645" spans="21:21" x14ac:dyDescent="0.2">
      <c r="U62645" s="59"/>
    </row>
    <row r="62646" spans="21:21" x14ac:dyDescent="0.2">
      <c r="U62646" s="59"/>
    </row>
    <row r="62647" spans="21:21" x14ac:dyDescent="0.2">
      <c r="U62647" s="59"/>
    </row>
    <row r="62648" spans="21:21" x14ac:dyDescent="0.2">
      <c r="U62648" s="59"/>
    </row>
    <row r="62649" spans="21:21" x14ac:dyDescent="0.2">
      <c r="U62649" s="59"/>
    </row>
    <row r="62650" spans="21:21" x14ac:dyDescent="0.2">
      <c r="U62650" s="59"/>
    </row>
    <row r="62651" spans="21:21" x14ac:dyDescent="0.2">
      <c r="U62651" s="59"/>
    </row>
    <row r="62652" spans="21:21" x14ac:dyDescent="0.2">
      <c r="U62652" s="59"/>
    </row>
    <row r="62653" spans="21:21" x14ac:dyDescent="0.2">
      <c r="U62653" s="59"/>
    </row>
    <row r="62654" spans="21:21" x14ac:dyDescent="0.2">
      <c r="U62654" s="59"/>
    </row>
    <row r="62655" spans="21:21" x14ac:dyDescent="0.2">
      <c r="U62655" s="59"/>
    </row>
    <row r="62656" spans="21:21" x14ac:dyDescent="0.2">
      <c r="U62656" s="59"/>
    </row>
    <row r="62657" spans="21:21" x14ac:dyDescent="0.2">
      <c r="U62657" s="59"/>
    </row>
    <row r="62658" spans="21:21" x14ac:dyDescent="0.2">
      <c r="U62658" s="59"/>
    </row>
    <row r="62659" spans="21:21" x14ac:dyDescent="0.2">
      <c r="U62659" s="59"/>
    </row>
    <row r="62660" spans="21:21" x14ac:dyDescent="0.2">
      <c r="U62660" s="59"/>
    </row>
    <row r="62661" spans="21:21" x14ac:dyDescent="0.2">
      <c r="U62661" s="59"/>
    </row>
    <row r="62662" spans="21:21" x14ac:dyDescent="0.2">
      <c r="U62662" s="59"/>
    </row>
    <row r="62663" spans="21:21" x14ac:dyDescent="0.2">
      <c r="U62663" s="59"/>
    </row>
    <row r="62664" spans="21:21" x14ac:dyDescent="0.2">
      <c r="U62664" s="59"/>
    </row>
    <row r="62665" spans="21:21" x14ac:dyDescent="0.2">
      <c r="U62665" s="59"/>
    </row>
    <row r="62666" spans="21:21" x14ac:dyDescent="0.2">
      <c r="U62666" s="59"/>
    </row>
    <row r="62667" spans="21:21" x14ac:dyDescent="0.2">
      <c r="U62667" s="59"/>
    </row>
    <row r="62668" spans="21:21" x14ac:dyDescent="0.2">
      <c r="U62668" s="59"/>
    </row>
    <row r="62669" spans="21:21" x14ac:dyDescent="0.2">
      <c r="U62669" s="59"/>
    </row>
    <row r="62670" spans="21:21" x14ac:dyDescent="0.2">
      <c r="U62670" s="59"/>
    </row>
    <row r="62671" spans="21:21" x14ac:dyDescent="0.2">
      <c r="U62671" s="59"/>
    </row>
    <row r="62672" spans="21:21" x14ac:dyDescent="0.2">
      <c r="U62672" s="59"/>
    </row>
    <row r="62673" spans="21:21" x14ac:dyDescent="0.2">
      <c r="U62673" s="59"/>
    </row>
    <row r="62674" spans="21:21" x14ac:dyDescent="0.2">
      <c r="U62674" s="59"/>
    </row>
    <row r="62675" spans="21:21" x14ac:dyDescent="0.2">
      <c r="U62675" s="59"/>
    </row>
    <row r="62676" spans="21:21" x14ac:dyDescent="0.2">
      <c r="U62676" s="59"/>
    </row>
    <row r="62677" spans="21:21" x14ac:dyDescent="0.2">
      <c r="U62677" s="59"/>
    </row>
    <row r="62678" spans="21:21" x14ac:dyDescent="0.2">
      <c r="U62678" s="59"/>
    </row>
    <row r="62679" spans="21:21" x14ac:dyDescent="0.2">
      <c r="U62679" s="59"/>
    </row>
    <row r="62680" spans="21:21" x14ac:dyDescent="0.2">
      <c r="U62680" s="59"/>
    </row>
    <row r="62681" spans="21:21" x14ac:dyDescent="0.2">
      <c r="U62681" s="59"/>
    </row>
    <row r="62682" spans="21:21" x14ac:dyDescent="0.2">
      <c r="U62682" s="59"/>
    </row>
    <row r="62683" spans="21:21" x14ac:dyDescent="0.2">
      <c r="U62683" s="59"/>
    </row>
    <row r="62684" spans="21:21" x14ac:dyDescent="0.2">
      <c r="U62684" s="59"/>
    </row>
    <row r="62685" spans="21:21" x14ac:dyDescent="0.2">
      <c r="U62685" s="59"/>
    </row>
    <row r="62686" spans="21:21" x14ac:dyDescent="0.2">
      <c r="U62686" s="59"/>
    </row>
    <row r="62687" spans="21:21" x14ac:dyDescent="0.2">
      <c r="U62687" s="59"/>
    </row>
    <row r="62688" spans="21:21" x14ac:dyDescent="0.2">
      <c r="U62688" s="59"/>
    </row>
    <row r="62689" spans="21:21" x14ac:dyDescent="0.2">
      <c r="U62689" s="59"/>
    </row>
    <row r="62690" spans="21:21" x14ac:dyDescent="0.2">
      <c r="U62690" s="59"/>
    </row>
    <row r="62691" spans="21:21" x14ac:dyDescent="0.2">
      <c r="U62691" s="59"/>
    </row>
    <row r="62692" spans="21:21" x14ac:dyDescent="0.2">
      <c r="U62692" s="59"/>
    </row>
    <row r="62693" spans="21:21" x14ac:dyDescent="0.2">
      <c r="U62693" s="59"/>
    </row>
    <row r="62694" spans="21:21" x14ac:dyDescent="0.2">
      <c r="U62694" s="59"/>
    </row>
    <row r="62695" spans="21:21" x14ac:dyDescent="0.2">
      <c r="U62695" s="59"/>
    </row>
    <row r="62696" spans="21:21" x14ac:dyDescent="0.2">
      <c r="U62696" s="59"/>
    </row>
    <row r="62697" spans="21:21" x14ac:dyDescent="0.2">
      <c r="U62697" s="59"/>
    </row>
    <row r="62698" spans="21:21" x14ac:dyDescent="0.2">
      <c r="U62698" s="59"/>
    </row>
    <row r="62699" spans="21:21" x14ac:dyDescent="0.2">
      <c r="U62699" s="59"/>
    </row>
    <row r="62700" spans="21:21" x14ac:dyDescent="0.2">
      <c r="U62700" s="59"/>
    </row>
    <row r="62701" spans="21:21" x14ac:dyDescent="0.2">
      <c r="U62701" s="59"/>
    </row>
    <row r="62702" spans="21:21" x14ac:dyDescent="0.2">
      <c r="U62702" s="59"/>
    </row>
    <row r="62703" spans="21:21" x14ac:dyDescent="0.2">
      <c r="U62703" s="59"/>
    </row>
    <row r="62704" spans="21:21" x14ac:dyDescent="0.2">
      <c r="U62704" s="59"/>
    </row>
    <row r="62705" spans="21:21" x14ac:dyDescent="0.2">
      <c r="U62705" s="59"/>
    </row>
    <row r="62706" spans="21:21" x14ac:dyDescent="0.2">
      <c r="U62706" s="59"/>
    </row>
    <row r="62707" spans="21:21" x14ac:dyDescent="0.2">
      <c r="U62707" s="59"/>
    </row>
    <row r="62708" spans="21:21" x14ac:dyDescent="0.2">
      <c r="U62708" s="59"/>
    </row>
    <row r="62709" spans="21:21" x14ac:dyDescent="0.2">
      <c r="U62709" s="59"/>
    </row>
    <row r="62710" spans="21:21" x14ac:dyDescent="0.2">
      <c r="U62710" s="59"/>
    </row>
    <row r="62711" spans="21:21" x14ac:dyDescent="0.2">
      <c r="U62711" s="59"/>
    </row>
    <row r="62712" spans="21:21" x14ac:dyDescent="0.2">
      <c r="U62712" s="59"/>
    </row>
    <row r="62713" spans="21:21" x14ac:dyDescent="0.2">
      <c r="U62713" s="59"/>
    </row>
    <row r="62714" spans="21:21" x14ac:dyDescent="0.2">
      <c r="U62714" s="59"/>
    </row>
    <row r="62715" spans="21:21" x14ac:dyDescent="0.2">
      <c r="U62715" s="59"/>
    </row>
    <row r="62716" spans="21:21" x14ac:dyDescent="0.2">
      <c r="U62716" s="59"/>
    </row>
    <row r="62717" spans="21:21" x14ac:dyDescent="0.2">
      <c r="U62717" s="59"/>
    </row>
    <row r="62718" spans="21:21" x14ac:dyDescent="0.2">
      <c r="U62718" s="59"/>
    </row>
    <row r="62719" spans="21:21" x14ac:dyDescent="0.2">
      <c r="U62719" s="59"/>
    </row>
    <row r="62720" spans="21:21" x14ac:dyDescent="0.2">
      <c r="U62720" s="59"/>
    </row>
    <row r="62721" spans="21:21" x14ac:dyDescent="0.2">
      <c r="U62721" s="59"/>
    </row>
    <row r="62722" spans="21:21" x14ac:dyDescent="0.2">
      <c r="U62722" s="59"/>
    </row>
    <row r="62723" spans="21:21" x14ac:dyDescent="0.2">
      <c r="U62723" s="59"/>
    </row>
    <row r="62724" spans="21:21" x14ac:dyDescent="0.2">
      <c r="U62724" s="59"/>
    </row>
    <row r="62725" spans="21:21" x14ac:dyDescent="0.2">
      <c r="U62725" s="59"/>
    </row>
    <row r="62726" spans="21:21" x14ac:dyDescent="0.2">
      <c r="U62726" s="59"/>
    </row>
    <row r="62727" spans="21:21" x14ac:dyDescent="0.2">
      <c r="U62727" s="59"/>
    </row>
    <row r="62728" spans="21:21" x14ac:dyDescent="0.2">
      <c r="U62728" s="59"/>
    </row>
    <row r="62729" spans="21:21" x14ac:dyDescent="0.2">
      <c r="U62729" s="59"/>
    </row>
    <row r="62730" spans="21:21" x14ac:dyDescent="0.2">
      <c r="U62730" s="59"/>
    </row>
    <row r="62731" spans="21:21" x14ac:dyDescent="0.2">
      <c r="U62731" s="59"/>
    </row>
    <row r="62732" spans="21:21" x14ac:dyDescent="0.2">
      <c r="U62732" s="59"/>
    </row>
    <row r="62733" spans="21:21" x14ac:dyDescent="0.2">
      <c r="U62733" s="59"/>
    </row>
    <row r="62734" spans="21:21" x14ac:dyDescent="0.2">
      <c r="U62734" s="59"/>
    </row>
    <row r="62735" spans="21:21" x14ac:dyDescent="0.2">
      <c r="U62735" s="59"/>
    </row>
    <row r="62736" spans="21:21" x14ac:dyDescent="0.2">
      <c r="U62736" s="59"/>
    </row>
    <row r="62737" spans="21:21" x14ac:dyDescent="0.2">
      <c r="U62737" s="59"/>
    </row>
    <row r="62738" spans="21:21" x14ac:dyDescent="0.2">
      <c r="U62738" s="59"/>
    </row>
    <row r="62739" spans="21:21" x14ac:dyDescent="0.2">
      <c r="U62739" s="59"/>
    </row>
    <row r="62740" spans="21:21" x14ac:dyDescent="0.2">
      <c r="U62740" s="59"/>
    </row>
    <row r="62741" spans="21:21" x14ac:dyDescent="0.2">
      <c r="U62741" s="59"/>
    </row>
    <row r="62742" spans="21:21" x14ac:dyDescent="0.2">
      <c r="U62742" s="59"/>
    </row>
    <row r="62743" spans="21:21" x14ac:dyDescent="0.2">
      <c r="U62743" s="59"/>
    </row>
    <row r="62744" spans="21:21" x14ac:dyDescent="0.2">
      <c r="U62744" s="59"/>
    </row>
    <row r="62745" spans="21:21" x14ac:dyDescent="0.2">
      <c r="U62745" s="59"/>
    </row>
    <row r="62746" spans="21:21" x14ac:dyDescent="0.2">
      <c r="U62746" s="59"/>
    </row>
    <row r="62747" spans="21:21" x14ac:dyDescent="0.2">
      <c r="U62747" s="59"/>
    </row>
    <row r="62748" spans="21:21" x14ac:dyDescent="0.2">
      <c r="U62748" s="59"/>
    </row>
    <row r="62749" spans="21:21" x14ac:dyDescent="0.2">
      <c r="U62749" s="59"/>
    </row>
    <row r="62750" spans="21:21" x14ac:dyDescent="0.2">
      <c r="U62750" s="59"/>
    </row>
    <row r="62751" spans="21:21" x14ac:dyDescent="0.2">
      <c r="U62751" s="59"/>
    </row>
    <row r="62752" spans="21:21" x14ac:dyDescent="0.2">
      <c r="U62752" s="59"/>
    </row>
    <row r="62753" spans="21:21" x14ac:dyDescent="0.2">
      <c r="U62753" s="59"/>
    </row>
    <row r="62754" spans="21:21" x14ac:dyDescent="0.2">
      <c r="U62754" s="59"/>
    </row>
    <row r="62755" spans="21:21" x14ac:dyDescent="0.2">
      <c r="U62755" s="59"/>
    </row>
    <row r="62756" spans="21:21" x14ac:dyDescent="0.2">
      <c r="U62756" s="59"/>
    </row>
    <row r="62757" spans="21:21" x14ac:dyDescent="0.2">
      <c r="U62757" s="59"/>
    </row>
    <row r="62758" spans="21:21" x14ac:dyDescent="0.2">
      <c r="U62758" s="59"/>
    </row>
    <row r="62759" spans="21:21" x14ac:dyDescent="0.2">
      <c r="U62759" s="59"/>
    </row>
    <row r="62760" spans="21:21" x14ac:dyDescent="0.2">
      <c r="U62760" s="59"/>
    </row>
    <row r="62761" spans="21:21" x14ac:dyDescent="0.2">
      <c r="U62761" s="59"/>
    </row>
    <row r="62762" spans="21:21" x14ac:dyDescent="0.2">
      <c r="U62762" s="59"/>
    </row>
    <row r="62763" spans="21:21" x14ac:dyDescent="0.2">
      <c r="U62763" s="59"/>
    </row>
    <row r="62764" spans="21:21" x14ac:dyDescent="0.2">
      <c r="U62764" s="59"/>
    </row>
    <row r="62765" spans="21:21" x14ac:dyDescent="0.2">
      <c r="U62765" s="59"/>
    </row>
    <row r="62766" spans="21:21" x14ac:dyDescent="0.2">
      <c r="U62766" s="59"/>
    </row>
    <row r="62767" spans="21:21" x14ac:dyDescent="0.2">
      <c r="U62767" s="59"/>
    </row>
    <row r="62768" spans="21:21" x14ac:dyDescent="0.2">
      <c r="U62768" s="59"/>
    </row>
    <row r="62769" spans="21:21" x14ac:dyDescent="0.2">
      <c r="U62769" s="59"/>
    </row>
    <row r="62770" spans="21:21" x14ac:dyDescent="0.2">
      <c r="U62770" s="59"/>
    </row>
    <row r="62771" spans="21:21" x14ac:dyDescent="0.2">
      <c r="U62771" s="59"/>
    </row>
    <row r="62772" spans="21:21" x14ac:dyDescent="0.2">
      <c r="U62772" s="59"/>
    </row>
    <row r="62773" spans="21:21" x14ac:dyDescent="0.2">
      <c r="U62773" s="59"/>
    </row>
    <row r="62774" spans="21:21" x14ac:dyDescent="0.2">
      <c r="U62774" s="59"/>
    </row>
    <row r="62775" spans="21:21" x14ac:dyDescent="0.2">
      <c r="U62775" s="59"/>
    </row>
    <row r="62776" spans="21:21" x14ac:dyDescent="0.2">
      <c r="U62776" s="59"/>
    </row>
    <row r="62777" spans="21:21" x14ac:dyDescent="0.2">
      <c r="U62777" s="59"/>
    </row>
    <row r="62778" spans="21:21" x14ac:dyDescent="0.2">
      <c r="U62778" s="59"/>
    </row>
    <row r="62779" spans="21:21" x14ac:dyDescent="0.2">
      <c r="U62779" s="59"/>
    </row>
    <row r="62780" spans="21:21" x14ac:dyDescent="0.2">
      <c r="U62780" s="59"/>
    </row>
    <row r="62781" spans="21:21" x14ac:dyDescent="0.2">
      <c r="U62781" s="59"/>
    </row>
    <row r="62782" spans="21:21" x14ac:dyDescent="0.2">
      <c r="U62782" s="59"/>
    </row>
    <row r="62783" spans="21:21" x14ac:dyDescent="0.2">
      <c r="U62783" s="59"/>
    </row>
    <row r="62784" spans="21:21" x14ac:dyDescent="0.2">
      <c r="U62784" s="59"/>
    </row>
    <row r="62785" spans="21:21" x14ac:dyDescent="0.2">
      <c r="U62785" s="59"/>
    </row>
    <row r="62786" spans="21:21" x14ac:dyDescent="0.2">
      <c r="U62786" s="59"/>
    </row>
    <row r="62787" spans="21:21" x14ac:dyDescent="0.2">
      <c r="U62787" s="59"/>
    </row>
    <row r="62788" spans="21:21" x14ac:dyDescent="0.2">
      <c r="U62788" s="59"/>
    </row>
    <row r="62789" spans="21:21" x14ac:dyDescent="0.2">
      <c r="U62789" s="59"/>
    </row>
    <row r="62790" spans="21:21" x14ac:dyDescent="0.2">
      <c r="U62790" s="59"/>
    </row>
    <row r="62791" spans="21:21" x14ac:dyDescent="0.2">
      <c r="U62791" s="59"/>
    </row>
    <row r="62792" spans="21:21" x14ac:dyDescent="0.2">
      <c r="U62792" s="59"/>
    </row>
    <row r="62793" spans="21:21" x14ac:dyDescent="0.2">
      <c r="U62793" s="59"/>
    </row>
    <row r="62794" spans="21:21" x14ac:dyDescent="0.2">
      <c r="U62794" s="59"/>
    </row>
    <row r="62795" spans="21:21" x14ac:dyDescent="0.2">
      <c r="U62795" s="59"/>
    </row>
    <row r="62796" spans="21:21" x14ac:dyDescent="0.2">
      <c r="U62796" s="59"/>
    </row>
    <row r="62797" spans="21:21" x14ac:dyDescent="0.2">
      <c r="U62797" s="59"/>
    </row>
    <row r="62798" spans="21:21" x14ac:dyDescent="0.2">
      <c r="U62798" s="59"/>
    </row>
    <row r="62799" spans="21:21" x14ac:dyDescent="0.2">
      <c r="U62799" s="59"/>
    </row>
    <row r="62800" spans="21:21" x14ac:dyDescent="0.2">
      <c r="U62800" s="59"/>
    </row>
    <row r="62801" spans="21:21" x14ac:dyDescent="0.2">
      <c r="U62801" s="59"/>
    </row>
    <row r="62802" spans="21:21" x14ac:dyDescent="0.2">
      <c r="U62802" s="59"/>
    </row>
    <row r="62803" spans="21:21" x14ac:dyDescent="0.2">
      <c r="U62803" s="59"/>
    </row>
    <row r="62804" spans="21:21" x14ac:dyDescent="0.2">
      <c r="U62804" s="59"/>
    </row>
    <row r="62805" spans="21:21" x14ac:dyDescent="0.2">
      <c r="U62805" s="59"/>
    </row>
    <row r="62806" spans="21:21" x14ac:dyDescent="0.2">
      <c r="U62806" s="59"/>
    </row>
    <row r="62807" spans="21:21" x14ac:dyDescent="0.2">
      <c r="U62807" s="59"/>
    </row>
    <row r="62808" spans="21:21" x14ac:dyDescent="0.2">
      <c r="U62808" s="59"/>
    </row>
    <row r="62809" spans="21:21" x14ac:dyDescent="0.2">
      <c r="U62809" s="59"/>
    </row>
    <row r="62810" spans="21:21" x14ac:dyDescent="0.2">
      <c r="U62810" s="59"/>
    </row>
    <row r="62811" spans="21:21" x14ac:dyDescent="0.2">
      <c r="U62811" s="59"/>
    </row>
    <row r="62812" spans="21:21" x14ac:dyDescent="0.2">
      <c r="U62812" s="59"/>
    </row>
    <row r="62813" spans="21:21" x14ac:dyDescent="0.2">
      <c r="U62813" s="59"/>
    </row>
    <row r="62814" spans="21:21" x14ac:dyDescent="0.2">
      <c r="U62814" s="59"/>
    </row>
    <row r="62815" spans="21:21" x14ac:dyDescent="0.2">
      <c r="U62815" s="59"/>
    </row>
    <row r="62816" spans="21:21" x14ac:dyDescent="0.2">
      <c r="U62816" s="59"/>
    </row>
    <row r="62817" spans="21:21" x14ac:dyDescent="0.2">
      <c r="U62817" s="59"/>
    </row>
    <row r="62818" spans="21:21" x14ac:dyDescent="0.2">
      <c r="U62818" s="59"/>
    </row>
    <row r="62819" spans="21:21" x14ac:dyDescent="0.2">
      <c r="U62819" s="59"/>
    </row>
    <row r="62820" spans="21:21" x14ac:dyDescent="0.2">
      <c r="U62820" s="59"/>
    </row>
    <row r="62821" spans="21:21" x14ac:dyDescent="0.2">
      <c r="U62821" s="59"/>
    </row>
    <row r="62822" spans="21:21" x14ac:dyDescent="0.2">
      <c r="U62822" s="59"/>
    </row>
    <row r="62823" spans="21:21" x14ac:dyDescent="0.2">
      <c r="U62823" s="59"/>
    </row>
    <row r="62824" spans="21:21" x14ac:dyDescent="0.2">
      <c r="U62824" s="59"/>
    </row>
    <row r="62825" spans="21:21" x14ac:dyDescent="0.2">
      <c r="U62825" s="59"/>
    </row>
    <row r="62826" spans="21:21" x14ac:dyDescent="0.2">
      <c r="U62826" s="59"/>
    </row>
    <row r="62827" spans="21:21" x14ac:dyDescent="0.2">
      <c r="U62827" s="59"/>
    </row>
    <row r="62828" spans="21:21" x14ac:dyDescent="0.2">
      <c r="U62828" s="59"/>
    </row>
    <row r="62829" spans="21:21" x14ac:dyDescent="0.2">
      <c r="U62829" s="59"/>
    </row>
    <row r="62830" spans="21:21" x14ac:dyDescent="0.2">
      <c r="U62830" s="59"/>
    </row>
    <row r="62831" spans="21:21" x14ac:dyDescent="0.2">
      <c r="U62831" s="59"/>
    </row>
    <row r="62832" spans="21:21" x14ac:dyDescent="0.2">
      <c r="U62832" s="59"/>
    </row>
    <row r="62833" spans="21:21" x14ac:dyDescent="0.2">
      <c r="U62833" s="59"/>
    </row>
    <row r="62834" spans="21:21" x14ac:dyDescent="0.2">
      <c r="U62834" s="59"/>
    </row>
    <row r="62835" spans="21:21" x14ac:dyDescent="0.2">
      <c r="U62835" s="59"/>
    </row>
    <row r="62836" spans="21:21" x14ac:dyDescent="0.2">
      <c r="U62836" s="59"/>
    </row>
    <row r="62837" spans="21:21" x14ac:dyDescent="0.2">
      <c r="U62837" s="59"/>
    </row>
    <row r="62838" spans="21:21" x14ac:dyDescent="0.2">
      <c r="U62838" s="59"/>
    </row>
    <row r="62839" spans="21:21" x14ac:dyDescent="0.2">
      <c r="U62839" s="59"/>
    </row>
    <row r="62840" spans="21:21" x14ac:dyDescent="0.2">
      <c r="U62840" s="59"/>
    </row>
    <row r="62841" spans="21:21" x14ac:dyDescent="0.2">
      <c r="U62841" s="59"/>
    </row>
    <row r="62842" spans="21:21" x14ac:dyDescent="0.2">
      <c r="U62842" s="59"/>
    </row>
    <row r="62843" spans="21:21" x14ac:dyDescent="0.2">
      <c r="U62843" s="59"/>
    </row>
    <row r="62844" spans="21:21" x14ac:dyDescent="0.2">
      <c r="U62844" s="59"/>
    </row>
    <row r="62845" spans="21:21" x14ac:dyDescent="0.2">
      <c r="U62845" s="59"/>
    </row>
    <row r="62846" spans="21:21" x14ac:dyDescent="0.2">
      <c r="U62846" s="59"/>
    </row>
    <row r="62847" spans="21:21" x14ac:dyDescent="0.2">
      <c r="U62847" s="59"/>
    </row>
    <row r="62848" spans="21:21" x14ac:dyDescent="0.2">
      <c r="U62848" s="59"/>
    </row>
    <row r="62849" spans="21:21" x14ac:dyDescent="0.2">
      <c r="U62849" s="59"/>
    </row>
    <row r="62850" spans="21:21" x14ac:dyDescent="0.2">
      <c r="U62850" s="59"/>
    </row>
    <row r="62851" spans="21:21" x14ac:dyDescent="0.2">
      <c r="U62851" s="59"/>
    </row>
    <row r="62852" spans="21:21" x14ac:dyDescent="0.2">
      <c r="U62852" s="59"/>
    </row>
    <row r="62853" spans="21:21" x14ac:dyDescent="0.2">
      <c r="U62853" s="59"/>
    </row>
    <row r="62854" spans="21:21" x14ac:dyDescent="0.2">
      <c r="U62854" s="59"/>
    </row>
    <row r="62855" spans="21:21" x14ac:dyDescent="0.2">
      <c r="U62855" s="59"/>
    </row>
    <row r="62856" spans="21:21" x14ac:dyDescent="0.2">
      <c r="U62856" s="59"/>
    </row>
    <row r="62857" spans="21:21" x14ac:dyDescent="0.2">
      <c r="U62857" s="59"/>
    </row>
    <row r="62858" spans="21:21" x14ac:dyDescent="0.2">
      <c r="U62858" s="59"/>
    </row>
    <row r="62859" spans="21:21" x14ac:dyDescent="0.2">
      <c r="U62859" s="59"/>
    </row>
    <row r="62860" spans="21:21" x14ac:dyDescent="0.2">
      <c r="U62860" s="59"/>
    </row>
    <row r="62861" spans="21:21" x14ac:dyDescent="0.2">
      <c r="U62861" s="59"/>
    </row>
    <row r="62862" spans="21:21" x14ac:dyDescent="0.2">
      <c r="U62862" s="59"/>
    </row>
    <row r="62863" spans="21:21" x14ac:dyDescent="0.2">
      <c r="U62863" s="59"/>
    </row>
    <row r="62864" spans="21:21" x14ac:dyDescent="0.2">
      <c r="U62864" s="59"/>
    </row>
    <row r="62865" spans="21:21" x14ac:dyDescent="0.2">
      <c r="U62865" s="59"/>
    </row>
    <row r="62866" spans="21:21" x14ac:dyDescent="0.2">
      <c r="U62866" s="59"/>
    </row>
    <row r="62867" spans="21:21" x14ac:dyDescent="0.2">
      <c r="U62867" s="59"/>
    </row>
    <row r="62868" spans="21:21" x14ac:dyDescent="0.2">
      <c r="U62868" s="59"/>
    </row>
    <row r="62869" spans="21:21" x14ac:dyDescent="0.2">
      <c r="U62869" s="59"/>
    </row>
    <row r="62870" spans="21:21" x14ac:dyDescent="0.2">
      <c r="U62870" s="59"/>
    </row>
    <row r="62871" spans="21:21" x14ac:dyDescent="0.2">
      <c r="U62871" s="59"/>
    </row>
    <row r="62872" spans="21:21" x14ac:dyDescent="0.2">
      <c r="U62872" s="59"/>
    </row>
    <row r="62873" spans="21:21" x14ac:dyDescent="0.2">
      <c r="U62873" s="59"/>
    </row>
    <row r="62874" spans="21:21" x14ac:dyDescent="0.2">
      <c r="U62874" s="59"/>
    </row>
    <row r="62875" spans="21:21" x14ac:dyDescent="0.2">
      <c r="U62875" s="59"/>
    </row>
    <row r="62876" spans="21:21" x14ac:dyDescent="0.2">
      <c r="U62876" s="59"/>
    </row>
    <row r="62877" spans="21:21" x14ac:dyDescent="0.2">
      <c r="U62877" s="59"/>
    </row>
    <row r="62878" spans="21:21" x14ac:dyDescent="0.2">
      <c r="U62878" s="59"/>
    </row>
    <row r="62879" spans="21:21" x14ac:dyDescent="0.2">
      <c r="U62879" s="59"/>
    </row>
    <row r="62880" spans="21:21" x14ac:dyDescent="0.2">
      <c r="U62880" s="59"/>
    </row>
    <row r="62881" spans="21:21" x14ac:dyDescent="0.2">
      <c r="U62881" s="59"/>
    </row>
    <row r="62882" spans="21:21" x14ac:dyDescent="0.2">
      <c r="U62882" s="59"/>
    </row>
    <row r="62883" spans="21:21" x14ac:dyDescent="0.2">
      <c r="U62883" s="59"/>
    </row>
    <row r="62884" spans="21:21" x14ac:dyDescent="0.2">
      <c r="U62884" s="59"/>
    </row>
    <row r="62885" spans="21:21" x14ac:dyDescent="0.2">
      <c r="U62885" s="59"/>
    </row>
    <row r="62886" spans="21:21" x14ac:dyDescent="0.2">
      <c r="U62886" s="59"/>
    </row>
    <row r="62887" spans="21:21" x14ac:dyDescent="0.2">
      <c r="U62887" s="59"/>
    </row>
    <row r="62888" spans="21:21" x14ac:dyDescent="0.2">
      <c r="U62888" s="59"/>
    </row>
    <row r="62889" spans="21:21" x14ac:dyDescent="0.2">
      <c r="U62889" s="59"/>
    </row>
    <row r="62890" spans="21:21" x14ac:dyDescent="0.2">
      <c r="U62890" s="59"/>
    </row>
    <row r="62891" spans="21:21" x14ac:dyDescent="0.2">
      <c r="U62891" s="59"/>
    </row>
    <row r="62892" spans="21:21" x14ac:dyDescent="0.2">
      <c r="U62892" s="59"/>
    </row>
    <row r="62893" spans="21:21" x14ac:dyDescent="0.2">
      <c r="U62893" s="59"/>
    </row>
    <row r="62894" spans="21:21" x14ac:dyDescent="0.2">
      <c r="U62894" s="59"/>
    </row>
    <row r="62895" spans="21:21" x14ac:dyDescent="0.2">
      <c r="U62895" s="59"/>
    </row>
    <row r="62896" spans="21:21" x14ac:dyDescent="0.2">
      <c r="U62896" s="59"/>
    </row>
    <row r="62897" spans="21:21" x14ac:dyDescent="0.2">
      <c r="U62897" s="59"/>
    </row>
    <row r="62898" spans="21:21" x14ac:dyDescent="0.2">
      <c r="U62898" s="59"/>
    </row>
    <row r="62899" spans="21:21" x14ac:dyDescent="0.2">
      <c r="U62899" s="59"/>
    </row>
    <row r="62900" spans="21:21" x14ac:dyDescent="0.2">
      <c r="U62900" s="59"/>
    </row>
    <row r="62901" spans="21:21" x14ac:dyDescent="0.2">
      <c r="U62901" s="59"/>
    </row>
    <row r="62902" spans="21:21" x14ac:dyDescent="0.2">
      <c r="U62902" s="59"/>
    </row>
    <row r="62903" spans="21:21" x14ac:dyDescent="0.2">
      <c r="U62903" s="59"/>
    </row>
    <row r="62904" spans="21:21" x14ac:dyDescent="0.2">
      <c r="U62904" s="59"/>
    </row>
    <row r="62905" spans="21:21" x14ac:dyDescent="0.2">
      <c r="U62905" s="59"/>
    </row>
    <row r="62906" spans="21:21" x14ac:dyDescent="0.2">
      <c r="U62906" s="59"/>
    </row>
    <row r="62907" spans="21:21" x14ac:dyDescent="0.2">
      <c r="U62907" s="59"/>
    </row>
    <row r="62908" spans="21:21" x14ac:dyDescent="0.2">
      <c r="U62908" s="59"/>
    </row>
    <row r="62909" spans="21:21" x14ac:dyDescent="0.2">
      <c r="U62909" s="59"/>
    </row>
    <row r="62910" spans="21:21" x14ac:dyDescent="0.2">
      <c r="U62910" s="59"/>
    </row>
    <row r="62911" spans="21:21" x14ac:dyDescent="0.2">
      <c r="U62911" s="59"/>
    </row>
    <row r="62912" spans="21:21" x14ac:dyDescent="0.2">
      <c r="U62912" s="59"/>
    </row>
    <row r="62913" spans="21:21" x14ac:dyDescent="0.2">
      <c r="U62913" s="59"/>
    </row>
    <row r="62914" spans="21:21" x14ac:dyDescent="0.2">
      <c r="U62914" s="59"/>
    </row>
    <row r="62915" spans="21:21" x14ac:dyDescent="0.2">
      <c r="U62915" s="59"/>
    </row>
    <row r="62916" spans="21:21" x14ac:dyDescent="0.2">
      <c r="U62916" s="59"/>
    </row>
    <row r="62917" spans="21:21" x14ac:dyDescent="0.2">
      <c r="U62917" s="59"/>
    </row>
    <row r="62918" spans="21:21" x14ac:dyDescent="0.2">
      <c r="U62918" s="59"/>
    </row>
    <row r="62919" spans="21:21" x14ac:dyDescent="0.2">
      <c r="U62919" s="59"/>
    </row>
    <row r="62920" spans="21:21" x14ac:dyDescent="0.2">
      <c r="U62920" s="59"/>
    </row>
    <row r="62921" spans="21:21" x14ac:dyDescent="0.2">
      <c r="U62921" s="59"/>
    </row>
    <row r="62922" spans="21:21" x14ac:dyDescent="0.2">
      <c r="U62922" s="59"/>
    </row>
    <row r="62923" spans="21:21" x14ac:dyDescent="0.2">
      <c r="U62923" s="59"/>
    </row>
    <row r="62924" spans="21:21" x14ac:dyDescent="0.2">
      <c r="U62924" s="59"/>
    </row>
    <row r="62925" spans="21:21" x14ac:dyDescent="0.2">
      <c r="U62925" s="59"/>
    </row>
    <row r="62926" spans="21:21" x14ac:dyDescent="0.2">
      <c r="U62926" s="59"/>
    </row>
    <row r="62927" spans="21:21" x14ac:dyDescent="0.2">
      <c r="U62927" s="59"/>
    </row>
    <row r="62928" spans="21:21" x14ac:dyDescent="0.2">
      <c r="U62928" s="59"/>
    </row>
    <row r="62929" spans="21:21" x14ac:dyDescent="0.2">
      <c r="U62929" s="59"/>
    </row>
    <row r="62930" spans="21:21" x14ac:dyDescent="0.2">
      <c r="U62930" s="59"/>
    </row>
    <row r="62931" spans="21:21" x14ac:dyDescent="0.2">
      <c r="U62931" s="59"/>
    </row>
    <row r="62932" spans="21:21" x14ac:dyDescent="0.2">
      <c r="U62932" s="59"/>
    </row>
    <row r="62933" spans="21:21" x14ac:dyDescent="0.2">
      <c r="U62933" s="59"/>
    </row>
    <row r="62934" spans="21:21" x14ac:dyDescent="0.2">
      <c r="U62934" s="59"/>
    </row>
    <row r="62935" spans="21:21" x14ac:dyDescent="0.2">
      <c r="U62935" s="59"/>
    </row>
    <row r="62936" spans="21:21" x14ac:dyDescent="0.2">
      <c r="U62936" s="59"/>
    </row>
    <row r="62937" spans="21:21" x14ac:dyDescent="0.2">
      <c r="U62937" s="59"/>
    </row>
    <row r="62938" spans="21:21" x14ac:dyDescent="0.2">
      <c r="U62938" s="59"/>
    </row>
    <row r="62939" spans="21:21" x14ac:dyDescent="0.2">
      <c r="U62939" s="59"/>
    </row>
    <row r="62940" spans="21:21" x14ac:dyDescent="0.2">
      <c r="U62940" s="59"/>
    </row>
    <row r="62941" spans="21:21" x14ac:dyDescent="0.2">
      <c r="U62941" s="59"/>
    </row>
    <row r="62942" spans="21:21" x14ac:dyDescent="0.2">
      <c r="U62942" s="59"/>
    </row>
    <row r="62943" spans="21:21" x14ac:dyDescent="0.2">
      <c r="U62943" s="59"/>
    </row>
    <row r="62944" spans="21:21" x14ac:dyDescent="0.2">
      <c r="U62944" s="59"/>
    </row>
    <row r="62945" spans="21:21" x14ac:dyDescent="0.2">
      <c r="U62945" s="59"/>
    </row>
    <row r="62946" spans="21:21" x14ac:dyDescent="0.2">
      <c r="U62946" s="59"/>
    </row>
    <row r="62947" spans="21:21" x14ac:dyDescent="0.2">
      <c r="U62947" s="59"/>
    </row>
    <row r="62948" spans="21:21" x14ac:dyDescent="0.2">
      <c r="U62948" s="59"/>
    </row>
    <row r="62949" spans="21:21" x14ac:dyDescent="0.2">
      <c r="U62949" s="59"/>
    </row>
    <row r="62950" spans="21:21" x14ac:dyDescent="0.2">
      <c r="U62950" s="59"/>
    </row>
    <row r="62951" spans="21:21" x14ac:dyDescent="0.2">
      <c r="U62951" s="59"/>
    </row>
    <row r="62952" spans="21:21" x14ac:dyDescent="0.2">
      <c r="U62952" s="59"/>
    </row>
    <row r="62953" spans="21:21" x14ac:dyDescent="0.2">
      <c r="U62953" s="59"/>
    </row>
    <row r="62954" spans="21:21" x14ac:dyDescent="0.2">
      <c r="U62954" s="59"/>
    </row>
    <row r="62955" spans="21:21" x14ac:dyDescent="0.2">
      <c r="U62955" s="59"/>
    </row>
    <row r="62956" spans="21:21" x14ac:dyDescent="0.2">
      <c r="U62956" s="59"/>
    </row>
    <row r="62957" spans="21:21" x14ac:dyDescent="0.2">
      <c r="U62957" s="59"/>
    </row>
    <row r="62958" spans="21:21" x14ac:dyDescent="0.2">
      <c r="U62958" s="59"/>
    </row>
    <row r="62959" spans="21:21" x14ac:dyDescent="0.2">
      <c r="U62959" s="59"/>
    </row>
    <row r="62960" spans="21:21" x14ac:dyDescent="0.2">
      <c r="U62960" s="59"/>
    </row>
    <row r="62961" spans="21:21" x14ac:dyDescent="0.2">
      <c r="U62961" s="59"/>
    </row>
    <row r="62962" spans="21:21" x14ac:dyDescent="0.2">
      <c r="U62962" s="59"/>
    </row>
    <row r="62963" spans="21:21" x14ac:dyDescent="0.2">
      <c r="U62963" s="59"/>
    </row>
    <row r="62964" spans="21:21" x14ac:dyDescent="0.2">
      <c r="U62964" s="59"/>
    </row>
    <row r="62965" spans="21:21" x14ac:dyDescent="0.2">
      <c r="U62965" s="59"/>
    </row>
    <row r="62966" spans="21:21" x14ac:dyDescent="0.2">
      <c r="U62966" s="59"/>
    </row>
    <row r="62967" spans="21:21" x14ac:dyDescent="0.2">
      <c r="U62967" s="59"/>
    </row>
    <row r="62968" spans="21:21" x14ac:dyDescent="0.2">
      <c r="U62968" s="59"/>
    </row>
    <row r="62969" spans="21:21" x14ac:dyDescent="0.2">
      <c r="U62969" s="59"/>
    </row>
    <row r="62970" spans="21:21" x14ac:dyDescent="0.2">
      <c r="U62970" s="59"/>
    </row>
    <row r="62971" spans="21:21" x14ac:dyDescent="0.2">
      <c r="U62971" s="59"/>
    </row>
    <row r="62972" spans="21:21" x14ac:dyDescent="0.2">
      <c r="U62972" s="59"/>
    </row>
    <row r="62973" spans="21:21" x14ac:dyDescent="0.2">
      <c r="U62973" s="59"/>
    </row>
    <row r="62974" spans="21:21" x14ac:dyDescent="0.2">
      <c r="U62974" s="59"/>
    </row>
    <row r="62975" spans="21:21" x14ac:dyDescent="0.2">
      <c r="U62975" s="59"/>
    </row>
    <row r="62976" spans="21:21" x14ac:dyDescent="0.2">
      <c r="U62976" s="59"/>
    </row>
    <row r="62977" spans="21:21" x14ac:dyDescent="0.2">
      <c r="U62977" s="59"/>
    </row>
    <row r="62978" spans="21:21" x14ac:dyDescent="0.2">
      <c r="U62978" s="59"/>
    </row>
    <row r="62979" spans="21:21" x14ac:dyDescent="0.2">
      <c r="U62979" s="59"/>
    </row>
    <row r="62980" spans="21:21" x14ac:dyDescent="0.2">
      <c r="U62980" s="59"/>
    </row>
    <row r="62981" spans="21:21" x14ac:dyDescent="0.2">
      <c r="U62981" s="59"/>
    </row>
    <row r="62982" spans="21:21" x14ac:dyDescent="0.2">
      <c r="U62982" s="59"/>
    </row>
    <row r="62983" spans="21:21" x14ac:dyDescent="0.2">
      <c r="U62983" s="59"/>
    </row>
    <row r="62984" spans="21:21" x14ac:dyDescent="0.2">
      <c r="U62984" s="59"/>
    </row>
    <row r="62985" spans="21:21" x14ac:dyDescent="0.2">
      <c r="U62985" s="59"/>
    </row>
    <row r="62986" spans="21:21" x14ac:dyDescent="0.2">
      <c r="U62986" s="59"/>
    </row>
    <row r="62987" spans="21:21" x14ac:dyDescent="0.2">
      <c r="U62987" s="59"/>
    </row>
    <row r="62988" spans="21:21" x14ac:dyDescent="0.2">
      <c r="U62988" s="59"/>
    </row>
    <row r="62989" spans="21:21" x14ac:dyDescent="0.2">
      <c r="U62989" s="59"/>
    </row>
    <row r="62990" spans="21:21" x14ac:dyDescent="0.2">
      <c r="U62990" s="59"/>
    </row>
    <row r="62991" spans="21:21" x14ac:dyDescent="0.2">
      <c r="U62991" s="59"/>
    </row>
    <row r="62992" spans="21:21" x14ac:dyDescent="0.2">
      <c r="U62992" s="59"/>
    </row>
    <row r="62993" spans="21:21" x14ac:dyDescent="0.2">
      <c r="U62993" s="59"/>
    </row>
    <row r="62994" spans="21:21" x14ac:dyDescent="0.2">
      <c r="U62994" s="59"/>
    </row>
    <row r="62995" spans="21:21" x14ac:dyDescent="0.2">
      <c r="U62995" s="59"/>
    </row>
    <row r="62996" spans="21:21" x14ac:dyDescent="0.2">
      <c r="U62996" s="59"/>
    </row>
    <row r="62997" spans="21:21" x14ac:dyDescent="0.2">
      <c r="U62997" s="59"/>
    </row>
    <row r="62998" spans="21:21" x14ac:dyDescent="0.2">
      <c r="U62998" s="59"/>
    </row>
    <row r="62999" spans="21:21" x14ac:dyDescent="0.2">
      <c r="U62999" s="59"/>
    </row>
    <row r="63000" spans="21:21" x14ac:dyDescent="0.2">
      <c r="U63000" s="59"/>
    </row>
    <row r="63001" spans="21:21" x14ac:dyDescent="0.2">
      <c r="U63001" s="59"/>
    </row>
    <row r="63002" spans="21:21" x14ac:dyDescent="0.2">
      <c r="U63002" s="59"/>
    </row>
    <row r="63003" spans="21:21" x14ac:dyDescent="0.2">
      <c r="U63003" s="59"/>
    </row>
    <row r="63004" spans="21:21" x14ac:dyDescent="0.2">
      <c r="U63004" s="59"/>
    </row>
    <row r="63005" spans="21:21" x14ac:dyDescent="0.2">
      <c r="U63005" s="59"/>
    </row>
    <row r="63006" spans="21:21" x14ac:dyDescent="0.2">
      <c r="U63006" s="59"/>
    </row>
    <row r="63007" spans="21:21" x14ac:dyDescent="0.2">
      <c r="U63007" s="59"/>
    </row>
    <row r="63008" spans="21:21" x14ac:dyDescent="0.2">
      <c r="U63008" s="59"/>
    </row>
    <row r="63009" spans="21:21" x14ac:dyDescent="0.2">
      <c r="U63009" s="59"/>
    </row>
    <row r="63010" spans="21:21" x14ac:dyDescent="0.2">
      <c r="U63010" s="59"/>
    </row>
    <row r="63011" spans="21:21" x14ac:dyDescent="0.2">
      <c r="U63011" s="59"/>
    </row>
    <row r="63012" spans="21:21" x14ac:dyDescent="0.2">
      <c r="U63012" s="59"/>
    </row>
    <row r="63013" spans="21:21" x14ac:dyDescent="0.2">
      <c r="U63013" s="59"/>
    </row>
    <row r="63014" spans="21:21" x14ac:dyDescent="0.2">
      <c r="U63014" s="59"/>
    </row>
    <row r="63015" spans="21:21" x14ac:dyDescent="0.2">
      <c r="U63015" s="59"/>
    </row>
    <row r="63016" spans="21:21" x14ac:dyDescent="0.2">
      <c r="U63016" s="59"/>
    </row>
    <row r="63017" spans="21:21" x14ac:dyDescent="0.2">
      <c r="U63017" s="59"/>
    </row>
    <row r="63018" spans="21:21" x14ac:dyDescent="0.2">
      <c r="U63018" s="59"/>
    </row>
    <row r="63019" spans="21:21" x14ac:dyDescent="0.2">
      <c r="U63019" s="59"/>
    </row>
    <row r="63020" spans="21:21" x14ac:dyDescent="0.2">
      <c r="U63020" s="59"/>
    </row>
    <row r="63021" spans="21:21" x14ac:dyDescent="0.2">
      <c r="U63021" s="59"/>
    </row>
    <row r="63022" spans="21:21" x14ac:dyDescent="0.2">
      <c r="U63022" s="59"/>
    </row>
    <row r="63023" spans="21:21" x14ac:dyDescent="0.2">
      <c r="U63023" s="59"/>
    </row>
    <row r="63024" spans="21:21" x14ac:dyDescent="0.2">
      <c r="U63024" s="59"/>
    </row>
    <row r="63025" spans="21:21" x14ac:dyDescent="0.2">
      <c r="U63025" s="59"/>
    </row>
    <row r="63026" spans="21:21" x14ac:dyDescent="0.2">
      <c r="U63026" s="59"/>
    </row>
    <row r="63027" spans="21:21" x14ac:dyDescent="0.2">
      <c r="U63027" s="59"/>
    </row>
    <row r="63028" spans="21:21" x14ac:dyDescent="0.2">
      <c r="U63028" s="59"/>
    </row>
    <row r="63029" spans="21:21" x14ac:dyDescent="0.2">
      <c r="U63029" s="59"/>
    </row>
    <row r="63030" spans="21:21" x14ac:dyDescent="0.2">
      <c r="U63030" s="59"/>
    </row>
    <row r="63031" spans="21:21" x14ac:dyDescent="0.2">
      <c r="U63031" s="59"/>
    </row>
    <row r="63032" spans="21:21" x14ac:dyDescent="0.2">
      <c r="U63032" s="59"/>
    </row>
    <row r="63033" spans="21:21" x14ac:dyDescent="0.2">
      <c r="U63033" s="59"/>
    </row>
    <row r="63034" spans="21:21" x14ac:dyDescent="0.2">
      <c r="U63034" s="59"/>
    </row>
    <row r="63035" spans="21:21" x14ac:dyDescent="0.2">
      <c r="U63035" s="59"/>
    </row>
    <row r="63036" spans="21:21" x14ac:dyDescent="0.2">
      <c r="U63036" s="59"/>
    </row>
    <row r="63037" spans="21:21" x14ac:dyDescent="0.2">
      <c r="U63037" s="59"/>
    </row>
    <row r="63038" spans="21:21" x14ac:dyDescent="0.2">
      <c r="U63038" s="59"/>
    </row>
    <row r="63039" spans="21:21" x14ac:dyDescent="0.2">
      <c r="U63039" s="59"/>
    </row>
    <row r="63040" spans="21:21" x14ac:dyDescent="0.2">
      <c r="U63040" s="59"/>
    </row>
    <row r="63041" spans="21:21" x14ac:dyDescent="0.2">
      <c r="U63041" s="59"/>
    </row>
    <row r="63042" spans="21:21" x14ac:dyDescent="0.2">
      <c r="U63042" s="59"/>
    </row>
    <row r="63043" spans="21:21" x14ac:dyDescent="0.2">
      <c r="U63043" s="59"/>
    </row>
    <row r="63044" spans="21:21" x14ac:dyDescent="0.2">
      <c r="U63044" s="59"/>
    </row>
    <row r="63045" spans="21:21" x14ac:dyDescent="0.2">
      <c r="U63045" s="59"/>
    </row>
    <row r="63046" spans="21:21" x14ac:dyDescent="0.2">
      <c r="U63046" s="59"/>
    </row>
    <row r="63047" spans="21:21" x14ac:dyDescent="0.2">
      <c r="U63047" s="59"/>
    </row>
    <row r="63048" spans="21:21" x14ac:dyDescent="0.2">
      <c r="U63048" s="59"/>
    </row>
    <row r="63049" spans="21:21" x14ac:dyDescent="0.2">
      <c r="U63049" s="59"/>
    </row>
    <row r="63050" spans="21:21" x14ac:dyDescent="0.2">
      <c r="U63050" s="59"/>
    </row>
    <row r="63051" spans="21:21" x14ac:dyDescent="0.2">
      <c r="U63051" s="59"/>
    </row>
    <row r="63052" spans="21:21" x14ac:dyDescent="0.2">
      <c r="U63052" s="59"/>
    </row>
    <row r="63053" spans="21:21" x14ac:dyDescent="0.2">
      <c r="U63053" s="59"/>
    </row>
    <row r="63054" spans="21:21" x14ac:dyDescent="0.2">
      <c r="U63054" s="59"/>
    </row>
    <row r="63055" spans="21:21" x14ac:dyDescent="0.2">
      <c r="U63055" s="59"/>
    </row>
    <row r="63056" spans="21:21" x14ac:dyDescent="0.2">
      <c r="U63056" s="59"/>
    </row>
    <row r="63057" spans="21:21" x14ac:dyDescent="0.2">
      <c r="U63057" s="59"/>
    </row>
    <row r="63058" spans="21:21" x14ac:dyDescent="0.2">
      <c r="U63058" s="59"/>
    </row>
    <row r="63059" spans="21:21" x14ac:dyDescent="0.2">
      <c r="U63059" s="59"/>
    </row>
    <row r="63060" spans="21:21" x14ac:dyDescent="0.2">
      <c r="U63060" s="59"/>
    </row>
    <row r="63061" spans="21:21" x14ac:dyDescent="0.2">
      <c r="U63061" s="59"/>
    </row>
    <row r="63062" spans="21:21" x14ac:dyDescent="0.2">
      <c r="U63062" s="59"/>
    </row>
    <row r="63063" spans="21:21" x14ac:dyDescent="0.2">
      <c r="U63063" s="59"/>
    </row>
    <row r="63064" spans="21:21" x14ac:dyDescent="0.2">
      <c r="U63064" s="59"/>
    </row>
    <row r="63065" spans="21:21" x14ac:dyDescent="0.2">
      <c r="U63065" s="59"/>
    </row>
    <row r="63066" spans="21:21" x14ac:dyDescent="0.2">
      <c r="U63066" s="59"/>
    </row>
    <row r="63067" spans="21:21" x14ac:dyDescent="0.2">
      <c r="U63067" s="59"/>
    </row>
    <row r="63068" spans="21:21" x14ac:dyDescent="0.2">
      <c r="U63068" s="59"/>
    </row>
    <row r="63069" spans="21:21" x14ac:dyDescent="0.2">
      <c r="U63069" s="59"/>
    </row>
    <row r="63070" spans="21:21" x14ac:dyDescent="0.2">
      <c r="U63070" s="59"/>
    </row>
    <row r="63071" spans="21:21" x14ac:dyDescent="0.2">
      <c r="U63071" s="59"/>
    </row>
    <row r="63072" spans="21:21" x14ac:dyDescent="0.2">
      <c r="U63072" s="59"/>
    </row>
    <row r="63073" spans="21:21" x14ac:dyDescent="0.2">
      <c r="U63073" s="59"/>
    </row>
    <row r="63074" spans="21:21" x14ac:dyDescent="0.2">
      <c r="U63074" s="59"/>
    </row>
    <row r="63075" spans="21:21" x14ac:dyDescent="0.2">
      <c r="U63075" s="59"/>
    </row>
    <row r="63076" spans="21:21" x14ac:dyDescent="0.2">
      <c r="U63076" s="59"/>
    </row>
    <row r="63077" spans="21:21" x14ac:dyDescent="0.2">
      <c r="U63077" s="59"/>
    </row>
    <row r="63078" spans="21:21" x14ac:dyDescent="0.2">
      <c r="U63078" s="59"/>
    </row>
    <row r="63079" spans="21:21" x14ac:dyDescent="0.2">
      <c r="U63079" s="59"/>
    </row>
    <row r="63080" spans="21:21" x14ac:dyDescent="0.2">
      <c r="U63080" s="59"/>
    </row>
    <row r="63081" spans="21:21" x14ac:dyDescent="0.2">
      <c r="U63081" s="59"/>
    </row>
    <row r="63082" spans="21:21" x14ac:dyDescent="0.2">
      <c r="U63082" s="59"/>
    </row>
    <row r="63083" spans="21:21" x14ac:dyDescent="0.2">
      <c r="U63083" s="59"/>
    </row>
    <row r="63084" spans="21:21" x14ac:dyDescent="0.2">
      <c r="U63084" s="59"/>
    </row>
    <row r="63085" spans="21:21" x14ac:dyDescent="0.2">
      <c r="U63085" s="59"/>
    </row>
    <row r="63086" spans="21:21" x14ac:dyDescent="0.2">
      <c r="U63086" s="59"/>
    </row>
    <row r="63087" spans="21:21" x14ac:dyDescent="0.2">
      <c r="U63087" s="59"/>
    </row>
    <row r="63088" spans="21:21" x14ac:dyDescent="0.2">
      <c r="U63088" s="59"/>
    </row>
    <row r="63089" spans="21:21" x14ac:dyDescent="0.2">
      <c r="U63089" s="59"/>
    </row>
    <row r="63090" spans="21:21" x14ac:dyDescent="0.2">
      <c r="U63090" s="59"/>
    </row>
    <row r="63091" spans="21:21" x14ac:dyDescent="0.2">
      <c r="U63091" s="59"/>
    </row>
    <row r="63092" spans="21:21" x14ac:dyDescent="0.2">
      <c r="U63092" s="59"/>
    </row>
    <row r="63093" spans="21:21" x14ac:dyDescent="0.2">
      <c r="U63093" s="59"/>
    </row>
    <row r="63094" spans="21:21" x14ac:dyDescent="0.2">
      <c r="U63094" s="59"/>
    </row>
    <row r="63095" spans="21:21" x14ac:dyDescent="0.2">
      <c r="U63095" s="59"/>
    </row>
    <row r="63096" spans="21:21" x14ac:dyDescent="0.2">
      <c r="U63096" s="59"/>
    </row>
    <row r="63097" spans="21:21" x14ac:dyDescent="0.2">
      <c r="U63097" s="59"/>
    </row>
    <row r="63098" spans="21:21" x14ac:dyDescent="0.2">
      <c r="U63098" s="59"/>
    </row>
    <row r="63099" spans="21:21" x14ac:dyDescent="0.2">
      <c r="U63099" s="59"/>
    </row>
    <row r="63100" spans="21:21" x14ac:dyDescent="0.2">
      <c r="U63100" s="59"/>
    </row>
    <row r="63101" spans="21:21" x14ac:dyDescent="0.2">
      <c r="U63101" s="59"/>
    </row>
    <row r="63102" spans="21:21" x14ac:dyDescent="0.2">
      <c r="U63102" s="59"/>
    </row>
    <row r="63103" spans="21:21" x14ac:dyDescent="0.2">
      <c r="U63103" s="59"/>
    </row>
    <row r="63104" spans="21:21" x14ac:dyDescent="0.2">
      <c r="U63104" s="59"/>
    </row>
    <row r="63105" spans="21:21" x14ac:dyDescent="0.2">
      <c r="U63105" s="59"/>
    </row>
    <row r="63106" spans="21:21" x14ac:dyDescent="0.2">
      <c r="U63106" s="59"/>
    </row>
    <row r="63107" spans="21:21" x14ac:dyDescent="0.2">
      <c r="U63107" s="59"/>
    </row>
    <row r="63108" spans="21:21" x14ac:dyDescent="0.2">
      <c r="U63108" s="59"/>
    </row>
    <row r="63109" spans="21:21" x14ac:dyDescent="0.2">
      <c r="U63109" s="59"/>
    </row>
    <row r="63110" spans="21:21" x14ac:dyDescent="0.2">
      <c r="U63110" s="59"/>
    </row>
    <row r="63111" spans="21:21" x14ac:dyDescent="0.2">
      <c r="U63111" s="59"/>
    </row>
    <row r="63112" spans="21:21" x14ac:dyDescent="0.2">
      <c r="U63112" s="59"/>
    </row>
    <row r="63113" spans="21:21" x14ac:dyDescent="0.2">
      <c r="U63113" s="59"/>
    </row>
    <row r="63114" spans="21:21" x14ac:dyDescent="0.2">
      <c r="U63114" s="59"/>
    </row>
    <row r="63115" spans="21:21" x14ac:dyDescent="0.2">
      <c r="U63115" s="59"/>
    </row>
    <row r="63116" spans="21:21" x14ac:dyDescent="0.2">
      <c r="U63116" s="59"/>
    </row>
    <row r="63117" spans="21:21" x14ac:dyDescent="0.2">
      <c r="U63117" s="59"/>
    </row>
    <row r="63118" spans="21:21" x14ac:dyDescent="0.2">
      <c r="U63118" s="59"/>
    </row>
    <row r="63119" spans="21:21" x14ac:dyDescent="0.2">
      <c r="U63119" s="59"/>
    </row>
    <row r="63120" spans="21:21" x14ac:dyDescent="0.2">
      <c r="U63120" s="59"/>
    </row>
    <row r="63121" spans="21:21" x14ac:dyDescent="0.2">
      <c r="U63121" s="59"/>
    </row>
    <row r="63122" spans="21:21" x14ac:dyDescent="0.2">
      <c r="U63122" s="59"/>
    </row>
    <row r="63123" spans="21:21" x14ac:dyDescent="0.2">
      <c r="U63123" s="59"/>
    </row>
    <row r="63124" spans="21:21" x14ac:dyDescent="0.2">
      <c r="U63124" s="59"/>
    </row>
    <row r="63125" spans="21:21" x14ac:dyDescent="0.2">
      <c r="U63125" s="59"/>
    </row>
    <row r="63126" spans="21:21" x14ac:dyDescent="0.2">
      <c r="U63126" s="59"/>
    </row>
    <row r="63127" spans="21:21" x14ac:dyDescent="0.2">
      <c r="U63127" s="59"/>
    </row>
    <row r="63128" spans="21:21" x14ac:dyDescent="0.2">
      <c r="U63128" s="59"/>
    </row>
    <row r="63129" spans="21:21" x14ac:dyDescent="0.2">
      <c r="U63129" s="59"/>
    </row>
    <row r="63130" spans="21:21" x14ac:dyDescent="0.2">
      <c r="U63130" s="59"/>
    </row>
    <row r="63131" spans="21:21" x14ac:dyDescent="0.2">
      <c r="U63131" s="59"/>
    </row>
    <row r="63132" spans="21:21" x14ac:dyDescent="0.2">
      <c r="U63132" s="59"/>
    </row>
    <row r="63133" spans="21:21" x14ac:dyDescent="0.2">
      <c r="U63133" s="59"/>
    </row>
    <row r="63134" spans="21:21" x14ac:dyDescent="0.2">
      <c r="U63134" s="59"/>
    </row>
    <row r="63135" spans="21:21" x14ac:dyDescent="0.2">
      <c r="U63135" s="59"/>
    </row>
    <row r="63136" spans="21:21" x14ac:dyDescent="0.2">
      <c r="U63136" s="59"/>
    </row>
    <row r="63137" spans="21:21" x14ac:dyDescent="0.2">
      <c r="U63137" s="59"/>
    </row>
    <row r="63138" spans="21:21" x14ac:dyDescent="0.2">
      <c r="U63138" s="59"/>
    </row>
    <row r="63139" spans="21:21" x14ac:dyDescent="0.2">
      <c r="U63139" s="59"/>
    </row>
    <row r="63140" spans="21:21" x14ac:dyDescent="0.2">
      <c r="U63140" s="59"/>
    </row>
    <row r="63141" spans="21:21" x14ac:dyDescent="0.2">
      <c r="U63141" s="59"/>
    </row>
    <row r="63142" spans="21:21" x14ac:dyDescent="0.2">
      <c r="U63142" s="59"/>
    </row>
    <row r="63143" spans="21:21" x14ac:dyDescent="0.2">
      <c r="U63143" s="59"/>
    </row>
    <row r="63144" spans="21:21" x14ac:dyDescent="0.2">
      <c r="U63144" s="59"/>
    </row>
    <row r="63145" spans="21:21" x14ac:dyDescent="0.2">
      <c r="U63145" s="59"/>
    </row>
    <row r="63146" spans="21:21" x14ac:dyDescent="0.2">
      <c r="U63146" s="59"/>
    </row>
    <row r="63147" spans="21:21" x14ac:dyDescent="0.2">
      <c r="U63147" s="59"/>
    </row>
    <row r="63148" spans="21:21" x14ac:dyDescent="0.2">
      <c r="U63148" s="59"/>
    </row>
    <row r="63149" spans="21:21" x14ac:dyDescent="0.2">
      <c r="U63149" s="59"/>
    </row>
    <row r="63150" spans="21:21" x14ac:dyDescent="0.2">
      <c r="U63150" s="59"/>
    </row>
    <row r="63151" spans="21:21" x14ac:dyDescent="0.2">
      <c r="U63151" s="59"/>
    </row>
    <row r="63152" spans="21:21" x14ac:dyDescent="0.2">
      <c r="U63152" s="59"/>
    </row>
    <row r="63153" spans="21:21" x14ac:dyDescent="0.2">
      <c r="U63153" s="59"/>
    </row>
    <row r="63154" spans="21:21" x14ac:dyDescent="0.2">
      <c r="U63154" s="59"/>
    </row>
    <row r="63155" spans="21:21" x14ac:dyDescent="0.2">
      <c r="U63155" s="59"/>
    </row>
    <row r="63156" spans="21:21" x14ac:dyDescent="0.2">
      <c r="U63156" s="59"/>
    </row>
    <row r="63157" spans="21:21" x14ac:dyDescent="0.2">
      <c r="U63157" s="59"/>
    </row>
    <row r="63158" spans="21:21" x14ac:dyDescent="0.2">
      <c r="U63158" s="59"/>
    </row>
    <row r="63159" spans="21:21" x14ac:dyDescent="0.2">
      <c r="U63159" s="59"/>
    </row>
    <row r="63160" spans="21:21" x14ac:dyDescent="0.2">
      <c r="U63160" s="59"/>
    </row>
    <row r="63161" spans="21:21" x14ac:dyDescent="0.2">
      <c r="U63161" s="59"/>
    </row>
    <row r="63162" spans="21:21" x14ac:dyDescent="0.2">
      <c r="U63162" s="59"/>
    </row>
    <row r="63163" spans="21:21" x14ac:dyDescent="0.2">
      <c r="U63163" s="59"/>
    </row>
    <row r="63164" spans="21:21" x14ac:dyDescent="0.2">
      <c r="U63164" s="59"/>
    </row>
    <row r="63165" spans="21:21" x14ac:dyDescent="0.2">
      <c r="U63165" s="59"/>
    </row>
    <row r="63166" spans="21:21" x14ac:dyDescent="0.2">
      <c r="U63166" s="59"/>
    </row>
    <row r="63167" spans="21:21" x14ac:dyDescent="0.2">
      <c r="U63167" s="59"/>
    </row>
    <row r="63168" spans="21:21" x14ac:dyDescent="0.2">
      <c r="U63168" s="59"/>
    </row>
    <row r="63169" spans="21:21" x14ac:dyDescent="0.2">
      <c r="U63169" s="59"/>
    </row>
    <row r="63170" spans="21:21" x14ac:dyDescent="0.2">
      <c r="U63170" s="59"/>
    </row>
    <row r="63171" spans="21:21" x14ac:dyDescent="0.2">
      <c r="U63171" s="59"/>
    </row>
    <row r="63172" spans="21:21" x14ac:dyDescent="0.2">
      <c r="U63172" s="59"/>
    </row>
    <row r="63173" spans="21:21" x14ac:dyDescent="0.2">
      <c r="U63173" s="59"/>
    </row>
    <row r="63174" spans="21:21" x14ac:dyDescent="0.2">
      <c r="U63174" s="59"/>
    </row>
    <row r="63175" spans="21:21" x14ac:dyDescent="0.2">
      <c r="U63175" s="59"/>
    </row>
    <row r="63176" spans="21:21" x14ac:dyDescent="0.2">
      <c r="U63176" s="59"/>
    </row>
    <row r="63177" spans="21:21" x14ac:dyDescent="0.2">
      <c r="U63177" s="59"/>
    </row>
    <row r="63178" spans="21:21" x14ac:dyDescent="0.2">
      <c r="U63178" s="59"/>
    </row>
    <row r="63179" spans="21:21" x14ac:dyDescent="0.2">
      <c r="U63179" s="59"/>
    </row>
    <row r="63180" spans="21:21" x14ac:dyDescent="0.2">
      <c r="U63180" s="59"/>
    </row>
    <row r="63181" spans="21:21" x14ac:dyDescent="0.2">
      <c r="U63181" s="59"/>
    </row>
    <row r="63182" spans="21:21" x14ac:dyDescent="0.2">
      <c r="U63182" s="59"/>
    </row>
    <row r="63183" spans="21:21" x14ac:dyDescent="0.2">
      <c r="U63183" s="59"/>
    </row>
    <row r="63184" spans="21:21" x14ac:dyDescent="0.2">
      <c r="U63184" s="59"/>
    </row>
    <row r="63185" spans="21:21" x14ac:dyDescent="0.2">
      <c r="U63185" s="59"/>
    </row>
    <row r="63186" spans="21:21" x14ac:dyDescent="0.2">
      <c r="U63186" s="59"/>
    </row>
    <row r="63187" spans="21:21" x14ac:dyDescent="0.2">
      <c r="U63187" s="59"/>
    </row>
    <row r="63188" spans="21:21" x14ac:dyDescent="0.2">
      <c r="U63188" s="59"/>
    </row>
    <row r="63189" spans="21:21" x14ac:dyDescent="0.2">
      <c r="U63189" s="59"/>
    </row>
    <row r="63190" spans="21:21" x14ac:dyDescent="0.2">
      <c r="U63190" s="59"/>
    </row>
    <row r="63191" spans="21:21" x14ac:dyDescent="0.2">
      <c r="U63191" s="59"/>
    </row>
    <row r="63192" spans="21:21" x14ac:dyDescent="0.2">
      <c r="U63192" s="59"/>
    </row>
    <row r="63193" spans="21:21" x14ac:dyDescent="0.2">
      <c r="U63193" s="59"/>
    </row>
    <row r="63194" spans="21:21" x14ac:dyDescent="0.2">
      <c r="U63194" s="59"/>
    </row>
    <row r="63195" spans="21:21" x14ac:dyDescent="0.2">
      <c r="U63195" s="59"/>
    </row>
    <row r="63196" spans="21:21" x14ac:dyDescent="0.2">
      <c r="U63196" s="59"/>
    </row>
    <row r="63197" spans="21:21" x14ac:dyDescent="0.2">
      <c r="U63197" s="59"/>
    </row>
    <row r="63198" spans="21:21" x14ac:dyDescent="0.2">
      <c r="U63198" s="59"/>
    </row>
    <row r="63199" spans="21:21" x14ac:dyDescent="0.2">
      <c r="U63199" s="59"/>
    </row>
    <row r="63200" spans="21:21" x14ac:dyDescent="0.2">
      <c r="U63200" s="59"/>
    </row>
    <row r="63201" spans="21:21" x14ac:dyDescent="0.2">
      <c r="U63201" s="59"/>
    </row>
    <row r="63202" spans="21:21" x14ac:dyDescent="0.2">
      <c r="U63202" s="59"/>
    </row>
    <row r="63203" spans="21:21" x14ac:dyDescent="0.2">
      <c r="U63203" s="59"/>
    </row>
    <row r="63204" spans="21:21" x14ac:dyDescent="0.2">
      <c r="U63204" s="59"/>
    </row>
    <row r="63205" spans="21:21" x14ac:dyDescent="0.2">
      <c r="U63205" s="59"/>
    </row>
    <row r="63206" spans="21:21" x14ac:dyDescent="0.2">
      <c r="U63206" s="59"/>
    </row>
    <row r="63207" spans="21:21" x14ac:dyDescent="0.2">
      <c r="U63207" s="59"/>
    </row>
    <row r="63208" spans="21:21" x14ac:dyDescent="0.2">
      <c r="U63208" s="59"/>
    </row>
    <row r="63209" spans="21:21" x14ac:dyDescent="0.2">
      <c r="U63209" s="59"/>
    </row>
    <row r="63210" spans="21:21" x14ac:dyDescent="0.2">
      <c r="U63210" s="59"/>
    </row>
    <row r="63211" spans="21:21" x14ac:dyDescent="0.2">
      <c r="U63211" s="59"/>
    </row>
    <row r="63212" spans="21:21" x14ac:dyDescent="0.2">
      <c r="U63212" s="59"/>
    </row>
    <row r="63213" spans="21:21" x14ac:dyDescent="0.2">
      <c r="U63213" s="59"/>
    </row>
    <row r="63214" spans="21:21" x14ac:dyDescent="0.2">
      <c r="U63214" s="59"/>
    </row>
    <row r="63215" spans="21:21" x14ac:dyDescent="0.2">
      <c r="U63215" s="59"/>
    </row>
    <row r="63216" spans="21:21" x14ac:dyDescent="0.2">
      <c r="U63216" s="59"/>
    </row>
    <row r="63217" spans="21:21" x14ac:dyDescent="0.2">
      <c r="U63217" s="59"/>
    </row>
    <row r="63218" spans="21:21" x14ac:dyDescent="0.2">
      <c r="U63218" s="59"/>
    </row>
    <row r="63219" spans="21:21" x14ac:dyDescent="0.2">
      <c r="U63219" s="59"/>
    </row>
    <row r="63220" spans="21:21" x14ac:dyDescent="0.2">
      <c r="U63220" s="59"/>
    </row>
    <row r="63221" spans="21:21" x14ac:dyDescent="0.2">
      <c r="U63221" s="59"/>
    </row>
    <row r="63222" spans="21:21" x14ac:dyDescent="0.2">
      <c r="U63222" s="59"/>
    </row>
    <row r="63223" spans="21:21" x14ac:dyDescent="0.2">
      <c r="U63223" s="59"/>
    </row>
    <row r="63224" spans="21:21" x14ac:dyDescent="0.2">
      <c r="U63224" s="59"/>
    </row>
    <row r="63225" spans="21:21" x14ac:dyDescent="0.2">
      <c r="U63225" s="59"/>
    </row>
    <row r="63226" spans="21:21" x14ac:dyDescent="0.2">
      <c r="U63226" s="59"/>
    </row>
    <row r="63227" spans="21:21" x14ac:dyDescent="0.2">
      <c r="U63227" s="59"/>
    </row>
    <row r="63228" spans="21:21" x14ac:dyDescent="0.2">
      <c r="U63228" s="59"/>
    </row>
    <row r="63229" spans="21:21" x14ac:dyDescent="0.2">
      <c r="U63229" s="59"/>
    </row>
    <row r="63230" spans="21:21" x14ac:dyDescent="0.2">
      <c r="U63230" s="59"/>
    </row>
    <row r="63231" spans="21:21" x14ac:dyDescent="0.2">
      <c r="U63231" s="59"/>
    </row>
    <row r="63232" spans="21:21" x14ac:dyDescent="0.2">
      <c r="U63232" s="59"/>
    </row>
    <row r="63233" spans="21:21" x14ac:dyDescent="0.2">
      <c r="U63233" s="59"/>
    </row>
    <row r="63234" spans="21:21" x14ac:dyDescent="0.2">
      <c r="U63234" s="59"/>
    </row>
    <row r="63235" spans="21:21" x14ac:dyDescent="0.2">
      <c r="U63235" s="59"/>
    </row>
    <row r="63236" spans="21:21" x14ac:dyDescent="0.2">
      <c r="U63236" s="59"/>
    </row>
    <row r="63237" spans="21:21" x14ac:dyDescent="0.2">
      <c r="U63237" s="59"/>
    </row>
    <row r="63238" spans="21:21" x14ac:dyDescent="0.2">
      <c r="U63238" s="59"/>
    </row>
    <row r="63239" spans="21:21" x14ac:dyDescent="0.2">
      <c r="U63239" s="59"/>
    </row>
    <row r="63240" spans="21:21" x14ac:dyDescent="0.2">
      <c r="U63240" s="59"/>
    </row>
    <row r="63241" spans="21:21" x14ac:dyDescent="0.2">
      <c r="U63241" s="59"/>
    </row>
    <row r="63242" spans="21:21" x14ac:dyDescent="0.2">
      <c r="U63242" s="59"/>
    </row>
    <row r="63243" spans="21:21" x14ac:dyDescent="0.2">
      <c r="U63243" s="59"/>
    </row>
    <row r="63244" spans="21:21" x14ac:dyDescent="0.2">
      <c r="U63244" s="59"/>
    </row>
    <row r="63245" spans="21:21" x14ac:dyDescent="0.2">
      <c r="U63245" s="59"/>
    </row>
    <row r="63246" spans="21:21" x14ac:dyDescent="0.2">
      <c r="U63246" s="59"/>
    </row>
    <row r="63247" spans="21:21" x14ac:dyDescent="0.2">
      <c r="U63247" s="59"/>
    </row>
    <row r="63248" spans="21:21" x14ac:dyDescent="0.2">
      <c r="U63248" s="59"/>
    </row>
    <row r="63249" spans="21:21" x14ac:dyDescent="0.2">
      <c r="U63249" s="59"/>
    </row>
    <row r="63250" spans="21:21" x14ac:dyDescent="0.2">
      <c r="U63250" s="59"/>
    </row>
    <row r="63251" spans="21:21" x14ac:dyDescent="0.2">
      <c r="U63251" s="59"/>
    </row>
    <row r="63252" spans="21:21" x14ac:dyDescent="0.2">
      <c r="U63252" s="59"/>
    </row>
    <row r="63253" spans="21:21" x14ac:dyDescent="0.2">
      <c r="U63253" s="59"/>
    </row>
    <row r="63254" spans="21:21" x14ac:dyDescent="0.2">
      <c r="U63254" s="59"/>
    </row>
    <row r="63255" spans="21:21" x14ac:dyDescent="0.2">
      <c r="U63255" s="59"/>
    </row>
    <row r="63256" spans="21:21" x14ac:dyDescent="0.2">
      <c r="U63256" s="59"/>
    </row>
    <row r="63257" spans="21:21" x14ac:dyDescent="0.2">
      <c r="U63257" s="59"/>
    </row>
    <row r="63258" spans="21:21" x14ac:dyDescent="0.2">
      <c r="U63258" s="59"/>
    </row>
    <row r="63259" spans="21:21" x14ac:dyDescent="0.2">
      <c r="U63259" s="59"/>
    </row>
    <row r="63260" spans="21:21" x14ac:dyDescent="0.2">
      <c r="U63260" s="59"/>
    </row>
    <row r="63261" spans="21:21" x14ac:dyDescent="0.2">
      <c r="U63261" s="59"/>
    </row>
    <row r="63262" spans="21:21" x14ac:dyDescent="0.2">
      <c r="U63262" s="59"/>
    </row>
    <row r="63263" spans="21:21" x14ac:dyDescent="0.2">
      <c r="U63263" s="59"/>
    </row>
    <row r="63264" spans="21:21" x14ac:dyDescent="0.2">
      <c r="U63264" s="59"/>
    </row>
    <row r="63265" spans="21:21" x14ac:dyDescent="0.2">
      <c r="U63265" s="59"/>
    </row>
    <row r="63266" spans="21:21" x14ac:dyDescent="0.2">
      <c r="U63266" s="59"/>
    </row>
    <row r="63267" spans="21:21" x14ac:dyDescent="0.2">
      <c r="U63267" s="59"/>
    </row>
    <row r="63268" spans="21:21" x14ac:dyDescent="0.2">
      <c r="U63268" s="59"/>
    </row>
    <row r="63269" spans="21:21" x14ac:dyDescent="0.2">
      <c r="U63269" s="59"/>
    </row>
    <row r="63270" spans="21:21" x14ac:dyDescent="0.2">
      <c r="U63270" s="59"/>
    </row>
    <row r="63271" spans="21:21" x14ac:dyDescent="0.2">
      <c r="U63271" s="59"/>
    </row>
    <row r="63272" spans="21:21" x14ac:dyDescent="0.2">
      <c r="U63272" s="59"/>
    </row>
    <row r="63273" spans="21:21" x14ac:dyDescent="0.2">
      <c r="U63273" s="59"/>
    </row>
    <row r="63274" spans="21:21" x14ac:dyDescent="0.2">
      <c r="U63274" s="59"/>
    </row>
    <row r="63275" spans="21:21" x14ac:dyDescent="0.2">
      <c r="U63275" s="59"/>
    </row>
    <row r="63276" spans="21:21" x14ac:dyDescent="0.2">
      <c r="U63276" s="59"/>
    </row>
    <row r="63277" spans="21:21" x14ac:dyDescent="0.2">
      <c r="U63277" s="59"/>
    </row>
    <row r="63278" spans="21:21" x14ac:dyDescent="0.2">
      <c r="U63278" s="59"/>
    </row>
    <row r="63279" spans="21:21" x14ac:dyDescent="0.2">
      <c r="U63279" s="59"/>
    </row>
    <row r="63280" spans="21:21" x14ac:dyDescent="0.2">
      <c r="U63280" s="59"/>
    </row>
    <row r="63281" spans="21:21" x14ac:dyDescent="0.2">
      <c r="U63281" s="59"/>
    </row>
    <row r="63282" spans="21:21" x14ac:dyDescent="0.2">
      <c r="U63282" s="59"/>
    </row>
    <row r="63283" spans="21:21" x14ac:dyDescent="0.2">
      <c r="U63283" s="59"/>
    </row>
    <row r="63284" spans="21:21" x14ac:dyDescent="0.2">
      <c r="U63284" s="59"/>
    </row>
    <row r="63285" spans="21:21" x14ac:dyDescent="0.2">
      <c r="U63285" s="59"/>
    </row>
    <row r="63286" spans="21:21" x14ac:dyDescent="0.2">
      <c r="U63286" s="59"/>
    </row>
    <row r="63287" spans="21:21" x14ac:dyDescent="0.2">
      <c r="U63287" s="59"/>
    </row>
    <row r="63288" spans="21:21" x14ac:dyDescent="0.2">
      <c r="U63288" s="59"/>
    </row>
    <row r="63289" spans="21:21" x14ac:dyDescent="0.2">
      <c r="U63289" s="59"/>
    </row>
    <row r="63290" spans="21:21" x14ac:dyDescent="0.2">
      <c r="U63290" s="59"/>
    </row>
    <row r="63291" spans="21:21" x14ac:dyDescent="0.2">
      <c r="U63291" s="59"/>
    </row>
    <row r="63292" spans="21:21" x14ac:dyDescent="0.2">
      <c r="U63292" s="59"/>
    </row>
    <row r="63293" spans="21:21" x14ac:dyDescent="0.2">
      <c r="U63293" s="59"/>
    </row>
    <row r="63294" spans="21:21" x14ac:dyDescent="0.2">
      <c r="U63294" s="59"/>
    </row>
    <row r="63295" spans="21:21" x14ac:dyDescent="0.2">
      <c r="U63295" s="59"/>
    </row>
    <row r="63296" spans="21:21" x14ac:dyDescent="0.2">
      <c r="U63296" s="59"/>
    </row>
    <row r="63297" spans="21:21" x14ac:dyDescent="0.2">
      <c r="U63297" s="59"/>
    </row>
    <row r="63298" spans="21:21" x14ac:dyDescent="0.2">
      <c r="U63298" s="59"/>
    </row>
    <row r="63299" spans="21:21" x14ac:dyDescent="0.2">
      <c r="U63299" s="59"/>
    </row>
    <row r="63300" spans="21:21" x14ac:dyDescent="0.2">
      <c r="U63300" s="59"/>
    </row>
    <row r="63301" spans="21:21" x14ac:dyDescent="0.2">
      <c r="U63301" s="59"/>
    </row>
    <row r="63302" spans="21:21" x14ac:dyDescent="0.2">
      <c r="U63302" s="59"/>
    </row>
    <row r="63303" spans="21:21" x14ac:dyDescent="0.2">
      <c r="U63303" s="59"/>
    </row>
    <row r="63304" spans="21:21" x14ac:dyDescent="0.2">
      <c r="U63304" s="59"/>
    </row>
    <row r="63305" spans="21:21" x14ac:dyDescent="0.2">
      <c r="U63305" s="59"/>
    </row>
    <row r="63306" spans="21:21" x14ac:dyDescent="0.2">
      <c r="U63306" s="59"/>
    </row>
    <row r="63307" spans="21:21" x14ac:dyDescent="0.2">
      <c r="U63307" s="59"/>
    </row>
    <row r="63308" spans="21:21" x14ac:dyDescent="0.2">
      <c r="U63308" s="59"/>
    </row>
    <row r="63309" spans="21:21" x14ac:dyDescent="0.2">
      <c r="U63309" s="59"/>
    </row>
    <row r="63310" spans="21:21" x14ac:dyDescent="0.2">
      <c r="U63310" s="59"/>
    </row>
    <row r="63311" spans="21:21" x14ac:dyDescent="0.2">
      <c r="U63311" s="59"/>
    </row>
    <row r="63312" spans="21:21" x14ac:dyDescent="0.2">
      <c r="U63312" s="59"/>
    </row>
    <row r="63313" spans="21:21" x14ac:dyDescent="0.2">
      <c r="U63313" s="59"/>
    </row>
    <row r="63314" spans="21:21" x14ac:dyDescent="0.2">
      <c r="U63314" s="59"/>
    </row>
    <row r="63315" spans="21:21" x14ac:dyDescent="0.2">
      <c r="U63315" s="59"/>
    </row>
    <row r="63316" spans="21:21" x14ac:dyDescent="0.2">
      <c r="U63316" s="59"/>
    </row>
    <row r="63317" spans="21:21" x14ac:dyDescent="0.2">
      <c r="U63317" s="59"/>
    </row>
    <row r="63318" spans="21:21" x14ac:dyDescent="0.2">
      <c r="U63318" s="59"/>
    </row>
    <row r="63319" spans="21:21" x14ac:dyDescent="0.2">
      <c r="U63319" s="59"/>
    </row>
    <row r="63320" spans="21:21" x14ac:dyDescent="0.2">
      <c r="U63320" s="59"/>
    </row>
    <row r="63321" spans="21:21" x14ac:dyDescent="0.2">
      <c r="U63321" s="59"/>
    </row>
    <row r="63322" spans="21:21" x14ac:dyDescent="0.2">
      <c r="U63322" s="59"/>
    </row>
    <row r="63323" spans="21:21" x14ac:dyDescent="0.2">
      <c r="U63323" s="59"/>
    </row>
    <row r="63324" spans="21:21" x14ac:dyDescent="0.2">
      <c r="U63324" s="59"/>
    </row>
    <row r="63325" spans="21:21" x14ac:dyDescent="0.2">
      <c r="U63325" s="59"/>
    </row>
    <row r="63326" spans="21:21" x14ac:dyDescent="0.2">
      <c r="U63326" s="59"/>
    </row>
    <row r="63327" spans="21:21" x14ac:dyDescent="0.2">
      <c r="U63327" s="59"/>
    </row>
    <row r="63328" spans="21:21" x14ac:dyDescent="0.2">
      <c r="U63328" s="59"/>
    </row>
    <row r="63329" spans="21:21" x14ac:dyDescent="0.2">
      <c r="U63329" s="59"/>
    </row>
    <row r="63330" spans="21:21" x14ac:dyDescent="0.2">
      <c r="U63330" s="59"/>
    </row>
    <row r="63331" spans="21:21" x14ac:dyDescent="0.2">
      <c r="U63331" s="59"/>
    </row>
    <row r="63332" spans="21:21" x14ac:dyDescent="0.2">
      <c r="U63332" s="59"/>
    </row>
    <row r="63333" spans="21:21" x14ac:dyDescent="0.2">
      <c r="U63333" s="59"/>
    </row>
    <row r="63334" spans="21:21" x14ac:dyDescent="0.2">
      <c r="U63334" s="59"/>
    </row>
    <row r="63335" spans="21:21" x14ac:dyDescent="0.2">
      <c r="U63335" s="59"/>
    </row>
    <row r="63336" spans="21:21" x14ac:dyDescent="0.2">
      <c r="U63336" s="59"/>
    </row>
    <row r="63337" spans="21:21" x14ac:dyDescent="0.2">
      <c r="U63337" s="59"/>
    </row>
    <row r="63338" spans="21:21" x14ac:dyDescent="0.2">
      <c r="U63338" s="59"/>
    </row>
    <row r="63339" spans="21:21" x14ac:dyDescent="0.2">
      <c r="U63339" s="59"/>
    </row>
    <row r="63340" spans="21:21" x14ac:dyDescent="0.2">
      <c r="U63340" s="59"/>
    </row>
    <row r="63341" spans="21:21" x14ac:dyDescent="0.2">
      <c r="U63341" s="59"/>
    </row>
    <row r="63342" spans="21:21" x14ac:dyDescent="0.2">
      <c r="U63342" s="59"/>
    </row>
    <row r="63343" spans="21:21" x14ac:dyDescent="0.2">
      <c r="U63343" s="59"/>
    </row>
    <row r="63344" spans="21:21" x14ac:dyDescent="0.2">
      <c r="U63344" s="59"/>
    </row>
    <row r="63345" spans="21:21" x14ac:dyDescent="0.2">
      <c r="U63345" s="59"/>
    </row>
    <row r="63346" spans="21:21" x14ac:dyDescent="0.2">
      <c r="U63346" s="59"/>
    </row>
    <row r="63347" spans="21:21" x14ac:dyDescent="0.2">
      <c r="U63347" s="59"/>
    </row>
    <row r="63348" spans="21:21" x14ac:dyDescent="0.2">
      <c r="U63348" s="59"/>
    </row>
    <row r="63349" spans="21:21" x14ac:dyDescent="0.2">
      <c r="U63349" s="59"/>
    </row>
    <row r="63350" spans="21:21" x14ac:dyDescent="0.2">
      <c r="U63350" s="59"/>
    </row>
    <row r="63351" spans="21:21" x14ac:dyDescent="0.2">
      <c r="U63351" s="59"/>
    </row>
    <row r="63352" spans="21:21" x14ac:dyDescent="0.2">
      <c r="U63352" s="59"/>
    </row>
    <row r="63353" spans="21:21" x14ac:dyDescent="0.2">
      <c r="U63353" s="59"/>
    </row>
    <row r="63354" spans="21:21" x14ac:dyDescent="0.2">
      <c r="U63354" s="59"/>
    </row>
    <row r="63355" spans="21:21" x14ac:dyDescent="0.2">
      <c r="U63355" s="59"/>
    </row>
    <row r="63356" spans="21:21" x14ac:dyDescent="0.2">
      <c r="U63356" s="59"/>
    </row>
    <row r="63357" spans="21:21" x14ac:dyDescent="0.2">
      <c r="U63357" s="59"/>
    </row>
    <row r="63358" spans="21:21" x14ac:dyDescent="0.2">
      <c r="U63358" s="59"/>
    </row>
    <row r="63359" spans="21:21" x14ac:dyDescent="0.2">
      <c r="U63359" s="59"/>
    </row>
    <row r="63360" spans="21:21" x14ac:dyDescent="0.2">
      <c r="U63360" s="59"/>
    </row>
    <row r="63361" spans="21:21" x14ac:dyDescent="0.2">
      <c r="U63361" s="59"/>
    </row>
    <row r="63362" spans="21:21" x14ac:dyDescent="0.2">
      <c r="U63362" s="59"/>
    </row>
    <row r="63363" spans="21:21" x14ac:dyDescent="0.2">
      <c r="U63363" s="59"/>
    </row>
    <row r="63364" spans="21:21" x14ac:dyDescent="0.2">
      <c r="U63364" s="59"/>
    </row>
    <row r="63365" spans="21:21" x14ac:dyDescent="0.2">
      <c r="U63365" s="59"/>
    </row>
    <row r="63366" spans="21:21" x14ac:dyDescent="0.2">
      <c r="U63366" s="59"/>
    </row>
    <row r="63367" spans="21:21" x14ac:dyDescent="0.2">
      <c r="U63367" s="59"/>
    </row>
    <row r="63368" spans="21:21" x14ac:dyDescent="0.2">
      <c r="U63368" s="59"/>
    </row>
    <row r="63369" spans="21:21" x14ac:dyDescent="0.2">
      <c r="U63369" s="59"/>
    </row>
    <row r="63370" spans="21:21" x14ac:dyDescent="0.2">
      <c r="U63370" s="59"/>
    </row>
    <row r="63371" spans="21:21" x14ac:dyDescent="0.2">
      <c r="U63371" s="59"/>
    </row>
    <row r="63372" spans="21:21" x14ac:dyDescent="0.2">
      <c r="U63372" s="59"/>
    </row>
    <row r="63373" spans="21:21" x14ac:dyDescent="0.2">
      <c r="U63373" s="59"/>
    </row>
    <row r="63374" spans="21:21" x14ac:dyDescent="0.2">
      <c r="U63374" s="59"/>
    </row>
    <row r="63375" spans="21:21" x14ac:dyDescent="0.2">
      <c r="U63375" s="59"/>
    </row>
    <row r="63376" spans="21:21" x14ac:dyDescent="0.2">
      <c r="U63376" s="59"/>
    </row>
    <row r="63377" spans="21:21" x14ac:dyDescent="0.2">
      <c r="U63377" s="59"/>
    </row>
    <row r="63378" spans="21:21" x14ac:dyDescent="0.2">
      <c r="U63378" s="59"/>
    </row>
    <row r="63379" spans="21:21" x14ac:dyDescent="0.2">
      <c r="U63379" s="59"/>
    </row>
    <row r="63380" spans="21:21" x14ac:dyDescent="0.2">
      <c r="U63380" s="59"/>
    </row>
    <row r="63381" spans="21:21" x14ac:dyDescent="0.2">
      <c r="U63381" s="59"/>
    </row>
    <row r="63382" spans="21:21" x14ac:dyDescent="0.2">
      <c r="U63382" s="59"/>
    </row>
    <row r="63383" spans="21:21" x14ac:dyDescent="0.2">
      <c r="U63383" s="59"/>
    </row>
    <row r="63384" spans="21:21" x14ac:dyDescent="0.2">
      <c r="U63384" s="59"/>
    </row>
    <row r="63385" spans="21:21" x14ac:dyDescent="0.2">
      <c r="U63385" s="59"/>
    </row>
    <row r="63386" spans="21:21" x14ac:dyDescent="0.2">
      <c r="U63386" s="59"/>
    </row>
    <row r="63387" spans="21:21" x14ac:dyDescent="0.2">
      <c r="U63387" s="59"/>
    </row>
    <row r="63388" spans="21:21" x14ac:dyDescent="0.2">
      <c r="U63388" s="59"/>
    </row>
    <row r="63389" spans="21:21" x14ac:dyDescent="0.2">
      <c r="U63389" s="59"/>
    </row>
    <row r="63390" spans="21:21" x14ac:dyDescent="0.2">
      <c r="U63390" s="59"/>
    </row>
    <row r="63391" spans="21:21" x14ac:dyDescent="0.2">
      <c r="U63391" s="59"/>
    </row>
    <row r="63392" spans="21:21" x14ac:dyDescent="0.2">
      <c r="U63392" s="59"/>
    </row>
    <row r="63393" spans="21:21" x14ac:dyDescent="0.2">
      <c r="U63393" s="59"/>
    </row>
    <row r="63394" spans="21:21" x14ac:dyDescent="0.2">
      <c r="U63394" s="59"/>
    </row>
    <row r="63395" spans="21:21" x14ac:dyDescent="0.2">
      <c r="U63395" s="59"/>
    </row>
    <row r="63396" spans="21:21" x14ac:dyDescent="0.2">
      <c r="U63396" s="59"/>
    </row>
    <row r="63397" spans="21:21" x14ac:dyDescent="0.2">
      <c r="U63397" s="59"/>
    </row>
    <row r="63398" spans="21:21" x14ac:dyDescent="0.2">
      <c r="U63398" s="59"/>
    </row>
    <row r="63399" spans="21:21" x14ac:dyDescent="0.2">
      <c r="U63399" s="59"/>
    </row>
    <row r="63400" spans="21:21" x14ac:dyDescent="0.2">
      <c r="U63400" s="59"/>
    </row>
    <row r="63401" spans="21:21" x14ac:dyDescent="0.2">
      <c r="U63401" s="59"/>
    </row>
    <row r="63402" spans="21:21" x14ac:dyDescent="0.2">
      <c r="U63402" s="59"/>
    </row>
    <row r="63403" spans="21:21" x14ac:dyDescent="0.2">
      <c r="U63403" s="59"/>
    </row>
    <row r="63404" spans="21:21" x14ac:dyDescent="0.2">
      <c r="U63404" s="59"/>
    </row>
    <row r="63405" spans="21:21" x14ac:dyDescent="0.2">
      <c r="U63405" s="59"/>
    </row>
    <row r="63406" spans="21:21" x14ac:dyDescent="0.2">
      <c r="U63406" s="59"/>
    </row>
    <row r="63407" spans="21:21" x14ac:dyDescent="0.2">
      <c r="U63407" s="59"/>
    </row>
    <row r="63408" spans="21:21" x14ac:dyDescent="0.2">
      <c r="U63408" s="59"/>
    </row>
    <row r="63409" spans="21:21" x14ac:dyDescent="0.2">
      <c r="U63409" s="59"/>
    </row>
    <row r="63410" spans="21:21" x14ac:dyDescent="0.2">
      <c r="U63410" s="59"/>
    </row>
    <row r="63411" spans="21:21" x14ac:dyDescent="0.2">
      <c r="U63411" s="59"/>
    </row>
    <row r="63412" spans="21:21" x14ac:dyDescent="0.2">
      <c r="U63412" s="59"/>
    </row>
    <row r="63413" spans="21:21" x14ac:dyDescent="0.2">
      <c r="U63413" s="59"/>
    </row>
    <row r="63414" spans="21:21" x14ac:dyDescent="0.2">
      <c r="U63414" s="59"/>
    </row>
    <row r="63415" spans="21:21" x14ac:dyDescent="0.2">
      <c r="U63415" s="59"/>
    </row>
    <row r="63416" spans="21:21" x14ac:dyDescent="0.2">
      <c r="U63416" s="59"/>
    </row>
    <row r="63417" spans="21:21" x14ac:dyDescent="0.2">
      <c r="U63417" s="59"/>
    </row>
    <row r="63418" spans="21:21" x14ac:dyDescent="0.2">
      <c r="U63418" s="59"/>
    </row>
    <row r="63419" spans="21:21" x14ac:dyDescent="0.2">
      <c r="U63419" s="59"/>
    </row>
    <row r="63420" spans="21:21" x14ac:dyDescent="0.2">
      <c r="U63420" s="59"/>
    </row>
    <row r="63421" spans="21:21" x14ac:dyDescent="0.2">
      <c r="U63421" s="59"/>
    </row>
    <row r="63422" spans="21:21" x14ac:dyDescent="0.2">
      <c r="U63422" s="59"/>
    </row>
    <row r="63423" spans="21:21" x14ac:dyDescent="0.2">
      <c r="U63423" s="59"/>
    </row>
    <row r="63424" spans="21:21" x14ac:dyDescent="0.2">
      <c r="U63424" s="59"/>
    </row>
    <row r="63425" spans="21:21" x14ac:dyDescent="0.2">
      <c r="U63425" s="59"/>
    </row>
    <row r="63426" spans="21:21" x14ac:dyDescent="0.2">
      <c r="U63426" s="59"/>
    </row>
    <row r="63427" spans="21:21" x14ac:dyDescent="0.2">
      <c r="U63427" s="59"/>
    </row>
    <row r="63428" spans="21:21" x14ac:dyDescent="0.2">
      <c r="U63428" s="59"/>
    </row>
    <row r="63429" spans="21:21" x14ac:dyDescent="0.2">
      <c r="U63429" s="59"/>
    </row>
    <row r="63430" spans="21:21" x14ac:dyDescent="0.2">
      <c r="U63430" s="59"/>
    </row>
    <row r="63431" spans="21:21" x14ac:dyDescent="0.2">
      <c r="U63431" s="59"/>
    </row>
    <row r="63432" spans="21:21" x14ac:dyDescent="0.2">
      <c r="U63432" s="59"/>
    </row>
    <row r="63433" spans="21:21" x14ac:dyDescent="0.2">
      <c r="U63433" s="59"/>
    </row>
    <row r="63434" spans="21:21" x14ac:dyDescent="0.2">
      <c r="U63434" s="59"/>
    </row>
    <row r="63435" spans="21:21" x14ac:dyDescent="0.2">
      <c r="U63435" s="59"/>
    </row>
    <row r="63436" spans="21:21" x14ac:dyDescent="0.2">
      <c r="U63436" s="59"/>
    </row>
    <row r="63437" spans="21:21" x14ac:dyDescent="0.2">
      <c r="U63437" s="59"/>
    </row>
    <row r="63438" spans="21:21" x14ac:dyDescent="0.2">
      <c r="U63438" s="59"/>
    </row>
    <row r="63439" spans="21:21" x14ac:dyDescent="0.2">
      <c r="U63439" s="59"/>
    </row>
    <row r="63440" spans="21:21" x14ac:dyDescent="0.2">
      <c r="U63440" s="59"/>
    </row>
    <row r="63441" spans="21:21" x14ac:dyDescent="0.2">
      <c r="U63441" s="59"/>
    </row>
    <row r="63442" spans="21:21" x14ac:dyDescent="0.2">
      <c r="U63442" s="59"/>
    </row>
    <row r="63443" spans="21:21" x14ac:dyDescent="0.2">
      <c r="U63443" s="59"/>
    </row>
    <row r="63444" spans="21:21" x14ac:dyDescent="0.2">
      <c r="U63444" s="59"/>
    </row>
    <row r="63445" spans="21:21" x14ac:dyDescent="0.2">
      <c r="U63445" s="59"/>
    </row>
    <row r="63446" spans="21:21" x14ac:dyDescent="0.2">
      <c r="U63446" s="59"/>
    </row>
    <row r="63447" spans="21:21" x14ac:dyDescent="0.2">
      <c r="U63447" s="59"/>
    </row>
    <row r="63448" spans="21:21" x14ac:dyDescent="0.2">
      <c r="U63448" s="59"/>
    </row>
    <row r="63449" spans="21:21" x14ac:dyDescent="0.2">
      <c r="U63449" s="59"/>
    </row>
    <row r="63450" spans="21:21" x14ac:dyDescent="0.2">
      <c r="U63450" s="59"/>
    </row>
    <row r="63451" spans="21:21" x14ac:dyDescent="0.2">
      <c r="U63451" s="59"/>
    </row>
    <row r="63452" spans="21:21" x14ac:dyDescent="0.2">
      <c r="U63452" s="59"/>
    </row>
    <row r="63453" spans="21:21" x14ac:dyDescent="0.2">
      <c r="U63453" s="59"/>
    </row>
    <row r="63454" spans="21:21" x14ac:dyDescent="0.2">
      <c r="U63454" s="59"/>
    </row>
    <row r="63455" spans="21:21" x14ac:dyDescent="0.2">
      <c r="U63455" s="59"/>
    </row>
    <row r="63456" spans="21:21" x14ac:dyDescent="0.2">
      <c r="U63456" s="59"/>
    </row>
    <row r="63457" spans="21:21" x14ac:dyDescent="0.2">
      <c r="U63457" s="59"/>
    </row>
    <row r="63458" spans="21:21" x14ac:dyDescent="0.2">
      <c r="U63458" s="59"/>
    </row>
    <row r="63459" spans="21:21" x14ac:dyDescent="0.2">
      <c r="U63459" s="59"/>
    </row>
    <row r="63460" spans="21:21" x14ac:dyDescent="0.2">
      <c r="U63460" s="59"/>
    </row>
    <row r="63461" spans="21:21" x14ac:dyDescent="0.2">
      <c r="U63461" s="59"/>
    </row>
    <row r="63462" spans="21:21" x14ac:dyDescent="0.2">
      <c r="U63462" s="59"/>
    </row>
    <row r="63463" spans="21:21" x14ac:dyDescent="0.2">
      <c r="U63463" s="59"/>
    </row>
    <row r="63464" spans="21:21" x14ac:dyDescent="0.2">
      <c r="U63464" s="59"/>
    </row>
    <row r="63465" spans="21:21" x14ac:dyDescent="0.2">
      <c r="U63465" s="59"/>
    </row>
    <row r="63466" spans="21:21" x14ac:dyDescent="0.2">
      <c r="U63466" s="59"/>
    </row>
    <row r="63467" spans="21:21" x14ac:dyDescent="0.2">
      <c r="U63467" s="59"/>
    </row>
    <row r="63468" spans="21:21" x14ac:dyDescent="0.2">
      <c r="U63468" s="59"/>
    </row>
    <row r="63469" spans="21:21" x14ac:dyDescent="0.2">
      <c r="U63469" s="59"/>
    </row>
    <row r="63470" spans="21:21" x14ac:dyDescent="0.2">
      <c r="U63470" s="59"/>
    </row>
    <row r="63471" spans="21:21" x14ac:dyDescent="0.2">
      <c r="U63471" s="59"/>
    </row>
    <row r="63472" spans="21:21" x14ac:dyDescent="0.2">
      <c r="U63472" s="59"/>
    </row>
    <row r="63473" spans="21:21" x14ac:dyDescent="0.2">
      <c r="U63473" s="59"/>
    </row>
    <row r="63474" spans="21:21" x14ac:dyDescent="0.2">
      <c r="U63474" s="59"/>
    </row>
    <row r="63475" spans="21:21" x14ac:dyDescent="0.2">
      <c r="U63475" s="59"/>
    </row>
    <row r="63476" spans="21:21" x14ac:dyDescent="0.2">
      <c r="U63476" s="59"/>
    </row>
    <row r="63477" spans="21:21" x14ac:dyDescent="0.2">
      <c r="U63477" s="59"/>
    </row>
    <row r="63478" spans="21:21" x14ac:dyDescent="0.2">
      <c r="U63478" s="59"/>
    </row>
    <row r="63479" spans="21:21" x14ac:dyDescent="0.2">
      <c r="U63479" s="59"/>
    </row>
    <row r="63480" spans="21:21" x14ac:dyDescent="0.2">
      <c r="U63480" s="59"/>
    </row>
    <row r="63481" spans="21:21" x14ac:dyDescent="0.2">
      <c r="U63481" s="59"/>
    </row>
    <row r="63482" spans="21:21" x14ac:dyDescent="0.2">
      <c r="U63482" s="59"/>
    </row>
    <row r="63483" spans="21:21" x14ac:dyDescent="0.2">
      <c r="U63483" s="59"/>
    </row>
    <row r="63484" spans="21:21" x14ac:dyDescent="0.2">
      <c r="U63484" s="59"/>
    </row>
    <row r="63485" spans="21:21" x14ac:dyDescent="0.2">
      <c r="U63485" s="59"/>
    </row>
    <row r="63486" spans="21:21" x14ac:dyDescent="0.2">
      <c r="U63486" s="59"/>
    </row>
    <row r="63487" spans="21:21" x14ac:dyDescent="0.2">
      <c r="U63487" s="59"/>
    </row>
    <row r="63488" spans="21:21" x14ac:dyDescent="0.2">
      <c r="U63488" s="59"/>
    </row>
    <row r="63489" spans="21:21" x14ac:dyDescent="0.2">
      <c r="U63489" s="59"/>
    </row>
    <row r="63490" spans="21:21" x14ac:dyDescent="0.2">
      <c r="U63490" s="59"/>
    </row>
    <row r="63491" spans="21:21" x14ac:dyDescent="0.2">
      <c r="U63491" s="59"/>
    </row>
    <row r="63492" spans="21:21" x14ac:dyDescent="0.2">
      <c r="U63492" s="59"/>
    </row>
    <row r="63493" spans="21:21" x14ac:dyDescent="0.2">
      <c r="U63493" s="59"/>
    </row>
    <row r="63494" spans="21:21" x14ac:dyDescent="0.2">
      <c r="U63494" s="59"/>
    </row>
    <row r="63495" spans="21:21" x14ac:dyDescent="0.2">
      <c r="U63495" s="59"/>
    </row>
    <row r="63496" spans="21:21" x14ac:dyDescent="0.2">
      <c r="U63496" s="59"/>
    </row>
    <row r="63497" spans="21:21" x14ac:dyDescent="0.2">
      <c r="U63497" s="59"/>
    </row>
    <row r="63498" spans="21:21" x14ac:dyDescent="0.2">
      <c r="U63498" s="59"/>
    </row>
    <row r="63499" spans="21:21" x14ac:dyDescent="0.2">
      <c r="U63499" s="59"/>
    </row>
    <row r="63500" spans="21:21" x14ac:dyDescent="0.2">
      <c r="U63500" s="59"/>
    </row>
    <row r="63501" spans="21:21" x14ac:dyDescent="0.2">
      <c r="U63501" s="59"/>
    </row>
    <row r="63502" spans="21:21" x14ac:dyDescent="0.2">
      <c r="U63502" s="59"/>
    </row>
    <row r="63503" spans="21:21" x14ac:dyDescent="0.2">
      <c r="U63503" s="59"/>
    </row>
    <row r="63504" spans="21:21" x14ac:dyDescent="0.2">
      <c r="U63504" s="59"/>
    </row>
    <row r="63505" spans="21:21" x14ac:dyDescent="0.2">
      <c r="U63505" s="59"/>
    </row>
    <row r="63506" spans="21:21" x14ac:dyDescent="0.2">
      <c r="U63506" s="59"/>
    </row>
    <row r="63507" spans="21:21" x14ac:dyDescent="0.2">
      <c r="U63507" s="59"/>
    </row>
    <row r="63508" spans="21:21" x14ac:dyDescent="0.2">
      <c r="U63508" s="59"/>
    </row>
    <row r="63509" spans="21:21" x14ac:dyDescent="0.2">
      <c r="U63509" s="59"/>
    </row>
    <row r="63510" spans="21:21" x14ac:dyDescent="0.2">
      <c r="U63510" s="59"/>
    </row>
    <row r="63511" spans="21:21" x14ac:dyDescent="0.2">
      <c r="U63511" s="59"/>
    </row>
    <row r="63512" spans="21:21" x14ac:dyDescent="0.2">
      <c r="U63512" s="59"/>
    </row>
    <row r="63513" spans="21:21" x14ac:dyDescent="0.2">
      <c r="U63513" s="59"/>
    </row>
    <row r="63514" spans="21:21" x14ac:dyDescent="0.2">
      <c r="U63514" s="59"/>
    </row>
    <row r="63515" spans="21:21" x14ac:dyDescent="0.2">
      <c r="U63515" s="59"/>
    </row>
    <row r="63516" spans="21:21" x14ac:dyDescent="0.2">
      <c r="U63516" s="59"/>
    </row>
    <row r="63517" spans="21:21" x14ac:dyDescent="0.2">
      <c r="U63517" s="59"/>
    </row>
    <row r="63518" spans="21:21" x14ac:dyDescent="0.2">
      <c r="U63518" s="59"/>
    </row>
    <row r="63519" spans="21:21" x14ac:dyDescent="0.2">
      <c r="U63519" s="59"/>
    </row>
    <row r="63520" spans="21:21" x14ac:dyDescent="0.2">
      <c r="U63520" s="59"/>
    </row>
    <row r="63521" spans="21:21" x14ac:dyDescent="0.2">
      <c r="U63521" s="59"/>
    </row>
    <row r="63522" spans="21:21" x14ac:dyDescent="0.2">
      <c r="U63522" s="59"/>
    </row>
    <row r="63523" spans="21:21" x14ac:dyDescent="0.2">
      <c r="U63523" s="59"/>
    </row>
    <row r="63524" spans="21:21" x14ac:dyDescent="0.2">
      <c r="U63524" s="59"/>
    </row>
    <row r="63525" spans="21:21" x14ac:dyDescent="0.2">
      <c r="U63525" s="59"/>
    </row>
    <row r="63526" spans="21:21" x14ac:dyDescent="0.2">
      <c r="U63526" s="59"/>
    </row>
    <row r="63527" spans="21:21" x14ac:dyDescent="0.2">
      <c r="U63527" s="59"/>
    </row>
    <row r="63528" spans="21:21" x14ac:dyDescent="0.2">
      <c r="U63528" s="59"/>
    </row>
    <row r="63529" spans="21:21" x14ac:dyDescent="0.2">
      <c r="U63529" s="59"/>
    </row>
    <row r="63530" spans="21:21" x14ac:dyDescent="0.2">
      <c r="U63530" s="59"/>
    </row>
    <row r="63531" spans="21:21" x14ac:dyDescent="0.2">
      <c r="U63531" s="59"/>
    </row>
    <row r="63532" spans="21:21" x14ac:dyDescent="0.2">
      <c r="U63532" s="59"/>
    </row>
    <row r="63533" spans="21:21" x14ac:dyDescent="0.2">
      <c r="U63533" s="59"/>
    </row>
    <row r="63534" spans="21:21" x14ac:dyDescent="0.2">
      <c r="U63534" s="59"/>
    </row>
    <row r="63535" spans="21:21" x14ac:dyDescent="0.2">
      <c r="U63535" s="59"/>
    </row>
    <row r="63536" spans="21:21" x14ac:dyDescent="0.2">
      <c r="U63536" s="59"/>
    </row>
    <row r="63537" spans="21:21" x14ac:dyDescent="0.2">
      <c r="U63537" s="59"/>
    </row>
    <row r="63538" spans="21:21" x14ac:dyDescent="0.2">
      <c r="U63538" s="59"/>
    </row>
    <row r="63539" spans="21:21" x14ac:dyDescent="0.2">
      <c r="U63539" s="59"/>
    </row>
    <row r="63540" spans="21:21" x14ac:dyDescent="0.2">
      <c r="U63540" s="59"/>
    </row>
    <row r="63541" spans="21:21" x14ac:dyDescent="0.2">
      <c r="U63541" s="59"/>
    </row>
    <row r="63542" spans="21:21" x14ac:dyDescent="0.2">
      <c r="U63542" s="59"/>
    </row>
    <row r="63543" spans="21:21" x14ac:dyDescent="0.2">
      <c r="U63543" s="59"/>
    </row>
    <row r="63544" spans="21:21" x14ac:dyDescent="0.2">
      <c r="U63544" s="59"/>
    </row>
    <row r="63545" spans="21:21" x14ac:dyDescent="0.2">
      <c r="U63545" s="59"/>
    </row>
    <row r="63546" spans="21:21" x14ac:dyDescent="0.2">
      <c r="U63546" s="59"/>
    </row>
    <row r="63547" spans="21:21" x14ac:dyDescent="0.2">
      <c r="U63547" s="59"/>
    </row>
    <row r="63548" spans="21:21" x14ac:dyDescent="0.2">
      <c r="U63548" s="59"/>
    </row>
    <row r="63549" spans="21:21" x14ac:dyDescent="0.2">
      <c r="U63549" s="59"/>
    </row>
    <row r="63550" spans="21:21" x14ac:dyDescent="0.2">
      <c r="U63550" s="59"/>
    </row>
    <row r="63551" spans="21:21" x14ac:dyDescent="0.2">
      <c r="U63551" s="59"/>
    </row>
    <row r="63552" spans="21:21" x14ac:dyDescent="0.2">
      <c r="U63552" s="59"/>
    </row>
    <row r="63553" spans="21:21" x14ac:dyDescent="0.2">
      <c r="U63553" s="59"/>
    </row>
    <row r="63554" spans="21:21" x14ac:dyDescent="0.2">
      <c r="U63554" s="59"/>
    </row>
    <row r="63555" spans="21:21" x14ac:dyDescent="0.2">
      <c r="U63555" s="59"/>
    </row>
    <row r="63556" spans="21:21" x14ac:dyDescent="0.2">
      <c r="U63556" s="59"/>
    </row>
    <row r="63557" spans="21:21" x14ac:dyDescent="0.2">
      <c r="U63557" s="59"/>
    </row>
    <row r="63558" spans="21:21" x14ac:dyDescent="0.2">
      <c r="U63558" s="59"/>
    </row>
    <row r="63559" spans="21:21" x14ac:dyDescent="0.2">
      <c r="U63559" s="59"/>
    </row>
    <row r="63560" spans="21:21" x14ac:dyDescent="0.2">
      <c r="U63560" s="59"/>
    </row>
    <row r="63561" spans="21:21" x14ac:dyDescent="0.2">
      <c r="U63561" s="59"/>
    </row>
    <row r="63562" spans="21:21" x14ac:dyDescent="0.2">
      <c r="U63562" s="59"/>
    </row>
    <row r="63563" spans="21:21" x14ac:dyDescent="0.2">
      <c r="U63563" s="59"/>
    </row>
    <row r="63564" spans="21:21" x14ac:dyDescent="0.2">
      <c r="U63564" s="59"/>
    </row>
    <row r="63565" spans="21:21" x14ac:dyDescent="0.2">
      <c r="U63565" s="59"/>
    </row>
    <row r="63566" spans="21:21" x14ac:dyDescent="0.2">
      <c r="U63566" s="59"/>
    </row>
    <row r="63567" spans="21:21" x14ac:dyDescent="0.2">
      <c r="U63567" s="59"/>
    </row>
    <row r="63568" spans="21:21" x14ac:dyDescent="0.2">
      <c r="U63568" s="59"/>
    </row>
    <row r="63569" spans="21:21" x14ac:dyDescent="0.2">
      <c r="U63569" s="59"/>
    </row>
    <row r="63570" spans="21:21" x14ac:dyDescent="0.2">
      <c r="U63570" s="59"/>
    </row>
    <row r="63571" spans="21:21" x14ac:dyDescent="0.2">
      <c r="U63571" s="59"/>
    </row>
    <row r="63572" spans="21:21" x14ac:dyDescent="0.2">
      <c r="U63572" s="59"/>
    </row>
    <row r="63573" spans="21:21" x14ac:dyDescent="0.2">
      <c r="U63573" s="59"/>
    </row>
    <row r="63574" spans="21:21" x14ac:dyDescent="0.2">
      <c r="U63574" s="59"/>
    </row>
    <row r="63575" spans="21:21" x14ac:dyDescent="0.2">
      <c r="U63575" s="59"/>
    </row>
    <row r="63576" spans="21:21" x14ac:dyDescent="0.2">
      <c r="U63576" s="59"/>
    </row>
    <row r="63577" spans="21:21" x14ac:dyDescent="0.2">
      <c r="U63577" s="59"/>
    </row>
    <row r="63578" spans="21:21" x14ac:dyDescent="0.2">
      <c r="U63578" s="59"/>
    </row>
    <row r="63579" spans="21:21" x14ac:dyDescent="0.2">
      <c r="U63579" s="59"/>
    </row>
    <row r="63580" spans="21:21" x14ac:dyDescent="0.2">
      <c r="U63580" s="59"/>
    </row>
    <row r="63581" spans="21:21" x14ac:dyDescent="0.2">
      <c r="U63581" s="59"/>
    </row>
    <row r="63582" spans="21:21" x14ac:dyDescent="0.2">
      <c r="U63582" s="59"/>
    </row>
    <row r="63583" spans="21:21" x14ac:dyDescent="0.2">
      <c r="U63583" s="59"/>
    </row>
    <row r="63584" spans="21:21" x14ac:dyDescent="0.2">
      <c r="U63584" s="59"/>
    </row>
    <row r="63585" spans="21:21" x14ac:dyDescent="0.2">
      <c r="U63585" s="59"/>
    </row>
    <row r="63586" spans="21:21" x14ac:dyDescent="0.2">
      <c r="U63586" s="59"/>
    </row>
    <row r="63587" spans="21:21" x14ac:dyDescent="0.2">
      <c r="U63587" s="59"/>
    </row>
    <row r="63588" spans="21:21" x14ac:dyDescent="0.2">
      <c r="U63588" s="59"/>
    </row>
    <row r="63589" spans="21:21" x14ac:dyDescent="0.2">
      <c r="U63589" s="59"/>
    </row>
    <row r="63590" spans="21:21" x14ac:dyDescent="0.2">
      <c r="U63590" s="59"/>
    </row>
    <row r="63591" spans="21:21" x14ac:dyDescent="0.2">
      <c r="U63591" s="59"/>
    </row>
    <row r="63592" spans="21:21" x14ac:dyDescent="0.2">
      <c r="U63592" s="59"/>
    </row>
    <row r="63593" spans="21:21" x14ac:dyDescent="0.2">
      <c r="U63593" s="59"/>
    </row>
    <row r="63594" spans="21:21" x14ac:dyDescent="0.2">
      <c r="U63594" s="59"/>
    </row>
    <row r="63595" spans="21:21" x14ac:dyDescent="0.2">
      <c r="U63595" s="59"/>
    </row>
    <row r="63596" spans="21:21" x14ac:dyDescent="0.2">
      <c r="U63596" s="59"/>
    </row>
    <row r="63597" spans="21:21" x14ac:dyDescent="0.2">
      <c r="U63597" s="59"/>
    </row>
    <row r="63598" spans="21:21" x14ac:dyDescent="0.2">
      <c r="U63598" s="59"/>
    </row>
    <row r="63599" spans="21:21" x14ac:dyDescent="0.2">
      <c r="U63599" s="59"/>
    </row>
    <row r="63600" spans="21:21" x14ac:dyDescent="0.2">
      <c r="U63600" s="59"/>
    </row>
    <row r="63601" spans="21:21" x14ac:dyDescent="0.2">
      <c r="U63601" s="59"/>
    </row>
    <row r="63602" spans="21:21" x14ac:dyDescent="0.2">
      <c r="U63602" s="59"/>
    </row>
    <row r="63603" spans="21:21" x14ac:dyDescent="0.2">
      <c r="U63603" s="59"/>
    </row>
    <row r="63604" spans="21:21" x14ac:dyDescent="0.2">
      <c r="U63604" s="59"/>
    </row>
    <row r="63605" spans="21:21" x14ac:dyDescent="0.2">
      <c r="U63605" s="59"/>
    </row>
    <row r="63606" spans="21:21" x14ac:dyDescent="0.2">
      <c r="U63606" s="59"/>
    </row>
    <row r="63607" spans="21:21" x14ac:dyDescent="0.2">
      <c r="U63607" s="59"/>
    </row>
    <row r="63608" spans="21:21" x14ac:dyDescent="0.2">
      <c r="U63608" s="59"/>
    </row>
    <row r="63609" spans="21:21" x14ac:dyDescent="0.2">
      <c r="U63609" s="59"/>
    </row>
    <row r="63610" spans="21:21" x14ac:dyDescent="0.2">
      <c r="U63610" s="59"/>
    </row>
    <row r="63611" spans="21:21" x14ac:dyDescent="0.2">
      <c r="U63611" s="59"/>
    </row>
    <row r="63612" spans="21:21" x14ac:dyDescent="0.2">
      <c r="U63612" s="59"/>
    </row>
    <row r="63613" spans="21:21" x14ac:dyDescent="0.2">
      <c r="U63613" s="59"/>
    </row>
    <row r="63614" spans="21:21" x14ac:dyDescent="0.2">
      <c r="U63614" s="59"/>
    </row>
    <row r="63615" spans="21:21" x14ac:dyDescent="0.2">
      <c r="U63615" s="59"/>
    </row>
    <row r="63616" spans="21:21" x14ac:dyDescent="0.2">
      <c r="U63616" s="59"/>
    </row>
    <row r="63617" spans="21:21" x14ac:dyDescent="0.2">
      <c r="U63617" s="59"/>
    </row>
    <row r="63618" spans="21:21" x14ac:dyDescent="0.2">
      <c r="U63618" s="59"/>
    </row>
    <row r="63619" spans="21:21" x14ac:dyDescent="0.2">
      <c r="U63619" s="59"/>
    </row>
    <row r="63620" spans="21:21" x14ac:dyDescent="0.2">
      <c r="U63620" s="59"/>
    </row>
    <row r="63621" spans="21:21" x14ac:dyDescent="0.2">
      <c r="U63621" s="59"/>
    </row>
    <row r="63622" spans="21:21" x14ac:dyDescent="0.2">
      <c r="U63622" s="59"/>
    </row>
    <row r="63623" spans="21:21" x14ac:dyDescent="0.2">
      <c r="U63623" s="59"/>
    </row>
    <row r="63624" spans="21:21" x14ac:dyDescent="0.2">
      <c r="U63624" s="59"/>
    </row>
    <row r="63625" spans="21:21" x14ac:dyDescent="0.2">
      <c r="U63625" s="59"/>
    </row>
    <row r="63626" spans="21:21" x14ac:dyDescent="0.2">
      <c r="U63626" s="59"/>
    </row>
    <row r="63627" spans="21:21" x14ac:dyDescent="0.2">
      <c r="U63627" s="59"/>
    </row>
    <row r="63628" spans="21:21" x14ac:dyDescent="0.2">
      <c r="U63628" s="59"/>
    </row>
    <row r="63629" spans="21:21" x14ac:dyDescent="0.2">
      <c r="U63629" s="59"/>
    </row>
    <row r="63630" spans="21:21" x14ac:dyDescent="0.2">
      <c r="U63630" s="59"/>
    </row>
    <row r="63631" spans="21:21" x14ac:dyDescent="0.2">
      <c r="U63631" s="59"/>
    </row>
    <row r="63632" spans="21:21" x14ac:dyDescent="0.2">
      <c r="U63632" s="59"/>
    </row>
    <row r="63633" spans="21:21" x14ac:dyDescent="0.2">
      <c r="U63633" s="59"/>
    </row>
    <row r="63634" spans="21:21" x14ac:dyDescent="0.2">
      <c r="U63634" s="59"/>
    </row>
    <row r="63635" spans="21:21" x14ac:dyDescent="0.2">
      <c r="U63635" s="59"/>
    </row>
    <row r="63636" spans="21:21" x14ac:dyDescent="0.2">
      <c r="U63636" s="59"/>
    </row>
    <row r="63637" spans="21:21" x14ac:dyDescent="0.2">
      <c r="U63637" s="59"/>
    </row>
    <row r="63638" spans="21:21" x14ac:dyDescent="0.2">
      <c r="U63638" s="59"/>
    </row>
    <row r="63639" spans="21:21" x14ac:dyDescent="0.2">
      <c r="U63639" s="59"/>
    </row>
    <row r="63640" spans="21:21" x14ac:dyDescent="0.2">
      <c r="U63640" s="59"/>
    </row>
    <row r="63641" spans="21:21" x14ac:dyDescent="0.2">
      <c r="U63641" s="59"/>
    </row>
    <row r="63642" spans="21:21" x14ac:dyDescent="0.2">
      <c r="U63642" s="59"/>
    </row>
    <row r="63643" spans="21:21" x14ac:dyDescent="0.2">
      <c r="U63643" s="59"/>
    </row>
    <row r="63644" spans="21:21" x14ac:dyDescent="0.2">
      <c r="U63644" s="59"/>
    </row>
    <row r="63645" spans="21:21" x14ac:dyDescent="0.2">
      <c r="U63645" s="59"/>
    </row>
    <row r="63646" spans="21:21" x14ac:dyDescent="0.2">
      <c r="U63646" s="59"/>
    </row>
    <row r="63647" spans="21:21" x14ac:dyDescent="0.2">
      <c r="U63647" s="59"/>
    </row>
    <row r="63648" spans="21:21" x14ac:dyDescent="0.2">
      <c r="U63648" s="59"/>
    </row>
    <row r="63649" spans="21:21" x14ac:dyDescent="0.2">
      <c r="U63649" s="59"/>
    </row>
    <row r="63650" spans="21:21" x14ac:dyDescent="0.2">
      <c r="U63650" s="59"/>
    </row>
    <row r="63651" spans="21:21" x14ac:dyDescent="0.2">
      <c r="U63651" s="59"/>
    </row>
    <row r="63652" spans="21:21" x14ac:dyDescent="0.2">
      <c r="U63652" s="59"/>
    </row>
    <row r="63653" spans="21:21" x14ac:dyDescent="0.2">
      <c r="U63653" s="59"/>
    </row>
    <row r="63654" spans="21:21" x14ac:dyDescent="0.2">
      <c r="U63654" s="59"/>
    </row>
    <row r="63655" spans="21:21" x14ac:dyDescent="0.2">
      <c r="U63655" s="59"/>
    </row>
    <row r="63656" spans="21:21" x14ac:dyDescent="0.2">
      <c r="U63656" s="59"/>
    </row>
    <row r="63657" spans="21:21" x14ac:dyDescent="0.2">
      <c r="U63657" s="59"/>
    </row>
    <row r="63658" spans="21:21" x14ac:dyDescent="0.2">
      <c r="U63658" s="59"/>
    </row>
    <row r="63659" spans="21:21" x14ac:dyDescent="0.2">
      <c r="U63659" s="59"/>
    </row>
    <row r="63660" spans="21:21" x14ac:dyDescent="0.2">
      <c r="U63660" s="59"/>
    </row>
    <row r="63661" spans="21:21" x14ac:dyDescent="0.2">
      <c r="U63661" s="59"/>
    </row>
    <row r="63662" spans="21:21" x14ac:dyDescent="0.2">
      <c r="U63662" s="59"/>
    </row>
    <row r="63663" spans="21:21" x14ac:dyDescent="0.2">
      <c r="U63663" s="59"/>
    </row>
    <row r="63664" spans="21:21" x14ac:dyDescent="0.2">
      <c r="U63664" s="59"/>
    </row>
    <row r="63665" spans="21:21" x14ac:dyDescent="0.2">
      <c r="U63665" s="59"/>
    </row>
    <row r="63666" spans="21:21" x14ac:dyDescent="0.2">
      <c r="U63666" s="59"/>
    </row>
    <row r="63667" spans="21:21" x14ac:dyDescent="0.2">
      <c r="U63667" s="59"/>
    </row>
    <row r="63668" spans="21:21" x14ac:dyDescent="0.2">
      <c r="U63668" s="59"/>
    </row>
    <row r="63669" spans="21:21" x14ac:dyDescent="0.2">
      <c r="U63669" s="59"/>
    </row>
    <row r="63670" spans="21:21" x14ac:dyDescent="0.2">
      <c r="U63670" s="59"/>
    </row>
    <row r="63671" spans="21:21" x14ac:dyDescent="0.2">
      <c r="U63671" s="59"/>
    </row>
    <row r="63672" spans="21:21" x14ac:dyDescent="0.2">
      <c r="U63672" s="59"/>
    </row>
    <row r="63673" spans="21:21" x14ac:dyDescent="0.2">
      <c r="U63673" s="59"/>
    </row>
    <row r="63674" spans="21:21" x14ac:dyDescent="0.2">
      <c r="U63674" s="59"/>
    </row>
    <row r="63675" spans="21:21" x14ac:dyDescent="0.2">
      <c r="U63675" s="59"/>
    </row>
    <row r="63676" spans="21:21" x14ac:dyDescent="0.2">
      <c r="U63676" s="59"/>
    </row>
    <row r="63677" spans="21:21" x14ac:dyDescent="0.2">
      <c r="U63677" s="59"/>
    </row>
    <row r="63678" spans="21:21" x14ac:dyDescent="0.2">
      <c r="U63678" s="59"/>
    </row>
    <row r="63679" spans="21:21" x14ac:dyDescent="0.2">
      <c r="U63679" s="59"/>
    </row>
    <row r="63680" spans="21:21" x14ac:dyDescent="0.2">
      <c r="U63680" s="59"/>
    </row>
    <row r="63681" spans="21:21" x14ac:dyDescent="0.2">
      <c r="U63681" s="59"/>
    </row>
    <row r="63682" spans="21:21" x14ac:dyDescent="0.2">
      <c r="U63682" s="59"/>
    </row>
    <row r="63683" spans="21:21" x14ac:dyDescent="0.2">
      <c r="U63683" s="59"/>
    </row>
    <row r="63684" spans="21:21" x14ac:dyDescent="0.2">
      <c r="U63684" s="59"/>
    </row>
    <row r="63685" spans="21:21" x14ac:dyDescent="0.2">
      <c r="U63685" s="59"/>
    </row>
    <row r="63686" spans="21:21" x14ac:dyDescent="0.2">
      <c r="U63686" s="59"/>
    </row>
    <row r="63687" spans="21:21" x14ac:dyDescent="0.2">
      <c r="U63687" s="59"/>
    </row>
    <row r="63688" spans="21:21" x14ac:dyDescent="0.2">
      <c r="U63688" s="59"/>
    </row>
    <row r="63689" spans="21:21" x14ac:dyDescent="0.2">
      <c r="U63689" s="59"/>
    </row>
    <row r="63690" spans="21:21" x14ac:dyDescent="0.2">
      <c r="U63690" s="59"/>
    </row>
    <row r="63691" spans="21:21" x14ac:dyDescent="0.2">
      <c r="U63691" s="59"/>
    </row>
    <row r="63692" spans="21:21" x14ac:dyDescent="0.2">
      <c r="U63692" s="59"/>
    </row>
    <row r="63693" spans="21:21" x14ac:dyDescent="0.2">
      <c r="U63693" s="59"/>
    </row>
    <row r="63694" spans="21:21" x14ac:dyDescent="0.2">
      <c r="U63694" s="59"/>
    </row>
    <row r="63695" spans="21:21" x14ac:dyDescent="0.2">
      <c r="U63695" s="59"/>
    </row>
    <row r="63696" spans="21:21" x14ac:dyDescent="0.2">
      <c r="U63696" s="59"/>
    </row>
    <row r="63697" spans="21:21" x14ac:dyDescent="0.2">
      <c r="U63697" s="59"/>
    </row>
    <row r="63698" spans="21:21" x14ac:dyDescent="0.2">
      <c r="U63698" s="59"/>
    </row>
    <row r="63699" spans="21:21" x14ac:dyDescent="0.2">
      <c r="U63699" s="59"/>
    </row>
    <row r="63700" spans="21:21" x14ac:dyDescent="0.2">
      <c r="U63700" s="59"/>
    </row>
    <row r="63701" spans="21:21" x14ac:dyDescent="0.2">
      <c r="U63701" s="59"/>
    </row>
    <row r="63702" spans="21:21" x14ac:dyDescent="0.2">
      <c r="U63702" s="59"/>
    </row>
    <row r="63703" spans="21:21" x14ac:dyDescent="0.2">
      <c r="U63703" s="59"/>
    </row>
    <row r="63704" spans="21:21" x14ac:dyDescent="0.2">
      <c r="U63704" s="59"/>
    </row>
    <row r="63705" spans="21:21" x14ac:dyDescent="0.2">
      <c r="U63705" s="59"/>
    </row>
    <row r="63706" spans="21:21" x14ac:dyDescent="0.2">
      <c r="U63706" s="59"/>
    </row>
    <row r="63707" spans="21:21" x14ac:dyDescent="0.2">
      <c r="U63707" s="59"/>
    </row>
    <row r="63708" spans="21:21" x14ac:dyDescent="0.2">
      <c r="U63708" s="59"/>
    </row>
    <row r="63709" spans="21:21" x14ac:dyDescent="0.2">
      <c r="U63709" s="59"/>
    </row>
    <row r="63710" spans="21:21" x14ac:dyDescent="0.2">
      <c r="U63710" s="59"/>
    </row>
    <row r="63711" spans="21:21" x14ac:dyDescent="0.2">
      <c r="U63711" s="59"/>
    </row>
    <row r="63712" spans="21:21" x14ac:dyDescent="0.2">
      <c r="U63712" s="59"/>
    </row>
    <row r="63713" spans="21:21" x14ac:dyDescent="0.2">
      <c r="U63713" s="59"/>
    </row>
    <row r="63714" spans="21:21" x14ac:dyDescent="0.2">
      <c r="U63714" s="59"/>
    </row>
    <row r="63715" spans="21:21" x14ac:dyDescent="0.2">
      <c r="U63715" s="59"/>
    </row>
    <row r="63716" spans="21:21" x14ac:dyDescent="0.2">
      <c r="U63716" s="59"/>
    </row>
    <row r="63717" spans="21:21" x14ac:dyDescent="0.2">
      <c r="U63717" s="59"/>
    </row>
    <row r="63718" spans="21:21" x14ac:dyDescent="0.2">
      <c r="U63718" s="59"/>
    </row>
    <row r="63719" spans="21:21" x14ac:dyDescent="0.2">
      <c r="U63719" s="59"/>
    </row>
    <row r="63720" spans="21:21" x14ac:dyDescent="0.2">
      <c r="U63720" s="59"/>
    </row>
    <row r="63721" spans="21:21" x14ac:dyDescent="0.2">
      <c r="U63721" s="59"/>
    </row>
    <row r="63722" spans="21:21" x14ac:dyDescent="0.2">
      <c r="U63722" s="59"/>
    </row>
    <row r="63723" spans="21:21" x14ac:dyDescent="0.2">
      <c r="U63723" s="59"/>
    </row>
    <row r="63724" spans="21:21" x14ac:dyDescent="0.2">
      <c r="U63724" s="59"/>
    </row>
    <row r="63725" spans="21:21" x14ac:dyDescent="0.2">
      <c r="U63725" s="59"/>
    </row>
    <row r="63726" spans="21:21" x14ac:dyDescent="0.2">
      <c r="U63726" s="59"/>
    </row>
    <row r="63727" spans="21:21" x14ac:dyDescent="0.2">
      <c r="U63727" s="59"/>
    </row>
    <row r="63728" spans="21:21" x14ac:dyDescent="0.2">
      <c r="U63728" s="59"/>
    </row>
    <row r="63729" spans="21:21" x14ac:dyDescent="0.2">
      <c r="U63729" s="59"/>
    </row>
    <row r="63730" spans="21:21" x14ac:dyDescent="0.2">
      <c r="U63730" s="59"/>
    </row>
    <row r="63731" spans="21:21" x14ac:dyDescent="0.2">
      <c r="U63731" s="59"/>
    </row>
    <row r="63732" spans="21:21" x14ac:dyDescent="0.2">
      <c r="U63732" s="59"/>
    </row>
    <row r="63733" spans="21:21" x14ac:dyDescent="0.2">
      <c r="U63733" s="59"/>
    </row>
    <row r="63734" spans="21:21" x14ac:dyDescent="0.2">
      <c r="U63734" s="59"/>
    </row>
    <row r="63735" spans="21:21" x14ac:dyDescent="0.2">
      <c r="U63735" s="59"/>
    </row>
    <row r="63736" spans="21:21" x14ac:dyDescent="0.2">
      <c r="U63736" s="59"/>
    </row>
    <row r="63737" spans="21:21" x14ac:dyDescent="0.2">
      <c r="U63737" s="59"/>
    </row>
    <row r="63738" spans="21:21" x14ac:dyDescent="0.2">
      <c r="U63738" s="59"/>
    </row>
    <row r="63739" spans="21:21" x14ac:dyDescent="0.2">
      <c r="U63739" s="59"/>
    </row>
    <row r="63740" spans="21:21" x14ac:dyDescent="0.2">
      <c r="U63740" s="59"/>
    </row>
    <row r="63741" spans="21:21" x14ac:dyDescent="0.2">
      <c r="U63741" s="59"/>
    </row>
    <row r="63742" spans="21:21" x14ac:dyDescent="0.2">
      <c r="U63742" s="59"/>
    </row>
    <row r="63743" spans="21:21" x14ac:dyDescent="0.2">
      <c r="U63743" s="59"/>
    </row>
    <row r="63744" spans="21:21" x14ac:dyDescent="0.2">
      <c r="U63744" s="59"/>
    </row>
    <row r="63745" spans="21:21" x14ac:dyDescent="0.2">
      <c r="U63745" s="59"/>
    </row>
    <row r="63746" spans="21:21" x14ac:dyDescent="0.2">
      <c r="U63746" s="59"/>
    </row>
    <row r="63747" spans="21:21" x14ac:dyDescent="0.2">
      <c r="U63747" s="59"/>
    </row>
    <row r="63748" spans="21:21" x14ac:dyDescent="0.2">
      <c r="U63748" s="59"/>
    </row>
    <row r="63749" spans="21:21" x14ac:dyDescent="0.2">
      <c r="U63749" s="59"/>
    </row>
    <row r="63750" spans="21:21" x14ac:dyDescent="0.2">
      <c r="U63750" s="59"/>
    </row>
    <row r="63751" spans="21:21" x14ac:dyDescent="0.2">
      <c r="U63751" s="59"/>
    </row>
    <row r="63752" spans="21:21" x14ac:dyDescent="0.2">
      <c r="U63752" s="59"/>
    </row>
    <row r="63753" spans="21:21" x14ac:dyDescent="0.2">
      <c r="U63753" s="59"/>
    </row>
    <row r="63754" spans="21:21" x14ac:dyDescent="0.2">
      <c r="U63754" s="59"/>
    </row>
    <row r="63755" spans="21:21" x14ac:dyDescent="0.2">
      <c r="U63755" s="59"/>
    </row>
    <row r="63756" spans="21:21" x14ac:dyDescent="0.2">
      <c r="U63756" s="59"/>
    </row>
    <row r="63757" spans="21:21" x14ac:dyDescent="0.2">
      <c r="U63757" s="59"/>
    </row>
    <row r="63758" spans="21:21" x14ac:dyDescent="0.2">
      <c r="U63758" s="59"/>
    </row>
    <row r="63759" spans="21:21" x14ac:dyDescent="0.2">
      <c r="U63759" s="59"/>
    </row>
    <row r="63760" spans="21:21" x14ac:dyDescent="0.2">
      <c r="U63760" s="59"/>
    </row>
    <row r="63761" spans="21:21" x14ac:dyDescent="0.2">
      <c r="U63761" s="59"/>
    </row>
    <row r="63762" spans="21:21" x14ac:dyDescent="0.2">
      <c r="U63762" s="59"/>
    </row>
    <row r="63763" spans="21:21" x14ac:dyDescent="0.2">
      <c r="U63763" s="59"/>
    </row>
    <row r="63764" spans="21:21" x14ac:dyDescent="0.2">
      <c r="U63764" s="59"/>
    </row>
    <row r="63765" spans="21:21" x14ac:dyDescent="0.2">
      <c r="U63765" s="59"/>
    </row>
    <row r="63766" spans="21:21" x14ac:dyDescent="0.2">
      <c r="U63766" s="59"/>
    </row>
    <row r="63767" spans="21:21" x14ac:dyDescent="0.2">
      <c r="U63767" s="59"/>
    </row>
    <row r="63768" spans="21:21" x14ac:dyDescent="0.2">
      <c r="U63768" s="59"/>
    </row>
    <row r="63769" spans="21:21" x14ac:dyDescent="0.2">
      <c r="U63769" s="59"/>
    </row>
    <row r="63770" spans="21:21" x14ac:dyDescent="0.2">
      <c r="U63770" s="59"/>
    </row>
    <row r="63771" spans="21:21" x14ac:dyDescent="0.2">
      <c r="U63771" s="59"/>
    </row>
    <row r="63772" spans="21:21" x14ac:dyDescent="0.2">
      <c r="U63772" s="59"/>
    </row>
    <row r="63773" spans="21:21" x14ac:dyDescent="0.2">
      <c r="U63773" s="59"/>
    </row>
    <row r="63774" spans="21:21" x14ac:dyDescent="0.2">
      <c r="U63774" s="59"/>
    </row>
    <row r="63775" spans="21:21" x14ac:dyDescent="0.2">
      <c r="U63775" s="59"/>
    </row>
    <row r="63776" spans="21:21" x14ac:dyDescent="0.2">
      <c r="U63776" s="59"/>
    </row>
    <row r="63777" spans="21:21" x14ac:dyDescent="0.2">
      <c r="U63777" s="59"/>
    </row>
    <row r="63778" spans="21:21" x14ac:dyDescent="0.2">
      <c r="U63778" s="59"/>
    </row>
    <row r="63779" spans="21:21" x14ac:dyDescent="0.2">
      <c r="U63779" s="59"/>
    </row>
    <row r="63780" spans="21:21" x14ac:dyDescent="0.2">
      <c r="U63780" s="59"/>
    </row>
    <row r="63781" spans="21:21" x14ac:dyDescent="0.2">
      <c r="U63781" s="59"/>
    </row>
    <row r="63782" spans="21:21" x14ac:dyDescent="0.2">
      <c r="U63782" s="59"/>
    </row>
    <row r="63783" spans="21:21" x14ac:dyDescent="0.2">
      <c r="U63783" s="59"/>
    </row>
    <row r="63784" spans="21:21" x14ac:dyDescent="0.2">
      <c r="U63784" s="59"/>
    </row>
    <row r="63785" spans="21:21" x14ac:dyDescent="0.2">
      <c r="U63785" s="59"/>
    </row>
    <row r="63786" spans="21:21" x14ac:dyDescent="0.2">
      <c r="U63786" s="59"/>
    </row>
    <row r="63787" spans="21:21" x14ac:dyDescent="0.2">
      <c r="U63787" s="59"/>
    </row>
    <row r="63788" spans="21:21" x14ac:dyDescent="0.2">
      <c r="U63788" s="59"/>
    </row>
    <row r="63789" spans="21:21" x14ac:dyDescent="0.2">
      <c r="U63789" s="59"/>
    </row>
    <row r="63790" spans="21:21" x14ac:dyDescent="0.2">
      <c r="U63790" s="59"/>
    </row>
    <row r="63791" spans="21:21" x14ac:dyDescent="0.2">
      <c r="U63791" s="59"/>
    </row>
    <row r="63792" spans="21:21" x14ac:dyDescent="0.2">
      <c r="U63792" s="59"/>
    </row>
    <row r="63793" spans="21:21" x14ac:dyDescent="0.2">
      <c r="U63793" s="59"/>
    </row>
    <row r="63794" spans="21:21" x14ac:dyDescent="0.2">
      <c r="U63794" s="59"/>
    </row>
    <row r="63795" spans="21:21" x14ac:dyDescent="0.2">
      <c r="U63795" s="59"/>
    </row>
    <row r="63796" spans="21:21" x14ac:dyDescent="0.2">
      <c r="U63796" s="59"/>
    </row>
    <row r="63797" spans="21:21" x14ac:dyDescent="0.2">
      <c r="U63797" s="59"/>
    </row>
    <row r="63798" spans="21:21" x14ac:dyDescent="0.2">
      <c r="U63798" s="59"/>
    </row>
    <row r="63799" spans="21:21" x14ac:dyDescent="0.2">
      <c r="U63799" s="59"/>
    </row>
    <row r="63800" spans="21:21" x14ac:dyDescent="0.2">
      <c r="U63800" s="59"/>
    </row>
    <row r="63801" spans="21:21" x14ac:dyDescent="0.2">
      <c r="U63801" s="59"/>
    </row>
    <row r="63802" spans="21:21" x14ac:dyDescent="0.2">
      <c r="U63802" s="59"/>
    </row>
    <row r="63803" spans="21:21" x14ac:dyDescent="0.2">
      <c r="U63803" s="59"/>
    </row>
    <row r="63804" spans="21:21" x14ac:dyDescent="0.2">
      <c r="U63804" s="59"/>
    </row>
    <row r="63805" spans="21:21" x14ac:dyDescent="0.2">
      <c r="U63805" s="59"/>
    </row>
    <row r="63806" spans="21:21" x14ac:dyDescent="0.2">
      <c r="U63806" s="59"/>
    </row>
    <row r="63807" spans="21:21" x14ac:dyDescent="0.2">
      <c r="U63807" s="59"/>
    </row>
    <row r="63808" spans="21:21" x14ac:dyDescent="0.2">
      <c r="U63808" s="59"/>
    </row>
    <row r="63809" spans="21:21" x14ac:dyDescent="0.2">
      <c r="U63809" s="59"/>
    </row>
    <row r="63810" spans="21:21" x14ac:dyDescent="0.2">
      <c r="U63810" s="59"/>
    </row>
    <row r="63811" spans="21:21" x14ac:dyDescent="0.2">
      <c r="U63811" s="59"/>
    </row>
    <row r="63812" spans="21:21" x14ac:dyDescent="0.2">
      <c r="U63812" s="59"/>
    </row>
    <row r="63813" spans="21:21" x14ac:dyDescent="0.2">
      <c r="U63813" s="59"/>
    </row>
    <row r="63814" spans="21:21" x14ac:dyDescent="0.2">
      <c r="U63814" s="59"/>
    </row>
    <row r="63815" spans="21:21" x14ac:dyDescent="0.2">
      <c r="U63815" s="59"/>
    </row>
    <row r="63816" spans="21:21" x14ac:dyDescent="0.2">
      <c r="U63816" s="59"/>
    </row>
    <row r="63817" spans="21:21" x14ac:dyDescent="0.2">
      <c r="U63817" s="59"/>
    </row>
    <row r="63818" spans="21:21" x14ac:dyDescent="0.2">
      <c r="U63818" s="59"/>
    </row>
    <row r="63819" spans="21:21" x14ac:dyDescent="0.2">
      <c r="U63819" s="59"/>
    </row>
    <row r="63820" spans="21:21" x14ac:dyDescent="0.2">
      <c r="U63820" s="59"/>
    </row>
    <row r="63821" spans="21:21" x14ac:dyDescent="0.2">
      <c r="U63821" s="59"/>
    </row>
    <row r="63822" spans="21:21" x14ac:dyDescent="0.2">
      <c r="U63822" s="59"/>
    </row>
    <row r="63823" spans="21:21" x14ac:dyDescent="0.2">
      <c r="U63823" s="59"/>
    </row>
    <row r="63824" spans="21:21" x14ac:dyDescent="0.2">
      <c r="U63824" s="59"/>
    </row>
    <row r="63825" spans="21:21" x14ac:dyDescent="0.2">
      <c r="U63825" s="59"/>
    </row>
    <row r="63826" spans="21:21" x14ac:dyDescent="0.2">
      <c r="U63826" s="59"/>
    </row>
    <row r="63827" spans="21:21" x14ac:dyDescent="0.2">
      <c r="U63827" s="59"/>
    </row>
    <row r="63828" spans="21:21" x14ac:dyDescent="0.2">
      <c r="U63828" s="59"/>
    </row>
    <row r="63829" spans="21:21" x14ac:dyDescent="0.2">
      <c r="U63829" s="59"/>
    </row>
    <row r="63830" spans="21:21" x14ac:dyDescent="0.2">
      <c r="U63830" s="59"/>
    </row>
    <row r="63831" spans="21:21" x14ac:dyDescent="0.2">
      <c r="U63831" s="59"/>
    </row>
    <row r="63832" spans="21:21" x14ac:dyDescent="0.2">
      <c r="U63832" s="59"/>
    </row>
    <row r="63833" spans="21:21" x14ac:dyDescent="0.2">
      <c r="U63833" s="59"/>
    </row>
    <row r="63834" spans="21:21" x14ac:dyDescent="0.2">
      <c r="U63834" s="59"/>
    </row>
    <row r="63835" spans="21:21" x14ac:dyDescent="0.2">
      <c r="U63835" s="59"/>
    </row>
    <row r="63836" spans="21:21" x14ac:dyDescent="0.2">
      <c r="U63836" s="59"/>
    </row>
    <row r="63837" spans="21:21" x14ac:dyDescent="0.2">
      <c r="U63837" s="59"/>
    </row>
    <row r="63838" spans="21:21" x14ac:dyDescent="0.2">
      <c r="U63838" s="59"/>
    </row>
    <row r="63839" spans="21:21" x14ac:dyDescent="0.2">
      <c r="U63839" s="59"/>
    </row>
    <row r="63840" spans="21:21" x14ac:dyDescent="0.2">
      <c r="U63840" s="59"/>
    </row>
    <row r="63841" spans="21:21" x14ac:dyDescent="0.2">
      <c r="U63841" s="59"/>
    </row>
    <row r="63842" spans="21:21" x14ac:dyDescent="0.2">
      <c r="U63842" s="59"/>
    </row>
    <row r="63843" spans="21:21" x14ac:dyDescent="0.2">
      <c r="U63843" s="59"/>
    </row>
    <row r="63844" spans="21:21" x14ac:dyDescent="0.2">
      <c r="U63844" s="59"/>
    </row>
    <row r="63845" spans="21:21" x14ac:dyDescent="0.2">
      <c r="U63845" s="59"/>
    </row>
    <row r="63846" spans="21:21" x14ac:dyDescent="0.2">
      <c r="U63846" s="59"/>
    </row>
    <row r="63847" spans="21:21" x14ac:dyDescent="0.2">
      <c r="U63847" s="59"/>
    </row>
    <row r="63848" spans="21:21" x14ac:dyDescent="0.2">
      <c r="U63848" s="59"/>
    </row>
    <row r="63849" spans="21:21" x14ac:dyDescent="0.2">
      <c r="U63849" s="59"/>
    </row>
    <row r="63850" spans="21:21" x14ac:dyDescent="0.2">
      <c r="U63850" s="59"/>
    </row>
    <row r="63851" spans="21:21" x14ac:dyDescent="0.2">
      <c r="U63851" s="59"/>
    </row>
    <row r="63852" spans="21:21" x14ac:dyDescent="0.2">
      <c r="U63852" s="59"/>
    </row>
    <row r="63853" spans="21:21" x14ac:dyDescent="0.2">
      <c r="U63853" s="59"/>
    </row>
    <row r="63854" spans="21:21" x14ac:dyDescent="0.2">
      <c r="U63854" s="59"/>
    </row>
    <row r="63855" spans="21:21" x14ac:dyDescent="0.2">
      <c r="U63855" s="59"/>
    </row>
    <row r="63856" spans="21:21" x14ac:dyDescent="0.2">
      <c r="U63856" s="59"/>
    </row>
    <row r="63857" spans="21:21" x14ac:dyDescent="0.2">
      <c r="U63857" s="59"/>
    </row>
    <row r="63858" spans="21:21" x14ac:dyDescent="0.2">
      <c r="U63858" s="59"/>
    </row>
    <row r="63859" spans="21:21" x14ac:dyDescent="0.2">
      <c r="U63859" s="59"/>
    </row>
    <row r="63860" spans="21:21" x14ac:dyDescent="0.2">
      <c r="U63860" s="59"/>
    </row>
    <row r="63861" spans="21:21" x14ac:dyDescent="0.2">
      <c r="U63861" s="59"/>
    </row>
    <row r="63862" spans="21:21" x14ac:dyDescent="0.2">
      <c r="U63862" s="59"/>
    </row>
    <row r="63863" spans="21:21" x14ac:dyDescent="0.2">
      <c r="U63863" s="59"/>
    </row>
    <row r="63864" spans="21:21" x14ac:dyDescent="0.2">
      <c r="U63864" s="59"/>
    </row>
    <row r="63865" spans="21:21" x14ac:dyDescent="0.2">
      <c r="U63865" s="59"/>
    </row>
    <row r="63866" spans="21:21" x14ac:dyDescent="0.2">
      <c r="U63866" s="59"/>
    </row>
    <row r="63867" spans="21:21" x14ac:dyDescent="0.2">
      <c r="U63867" s="59"/>
    </row>
    <row r="63868" spans="21:21" x14ac:dyDescent="0.2">
      <c r="U63868" s="59"/>
    </row>
    <row r="63869" spans="21:21" x14ac:dyDescent="0.2">
      <c r="U63869" s="59"/>
    </row>
    <row r="63870" spans="21:21" x14ac:dyDescent="0.2">
      <c r="U63870" s="59"/>
    </row>
    <row r="63871" spans="21:21" x14ac:dyDescent="0.2">
      <c r="U63871" s="59"/>
    </row>
    <row r="63872" spans="21:21" x14ac:dyDescent="0.2">
      <c r="U63872" s="59"/>
    </row>
    <row r="63873" spans="21:21" x14ac:dyDescent="0.2">
      <c r="U63873" s="59"/>
    </row>
    <row r="63874" spans="21:21" x14ac:dyDescent="0.2">
      <c r="U63874" s="59"/>
    </row>
    <row r="63875" spans="21:21" x14ac:dyDescent="0.2">
      <c r="U63875" s="59"/>
    </row>
    <row r="63876" spans="21:21" x14ac:dyDescent="0.2">
      <c r="U63876" s="59"/>
    </row>
    <row r="63877" spans="21:21" x14ac:dyDescent="0.2">
      <c r="U63877" s="59"/>
    </row>
    <row r="63878" spans="21:21" x14ac:dyDescent="0.2">
      <c r="U63878" s="59"/>
    </row>
    <row r="63879" spans="21:21" x14ac:dyDescent="0.2">
      <c r="U63879" s="59"/>
    </row>
    <row r="63880" spans="21:21" x14ac:dyDescent="0.2">
      <c r="U63880" s="59"/>
    </row>
    <row r="63881" spans="21:21" x14ac:dyDescent="0.2">
      <c r="U63881" s="59"/>
    </row>
    <row r="63882" spans="21:21" x14ac:dyDescent="0.2">
      <c r="U63882" s="59"/>
    </row>
    <row r="63883" spans="21:21" x14ac:dyDescent="0.2">
      <c r="U63883" s="59"/>
    </row>
    <row r="63884" spans="21:21" x14ac:dyDescent="0.2">
      <c r="U63884" s="59"/>
    </row>
    <row r="63885" spans="21:21" x14ac:dyDescent="0.2">
      <c r="U63885" s="59"/>
    </row>
    <row r="63886" spans="21:21" x14ac:dyDescent="0.2">
      <c r="U63886" s="59"/>
    </row>
    <row r="63887" spans="21:21" x14ac:dyDescent="0.2">
      <c r="U63887" s="59"/>
    </row>
    <row r="63888" spans="21:21" x14ac:dyDescent="0.2">
      <c r="U63888" s="59"/>
    </row>
    <row r="63889" spans="21:21" x14ac:dyDescent="0.2">
      <c r="U63889" s="59"/>
    </row>
    <row r="63890" spans="21:21" x14ac:dyDescent="0.2">
      <c r="U63890" s="59"/>
    </row>
    <row r="63891" spans="21:21" x14ac:dyDescent="0.2">
      <c r="U63891" s="59"/>
    </row>
    <row r="63892" spans="21:21" x14ac:dyDescent="0.2">
      <c r="U63892" s="59"/>
    </row>
    <row r="63893" spans="21:21" x14ac:dyDescent="0.2">
      <c r="U63893" s="59"/>
    </row>
    <row r="63894" spans="21:21" x14ac:dyDescent="0.2">
      <c r="U63894" s="59"/>
    </row>
    <row r="63895" spans="21:21" x14ac:dyDescent="0.2">
      <c r="U63895" s="59"/>
    </row>
    <row r="63896" spans="21:21" x14ac:dyDescent="0.2">
      <c r="U63896" s="59"/>
    </row>
    <row r="63897" spans="21:21" x14ac:dyDescent="0.2">
      <c r="U63897" s="59"/>
    </row>
    <row r="63898" spans="21:21" x14ac:dyDescent="0.2">
      <c r="U63898" s="59"/>
    </row>
    <row r="63899" spans="21:21" x14ac:dyDescent="0.2">
      <c r="U63899" s="59"/>
    </row>
    <row r="63900" spans="21:21" x14ac:dyDescent="0.2">
      <c r="U63900" s="59"/>
    </row>
    <row r="63901" spans="21:21" x14ac:dyDescent="0.2">
      <c r="U63901" s="59"/>
    </row>
    <row r="63902" spans="21:21" x14ac:dyDescent="0.2">
      <c r="U63902" s="59"/>
    </row>
    <row r="63903" spans="21:21" x14ac:dyDescent="0.2">
      <c r="U63903" s="59"/>
    </row>
    <row r="63904" spans="21:21" x14ac:dyDescent="0.2">
      <c r="U63904" s="59"/>
    </row>
    <row r="63905" spans="21:21" x14ac:dyDescent="0.2">
      <c r="U63905" s="59"/>
    </row>
    <row r="63906" spans="21:21" x14ac:dyDescent="0.2">
      <c r="U63906" s="59"/>
    </row>
    <row r="63907" spans="21:21" x14ac:dyDescent="0.2">
      <c r="U63907" s="59"/>
    </row>
    <row r="63908" spans="21:21" x14ac:dyDescent="0.2">
      <c r="U63908" s="59"/>
    </row>
    <row r="63909" spans="21:21" x14ac:dyDescent="0.2">
      <c r="U63909" s="59"/>
    </row>
    <row r="63910" spans="21:21" x14ac:dyDescent="0.2">
      <c r="U63910" s="59"/>
    </row>
    <row r="63911" spans="21:21" x14ac:dyDescent="0.2">
      <c r="U63911" s="59"/>
    </row>
    <row r="63912" spans="21:21" x14ac:dyDescent="0.2">
      <c r="U63912" s="59"/>
    </row>
    <row r="63913" spans="21:21" x14ac:dyDescent="0.2">
      <c r="U63913" s="59"/>
    </row>
    <row r="63914" spans="21:21" x14ac:dyDescent="0.2">
      <c r="U63914" s="59"/>
    </row>
    <row r="63915" spans="21:21" x14ac:dyDescent="0.2">
      <c r="U63915" s="59"/>
    </row>
    <row r="63916" spans="21:21" x14ac:dyDescent="0.2">
      <c r="U63916" s="59"/>
    </row>
    <row r="63917" spans="21:21" x14ac:dyDescent="0.2">
      <c r="U63917" s="59"/>
    </row>
    <row r="63918" spans="21:21" x14ac:dyDescent="0.2">
      <c r="U63918" s="59"/>
    </row>
    <row r="63919" spans="21:21" x14ac:dyDescent="0.2">
      <c r="U63919" s="59"/>
    </row>
    <row r="63920" spans="21:21" x14ac:dyDescent="0.2">
      <c r="U63920" s="59"/>
    </row>
    <row r="63921" spans="21:21" x14ac:dyDescent="0.2">
      <c r="U63921" s="59"/>
    </row>
    <row r="63922" spans="21:21" x14ac:dyDescent="0.2">
      <c r="U63922" s="59"/>
    </row>
    <row r="63923" spans="21:21" x14ac:dyDescent="0.2">
      <c r="U63923" s="59"/>
    </row>
    <row r="63924" spans="21:21" x14ac:dyDescent="0.2">
      <c r="U63924" s="59"/>
    </row>
    <row r="63925" spans="21:21" x14ac:dyDescent="0.2">
      <c r="U63925" s="59"/>
    </row>
    <row r="63926" spans="21:21" x14ac:dyDescent="0.2">
      <c r="U63926" s="59"/>
    </row>
    <row r="63927" spans="21:21" x14ac:dyDescent="0.2">
      <c r="U63927" s="59"/>
    </row>
    <row r="63928" spans="21:21" x14ac:dyDescent="0.2">
      <c r="U63928" s="59"/>
    </row>
    <row r="63929" spans="21:21" x14ac:dyDescent="0.2">
      <c r="U63929" s="59"/>
    </row>
    <row r="63930" spans="21:21" x14ac:dyDescent="0.2">
      <c r="U63930" s="59"/>
    </row>
    <row r="63931" spans="21:21" x14ac:dyDescent="0.2">
      <c r="U63931" s="59"/>
    </row>
    <row r="63932" spans="21:21" x14ac:dyDescent="0.2">
      <c r="U63932" s="59"/>
    </row>
    <row r="63933" spans="21:21" x14ac:dyDescent="0.2">
      <c r="U63933" s="59"/>
    </row>
    <row r="63934" spans="21:21" x14ac:dyDescent="0.2">
      <c r="U63934" s="59"/>
    </row>
    <row r="63935" spans="21:21" x14ac:dyDescent="0.2">
      <c r="U63935" s="59"/>
    </row>
    <row r="63936" spans="21:21" x14ac:dyDescent="0.2">
      <c r="U63936" s="59"/>
    </row>
    <row r="63937" spans="21:21" x14ac:dyDescent="0.2">
      <c r="U63937" s="59"/>
    </row>
    <row r="63938" spans="21:21" x14ac:dyDescent="0.2">
      <c r="U63938" s="59"/>
    </row>
    <row r="63939" spans="21:21" x14ac:dyDescent="0.2">
      <c r="U63939" s="59"/>
    </row>
    <row r="63940" spans="21:21" x14ac:dyDescent="0.2">
      <c r="U63940" s="59"/>
    </row>
    <row r="63941" spans="21:21" x14ac:dyDescent="0.2">
      <c r="U63941" s="59"/>
    </row>
    <row r="63942" spans="21:21" x14ac:dyDescent="0.2">
      <c r="U63942" s="59"/>
    </row>
    <row r="63943" spans="21:21" x14ac:dyDescent="0.2">
      <c r="U63943" s="59"/>
    </row>
    <row r="63944" spans="21:21" x14ac:dyDescent="0.2">
      <c r="U63944" s="59"/>
    </row>
    <row r="63945" spans="21:21" x14ac:dyDescent="0.2">
      <c r="U63945" s="59"/>
    </row>
    <row r="63946" spans="21:21" x14ac:dyDescent="0.2">
      <c r="U63946" s="59"/>
    </row>
    <row r="63947" spans="21:21" x14ac:dyDescent="0.2">
      <c r="U63947" s="59"/>
    </row>
    <row r="63948" spans="21:21" x14ac:dyDescent="0.2">
      <c r="U63948" s="59"/>
    </row>
    <row r="63949" spans="21:21" x14ac:dyDescent="0.2">
      <c r="U63949" s="59"/>
    </row>
    <row r="63950" spans="21:21" x14ac:dyDescent="0.2">
      <c r="U63950" s="59"/>
    </row>
    <row r="63951" spans="21:21" x14ac:dyDescent="0.2">
      <c r="U63951" s="59"/>
    </row>
    <row r="63952" spans="21:21" x14ac:dyDescent="0.2">
      <c r="U63952" s="59"/>
    </row>
    <row r="63953" spans="21:21" x14ac:dyDescent="0.2">
      <c r="U63953" s="59"/>
    </row>
    <row r="63954" spans="21:21" x14ac:dyDescent="0.2">
      <c r="U63954" s="59"/>
    </row>
    <row r="63955" spans="21:21" x14ac:dyDescent="0.2">
      <c r="U63955" s="59"/>
    </row>
    <row r="63956" spans="21:21" x14ac:dyDescent="0.2">
      <c r="U63956" s="59"/>
    </row>
    <row r="63957" spans="21:21" x14ac:dyDescent="0.2">
      <c r="U63957" s="59"/>
    </row>
    <row r="63958" spans="21:21" x14ac:dyDescent="0.2">
      <c r="U63958" s="59"/>
    </row>
    <row r="63959" spans="21:21" x14ac:dyDescent="0.2">
      <c r="U63959" s="59"/>
    </row>
    <row r="63960" spans="21:21" x14ac:dyDescent="0.2">
      <c r="U63960" s="59"/>
    </row>
    <row r="63961" spans="21:21" x14ac:dyDescent="0.2">
      <c r="U63961" s="59"/>
    </row>
    <row r="63962" spans="21:21" x14ac:dyDescent="0.2">
      <c r="U63962" s="59"/>
    </row>
    <row r="63963" spans="21:21" x14ac:dyDescent="0.2">
      <c r="U63963" s="59"/>
    </row>
    <row r="63964" spans="21:21" x14ac:dyDescent="0.2">
      <c r="U63964" s="59"/>
    </row>
    <row r="63965" spans="21:21" x14ac:dyDescent="0.2">
      <c r="U63965" s="59"/>
    </row>
    <row r="63966" spans="21:21" x14ac:dyDescent="0.2">
      <c r="U63966" s="59"/>
    </row>
    <row r="63967" spans="21:21" x14ac:dyDescent="0.2">
      <c r="U63967" s="59"/>
    </row>
    <row r="63968" spans="21:21" x14ac:dyDescent="0.2">
      <c r="U63968" s="59"/>
    </row>
    <row r="63969" spans="21:21" x14ac:dyDescent="0.2">
      <c r="U63969" s="59"/>
    </row>
    <row r="63970" spans="21:21" x14ac:dyDescent="0.2">
      <c r="U63970" s="59"/>
    </row>
    <row r="63971" spans="21:21" x14ac:dyDescent="0.2">
      <c r="U63971" s="59"/>
    </row>
    <row r="63972" spans="21:21" x14ac:dyDescent="0.2">
      <c r="U63972" s="59"/>
    </row>
    <row r="63973" spans="21:21" x14ac:dyDescent="0.2">
      <c r="U63973" s="59"/>
    </row>
    <row r="63974" spans="21:21" x14ac:dyDescent="0.2">
      <c r="U63974" s="59"/>
    </row>
    <row r="63975" spans="21:21" x14ac:dyDescent="0.2">
      <c r="U63975" s="59"/>
    </row>
    <row r="63976" spans="21:21" x14ac:dyDescent="0.2">
      <c r="U63976" s="59"/>
    </row>
    <row r="63977" spans="21:21" x14ac:dyDescent="0.2">
      <c r="U63977" s="59"/>
    </row>
    <row r="63978" spans="21:21" x14ac:dyDescent="0.2">
      <c r="U63978" s="59"/>
    </row>
    <row r="63979" spans="21:21" x14ac:dyDescent="0.2">
      <c r="U63979" s="59"/>
    </row>
    <row r="63980" spans="21:21" x14ac:dyDescent="0.2">
      <c r="U63980" s="59"/>
    </row>
    <row r="63981" spans="21:21" x14ac:dyDescent="0.2">
      <c r="U63981" s="59"/>
    </row>
    <row r="63982" spans="21:21" x14ac:dyDescent="0.2">
      <c r="U63982" s="59"/>
    </row>
    <row r="63983" spans="21:21" x14ac:dyDescent="0.2">
      <c r="U63983" s="59"/>
    </row>
    <row r="63984" spans="21:21" x14ac:dyDescent="0.2">
      <c r="U63984" s="59"/>
    </row>
    <row r="63985" spans="21:21" x14ac:dyDescent="0.2">
      <c r="U63985" s="59"/>
    </row>
    <row r="63986" spans="21:21" x14ac:dyDescent="0.2">
      <c r="U63986" s="59"/>
    </row>
    <row r="63987" spans="21:21" x14ac:dyDescent="0.2">
      <c r="U63987" s="59"/>
    </row>
    <row r="63988" spans="21:21" x14ac:dyDescent="0.2">
      <c r="U63988" s="59"/>
    </row>
    <row r="63989" spans="21:21" x14ac:dyDescent="0.2">
      <c r="U63989" s="59"/>
    </row>
    <row r="63990" spans="21:21" x14ac:dyDescent="0.2">
      <c r="U63990" s="59"/>
    </row>
    <row r="63991" spans="21:21" x14ac:dyDescent="0.2">
      <c r="U63991" s="59"/>
    </row>
    <row r="63992" spans="21:21" x14ac:dyDescent="0.2">
      <c r="U63992" s="59"/>
    </row>
    <row r="63993" spans="21:21" x14ac:dyDescent="0.2">
      <c r="U63993" s="59"/>
    </row>
    <row r="63994" spans="21:21" x14ac:dyDescent="0.2">
      <c r="U63994" s="59"/>
    </row>
    <row r="63995" spans="21:21" x14ac:dyDescent="0.2">
      <c r="U63995" s="59"/>
    </row>
    <row r="63996" spans="21:21" x14ac:dyDescent="0.2">
      <c r="U63996" s="59"/>
    </row>
    <row r="63997" spans="21:21" x14ac:dyDescent="0.2">
      <c r="U63997" s="59"/>
    </row>
    <row r="63998" spans="21:21" x14ac:dyDescent="0.2">
      <c r="U63998" s="59"/>
    </row>
    <row r="63999" spans="21:21" x14ac:dyDescent="0.2">
      <c r="U63999" s="59"/>
    </row>
    <row r="64000" spans="21:21" x14ac:dyDescent="0.2">
      <c r="U64000" s="59"/>
    </row>
    <row r="64001" spans="21:21" x14ac:dyDescent="0.2">
      <c r="U64001" s="59"/>
    </row>
    <row r="64002" spans="21:21" x14ac:dyDescent="0.2">
      <c r="U64002" s="59"/>
    </row>
    <row r="64003" spans="21:21" x14ac:dyDescent="0.2">
      <c r="U64003" s="59"/>
    </row>
    <row r="64004" spans="21:21" x14ac:dyDescent="0.2">
      <c r="U64004" s="59"/>
    </row>
    <row r="64005" spans="21:21" x14ac:dyDescent="0.2">
      <c r="U64005" s="59"/>
    </row>
    <row r="64006" spans="21:21" x14ac:dyDescent="0.2">
      <c r="U64006" s="59"/>
    </row>
    <row r="64007" spans="21:21" x14ac:dyDescent="0.2">
      <c r="U64007" s="59"/>
    </row>
    <row r="64008" spans="21:21" x14ac:dyDescent="0.2">
      <c r="U64008" s="59"/>
    </row>
    <row r="64009" spans="21:21" x14ac:dyDescent="0.2">
      <c r="U64009" s="59"/>
    </row>
    <row r="64010" spans="21:21" x14ac:dyDescent="0.2">
      <c r="U64010" s="59"/>
    </row>
    <row r="64011" spans="21:21" x14ac:dyDescent="0.2">
      <c r="U64011" s="59"/>
    </row>
    <row r="64012" spans="21:21" x14ac:dyDescent="0.2">
      <c r="U64012" s="59"/>
    </row>
    <row r="64013" spans="21:21" x14ac:dyDescent="0.2">
      <c r="U64013" s="59"/>
    </row>
    <row r="64014" spans="21:21" x14ac:dyDescent="0.2">
      <c r="U64014" s="59"/>
    </row>
    <row r="64015" spans="21:21" x14ac:dyDescent="0.2">
      <c r="U64015" s="59"/>
    </row>
    <row r="64016" spans="21:21" x14ac:dyDescent="0.2">
      <c r="U64016" s="59"/>
    </row>
    <row r="64017" spans="21:21" x14ac:dyDescent="0.2">
      <c r="U64017" s="59"/>
    </row>
    <row r="64018" spans="21:21" x14ac:dyDescent="0.2">
      <c r="U64018" s="59"/>
    </row>
    <row r="64019" spans="21:21" x14ac:dyDescent="0.2">
      <c r="U64019" s="59"/>
    </row>
    <row r="64020" spans="21:21" x14ac:dyDescent="0.2">
      <c r="U64020" s="59"/>
    </row>
    <row r="64021" spans="21:21" x14ac:dyDescent="0.2">
      <c r="U64021" s="59"/>
    </row>
    <row r="64022" spans="21:21" x14ac:dyDescent="0.2">
      <c r="U64022" s="59"/>
    </row>
    <row r="64023" spans="21:21" x14ac:dyDescent="0.2">
      <c r="U64023" s="59"/>
    </row>
    <row r="64024" spans="21:21" x14ac:dyDescent="0.2">
      <c r="U64024" s="59"/>
    </row>
    <row r="64025" spans="21:21" x14ac:dyDescent="0.2">
      <c r="U64025" s="59"/>
    </row>
    <row r="64026" spans="21:21" x14ac:dyDescent="0.2">
      <c r="U64026" s="59"/>
    </row>
    <row r="64027" spans="21:21" x14ac:dyDescent="0.2">
      <c r="U64027" s="59"/>
    </row>
    <row r="64028" spans="21:21" x14ac:dyDescent="0.2">
      <c r="U64028" s="59"/>
    </row>
    <row r="64029" spans="21:21" x14ac:dyDescent="0.2">
      <c r="U64029" s="59"/>
    </row>
    <row r="64030" spans="21:21" x14ac:dyDescent="0.2">
      <c r="U64030" s="59"/>
    </row>
    <row r="64031" spans="21:21" x14ac:dyDescent="0.2">
      <c r="U64031" s="59"/>
    </row>
    <row r="64032" spans="21:21" x14ac:dyDescent="0.2">
      <c r="U64032" s="59"/>
    </row>
    <row r="64033" spans="21:21" x14ac:dyDescent="0.2">
      <c r="U64033" s="59"/>
    </row>
    <row r="64034" spans="21:21" x14ac:dyDescent="0.2">
      <c r="U64034" s="59"/>
    </row>
    <row r="64035" spans="21:21" x14ac:dyDescent="0.2">
      <c r="U64035" s="59"/>
    </row>
    <row r="64036" spans="21:21" x14ac:dyDescent="0.2">
      <c r="U64036" s="59"/>
    </row>
    <row r="64037" spans="21:21" x14ac:dyDescent="0.2">
      <c r="U64037" s="59"/>
    </row>
    <row r="64038" spans="21:21" x14ac:dyDescent="0.2">
      <c r="U64038" s="59"/>
    </row>
    <row r="64039" spans="21:21" x14ac:dyDescent="0.2">
      <c r="U64039" s="59"/>
    </row>
    <row r="64040" spans="21:21" x14ac:dyDescent="0.2">
      <c r="U64040" s="59"/>
    </row>
    <row r="64041" spans="21:21" x14ac:dyDescent="0.2">
      <c r="U64041" s="59"/>
    </row>
    <row r="64042" spans="21:21" x14ac:dyDescent="0.2">
      <c r="U64042" s="59"/>
    </row>
    <row r="64043" spans="21:21" x14ac:dyDescent="0.2">
      <c r="U64043" s="59"/>
    </row>
    <row r="64044" spans="21:21" x14ac:dyDescent="0.2">
      <c r="U64044" s="59"/>
    </row>
    <row r="64045" spans="21:21" x14ac:dyDescent="0.2">
      <c r="U64045" s="59"/>
    </row>
    <row r="64046" spans="21:21" x14ac:dyDescent="0.2">
      <c r="U64046" s="59"/>
    </row>
    <row r="64047" spans="21:21" x14ac:dyDescent="0.2">
      <c r="U64047" s="59"/>
    </row>
    <row r="64048" spans="21:21" x14ac:dyDescent="0.2">
      <c r="U64048" s="59"/>
    </row>
    <row r="64049" spans="21:21" x14ac:dyDescent="0.2">
      <c r="U64049" s="59"/>
    </row>
    <row r="64050" spans="21:21" x14ac:dyDescent="0.2">
      <c r="U64050" s="59"/>
    </row>
    <row r="64051" spans="21:21" x14ac:dyDescent="0.2">
      <c r="U64051" s="59"/>
    </row>
    <row r="64052" spans="21:21" x14ac:dyDescent="0.2">
      <c r="U64052" s="59"/>
    </row>
    <row r="64053" spans="21:21" x14ac:dyDescent="0.2">
      <c r="U64053" s="59"/>
    </row>
    <row r="64054" spans="21:21" x14ac:dyDescent="0.2">
      <c r="U64054" s="59"/>
    </row>
    <row r="64055" spans="21:21" x14ac:dyDescent="0.2">
      <c r="U64055" s="59"/>
    </row>
    <row r="64056" spans="21:21" x14ac:dyDescent="0.2">
      <c r="U64056" s="59"/>
    </row>
    <row r="64057" spans="21:21" x14ac:dyDescent="0.2">
      <c r="U64057" s="59"/>
    </row>
    <row r="64058" spans="21:21" x14ac:dyDescent="0.2">
      <c r="U64058" s="59"/>
    </row>
    <row r="64059" spans="21:21" x14ac:dyDescent="0.2">
      <c r="U64059" s="59"/>
    </row>
    <row r="64060" spans="21:21" x14ac:dyDescent="0.2">
      <c r="U64060" s="59"/>
    </row>
    <row r="64061" spans="21:21" x14ac:dyDescent="0.2">
      <c r="U64061" s="59"/>
    </row>
    <row r="64062" spans="21:21" x14ac:dyDescent="0.2">
      <c r="U64062" s="59"/>
    </row>
    <row r="64063" spans="21:21" x14ac:dyDescent="0.2">
      <c r="U64063" s="59"/>
    </row>
    <row r="64064" spans="21:21" x14ac:dyDescent="0.2">
      <c r="U64064" s="59"/>
    </row>
    <row r="64065" spans="21:21" x14ac:dyDescent="0.2">
      <c r="U64065" s="59"/>
    </row>
    <row r="64066" spans="21:21" x14ac:dyDescent="0.2">
      <c r="U64066" s="59"/>
    </row>
    <row r="64067" spans="21:21" x14ac:dyDescent="0.2">
      <c r="U64067" s="59"/>
    </row>
    <row r="64068" spans="21:21" x14ac:dyDescent="0.2">
      <c r="U64068" s="59"/>
    </row>
    <row r="64069" spans="21:21" x14ac:dyDescent="0.2">
      <c r="U64069" s="59"/>
    </row>
    <row r="64070" spans="21:21" x14ac:dyDescent="0.2">
      <c r="U64070" s="59"/>
    </row>
    <row r="64071" spans="21:21" x14ac:dyDescent="0.2">
      <c r="U64071" s="59"/>
    </row>
    <row r="64072" spans="21:21" x14ac:dyDescent="0.2">
      <c r="U64072" s="59"/>
    </row>
    <row r="64073" spans="21:21" x14ac:dyDescent="0.2">
      <c r="U64073" s="59"/>
    </row>
    <row r="64074" spans="21:21" x14ac:dyDescent="0.2">
      <c r="U64074" s="59"/>
    </row>
    <row r="64075" spans="21:21" x14ac:dyDescent="0.2">
      <c r="U64075" s="59"/>
    </row>
    <row r="64076" spans="21:21" x14ac:dyDescent="0.2">
      <c r="U64076" s="59"/>
    </row>
    <row r="64077" spans="21:21" x14ac:dyDescent="0.2">
      <c r="U64077" s="59"/>
    </row>
    <row r="64078" spans="21:21" x14ac:dyDescent="0.2">
      <c r="U64078" s="59"/>
    </row>
    <row r="64079" spans="21:21" x14ac:dyDescent="0.2">
      <c r="U64079" s="59"/>
    </row>
    <row r="64080" spans="21:21" x14ac:dyDescent="0.2">
      <c r="U64080" s="59"/>
    </row>
    <row r="64081" spans="21:21" x14ac:dyDescent="0.2">
      <c r="U64081" s="59"/>
    </row>
    <row r="64082" spans="21:21" x14ac:dyDescent="0.2">
      <c r="U64082" s="59"/>
    </row>
    <row r="64083" spans="21:21" x14ac:dyDescent="0.2">
      <c r="U64083" s="59"/>
    </row>
    <row r="64084" spans="21:21" x14ac:dyDescent="0.2">
      <c r="U64084" s="59"/>
    </row>
    <row r="64085" spans="21:21" x14ac:dyDescent="0.2">
      <c r="U64085" s="59"/>
    </row>
    <row r="64086" spans="21:21" x14ac:dyDescent="0.2">
      <c r="U64086" s="59"/>
    </row>
    <row r="64087" spans="21:21" x14ac:dyDescent="0.2">
      <c r="U64087" s="59"/>
    </row>
    <row r="64088" spans="21:21" x14ac:dyDescent="0.2">
      <c r="U64088" s="59"/>
    </row>
    <row r="64089" spans="21:21" x14ac:dyDescent="0.2">
      <c r="U64089" s="59"/>
    </row>
    <row r="64090" spans="21:21" x14ac:dyDescent="0.2">
      <c r="U64090" s="59"/>
    </row>
    <row r="64091" spans="21:21" x14ac:dyDescent="0.2">
      <c r="U64091" s="59"/>
    </row>
    <row r="64092" spans="21:21" x14ac:dyDescent="0.2">
      <c r="U64092" s="59"/>
    </row>
    <row r="64093" spans="21:21" x14ac:dyDescent="0.2">
      <c r="U64093" s="59"/>
    </row>
    <row r="64094" spans="21:21" x14ac:dyDescent="0.2">
      <c r="U64094" s="59"/>
    </row>
    <row r="64095" spans="21:21" x14ac:dyDescent="0.2">
      <c r="U64095" s="59"/>
    </row>
    <row r="64096" spans="21:21" x14ac:dyDescent="0.2">
      <c r="U64096" s="59"/>
    </row>
    <row r="64097" spans="21:21" x14ac:dyDescent="0.2">
      <c r="U64097" s="59"/>
    </row>
    <row r="64098" spans="21:21" x14ac:dyDescent="0.2">
      <c r="U64098" s="59"/>
    </row>
    <row r="64099" spans="21:21" x14ac:dyDescent="0.2">
      <c r="U64099" s="59"/>
    </row>
    <row r="64100" spans="21:21" x14ac:dyDescent="0.2">
      <c r="U64100" s="59"/>
    </row>
    <row r="64101" spans="21:21" x14ac:dyDescent="0.2">
      <c r="U64101" s="59"/>
    </row>
    <row r="64102" spans="21:21" x14ac:dyDescent="0.2">
      <c r="U64102" s="59"/>
    </row>
    <row r="64103" spans="21:21" x14ac:dyDescent="0.2">
      <c r="U64103" s="59"/>
    </row>
    <row r="64104" spans="21:21" x14ac:dyDescent="0.2">
      <c r="U64104" s="59"/>
    </row>
    <row r="64105" spans="21:21" x14ac:dyDescent="0.2">
      <c r="U64105" s="59"/>
    </row>
    <row r="64106" spans="21:21" x14ac:dyDescent="0.2">
      <c r="U64106" s="59"/>
    </row>
    <row r="64107" spans="21:21" x14ac:dyDescent="0.2">
      <c r="U64107" s="59"/>
    </row>
    <row r="64108" spans="21:21" x14ac:dyDescent="0.2">
      <c r="U64108" s="59"/>
    </row>
    <row r="64109" spans="21:21" x14ac:dyDescent="0.2">
      <c r="U64109" s="59"/>
    </row>
    <row r="64110" spans="21:21" x14ac:dyDescent="0.2">
      <c r="U64110" s="59"/>
    </row>
    <row r="64111" spans="21:21" x14ac:dyDescent="0.2">
      <c r="U64111" s="59"/>
    </row>
    <row r="64112" spans="21:21" x14ac:dyDescent="0.2">
      <c r="U64112" s="59"/>
    </row>
    <row r="64113" spans="21:21" x14ac:dyDescent="0.2">
      <c r="U64113" s="59"/>
    </row>
    <row r="64114" spans="21:21" x14ac:dyDescent="0.2">
      <c r="U64114" s="59"/>
    </row>
    <row r="64115" spans="21:21" x14ac:dyDescent="0.2">
      <c r="U64115" s="59"/>
    </row>
    <row r="64116" spans="21:21" x14ac:dyDescent="0.2">
      <c r="U64116" s="59"/>
    </row>
    <row r="64117" spans="21:21" x14ac:dyDescent="0.2">
      <c r="U64117" s="59"/>
    </row>
    <row r="64118" spans="21:21" x14ac:dyDescent="0.2">
      <c r="U64118" s="59"/>
    </row>
    <row r="64119" spans="21:21" x14ac:dyDescent="0.2">
      <c r="U64119" s="59"/>
    </row>
    <row r="64120" spans="21:21" x14ac:dyDescent="0.2">
      <c r="U64120" s="59"/>
    </row>
    <row r="64121" spans="21:21" x14ac:dyDescent="0.2">
      <c r="U64121" s="59"/>
    </row>
    <row r="64122" spans="21:21" x14ac:dyDescent="0.2">
      <c r="U64122" s="59"/>
    </row>
    <row r="64123" spans="21:21" x14ac:dyDescent="0.2">
      <c r="U64123" s="59"/>
    </row>
    <row r="64124" spans="21:21" x14ac:dyDescent="0.2">
      <c r="U64124" s="59"/>
    </row>
    <row r="64125" spans="21:21" x14ac:dyDescent="0.2">
      <c r="U64125" s="59"/>
    </row>
    <row r="64126" spans="21:21" x14ac:dyDescent="0.2">
      <c r="U64126" s="59"/>
    </row>
    <row r="64127" spans="21:21" x14ac:dyDescent="0.2">
      <c r="U64127" s="59"/>
    </row>
    <row r="64128" spans="21:21" x14ac:dyDescent="0.2">
      <c r="U64128" s="59"/>
    </row>
    <row r="64129" spans="21:21" x14ac:dyDescent="0.2">
      <c r="U64129" s="59"/>
    </row>
    <row r="64130" spans="21:21" x14ac:dyDescent="0.2">
      <c r="U64130" s="59"/>
    </row>
    <row r="64131" spans="21:21" x14ac:dyDescent="0.2">
      <c r="U64131" s="59"/>
    </row>
    <row r="64132" spans="21:21" x14ac:dyDescent="0.2">
      <c r="U64132" s="59"/>
    </row>
    <row r="64133" spans="21:21" x14ac:dyDescent="0.2">
      <c r="U64133" s="59"/>
    </row>
    <row r="64134" spans="21:21" x14ac:dyDescent="0.2">
      <c r="U64134" s="59"/>
    </row>
    <row r="64135" spans="21:21" x14ac:dyDescent="0.2">
      <c r="U64135" s="59"/>
    </row>
    <row r="64136" spans="21:21" x14ac:dyDescent="0.2">
      <c r="U64136" s="59"/>
    </row>
    <row r="64137" spans="21:21" x14ac:dyDescent="0.2">
      <c r="U64137" s="59"/>
    </row>
    <row r="64138" spans="21:21" x14ac:dyDescent="0.2">
      <c r="U64138" s="59"/>
    </row>
    <row r="64139" spans="21:21" x14ac:dyDescent="0.2">
      <c r="U64139" s="59"/>
    </row>
    <row r="64140" spans="21:21" x14ac:dyDescent="0.2">
      <c r="U64140" s="59"/>
    </row>
    <row r="64141" spans="21:21" x14ac:dyDescent="0.2">
      <c r="U64141" s="59"/>
    </row>
    <row r="64142" spans="21:21" x14ac:dyDescent="0.2">
      <c r="U64142" s="59"/>
    </row>
    <row r="64143" spans="21:21" x14ac:dyDescent="0.2">
      <c r="U64143" s="59"/>
    </row>
    <row r="64144" spans="21:21" x14ac:dyDescent="0.2">
      <c r="U64144" s="59"/>
    </row>
    <row r="64145" spans="21:21" x14ac:dyDescent="0.2">
      <c r="U64145" s="59"/>
    </row>
    <row r="64146" spans="21:21" x14ac:dyDescent="0.2">
      <c r="U64146" s="59"/>
    </row>
    <row r="64147" spans="21:21" x14ac:dyDescent="0.2">
      <c r="U64147" s="59"/>
    </row>
    <row r="64148" spans="21:21" x14ac:dyDescent="0.2">
      <c r="U64148" s="59"/>
    </row>
    <row r="64149" spans="21:21" x14ac:dyDescent="0.2">
      <c r="U64149" s="59"/>
    </row>
    <row r="64150" spans="21:21" x14ac:dyDescent="0.2">
      <c r="U64150" s="59"/>
    </row>
    <row r="64151" spans="21:21" x14ac:dyDescent="0.2">
      <c r="U64151" s="59"/>
    </row>
    <row r="64152" spans="21:21" x14ac:dyDescent="0.2">
      <c r="U64152" s="59"/>
    </row>
    <row r="64153" spans="21:21" x14ac:dyDescent="0.2">
      <c r="U64153" s="59"/>
    </row>
    <row r="64154" spans="21:21" x14ac:dyDescent="0.2">
      <c r="U64154" s="59"/>
    </row>
    <row r="64155" spans="21:21" x14ac:dyDescent="0.2">
      <c r="U64155" s="59"/>
    </row>
    <row r="64156" spans="21:21" x14ac:dyDescent="0.2">
      <c r="U64156" s="59"/>
    </row>
    <row r="64157" spans="21:21" x14ac:dyDescent="0.2">
      <c r="U64157" s="59"/>
    </row>
    <row r="64158" spans="21:21" x14ac:dyDescent="0.2">
      <c r="U64158" s="59"/>
    </row>
    <row r="64159" spans="21:21" x14ac:dyDescent="0.2">
      <c r="U64159" s="59"/>
    </row>
    <row r="64160" spans="21:21" x14ac:dyDescent="0.2">
      <c r="U64160" s="59"/>
    </row>
    <row r="64161" spans="21:21" x14ac:dyDescent="0.2">
      <c r="U64161" s="59"/>
    </row>
    <row r="64162" spans="21:21" x14ac:dyDescent="0.2">
      <c r="U64162" s="59"/>
    </row>
    <row r="64163" spans="21:21" x14ac:dyDescent="0.2">
      <c r="U64163" s="59"/>
    </row>
    <row r="64164" spans="21:21" x14ac:dyDescent="0.2">
      <c r="U64164" s="59"/>
    </row>
    <row r="64165" spans="21:21" x14ac:dyDescent="0.2">
      <c r="U64165" s="59"/>
    </row>
    <row r="64166" spans="21:21" x14ac:dyDescent="0.2">
      <c r="U64166" s="59"/>
    </row>
    <row r="64167" spans="21:21" x14ac:dyDescent="0.2">
      <c r="U64167" s="59"/>
    </row>
    <row r="64168" spans="21:21" x14ac:dyDescent="0.2">
      <c r="U64168" s="59"/>
    </row>
    <row r="64169" spans="21:21" x14ac:dyDescent="0.2">
      <c r="U64169" s="59"/>
    </row>
    <row r="64170" spans="21:21" x14ac:dyDescent="0.2">
      <c r="U64170" s="59"/>
    </row>
    <row r="64171" spans="21:21" x14ac:dyDescent="0.2">
      <c r="U64171" s="59"/>
    </row>
    <row r="64172" spans="21:21" x14ac:dyDescent="0.2">
      <c r="U64172" s="59"/>
    </row>
    <row r="64173" spans="21:21" x14ac:dyDescent="0.2">
      <c r="U64173" s="59"/>
    </row>
    <row r="64174" spans="21:21" x14ac:dyDescent="0.2">
      <c r="U64174" s="59"/>
    </row>
    <row r="64175" spans="21:21" x14ac:dyDescent="0.2">
      <c r="U64175" s="59"/>
    </row>
    <row r="64176" spans="21:21" x14ac:dyDescent="0.2">
      <c r="U64176" s="59"/>
    </row>
    <row r="64177" spans="21:21" x14ac:dyDescent="0.2">
      <c r="U64177" s="59"/>
    </row>
    <row r="64178" spans="21:21" x14ac:dyDescent="0.2">
      <c r="U64178" s="59"/>
    </row>
    <row r="64179" spans="21:21" x14ac:dyDescent="0.2">
      <c r="U64179" s="59"/>
    </row>
    <row r="64180" spans="21:21" x14ac:dyDescent="0.2">
      <c r="U64180" s="59"/>
    </row>
    <row r="64181" spans="21:21" x14ac:dyDescent="0.2">
      <c r="U64181" s="59"/>
    </row>
    <row r="64182" spans="21:21" x14ac:dyDescent="0.2">
      <c r="U64182" s="59"/>
    </row>
    <row r="64183" spans="21:21" x14ac:dyDescent="0.2">
      <c r="U64183" s="59"/>
    </row>
    <row r="64184" spans="21:21" x14ac:dyDescent="0.2">
      <c r="U64184" s="59"/>
    </row>
    <row r="64185" spans="21:21" x14ac:dyDescent="0.2">
      <c r="U64185" s="59"/>
    </row>
    <row r="64186" spans="21:21" x14ac:dyDescent="0.2">
      <c r="U64186" s="59"/>
    </row>
    <row r="64187" spans="21:21" x14ac:dyDescent="0.2">
      <c r="U64187" s="59"/>
    </row>
    <row r="64188" spans="21:21" x14ac:dyDescent="0.2">
      <c r="U64188" s="59"/>
    </row>
    <row r="64189" spans="21:21" x14ac:dyDescent="0.2">
      <c r="U64189" s="59"/>
    </row>
    <row r="64190" spans="21:21" x14ac:dyDescent="0.2">
      <c r="U64190" s="59"/>
    </row>
    <row r="64191" spans="21:21" x14ac:dyDescent="0.2">
      <c r="U64191" s="59"/>
    </row>
    <row r="64192" spans="21:21" x14ac:dyDescent="0.2">
      <c r="U64192" s="59"/>
    </row>
    <row r="64193" spans="21:21" x14ac:dyDescent="0.2">
      <c r="U64193" s="59"/>
    </row>
    <row r="64194" spans="21:21" x14ac:dyDescent="0.2">
      <c r="U64194" s="59"/>
    </row>
    <row r="64195" spans="21:21" x14ac:dyDescent="0.2">
      <c r="U64195" s="59"/>
    </row>
    <row r="64196" spans="21:21" x14ac:dyDescent="0.2">
      <c r="U64196" s="59"/>
    </row>
    <row r="64197" spans="21:21" x14ac:dyDescent="0.2">
      <c r="U64197" s="59"/>
    </row>
    <row r="64198" spans="21:21" x14ac:dyDescent="0.2">
      <c r="U64198" s="59"/>
    </row>
    <row r="64199" spans="21:21" x14ac:dyDescent="0.2">
      <c r="U64199" s="59"/>
    </row>
    <row r="64200" spans="21:21" x14ac:dyDescent="0.2">
      <c r="U64200" s="59"/>
    </row>
    <row r="64201" spans="21:21" x14ac:dyDescent="0.2">
      <c r="U64201" s="59"/>
    </row>
    <row r="64202" spans="21:21" x14ac:dyDescent="0.2">
      <c r="U64202" s="59"/>
    </row>
    <row r="64203" spans="21:21" x14ac:dyDescent="0.2">
      <c r="U64203" s="59"/>
    </row>
    <row r="64204" spans="21:21" x14ac:dyDescent="0.2">
      <c r="U64204" s="59"/>
    </row>
    <row r="64205" spans="21:21" x14ac:dyDescent="0.2">
      <c r="U64205" s="59"/>
    </row>
    <row r="64206" spans="21:21" x14ac:dyDescent="0.2">
      <c r="U64206" s="59"/>
    </row>
    <row r="64207" spans="21:21" x14ac:dyDescent="0.2">
      <c r="U64207" s="59"/>
    </row>
    <row r="64208" spans="21:21" x14ac:dyDescent="0.2">
      <c r="U64208" s="59"/>
    </row>
    <row r="64209" spans="21:21" x14ac:dyDescent="0.2">
      <c r="U64209" s="59"/>
    </row>
    <row r="64210" spans="21:21" x14ac:dyDescent="0.2">
      <c r="U64210" s="59"/>
    </row>
    <row r="64211" spans="21:21" x14ac:dyDescent="0.2">
      <c r="U64211" s="59"/>
    </row>
    <row r="64212" spans="21:21" x14ac:dyDescent="0.2">
      <c r="U64212" s="59"/>
    </row>
    <row r="64213" spans="21:21" x14ac:dyDescent="0.2">
      <c r="U64213" s="59"/>
    </row>
    <row r="64214" spans="21:21" x14ac:dyDescent="0.2">
      <c r="U64214" s="59"/>
    </row>
    <row r="64215" spans="21:21" x14ac:dyDescent="0.2">
      <c r="U64215" s="59"/>
    </row>
    <row r="64216" spans="21:21" x14ac:dyDescent="0.2">
      <c r="U64216" s="59"/>
    </row>
    <row r="64217" spans="21:21" x14ac:dyDescent="0.2">
      <c r="U64217" s="59"/>
    </row>
    <row r="64218" spans="21:21" x14ac:dyDescent="0.2">
      <c r="U64218" s="59"/>
    </row>
    <row r="64219" spans="21:21" x14ac:dyDescent="0.2">
      <c r="U64219" s="59"/>
    </row>
    <row r="64220" spans="21:21" x14ac:dyDescent="0.2">
      <c r="U64220" s="59"/>
    </row>
    <row r="64221" spans="21:21" x14ac:dyDescent="0.2">
      <c r="U64221" s="59"/>
    </row>
    <row r="64222" spans="21:21" x14ac:dyDescent="0.2">
      <c r="U64222" s="59"/>
    </row>
    <row r="64223" spans="21:21" x14ac:dyDescent="0.2">
      <c r="U64223" s="59"/>
    </row>
    <row r="64224" spans="21:21" x14ac:dyDescent="0.2">
      <c r="U64224" s="59"/>
    </row>
    <row r="64225" spans="21:21" x14ac:dyDescent="0.2">
      <c r="U64225" s="59"/>
    </row>
    <row r="64226" spans="21:21" x14ac:dyDescent="0.2">
      <c r="U64226" s="59"/>
    </row>
    <row r="64227" spans="21:21" x14ac:dyDescent="0.2">
      <c r="U64227" s="59"/>
    </row>
    <row r="64228" spans="21:21" x14ac:dyDescent="0.2">
      <c r="U64228" s="59"/>
    </row>
    <row r="64229" spans="21:21" x14ac:dyDescent="0.2">
      <c r="U64229" s="59"/>
    </row>
    <row r="64230" spans="21:21" x14ac:dyDescent="0.2">
      <c r="U64230" s="59"/>
    </row>
    <row r="64231" spans="21:21" x14ac:dyDescent="0.2">
      <c r="U64231" s="59"/>
    </row>
    <row r="64232" spans="21:21" x14ac:dyDescent="0.2">
      <c r="U64232" s="59"/>
    </row>
    <row r="64233" spans="21:21" x14ac:dyDescent="0.2">
      <c r="U64233" s="59"/>
    </row>
    <row r="64234" spans="21:21" x14ac:dyDescent="0.2">
      <c r="U64234" s="59"/>
    </row>
    <row r="64235" spans="21:21" x14ac:dyDescent="0.2">
      <c r="U64235" s="59"/>
    </row>
    <row r="64236" spans="21:21" x14ac:dyDescent="0.2">
      <c r="U64236" s="59"/>
    </row>
    <row r="64237" spans="21:21" x14ac:dyDescent="0.2">
      <c r="U64237" s="59"/>
    </row>
    <row r="64238" spans="21:21" x14ac:dyDescent="0.2">
      <c r="U64238" s="59"/>
    </row>
    <row r="64239" spans="21:21" x14ac:dyDescent="0.2">
      <c r="U64239" s="59"/>
    </row>
    <row r="64240" spans="21:21" x14ac:dyDescent="0.2">
      <c r="U64240" s="59"/>
    </row>
    <row r="64241" spans="21:21" x14ac:dyDescent="0.2">
      <c r="U64241" s="59"/>
    </row>
    <row r="64242" spans="21:21" x14ac:dyDescent="0.2">
      <c r="U64242" s="59"/>
    </row>
    <row r="64243" spans="21:21" x14ac:dyDescent="0.2">
      <c r="U64243" s="59"/>
    </row>
    <row r="64244" spans="21:21" x14ac:dyDescent="0.2">
      <c r="U64244" s="59"/>
    </row>
    <row r="64245" spans="21:21" x14ac:dyDescent="0.2">
      <c r="U64245" s="59"/>
    </row>
    <row r="64246" spans="21:21" x14ac:dyDescent="0.2">
      <c r="U64246" s="59"/>
    </row>
    <row r="64247" spans="21:21" x14ac:dyDescent="0.2">
      <c r="U64247" s="59"/>
    </row>
    <row r="64248" spans="21:21" x14ac:dyDescent="0.2">
      <c r="U64248" s="59"/>
    </row>
    <row r="64249" spans="21:21" x14ac:dyDescent="0.2">
      <c r="U64249" s="59"/>
    </row>
    <row r="64250" spans="21:21" x14ac:dyDescent="0.2">
      <c r="U64250" s="59"/>
    </row>
    <row r="64251" spans="21:21" x14ac:dyDescent="0.2">
      <c r="U64251" s="59"/>
    </row>
    <row r="64252" spans="21:21" x14ac:dyDescent="0.2">
      <c r="U64252" s="59"/>
    </row>
    <row r="64253" spans="21:21" x14ac:dyDescent="0.2">
      <c r="U64253" s="59"/>
    </row>
    <row r="64254" spans="21:21" x14ac:dyDescent="0.2">
      <c r="U64254" s="59"/>
    </row>
    <row r="64255" spans="21:21" x14ac:dyDescent="0.2">
      <c r="U64255" s="59"/>
    </row>
    <row r="64256" spans="21:21" x14ac:dyDescent="0.2">
      <c r="U64256" s="59"/>
    </row>
    <row r="64257" spans="21:21" x14ac:dyDescent="0.2">
      <c r="U64257" s="59"/>
    </row>
    <row r="64258" spans="21:21" x14ac:dyDescent="0.2">
      <c r="U64258" s="59"/>
    </row>
    <row r="64259" spans="21:21" x14ac:dyDescent="0.2">
      <c r="U64259" s="59"/>
    </row>
    <row r="64260" spans="21:21" x14ac:dyDescent="0.2">
      <c r="U64260" s="59"/>
    </row>
    <row r="64261" spans="21:21" x14ac:dyDescent="0.2">
      <c r="U64261" s="59"/>
    </row>
    <row r="64262" spans="21:21" x14ac:dyDescent="0.2">
      <c r="U64262" s="59"/>
    </row>
    <row r="64263" spans="21:21" x14ac:dyDescent="0.2">
      <c r="U64263" s="59"/>
    </row>
    <row r="64264" spans="21:21" x14ac:dyDescent="0.2">
      <c r="U64264" s="59"/>
    </row>
    <row r="64265" spans="21:21" x14ac:dyDescent="0.2">
      <c r="U64265" s="59"/>
    </row>
    <row r="64266" spans="21:21" x14ac:dyDescent="0.2">
      <c r="U64266" s="59"/>
    </row>
    <row r="64267" spans="21:21" x14ac:dyDescent="0.2">
      <c r="U64267" s="59"/>
    </row>
    <row r="64268" spans="21:21" x14ac:dyDescent="0.2">
      <c r="U64268" s="59"/>
    </row>
    <row r="64269" spans="21:21" x14ac:dyDescent="0.2">
      <c r="U64269" s="59"/>
    </row>
    <row r="64270" spans="21:21" x14ac:dyDescent="0.2">
      <c r="U64270" s="59"/>
    </row>
    <row r="64271" spans="21:21" x14ac:dyDescent="0.2">
      <c r="U64271" s="59"/>
    </row>
    <row r="64272" spans="21:21" x14ac:dyDescent="0.2">
      <c r="U64272" s="59"/>
    </row>
    <row r="64273" spans="21:21" x14ac:dyDescent="0.2">
      <c r="U64273" s="59"/>
    </row>
    <row r="64274" spans="21:21" x14ac:dyDescent="0.2">
      <c r="U64274" s="59"/>
    </row>
    <row r="64275" spans="21:21" x14ac:dyDescent="0.2">
      <c r="U64275" s="59"/>
    </row>
    <row r="64276" spans="21:21" x14ac:dyDescent="0.2">
      <c r="U64276" s="59"/>
    </row>
    <row r="64277" spans="21:21" x14ac:dyDescent="0.2">
      <c r="U64277" s="59"/>
    </row>
    <row r="64278" spans="21:21" x14ac:dyDescent="0.2">
      <c r="U64278" s="59"/>
    </row>
    <row r="64279" spans="21:21" x14ac:dyDescent="0.2">
      <c r="U64279" s="59"/>
    </row>
    <row r="64280" spans="21:21" x14ac:dyDescent="0.2">
      <c r="U64280" s="59"/>
    </row>
    <row r="64281" spans="21:21" x14ac:dyDescent="0.2">
      <c r="U64281" s="59"/>
    </row>
    <row r="64282" spans="21:21" x14ac:dyDescent="0.2">
      <c r="U64282" s="59"/>
    </row>
    <row r="64283" spans="21:21" x14ac:dyDescent="0.2">
      <c r="U64283" s="59"/>
    </row>
    <row r="64284" spans="21:21" x14ac:dyDescent="0.2">
      <c r="U64284" s="59"/>
    </row>
    <row r="64285" spans="21:21" x14ac:dyDescent="0.2">
      <c r="U64285" s="59"/>
    </row>
    <row r="64286" spans="21:21" x14ac:dyDescent="0.2">
      <c r="U64286" s="59"/>
    </row>
    <row r="64287" spans="21:21" x14ac:dyDescent="0.2">
      <c r="U64287" s="59"/>
    </row>
    <row r="64288" spans="21:21" x14ac:dyDescent="0.2">
      <c r="U64288" s="59"/>
    </row>
    <row r="64289" spans="21:21" x14ac:dyDescent="0.2">
      <c r="U64289" s="59"/>
    </row>
    <row r="64290" spans="21:21" x14ac:dyDescent="0.2">
      <c r="U64290" s="59"/>
    </row>
    <row r="64291" spans="21:21" x14ac:dyDescent="0.2">
      <c r="U64291" s="59"/>
    </row>
    <row r="64292" spans="21:21" x14ac:dyDescent="0.2">
      <c r="U64292" s="59"/>
    </row>
    <row r="64293" spans="21:21" x14ac:dyDescent="0.2">
      <c r="U64293" s="59"/>
    </row>
    <row r="64294" spans="21:21" x14ac:dyDescent="0.2">
      <c r="U64294" s="59"/>
    </row>
    <row r="64295" spans="21:21" x14ac:dyDescent="0.2">
      <c r="U64295" s="59"/>
    </row>
    <row r="64296" spans="21:21" x14ac:dyDescent="0.2">
      <c r="U64296" s="59"/>
    </row>
    <row r="64297" spans="21:21" x14ac:dyDescent="0.2">
      <c r="U64297" s="59"/>
    </row>
    <row r="64298" spans="21:21" x14ac:dyDescent="0.2">
      <c r="U64298" s="59"/>
    </row>
    <row r="64299" spans="21:21" x14ac:dyDescent="0.2">
      <c r="U64299" s="59"/>
    </row>
    <row r="64300" spans="21:21" x14ac:dyDescent="0.2">
      <c r="U64300" s="59"/>
    </row>
    <row r="64301" spans="21:21" x14ac:dyDescent="0.2">
      <c r="U64301" s="59"/>
    </row>
    <row r="64302" spans="21:21" x14ac:dyDescent="0.2">
      <c r="U64302" s="59"/>
    </row>
    <row r="64303" spans="21:21" x14ac:dyDescent="0.2">
      <c r="U64303" s="59"/>
    </row>
    <row r="64304" spans="21:21" x14ac:dyDescent="0.2">
      <c r="U64304" s="59"/>
    </row>
    <row r="64305" spans="21:21" x14ac:dyDescent="0.2">
      <c r="U64305" s="59"/>
    </row>
    <row r="64306" spans="21:21" x14ac:dyDescent="0.2">
      <c r="U64306" s="59"/>
    </row>
    <row r="64307" spans="21:21" x14ac:dyDescent="0.2">
      <c r="U64307" s="59"/>
    </row>
    <row r="64308" spans="21:21" x14ac:dyDescent="0.2">
      <c r="U64308" s="59"/>
    </row>
    <row r="64309" spans="21:21" x14ac:dyDescent="0.2">
      <c r="U64309" s="59"/>
    </row>
    <row r="64310" spans="21:21" x14ac:dyDescent="0.2">
      <c r="U64310" s="59"/>
    </row>
    <row r="64311" spans="21:21" x14ac:dyDescent="0.2">
      <c r="U64311" s="59"/>
    </row>
    <row r="64312" spans="21:21" x14ac:dyDescent="0.2">
      <c r="U64312" s="59"/>
    </row>
    <row r="64313" spans="21:21" x14ac:dyDescent="0.2">
      <c r="U64313" s="59"/>
    </row>
    <row r="64314" spans="21:21" x14ac:dyDescent="0.2">
      <c r="U64314" s="59"/>
    </row>
    <row r="64315" spans="21:21" x14ac:dyDescent="0.2">
      <c r="U64315" s="59"/>
    </row>
    <row r="64316" spans="21:21" x14ac:dyDescent="0.2">
      <c r="U64316" s="59"/>
    </row>
    <row r="64317" spans="21:21" x14ac:dyDescent="0.2">
      <c r="U64317" s="59"/>
    </row>
    <row r="64318" spans="21:21" x14ac:dyDescent="0.2">
      <c r="U64318" s="59"/>
    </row>
    <row r="64319" spans="21:21" x14ac:dyDescent="0.2">
      <c r="U64319" s="59"/>
    </row>
    <row r="64320" spans="21:21" x14ac:dyDescent="0.2">
      <c r="U64320" s="59"/>
    </row>
    <row r="64321" spans="21:21" x14ac:dyDescent="0.2">
      <c r="U64321" s="59"/>
    </row>
    <row r="64322" spans="21:21" x14ac:dyDescent="0.2">
      <c r="U64322" s="59"/>
    </row>
    <row r="64323" spans="21:21" x14ac:dyDescent="0.2">
      <c r="U64323" s="59"/>
    </row>
    <row r="64324" spans="21:21" x14ac:dyDescent="0.2">
      <c r="U64324" s="59"/>
    </row>
    <row r="64325" spans="21:21" x14ac:dyDescent="0.2">
      <c r="U64325" s="59"/>
    </row>
    <row r="64326" spans="21:21" x14ac:dyDescent="0.2">
      <c r="U64326" s="59"/>
    </row>
    <row r="64327" spans="21:21" x14ac:dyDescent="0.2">
      <c r="U64327" s="59"/>
    </row>
    <row r="64328" spans="21:21" x14ac:dyDescent="0.2">
      <c r="U64328" s="59"/>
    </row>
    <row r="64329" spans="21:21" x14ac:dyDescent="0.2">
      <c r="U64329" s="59"/>
    </row>
    <row r="64330" spans="21:21" x14ac:dyDescent="0.2">
      <c r="U64330" s="59"/>
    </row>
    <row r="64331" spans="21:21" x14ac:dyDescent="0.2">
      <c r="U64331" s="59"/>
    </row>
    <row r="64332" spans="21:21" x14ac:dyDescent="0.2">
      <c r="U64332" s="59"/>
    </row>
    <row r="64333" spans="21:21" x14ac:dyDescent="0.2">
      <c r="U64333" s="59"/>
    </row>
    <row r="64334" spans="21:21" x14ac:dyDescent="0.2">
      <c r="U64334" s="59"/>
    </row>
    <row r="64335" spans="21:21" x14ac:dyDescent="0.2">
      <c r="U64335" s="59"/>
    </row>
    <row r="64336" spans="21:21" x14ac:dyDescent="0.2">
      <c r="U64336" s="59"/>
    </row>
    <row r="64337" spans="21:21" x14ac:dyDescent="0.2">
      <c r="U64337" s="59"/>
    </row>
    <row r="64338" spans="21:21" x14ac:dyDescent="0.2">
      <c r="U64338" s="59"/>
    </row>
    <row r="64339" spans="21:21" x14ac:dyDescent="0.2">
      <c r="U64339" s="59"/>
    </row>
    <row r="64340" spans="21:21" x14ac:dyDescent="0.2">
      <c r="U64340" s="59"/>
    </row>
    <row r="64341" spans="21:21" x14ac:dyDescent="0.2">
      <c r="U64341" s="59"/>
    </row>
    <row r="64342" spans="21:21" x14ac:dyDescent="0.2">
      <c r="U64342" s="59"/>
    </row>
    <row r="64343" spans="21:21" x14ac:dyDescent="0.2">
      <c r="U64343" s="59"/>
    </row>
    <row r="64344" spans="21:21" x14ac:dyDescent="0.2">
      <c r="U64344" s="59"/>
    </row>
    <row r="64345" spans="21:21" x14ac:dyDescent="0.2">
      <c r="U64345" s="59"/>
    </row>
    <row r="64346" spans="21:21" x14ac:dyDescent="0.2">
      <c r="U64346" s="59"/>
    </row>
    <row r="64347" spans="21:21" x14ac:dyDescent="0.2">
      <c r="U64347" s="59"/>
    </row>
    <row r="64348" spans="21:21" x14ac:dyDescent="0.2">
      <c r="U64348" s="59"/>
    </row>
    <row r="64349" spans="21:21" x14ac:dyDescent="0.2">
      <c r="U64349" s="59"/>
    </row>
    <row r="64350" spans="21:21" x14ac:dyDescent="0.2">
      <c r="U64350" s="59"/>
    </row>
    <row r="64351" spans="21:21" x14ac:dyDescent="0.2">
      <c r="U64351" s="59"/>
    </row>
    <row r="64352" spans="21:21" x14ac:dyDescent="0.2">
      <c r="U64352" s="59"/>
    </row>
    <row r="64353" spans="21:21" x14ac:dyDescent="0.2">
      <c r="U64353" s="59"/>
    </row>
    <row r="64354" spans="21:21" x14ac:dyDescent="0.2">
      <c r="U64354" s="59"/>
    </row>
    <row r="64355" spans="21:21" x14ac:dyDescent="0.2">
      <c r="U64355" s="59"/>
    </row>
    <row r="64356" spans="21:21" x14ac:dyDescent="0.2">
      <c r="U64356" s="59"/>
    </row>
    <row r="64357" spans="21:21" x14ac:dyDescent="0.2">
      <c r="U64357" s="59"/>
    </row>
    <row r="64358" spans="21:21" x14ac:dyDescent="0.2">
      <c r="U64358" s="59"/>
    </row>
    <row r="64359" spans="21:21" x14ac:dyDescent="0.2">
      <c r="U64359" s="59"/>
    </row>
    <row r="64360" spans="21:21" x14ac:dyDescent="0.2">
      <c r="U64360" s="59"/>
    </row>
    <row r="64361" spans="21:21" x14ac:dyDescent="0.2">
      <c r="U64361" s="59"/>
    </row>
    <row r="64362" spans="21:21" x14ac:dyDescent="0.2">
      <c r="U64362" s="59"/>
    </row>
    <row r="64363" spans="21:21" x14ac:dyDescent="0.2">
      <c r="U64363" s="59"/>
    </row>
    <row r="64364" spans="21:21" x14ac:dyDescent="0.2">
      <c r="U64364" s="59"/>
    </row>
    <row r="64365" spans="21:21" x14ac:dyDescent="0.2">
      <c r="U64365" s="59"/>
    </row>
    <row r="64366" spans="21:21" x14ac:dyDescent="0.2">
      <c r="U64366" s="59"/>
    </row>
    <row r="64367" spans="21:21" x14ac:dyDescent="0.2">
      <c r="U64367" s="59"/>
    </row>
    <row r="64368" spans="21:21" x14ac:dyDescent="0.2">
      <c r="U64368" s="59"/>
    </row>
    <row r="64369" spans="21:21" x14ac:dyDescent="0.2">
      <c r="U64369" s="59"/>
    </row>
    <row r="64370" spans="21:21" x14ac:dyDescent="0.2">
      <c r="U64370" s="59"/>
    </row>
    <row r="64371" spans="21:21" x14ac:dyDescent="0.2">
      <c r="U64371" s="59"/>
    </row>
    <row r="64372" spans="21:21" x14ac:dyDescent="0.2">
      <c r="U64372" s="59"/>
    </row>
    <row r="64373" spans="21:21" x14ac:dyDescent="0.2">
      <c r="U64373" s="59"/>
    </row>
    <row r="64374" spans="21:21" x14ac:dyDescent="0.2">
      <c r="U64374" s="59"/>
    </row>
    <row r="64375" spans="21:21" x14ac:dyDescent="0.2">
      <c r="U64375" s="59"/>
    </row>
    <row r="64376" spans="21:21" x14ac:dyDescent="0.2">
      <c r="U64376" s="59"/>
    </row>
    <row r="64377" spans="21:21" x14ac:dyDescent="0.2">
      <c r="U64377" s="59"/>
    </row>
    <row r="64378" spans="21:21" x14ac:dyDescent="0.2">
      <c r="U64378" s="59"/>
    </row>
    <row r="64379" spans="21:21" x14ac:dyDescent="0.2">
      <c r="U64379" s="59"/>
    </row>
    <row r="64380" spans="21:21" x14ac:dyDescent="0.2">
      <c r="U64380" s="59"/>
    </row>
    <row r="64381" spans="21:21" x14ac:dyDescent="0.2">
      <c r="U64381" s="59"/>
    </row>
    <row r="64382" spans="21:21" x14ac:dyDescent="0.2">
      <c r="U64382" s="59"/>
    </row>
    <row r="64383" spans="21:21" x14ac:dyDescent="0.2">
      <c r="U64383" s="59"/>
    </row>
    <row r="64384" spans="21:21" x14ac:dyDescent="0.2">
      <c r="U64384" s="59"/>
    </row>
    <row r="64385" spans="21:21" x14ac:dyDescent="0.2">
      <c r="U64385" s="59"/>
    </row>
    <row r="64386" spans="21:21" x14ac:dyDescent="0.2">
      <c r="U64386" s="59"/>
    </row>
    <row r="64387" spans="21:21" x14ac:dyDescent="0.2">
      <c r="U64387" s="59"/>
    </row>
    <row r="64388" spans="21:21" x14ac:dyDescent="0.2">
      <c r="U64388" s="59"/>
    </row>
    <row r="64389" spans="21:21" x14ac:dyDescent="0.2">
      <c r="U64389" s="59"/>
    </row>
    <row r="64390" spans="21:21" x14ac:dyDescent="0.2">
      <c r="U64390" s="59"/>
    </row>
    <row r="64391" spans="21:21" x14ac:dyDescent="0.2">
      <c r="U64391" s="59"/>
    </row>
    <row r="64392" spans="21:21" x14ac:dyDescent="0.2">
      <c r="U64392" s="59"/>
    </row>
    <row r="64393" spans="21:21" x14ac:dyDescent="0.2">
      <c r="U64393" s="59"/>
    </row>
    <row r="64394" spans="21:21" x14ac:dyDescent="0.2">
      <c r="U64394" s="59"/>
    </row>
    <row r="64395" spans="21:21" x14ac:dyDescent="0.2">
      <c r="U64395" s="59"/>
    </row>
    <row r="64396" spans="21:21" x14ac:dyDescent="0.2">
      <c r="U64396" s="59"/>
    </row>
    <row r="64397" spans="21:21" x14ac:dyDescent="0.2">
      <c r="U64397" s="59"/>
    </row>
    <row r="64398" spans="21:21" x14ac:dyDescent="0.2">
      <c r="U64398" s="59"/>
    </row>
    <row r="64399" spans="21:21" x14ac:dyDescent="0.2">
      <c r="U64399" s="59"/>
    </row>
    <row r="64400" spans="21:21" x14ac:dyDescent="0.2">
      <c r="U64400" s="59"/>
    </row>
    <row r="64401" spans="21:21" x14ac:dyDescent="0.2">
      <c r="U64401" s="59"/>
    </row>
    <row r="64402" spans="21:21" x14ac:dyDescent="0.2">
      <c r="U64402" s="59"/>
    </row>
    <row r="64403" spans="21:21" x14ac:dyDescent="0.2">
      <c r="U64403" s="59"/>
    </row>
    <row r="64404" spans="21:21" x14ac:dyDescent="0.2">
      <c r="U64404" s="59"/>
    </row>
    <row r="64405" spans="21:21" x14ac:dyDescent="0.2">
      <c r="U64405" s="59"/>
    </row>
    <row r="64406" spans="21:21" x14ac:dyDescent="0.2">
      <c r="U64406" s="59"/>
    </row>
    <row r="64407" spans="21:21" x14ac:dyDescent="0.2">
      <c r="U64407" s="59"/>
    </row>
    <row r="64408" spans="21:21" x14ac:dyDescent="0.2">
      <c r="U64408" s="59"/>
    </row>
    <row r="64409" spans="21:21" x14ac:dyDescent="0.2">
      <c r="U64409" s="59"/>
    </row>
    <row r="64410" spans="21:21" x14ac:dyDescent="0.2">
      <c r="U64410" s="59"/>
    </row>
    <row r="64411" spans="21:21" x14ac:dyDescent="0.2">
      <c r="U64411" s="59"/>
    </row>
    <row r="64412" spans="21:21" x14ac:dyDescent="0.2">
      <c r="U64412" s="59"/>
    </row>
    <row r="64413" spans="21:21" x14ac:dyDescent="0.2">
      <c r="U64413" s="59"/>
    </row>
    <row r="64414" spans="21:21" x14ac:dyDescent="0.2">
      <c r="U64414" s="59"/>
    </row>
    <row r="64415" spans="21:21" x14ac:dyDescent="0.2">
      <c r="U64415" s="59"/>
    </row>
    <row r="64416" spans="21:21" x14ac:dyDescent="0.2">
      <c r="U64416" s="59"/>
    </row>
    <row r="64417" spans="21:21" x14ac:dyDescent="0.2">
      <c r="U64417" s="59"/>
    </row>
    <row r="64418" spans="21:21" x14ac:dyDescent="0.2">
      <c r="U64418" s="59"/>
    </row>
    <row r="64419" spans="21:21" x14ac:dyDescent="0.2">
      <c r="U64419" s="59"/>
    </row>
    <row r="64420" spans="21:21" x14ac:dyDescent="0.2">
      <c r="U64420" s="59"/>
    </row>
    <row r="64421" spans="21:21" x14ac:dyDescent="0.2">
      <c r="U64421" s="59"/>
    </row>
    <row r="64422" spans="21:21" x14ac:dyDescent="0.2">
      <c r="U64422" s="59"/>
    </row>
    <row r="64423" spans="21:21" x14ac:dyDescent="0.2">
      <c r="U64423" s="59"/>
    </row>
    <row r="64424" spans="21:21" x14ac:dyDescent="0.2">
      <c r="U64424" s="59"/>
    </row>
    <row r="64425" spans="21:21" x14ac:dyDescent="0.2">
      <c r="U64425" s="59"/>
    </row>
    <row r="64426" spans="21:21" x14ac:dyDescent="0.2">
      <c r="U64426" s="59"/>
    </row>
    <row r="64427" spans="21:21" x14ac:dyDescent="0.2">
      <c r="U64427" s="59"/>
    </row>
    <row r="64428" spans="21:21" x14ac:dyDescent="0.2">
      <c r="U64428" s="59"/>
    </row>
    <row r="64429" spans="21:21" x14ac:dyDescent="0.2">
      <c r="U64429" s="59"/>
    </row>
    <row r="64430" spans="21:21" x14ac:dyDescent="0.2">
      <c r="U64430" s="59"/>
    </row>
    <row r="64431" spans="21:21" x14ac:dyDescent="0.2">
      <c r="U64431" s="59"/>
    </row>
    <row r="64432" spans="21:21" x14ac:dyDescent="0.2">
      <c r="U64432" s="59"/>
    </row>
    <row r="64433" spans="21:21" x14ac:dyDescent="0.2">
      <c r="U64433" s="59"/>
    </row>
    <row r="64434" spans="21:21" x14ac:dyDescent="0.2">
      <c r="U64434" s="59"/>
    </row>
    <row r="64435" spans="21:21" x14ac:dyDescent="0.2">
      <c r="U64435" s="59"/>
    </row>
    <row r="64436" spans="21:21" x14ac:dyDescent="0.2">
      <c r="U64436" s="59"/>
    </row>
    <row r="64437" spans="21:21" x14ac:dyDescent="0.2">
      <c r="U64437" s="59"/>
    </row>
    <row r="64438" spans="21:21" x14ac:dyDescent="0.2">
      <c r="U64438" s="59"/>
    </row>
    <row r="64439" spans="21:21" x14ac:dyDescent="0.2">
      <c r="U64439" s="59"/>
    </row>
    <row r="64440" spans="21:21" x14ac:dyDescent="0.2">
      <c r="U64440" s="59"/>
    </row>
    <row r="64441" spans="21:21" x14ac:dyDescent="0.2">
      <c r="U64441" s="59"/>
    </row>
    <row r="64442" spans="21:21" x14ac:dyDescent="0.2">
      <c r="U64442" s="59"/>
    </row>
    <row r="64443" spans="21:21" x14ac:dyDescent="0.2">
      <c r="U64443" s="59"/>
    </row>
    <row r="64444" spans="21:21" x14ac:dyDescent="0.2">
      <c r="U64444" s="59"/>
    </row>
    <row r="64445" spans="21:21" x14ac:dyDescent="0.2">
      <c r="U64445" s="59"/>
    </row>
    <row r="64446" spans="21:21" x14ac:dyDescent="0.2">
      <c r="U64446" s="59"/>
    </row>
    <row r="64447" spans="21:21" x14ac:dyDescent="0.2">
      <c r="U64447" s="59"/>
    </row>
    <row r="64448" spans="21:21" x14ac:dyDescent="0.2">
      <c r="U64448" s="59"/>
    </row>
    <row r="64449" spans="21:21" x14ac:dyDescent="0.2">
      <c r="U64449" s="59"/>
    </row>
    <row r="64450" spans="21:21" x14ac:dyDescent="0.2">
      <c r="U64450" s="59"/>
    </row>
    <row r="64451" spans="21:21" x14ac:dyDescent="0.2">
      <c r="U64451" s="59"/>
    </row>
    <row r="64452" spans="21:21" x14ac:dyDescent="0.2">
      <c r="U64452" s="59"/>
    </row>
    <row r="64453" spans="21:21" x14ac:dyDescent="0.2">
      <c r="U64453" s="59"/>
    </row>
    <row r="64454" spans="21:21" x14ac:dyDescent="0.2">
      <c r="U64454" s="59"/>
    </row>
    <row r="64455" spans="21:21" x14ac:dyDescent="0.2">
      <c r="U64455" s="59"/>
    </row>
    <row r="64456" spans="21:21" x14ac:dyDescent="0.2">
      <c r="U64456" s="59"/>
    </row>
    <row r="64457" spans="21:21" x14ac:dyDescent="0.2">
      <c r="U64457" s="59"/>
    </row>
    <row r="64458" spans="21:21" x14ac:dyDescent="0.2">
      <c r="U64458" s="59"/>
    </row>
    <row r="64459" spans="21:21" x14ac:dyDescent="0.2">
      <c r="U64459" s="59"/>
    </row>
    <row r="64460" spans="21:21" x14ac:dyDescent="0.2">
      <c r="U64460" s="59"/>
    </row>
    <row r="64461" spans="21:21" x14ac:dyDescent="0.2">
      <c r="U64461" s="59"/>
    </row>
    <row r="64462" spans="21:21" x14ac:dyDescent="0.2">
      <c r="U64462" s="59"/>
    </row>
    <row r="64463" spans="21:21" x14ac:dyDescent="0.2">
      <c r="U64463" s="59"/>
    </row>
    <row r="64464" spans="21:21" x14ac:dyDescent="0.2">
      <c r="U64464" s="59"/>
    </row>
    <row r="64465" spans="21:21" x14ac:dyDescent="0.2">
      <c r="U64465" s="59"/>
    </row>
    <row r="64466" spans="21:21" x14ac:dyDescent="0.2">
      <c r="U64466" s="59"/>
    </row>
    <row r="64467" spans="21:21" x14ac:dyDescent="0.2">
      <c r="U64467" s="59"/>
    </row>
    <row r="64468" spans="21:21" x14ac:dyDescent="0.2">
      <c r="U64468" s="59"/>
    </row>
    <row r="64469" spans="21:21" x14ac:dyDescent="0.2">
      <c r="U64469" s="59"/>
    </row>
    <row r="64470" spans="21:21" x14ac:dyDescent="0.2">
      <c r="U64470" s="59"/>
    </row>
    <row r="64471" spans="21:21" x14ac:dyDescent="0.2">
      <c r="U64471" s="59"/>
    </row>
    <row r="64472" spans="21:21" x14ac:dyDescent="0.2">
      <c r="U64472" s="59"/>
    </row>
    <row r="64473" spans="21:21" x14ac:dyDescent="0.2">
      <c r="U64473" s="59"/>
    </row>
    <row r="64474" spans="21:21" x14ac:dyDescent="0.2">
      <c r="U64474" s="59"/>
    </row>
    <row r="64475" spans="21:21" x14ac:dyDescent="0.2">
      <c r="U64475" s="59"/>
    </row>
    <row r="64476" spans="21:21" x14ac:dyDescent="0.2">
      <c r="U64476" s="59"/>
    </row>
    <row r="64477" spans="21:21" x14ac:dyDescent="0.2">
      <c r="U64477" s="59"/>
    </row>
    <row r="64478" spans="21:21" x14ac:dyDescent="0.2">
      <c r="U64478" s="59"/>
    </row>
    <row r="64479" spans="21:21" x14ac:dyDescent="0.2">
      <c r="U64479" s="59"/>
    </row>
    <row r="64480" spans="21:21" x14ac:dyDescent="0.2">
      <c r="U64480" s="59"/>
    </row>
    <row r="64481" spans="21:21" x14ac:dyDescent="0.2">
      <c r="U64481" s="59"/>
    </row>
    <row r="64482" spans="21:21" x14ac:dyDescent="0.2">
      <c r="U64482" s="59"/>
    </row>
    <row r="64483" spans="21:21" x14ac:dyDescent="0.2">
      <c r="U64483" s="59"/>
    </row>
    <row r="64484" spans="21:21" x14ac:dyDescent="0.2">
      <c r="U64484" s="59"/>
    </row>
    <row r="64485" spans="21:21" x14ac:dyDescent="0.2">
      <c r="U64485" s="59"/>
    </row>
    <row r="64486" spans="21:21" x14ac:dyDescent="0.2">
      <c r="U64486" s="59"/>
    </row>
    <row r="64487" spans="21:21" x14ac:dyDescent="0.2">
      <c r="U64487" s="59"/>
    </row>
    <row r="64488" spans="21:21" x14ac:dyDescent="0.2">
      <c r="U64488" s="59"/>
    </row>
    <row r="64489" spans="21:21" x14ac:dyDescent="0.2">
      <c r="U64489" s="59"/>
    </row>
    <row r="64490" spans="21:21" x14ac:dyDescent="0.2">
      <c r="U64490" s="59"/>
    </row>
    <row r="64491" spans="21:21" x14ac:dyDescent="0.2">
      <c r="U64491" s="59"/>
    </row>
    <row r="64492" spans="21:21" x14ac:dyDescent="0.2">
      <c r="U64492" s="59"/>
    </row>
    <row r="64493" spans="21:21" x14ac:dyDescent="0.2">
      <c r="U64493" s="59"/>
    </row>
    <row r="64494" spans="21:21" x14ac:dyDescent="0.2">
      <c r="U64494" s="59"/>
    </row>
    <row r="64495" spans="21:21" x14ac:dyDescent="0.2">
      <c r="U64495" s="59"/>
    </row>
    <row r="64496" spans="21:21" x14ac:dyDescent="0.2">
      <c r="U64496" s="59"/>
    </row>
    <row r="64497" spans="21:21" x14ac:dyDescent="0.2">
      <c r="U64497" s="59"/>
    </row>
    <row r="64498" spans="21:21" x14ac:dyDescent="0.2">
      <c r="U64498" s="59"/>
    </row>
    <row r="64499" spans="21:21" x14ac:dyDescent="0.2">
      <c r="U64499" s="59"/>
    </row>
    <row r="64500" spans="21:21" x14ac:dyDescent="0.2">
      <c r="U64500" s="59"/>
    </row>
    <row r="64501" spans="21:21" x14ac:dyDescent="0.2">
      <c r="U64501" s="59"/>
    </row>
    <row r="64502" spans="21:21" x14ac:dyDescent="0.2">
      <c r="U64502" s="59"/>
    </row>
    <row r="64503" spans="21:21" x14ac:dyDescent="0.2">
      <c r="U64503" s="59"/>
    </row>
    <row r="64504" spans="21:21" x14ac:dyDescent="0.2">
      <c r="U64504" s="59"/>
    </row>
    <row r="64505" spans="21:21" x14ac:dyDescent="0.2">
      <c r="U64505" s="59"/>
    </row>
    <row r="64506" spans="21:21" x14ac:dyDescent="0.2">
      <c r="U64506" s="59"/>
    </row>
    <row r="64507" spans="21:21" x14ac:dyDescent="0.2">
      <c r="U64507" s="59"/>
    </row>
    <row r="64508" spans="21:21" x14ac:dyDescent="0.2">
      <c r="U64508" s="59"/>
    </row>
    <row r="64509" spans="21:21" x14ac:dyDescent="0.2">
      <c r="U64509" s="59"/>
    </row>
    <row r="64510" spans="21:21" x14ac:dyDescent="0.2">
      <c r="U64510" s="59"/>
    </row>
    <row r="64511" spans="21:21" x14ac:dyDescent="0.2">
      <c r="U64511" s="59"/>
    </row>
    <row r="64512" spans="21:21" x14ac:dyDescent="0.2">
      <c r="U64512" s="59"/>
    </row>
    <row r="64513" spans="21:21" x14ac:dyDescent="0.2">
      <c r="U64513" s="59"/>
    </row>
    <row r="64514" spans="21:21" x14ac:dyDescent="0.2">
      <c r="U64514" s="59"/>
    </row>
    <row r="64515" spans="21:21" x14ac:dyDescent="0.2">
      <c r="U64515" s="59"/>
    </row>
    <row r="64516" spans="21:21" x14ac:dyDescent="0.2">
      <c r="U64516" s="59"/>
    </row>
    <row r="64517" spans="21:21" x14ac:dyDescent="0.2">
      <c r="U64517" s="59"/>
    </row>
    <row r="64518" spans="21:21" x14ac:dyDescent="0.2">
      <c r="U64518" s="59"/>
    </row>
    <row r="64519" spans="21:21" x14ac:dyDescent="0.2">
      <c r="U64519" s="59"/>
    </row>
    <row r="64520" spans="21:21" x14ac:dyDescent="0.2">
      <c r="U64520" s="59"/>
    </row>
    <row r="64521" spans="21:21" x14ac:dyDescent="0.2">
      <c r="U64521" s="59"/>
    </row>
    <row r="64522" spans="21:21" x14ac:dyDescent="0.2">
      <c r="U64522" s="59"/>
    </row>
    <row r="64523" spans="21:21" x14ac:dyDescent="0.2">
      <c r="U64523" s="59"/>
    </row>
    <row r="64524" spans="21:21" x14ac:dyDescent="0.2">
      <c r="U64524" s="59"/>
    </row>
    <row r="64525" spans="21:21" x14ac:dyDescent="0.2">
      <c r="U64525" s="59"/>
    </row>
    <row r="64526" spans="21:21" x14ac:dyDescent="0.2">
      <c r="U64526" s="59"/>
    </row>
    <row r="64527" spans="21:21" x14ac:dyDescent="0.2">
      <c r="U64527" s="59"/>
    </row>
    <row r="64528" spans="21:21" x14ac:dyDescent="0.2">
      <c r="U64528" s="59"/>
    </row>
    <row r="64529" spans="21:21" x14ac:dyDescent="0.2">
      <c r="U64529" s="59"/>
    </row>
    <row r="64530" spans="21:21" x14ac:dyDescent="0.2">
      <c r="U64530" s="59"/>
    </row>
    <row r="64531" spans="21:21" x14ac:dyDescent="0.2">
      <c r="U64531" s="59"/>
    </row>
    <row r="64532" spans="21:21" x14ac:dyDescent="0.2">
      <c r="U64532" s="59"/>
    </row>
    <row r="64533" spans="21:21" x14ac:dyDescent="0.2">
      <c r="U64533" s="59"/>
    </row>
    <row r="64534" spans="21:21" x14ac:dyDescent="0.2">
      <c r="U64534" s="59"/>
    </row>
    <row r="64535" spans="21:21" x14ac:dyDescent="0.2">
      <c r="U64535" s="59"/>
    </row>
    <row r="64536" spans="21:21" x14ac:dyDescent="0.2">
      <c r="U64536" s="59"/>
    </row>
    <row r="64537" spans="21:21" x14ac:dyDescent="0.2">
      <c r="U64537" s="59"/>
    </row>
    <row r="64538" spans="21:21" x14ac:dyDescent="0.2">
      <c r="U64538" s="59"/>
    </row>
    <row r="64539" spans="21:21" x14ac:dyDescent="0.2">
      <c r="U64539" s="59"/>
    </row>
    <row r="64540" spans="21:21" x14ac:dyDescent="0.2">
      <c r="U64540" s="59"/>
    </row>
    <row r="64541" spans="21:21" x14ac:dyDescent="0.2">
      <c r="U64541" s="59"/>
    </row>
    <row r="64542" spans="21:21" x14ac:dyDescent="0.2">
      <c r="U64542" s="59"/>
    </row>
    <row r="64543" spans="21:21" x14ac:dyDescent="0.2">
      <c r="U64543" s="59"/>
    </row>
    <row r="64544" spans="21:21" x14ac:dyDescent="0.2">
      <c r="U64544" s="59"/>
    </row>
    <row r="64545" spans="21:21" x14ac:dyDescent="0.2">
      <c r="U64545" s="59"/>
    </row>
    <row r="64546" spans="21:21" x14ac:dyDescent="0.2">
      <c r="U64546" s="59"/>
    </row>
    <row r="64547" spans="21:21" x14ac:dyDescent="0.2">
      <c r="U64547" s="59"/>
    </row>
    <row r="64548" spans="21:21" x14ac:dyDescent="0.2">
      <c r="U64548" s="59"/>
    </row>
    <row r="64549" spans="21:21" x14ac:dyDescent="0.2">
      <c r="U64549" s="59"/>
    </row>
    <row r="64550" spans="21:21" x14ac:dyDescent="0.2">
      <c r="U64550" s="59"/>
    </row>
    <row r="64551" spans="21:21" x14ac:dyDescent="0.2">
      <c r="U64551" s="59"/>
    </row>
    <row r="64552" spans="21:21" x14ac:dyDescent="0.2">
      <c r="U64552" s="59"/>
    </row>
    <row r="64553" spans="21:21" x14ac:dyDescent="0.2">
      <c r="U64553" s="59"/>
    </row>
    <row r="64554" spans="21:21" x14ac:dyDescent="0.2">
      <c r="U64554" s="59"/>
    </row>
    <row r="64555" spans="21:21" x14ac:dyDescent="0.2">
      <c r="U64555" s="59"/>
    </row>
    <row r="64556" spans="21:21" x14ac:dyDescent="0.2">
      <c r="U64556" s="59"/>
    </row>
    <row r="64557" spans="21:21" x14ac:dyDescent="0.2">
      <c r="U64557" s="59"/>
    </row>
    <row r="64558" spans="21:21" x14ac:dyDescent="0.2">
      <c r="U64558" s="59"/>
    </row>
    <row r="64559" spans="21:21" x14ac:dyDescent="0.2">
      <c r="U64559" s="59"/>
    </row>
    <row r="64560" spans="21:21" x14ac:dyDescent="0.2">
      <c r="U64560" s="59"/>
    </row>
    <row r="64561" spans="21:21" x14ac:dyDescent="0.2">
      <c r="U64561" s="59"/>
    </row>
    <row r="64562" spans="21:21" x14ac:dyDescent="0.2">
      <c r="U64562" s="59"/>
    </row>
    <row r="64563" spans="21:21" x14ac:dyDescent="0.2">
      <c r="U64563" s="59"/>
    </row>
    <row r="64564" spans="21:21" x14ac:dyDescent="0.2">
      <c r="U64564" s="59"/>
    </row>
    <row r="64565" spans="21:21" x14ac:dyDescent="0.2">
      <c r="U64565" s="59"/>
    </row>
    <row r="64566" spans="21:21" x14ac:dyDescent="0.2">
      <c r="U64566" s="59"/>
    </row>
    <row r="64567" spans="21:21" x14ac:dyDescent="0.2">
      <c r="U64567" s="59"/>
    </row>
    <row r="64568" spans="21:21" x14ac:dyDescent="0.2">
      <c r="U64568" s="59"/>
    </row>
    <row r="64569" spans="21:21" x14ac:dyDescent="0.2">
      <c r="U64569" s="59"/>
    </row>
    <row r="64570" spans="21:21" x14ac:dyDescent="0.2">
      <c r="U64570" s="59"/>
    </row>
    <row r="64571" spans="21:21" x14ac:dyDescent="0.2">
      <c r="U64571" s="59"/>
    </row>
    <row r="64572" spans="21:21" x14ac:dyDescent="0.2">
      <c r="U64572" s="59"/>
    </row>
    <row r="64573" spans="21:21" x14ac:dyDescent="0.2">
      <c r="U64573" s="59"/>
    </row>
    <row r="64574" spans="21:21" x14ac:dyDescent="0.2">
      <c r="U64574" s="59"/>
    </row>
    <row r="64575" spans="21:21" x14ac:dyDescent="0.2">
      <c r="U64575" s="59"/>
    </row>
    <row r="64576" spans="21:21" x14ac:dyDescent="0.2">
      <c r="U64576" s="59"/>
    </row>
    <row r="64577" spans="21:21" x14ac:dyDescent="0.2">
      <c r="U64577" s="59"/>
    </row>
    <row r="64578" spans="21:21" x14ac:dyDescent="0.2">
      <c r="U64578" s="59"/>
    </row>
    <row r="64579" spans="21:21" x14ac:dyDescent="0.2">
      <c r="U64579" s="59"/>
    </row>
    <row r="64580" spans="21:21" x14ac:dyDescent="0.2">
      <c r="U64580" s="59"/>
    </row>
    <row r="64581" spans="21:21" x14ac:dyDescent="0.2">
      <c r="U64581" s="59"/>
    </row>
    <row r="64582" spans="21:21" x14ac:dyDescent="0.2">
      <c r="U64582" s="59"/>
    </row>
    <row r="64583" spans="21:21" x14ac:dyDescent="0.2">
      <c r="U64583" s="59"/>
    </row>
    <row r="64584" spans="21:21" x14ac:dyDescent="0.2">
      <c r="U64584" s="59"/>
    </row>
    <row r="64585" spans="21:21" x14ac:dyDescent="0.2">
      <c r="U64585" s="59"/>
    </row>
    <row r="64586" spans="21:21" x14ac:dyDescent="0.2">
      <c r="U64586" s="59"/>
    </row>
    <row r="64587" spans="21:21" x14ac:dyDescent="0.2">
      <c r="U64587" s="59"/>
    </row>
    <row r="64588" spans="21:21" x14ac:dyDescent="0.2">
      <c r="U64588" s="59"/>
    </row>
    <row r="64589" spans="21:21" x14ac:dyDescent="0.2">
      <c r="U64589" s="59"/>
    </row>
    <row r="64590" spans="21:21" x14ac:dyDescent="0.2">
      <c r="U64590" s="59"/>
    </row>
    <row r="64591" spans="21:21" x14ac:dyDescent="0.2">
      <c r="U64591" s="59"/>
    </row>
    <row r="64592" spans="21:21" x14ac:dyDescent="0.2">
      <c r="U64592" s="59"/>
    </row>
    <row r="64593" spans="21:21" x14ac:dyDescent="0.2">
      <c r="U64593" s="59"/>
    </row>
    <row r="64594" spans="21:21" x14ac:dyDescent="0.2">
      <c r="U64594" s="59"/>
    </row>
    <row r="64595" spans="21:21" x14ac:dyDescent="0.2">
      <c r="U64595" s="59"/>
    </row>
    <row r="64596" spans="21:21" x14ac:dyDescent="0.2">
      <c r="U64596" s="59"/>
    </row>
    <row r="64597" spans="21:21" x14ac:dyDescent="0.2">
      <c r="U64597" s="59"/>
    </row>
    <row r="64598" spans="21:21" x14ac:dyDescent="0.2">
      <c r="U64598" s="59"/>
    </row>
    <row r="64599" spans="21:21" x14ac:dyDescent="0.2">
      <c r="U64599" s="59"/>
    </row>
    <row r="64600" spans="21:21" x14ac:dyDescent="0.2">
      <c r="U64600" s="59"/>
    </row>
    <row r="64601" spans="21:21" x14ac:dyDescent="0.2">
      <c r="U64601" s="59"/>
    </row>
    <row r="64602" spans="21:21" x14ac:dyDescent="0.2">
      <c r="U64602" s="59"/>
    </row>
    <row r="64603" spans="21:21" x14ac:dyDescent="0.2">
      <c r="U64603" s="59"/>
    </row>
    <row r="64604" spans="21:21" x14ac:dyDescent="0.2">
      <c r="U64604" s="59"/>
    </row>
    <row r="64605" spans="21:21" x14ac:dyDescent="0.2">
      <c r="U64605" s="59"/>
    </row>
    <row r="64606" spans="21:21" x14ac:dyDescent="0.2">
      <c r="U64606" s="59"/>
    </row>
    <row r="64607" spans="21:21" x14ac:dyDescent="0.2">
      <c r="U64607" s="59"/>
    </row>
    <row r="64608" spans="21:21" x14ac:dyDescent="0.2">
      <c r="U64608" s="59"/>
    </row>
    <row r="64609" spans="21:21" x14ac:dyDescent="0.2">
      <c r="U64609" s="59"/>
    </row>
    <row r="64610" spans="21:21" x14ac:dyDescent="0.2">
      <c r="U64610" s="59"/>
    </row>
    <row r="64611" spans="21:21" x14ac:dyDescent="0.2">
      <c r="U64611" s="59"/>
    </row>
    <row r="64612" spans="21:21" x14ac:dyDescent="0.2">
      <c r="U64612" s="59"/>
    </row>
    <row r="64613" spans="21:21" x14ac:dyDescent="0.2">
      <c r="U64613" s="59"/>
    </row>
    <row r="64614" spans="21:21" x14ac:dyDescent="0.2">
      <c r="U64614" s="59"/>
    </row>
    <row r="64615" spans="21:21" x14ac:dyDescent="0.2">
      <c r="U64615" s="59"/>
    </row>
    <row r="64616" spans="21:21" x14ac:dyDescent="0.2">
      <c r="U64616" s="59"/>
    </row>
    <row r="64617" spans="21:21" x14ac:dyDescent="0.2">
      <c r="U64617" s="59"/>
    </row>
    <row r="64618" spans="21:21" x14ac:dyDescent="0.2">
      <c r="U64618" s="59"/>
    </row>
    <row r="64619" spans="21:21" x14ac:dyDescent="0.2">
      <c r="U64619" s="59"/>
    </row>
    <row r="64620" spans="21:21" x14ac:dyDescent="0.2">
      <c r="U64620" s="59"/>
    </row>
    <row r="64621" spans="21:21" x14ac:dyDescent="0.2">
      <c r="U64621" s="59"/>
    </row>
    <row r="64622" spans="21:21" x14ac:dyDescent="0.2">
      <c r="U64622" s="59"/>
    </row>
    <row r="64623" spans="21:21" x14ac:dyDescent="0.2">
      <c r="U64623" s="59"/>
    </row>
    <row r="64624" spans="21:21" x14ac:dyDescent="0.2">
      <c r="U64624" s="59"/>
    </row>
    <row r="64625" spans="21:21" x14ac:dyDescent="0.2">
      <c r="U64625" s="59"/>
    </row>
    <row r="64626" spans="21:21" x14ac:dyDescent="0.2">
      <c r="U64626" s="59"/>
    </row>
    <row r="64627" spans="21:21" x14ac:dyDescent="0.2">
      <c r="U64627" s="59"/>
    </row>
    <row r="64628" spans="21:21" x14ac:dyDescent="0.2">
      <c r="U64628" s="59"/>
    </row>
    <row r="64629" spans="21:21" x14ac:dyDescent="0.2">
      <c r="U64629" s="59"/>
    </row>
    <row r="64630" spans="21:21" x14ac:dyDescent="0.2">
      <c r="U64630" s="59"/>
    </row>
    <row r="64631" spans="21:21" x14ac:dyDescent="0.2">
      <c r="U64631" s="59"/>
    </row>
    <row r="64632" spans="21:21" x14ac:dyDescent="0.2">
      <c r="U64632" s="59"/>
    </row>
    <row r="64633" spans="21:21" x14ac:dyDescent="0.2">
      <c r="U64633" s="59"/>
    </row>
    <row r="64634" spans="21:21" x14ac:dyDescent="0.2">
      <c r="U64634" s="59"/>
    </row>
    <row r="64635" spans="21:21" x14ac:dyDescent="0.2">
      <c r="U64635" s="59"/>
    </row>
    <row r="64636" spans="21:21" x14ac:dyDescent="0.2">
      <c r="U64636" s="59"/>
    </row>
    <row r="64637" spans="21:21" x14ac:dyDescent="0.2">
      <c r="U64637" s="59"/>
    </row>
    <row r="64638" spans="21:21" x14ac:dyDescent="0.2">
      <c r="U64638" s="59"/>
    </row>
    <row r="64639" spans="21:21" x14ac:dyDescent="0.2">
      <c r="U64639" s="59"/>
    </row>
    <row r="64640" spans="21:21" x14ac:dyDescent="0.2">
      <c r="U64640" s="59"/>
    </row>
    <row r="64641" spans="21:21" x14ac:dyDescent="0.2">
      <c r="U64641" s="59"/>
    </row>
    <row r="64642" spans="21:21" x14ac:dyDescent="0.2">
      <c r="U64642" s="59"/>
    </row>
    <row r="64643" spans="21:21" x14ac:dyDescent="0.2">
      <c r="U64643" s="59"/>
    </row>
    <row r="64644" spans="21:21" x14ac:dyDescent="0.2">
      <c r="U64644" s="59"/>
    </row>
    <row r="64645" spans="21:21" x14ac:dyDescent="0.2">
      <c r="U64645" s="59"/>
    </row>
    <row r="64646" spans="21:21" x14ac:dyDescent="0.2">
      <c r="U64646" s="59"/>
    </row>
    <row r="64647" spans="21:21" x14ac:dyDescent="0.2">
      <c r="U64647" s="59"/>
    </row>
    <row r="64648" spans="21:21" x14ac:dyDescent="0.2">
      <c r="U64648" s="59"/>
    </row>
    <row r="64649" spans="21:21" x14ac:dyDescent="0.2">
      <c r="U64649" s="59"/>
    </row>
    <row r="64650" spans="21:21" x14ac:dyDescent="0.2">
      <c r="U64650" s="59"/>
    </row>
    <row r="64651" spans="21:21" x14ac:dyDescent="0.2">
      <c r="U64651" s="59"/>
    </row>
    <row r="64652" spans="21:21" x14ac:dyDescent="0.2">
      <c r="U64652" s="59"/>
    </row>
    <row r="64653" spans="21:21" x14ac:dyDescent="0.2">
      <c r="U64653" s="59"/>
    </row>
    <row r="64654" spans="21:21" x14ac:dyDescent="0.2">
      <c r="U64654" s="59"/>
    </row>
    <row r="64655" spans="21:21" x14ac:dyDescent="0.2">
      <c r="U64655" s="59"/>
    </row>
    <row r="64656" spans="21:21" x14ac:dyDescent="0.2">
      <c r="U64656" s="59"/>
    </row>
    <row r="64657" spans="21:21" x14ac:dyDescent="0.2">
      <c r="U64657" s="59"/>
    </row>
    <row r="64658" spans="21:21" x14ac:dyDescent="0.2">
      <c r="U64658" s="59"/>
    </row>
    <row r="64659" spans="21:21" x14ac:dyDescent="0.2">
      <c r="U64659" s="59"/>
    </row>
    <row r="64660" spans="21:21" x14ac:dyDescent="0.2">
      <c r="U64660" s="59"/>
    </row>
    <row r="64661" spans="21:21" x14ac:dyDescent="0.2">
      <c r="U64661" s="59"/>
    </row>
    <row r="64662" spans="21:21" x14ac:dyDescent="0.2">
      <c r="U64662" s="59"/>
    </row>
    <row r="64663" spans="21:21" x14ac:dyDescent="0.2">
      <c r="U64663" s="59"/>
    </row>
    <row r="64664" spans="21:21" x14ac:dyDescent="0.2">
      <c r="U64664" s="59"/>
    </row>
    <row r="64665" spans="21:21" x14ac:dyDescent="0.2">
      <c r="U64665" s="59"/>
    </row>
    <row r="64666" spans="21:21" x14ac:dyDescent="0.2">
      <c r="U64666" s="59"/>
    </row>
    <row r="64667" spans="21:21" x14ac:dyDescent="0.2">
      <c r="U64667" s="59"/>
    </row>
    <row r="64668" spans="21:21" x14ac:dyDescent="0.2">
      <c r="U64668" s="59"/>
    </row>
    <row r="64669" spans="21:21" x14ac:dyDescent="0.2">
      <c r="U64669" s="59"/>
    </row>
    <row r="64670" spans="21:21" x14ac:dyDescent="0.2">
      <c r="U64670" s="59"/>
    </row>
    <row r="64671" spans="21:21" x14ac:dyDescent="0.2">
      <c r="U64671" s="59"/>
    </row>
    <row r="64672" spans="21:21" x14ac:dyDescent="0.2">
      <c r="U64672" s="59"/>
    </row>
    <row r="64673" spans="21:21" x14ac:dyDescent="0.2">
      <c r="U64673" s="59"/>
    </row>
    <row r="64674" spans="21:21" x14ac:dyDescent="0.2">
      <c r="U64674" s="59"/>
    </row>
    <row r="64675" spans="21:21" x14ac:dyDescent="0.2">
      <c r="U64675" s="59"/>
    </row>
    <row r="64676" spans="21:21" x14ac:dyDescent="0.2">
      <c r="U64676" s="59"/>
    </row>
    <row r="64677" spans="21:21" x14ac:dyDescent="0.2">
      <c r="U64677" s="59"/>
    </row>
    <row r="64678" spans="21:21" x14ac:dyDescent="0.2">
      <c r="U64678" s="59"/>
    </row>
    <row r="64679" spans="21:21" x14ac:dyDescent="0.2">
      <c r="U64679" s="59"/>
    </row>
    <row r="64680" spans="21:21" x14ac:dyDescent="0.2">
      <c r="U64680" s="59"/>
    </row>
    <row r="64681" spans="21:21" x14ac:dyDescent="0.2">
      <c r="U64681" s="59"/>
    </row>
    <row r="64682" spans="21:21" x14ac:dyDescent="0.2">
      <c r="U64682" s="59"/>
    </row>
    <row r="64683" spans="21:21" x14ac:dyDescent="0.2">
      <c r="U64683" s="59"/>
    </row>
    <row r="64684" spans="21:21" x14ac:dyDescent="0.2">
      <c r="U64684" s="59"/>
    </row>
    <row r="64685" spans="21:21" x14ac:dyDescent="0.2">
      <c r="U64685" s="59"/>
    </row>
    <row r="64686" spans="21:21" x14ac:dyDescent="0.2">
      <c r="U64686" s="59"/>
    </row>
    <row r="64687" spans="21:21" x14ac:dyDescent="0.2">
      <c r="U64687" s="59"/>
    </row>
    <row r="64688" spans="21:21" x14ac:dyDescent="0.2">
      <c r="U64688" s="59"/>
    </row>
    <row r="64689" spans="21:21" x14ac:dyDescent="0.2">
      <c r="U64689" s="59"/>
    </row>
    <row r="64690" spans="21:21" x14ac:dyDescent="0.2">
      <c r="U64690" s="59"/>
    </row>
    <row r="64691" spans="21:21" x14ac:dyDescent="0.2">
      <c r="U64691" s="59"/>
    </row>
    <row r="64692" spans="21:21" x14ac:dyDescent="0.2">
      <c r="U64692" s="59"/>
    </row>
    <row r="64693" spans="21:21" x14ac:dyDescent="0.2">
      <c r="U64693" s="59"/>
    </row>
    <row r="64694" spans="21:21" x14ac:dyDescent="0.2">
      <c r="U64694" s="59"/>
    </row>
    <row r="64695" spans="21:21" x14ac:dyDescent="0.2">
      <c r="U64695" s="59"/>
    </row>
    <row r="64696" spans="21:21" x14ac:dyDescent="0.2">
      <c r="U64696" s="59"/>
    </row>
    <row r="64697" spans="21:21" x14ac:dyDescent="0.2">
      <c r="U64697" s="59"/>
    </row>
    <row r="64698" spans="21:21" x14ac:dyDescent="0.2">
      <c r="U64698" s="59"/>
    </row>
    <row r="64699" spans="21:21" x14ac:dyDescent="0.2">
      <c r="U64699" s="59"/>
    </row>
    <row r="64700" spans="21:21" x14ac:dyDescent="0.2">
      <c r="U64700" s="59"/>
    </row>
    <row r="64701" spans="21:21" x14ac:dyDescent="0.2">
      <c r="U64701" s="59"/>
    </row>
    <row r="64702" spans="21:21" x14ac:dyDescent="0.2">
      <c r="U64702" s="59"/>
    </row>
    <row r="64703" spans="21:21" x14ac:dyDescent="0.2">
      <c r="U64703" s="59"/>
    </row>
    <row r="64704" spans="21:21" x14ac:dyDescent="0.2">
      <c r="U64704" s="59"/>
    </row>
    <row r="64705" spans="21:21" x14ac:dyDescent="0.2">
      <c r="U64705" s="59"/>
    </row>
    <row r="64706" spans="21:21" x14ac:dyDescent="0.2">
      <c r="U64706" s="59"/>
    </row>
    <row r="64707" spans="21:21" x14ac:dyDescent="0.2">
      <c r="U64707" s="59"/>
    </row>
    <row r="64708" spans="21:21" x14ac:dyDescent="0.2">
      <c r="U64708" s="59"/>
    </row>
    <row r="64709" spans="21:21" x14ac:dyDescent="0.2">
      <c r="U64709" s="59"/>
    </row>
    <row r="64710" spans="21:21" x14ac:dyDescent="0.2">
      <c r="U64710" s="59"/>
    </row>
    <row r="64711" spans="21:21" x14ac:dyDescent="0.2">
      <c r="U64711" s="59"/>
    </row>
    <row r="64712" spans="21:21" x14ac:dyDescent="0.2">
      <c r="U64712" s="59"/>
    </row>
    <row r="64713" spans="21:21" x14ac:dyDescent="0.2">
      <c r="U64713" s="59"/>
    </row>
    <row r="64714" spans="21:21" x14ac:dyDescent="0.2">
      <c r="U64714" s="59"/>
    </row>
    <row r="64715" spans="21:21" x14ac:dyDescent="0.2">
      <c r="U64715" s="59"/>
    </row>
    <row r="64716" spans="21:21" x14ac:dyDescent="0.2">
      <c r="U64716" s="59"/>
    </row>
    <row r="64717" spans="21:21" x14ac:dyDescent="0.2">
      <c r="U64717" s="59"/>
    </row>
    <row r="64718" spans="21:21" x14ac:dyDescent="0.2">
      <c r="U64718" s="59"/>
    </row>
    <row r="64719" spans="21:21" x14ac:dyDescent="0.2">
      <c r="U64719" s="59"/>
    </row>
    <row r="64720" spans="21:21" x14ac:dyDescent="0.2">
      <c r="U64720" s="59"/>
    </row>
    <row r="64721" spans="21:21" x14ac:dyDescent="0.2">
      <c r="U64721" s="59"/>
    </row>
    <row r="64722" spans="21:21" x14ac:dyDescent="0.2">
      <c r="U64722" s="59"/>
    </row>
    <row r="64723" spans="21:21" x14ac:dyDescent="0.2">
      <c r="U64723" s="59"/>
    </row>
    <row r="64724" spans="21:21" x14ac:dyDescent="0.2">
      <c r="U64724" s="59"/>
    </row>
    <row r="64725" spans="21:21" x14ac:dyDescent="0.2">
      <c r="U64725" s="59"/>
    </row>
    <row r="64726" spans="21:21" x14ac:dyDescent="0.2">
      <c r="U64726" s="59"/>
    </row>
    <row r="64727" spans="21:21" x14ac:dyDescent="0.2">
      <c r="U64727" s="59"/>
    </row>
    <row r="64728" spans="21:21" x14ac:dyDescent="0.2">
      <c r="U64728" s="59"/>
    </row>
    <row r="64729" spans="21:21" x14ac:dyDescent="0.2">
      <c r="U64729" s="59"/>
    </row>
    <row r="64730" spans="21:21" x14ac:dyDescent="0.2">
      <c r="U64730" s="59"/>
    </row>
    <row r="64731" spans="21:21" x14ac:dyDescent="0.2">
      <c r="U64731" s="59"/>
    </row>
    <row r="64732" spans="21:21" x14ac:dyDescent="0.2">
      <c r="U64732" s="59"/>
    </row>
    <row r="64733" spans="21:21" x14ac:dyDescent="0.2">
      <c r="U64733" s="59"/>
    </row>
    <row r="64734" spans="21:21" x14ac:dyDescent="0.2">
      <c r="U64734" s="59"/>
    </row>
    <row r="64735" spans="21:21" x14ac:dyDescent="0.2">
      <c r="U64735" s="59"/>
    </row>
    <row r="64736" spans="21:21" x14ac:dyDescent="0.2">
      <c r="U64736" s="59"/>
    </row>
    <row r="64737" spans="21:21" x14ac:dyDescent="0.2">
      <c r="U64737" s="59"/>
    </row>
    <row r="64738" spans="21:21" x14ac:dyDescent="0.2">
      <c r="U64738" s="59"/>
    </row>
    <row r="64739" spans="21:21" x14ac:dyDescent="0.2">
      <c r="U64739" s="59"/>
    </row>
    <row r="64740" spans="21:21" x14ac:dyDescent="0.2">
      <c r="U64740" s="59"/>
    </row>
    <row r="64741" spans="21:21" x14ac:dyDescent="0.2">
      <c r="U64741" s="59"/>
    </row>
    <row r="64742" spans="21:21" x14ac:dyDescent="0.2">
      <c r="U64742" s="59"/>
    </row>
    <row r="64743" spans="21:21" x14ac:dyDescent="0.2">
      <c r="U64743" s="59"/>
    </row>
    <row r="64744" spans="21:21" x14ac:dyDescent="0.2">
      <c r="U64744" s="59"/>
    </row>
    <row r="64745" spans="21:21" x14ac:dyDescent="0.2">
      <c r="U64745" s="59"/>
    </row>
    <row r="64746" spans="21:21" x14ac:dyDescent="0.2">
      <c r="U64746" s="59"/>
    </row>
    <row r="64747" spans="21:21" x14ac:dyDescent="0.2">
      <c r="U64747" s="59"/>
    </row>
    <row r="64748" spans="21:21" x14ac:dyDescent="0.2">
      <c r="U64748" s="59"/>
    </row>
    <row r="64749" spans="21:21" x14ac:dyDescent="0.2">
      <c r="U64749" s="59"/>
    </row>
    <row r="64750" spans="21:21" x14ac:dyDescent="0.2">
      <c r="U64750" s="59"/>
    </row>
    <row r="64751" spans="21:21" x14ac:dyDescent="0.2">
      <c r="U64751" s="59"/>
    </row>
    <row r="64752" spans="21:21" x14ac:dyDescent="0.2">
      <c r="U64752" s="59"/>
    </row>
    <row r="64753" spans="21:21" x14ac:dyDescent="0.2">
      <c r="U64753" s="59"/>
    </row>
    <row r="64754" spans="21:21" x14ac:dyDescent="0.2">
      <c r="U64754" s="59"/>
    </row>
    <row r="64755" spans="21:21" x14ac:dyDescent="0.2">
      <c r="U64755" s="59"/>
    </row>
    <row r="64756" spans="21:21" x14ac:dyDescent="0.2">
      <c r="U64756" s="59"/>
    </row>
    <row r="64757" spans="21:21" x14ac:dyDescent="0.2">
      <c r="U64757" s="59"/>
    </row>
    <row r="64758" spans="21:21" x14ac:dyDescent="0.2">
      <c r="U64758" s="59"/>
    </row>
    <row r="64759" spans="21:21" x14ac:dyDescent="0.2">
      <c r="U64759" s="59"/>
    </row>
    <row r="64760" spans="21:21" x14ac:dyDescent="0.2">
      <c r="U64760" s="59"/>
    </row>
    <row r="64761" spans="21:21" x14ac:dyDescent="0.2">
      <c r="U64761" s="59"/>
    </row>
    <row r="64762" spans="21:21" x14ac:dyDescent="0.2">
      <c r="U64762" s="59"/>
    </row>
    <row r="64763" spans="21:21" x14ac:dyDescent="0.2">
      <c r="U64763" s="59"/>
    </row>
    <row r="64764" spans="21:21" x14ac:dyDescent="0.2">
      <c r="U64764" s="59"/>
    </row>
    <row r="64765" spans="21:21" x14ac:dyDescent="0.2">
      <c r="U64765" s="59"/>
    </row>
    <row r="64766" spans="21:21" x14ac:dyDescent="0.2">
      <c r="U64766" s="59"/>
    </row>
    <row r="64767" spans="21:21" x14ac:dyDescent="0.2">
      <c r="U64767" s="59"/>
    </row>
    <row r="64768" spans="21:21" x14ac:dyDescent="0.2">
      <c r="U64768" s="59"/>
    </row>
    <row r="64769" spans="21:21" x14ac:dyDescent="0.2">
      <c r="U64769" s="59"/>
    </row>
    <row r="64770" spans="21:21" x14ac:dyDescent="0.2">
      <c r="U64770" s="59"/>
    </row>
    <row r="64771" spans="21:21" x14ac:dyDescent="0.2">
      <c r="U64771" s="59"/>
    </row>
    <row r="64772" spans="21:21" x14ac:dyDescent="0.2">
      <c r="U64772" s="59"/>
    </row>
    <row r="64773" spans="21:21" x14ac:dyDescent="0.2">
      <c r="U64773" s="59"/>
    </row>
    <row r="64774" spans="21:21" x14ac:dyDescent="0.2">
      <c r="U64774" s="59"/>
    </row>
    <row r="64775" spans="21:21" x14ac:dyDescent="0.2">
      <c r="U64775" s="59"/>
    </row>
    <row r="64776" spans="21:21" x14ac:dyDescent="0.2">
      <c r="U64776" s="59"/>
    </row>
    <row r="64777" spans="21:21" x14ac:dyDescent="0.2">
      <c r="U64777" s="59"/>
    </row>
    <row r="64778" spans="21:21" x14ac:dyDescent="0.2">
      <c r="U64778" s="59"/>
    </row>
    <row r="64779" spans="21:21" x14ac:dyDescent="0.2">
      <c r="U64779" s="59"/>
    </row>
    <row r="64780" spans="21:21" x14ac:dyDescent="0.2">
      <c r="U64780" s="59"/>
    </row>
    <row r="64781" spans="21:21" x14ac:dyDescent="0.2">
      <c r="U64781" s="59"/>
    </row>
    <row r="64782" spans="21:21" x14ac:dyDescent="0.2">
      <c r="U64782" s="59"/>
    </row>
    <row r="64783" spans="21:21" x14ac:dyDescent="0.2">
      <c r="U64783" s="59"/>
    </row>
    <row r="64784" spans="21:21" x14ac:dyDescent="0.2">
      <c r="U64784" s="59"/>
    </row>
    <row r="64785" spans="21:21" x14ac:dyDescent="0.2">
      <c r="U64785" s="59"/>
    </row>
    <row r="64786" spans="21:21" x14ac:dyDescent="0.2">
      <c r="U64786" s="59"/>
    </row>
    <row r="64787" spans="21:21" x14ac:dyDescent="0.2">
      <c r="U64787" s="59"/>
    </row>
    <row r="64788" spans="21:21" x14ac:dyDescent="0.2">
      <c r="U64788" s="59"/>
    </row>
    <row r="64789" spans="21:21" x14ac:dyDescent="0.2">
      <c r="U64789" s="59"/>
    </row>
    <row r="64790" spans="21:21" x14ac:dyDescent="0.2">
      <c r="U64790" s="59"/>
    </row>
    <row r="64791" spans="21:21" x14ac:dyDescent="0.2">
      <c r="U64791" s="59"/>
    </row>
    <row r="64792" spans="21:21" x14ac:dyDescent="0.2">
      <c r="U64792" s="59"/>
    </row>
    <row r="64793" spans="21:21" x14ac:dyDescent="0.2">
      <c r="U64793" s="59"/>
    </row>
    <row r="64794" spans="21:21" x14ac:dyDescent="0.2">
      <c r="U64794" s="59"/>
    </row>
    <row r="64795" spans="21:21" x14ac:dyDescent="0.2">
      <c r="U64795" s="59"/>
    </row>
    <row r="64796" spans="21:21" x14ac:dyDescent="0.2">
      <c r="U64796" s="59"/>
    </row>
    <row r="64797" spans="21:21" x14ac:dyDescent="0.2">
      <c r="U64797" s="59"/>
    </row>
    <row r="64798" spans="21:21" x14ac:dyDescent="0.2">
      <c r="U64798" s="59"/>
    </row>
    <row r="64799" spans="21:21" x14ac:dyDescent="0.2">
      <c r="U64799" s="59"/>
    </row>
    <row r="64800" spans="21:21" x14ac:dyDescent="0.2">
      <c r="U64800" s="59"/>
    </row>
    <row r="64801" spans="21:21" x14ac:dyDescent="0.2">
      <c r="U64801" s="59"/>
    </row>
    <row r="64802" spans="21:21" x14ac:dyDescent="0.2">
      <c r="U64802" s="59"/>
    </row>
    <row r="64803" spans="21:21" x14ac:dyDescent="0.2">
      <c r="U64803" s="59"/>
    </row>
    <row r="64804" spans="21:21" x14ac:dyDescent="0.2">
      <c r="U64804" s="59"/>
    </row>
    <row r="64805" spans="21:21" x14ac:dyDescent="0.2">
      <c r="U64805" s="59"/>
    </row>
    <row r="64806" spans="21:21" x14ac:dyDescent="0.2">
      <c r="U64806" s="59"/>
    </row>
    <row r="64807" spans="21:21" x14ac:dyDescent="0.2">
      <c r="U64807" s="59"/>
    </row>
    <row r="64808" spans="21:21" x14ac:dyDescent="0.2">
      <c r="U64808" s="59"/>
    </row>
    <row r="64809" spans="21:21" x14ac:dyDescent="0.2">
      <c r="U64809" s="59"/>
    </row>
    <row r="64810" spans="21:21" x14ac:dyDescent="0.2">
      <c r="U64810" s="59"/>
    </row>
    <row r="64811" spans="21:21" x14ac:dyDescent="0.2">
      <c r="U64811" s="59"/>
    </row>
    <row r="64812" spans="21:21" x14ac:dyDescent="0.2">
      <c r="U64812" s="59"/>
    </row>
    <row r="64813" spans="21:21" x14ac:dyDescent="0.2">
      <c r="U64813" s="59"/>
    </row>
    <row r="64814" spans="21:21" x14ac:dyDescent="0.2">
      <c r="U64814" s="59"/>
    </row>
    <row r="64815" spans="21:21" x14ac:dyDescent="0.2">
      <c r="U64815" s="59"/>
    </row>
    <row r="64816" spans="21:21" x14ac:dyDescent="0.2">
      <c r="U64816" s="59"/>
    </row>
    <row r="64817" spans="21:21" x14ac:dyDescent="0.2">
      <c r="U64817" s="59"/>
    </row>
    <row r="64818" spans="21:21" x14ac:dyDescent="0.2">
      <c r="U64818" s="59"/>
    </row>
    <row r="64819" spans="21:21" x14ac:dyDescent="0.2">
      <c r="U64819" s="59"/>
    </row>
    <row r="64820" spans="21:21" x14ac:dyDescent="0.2">
      <c r="U64820" s="59"/>
    </row>
    <row r="64821" spans="21:21" x14ac:dyDescent="0.2">
      <c r="U64821" s="59"/>
    </row>
    <row r="64822" spans="21:21" x14ac:dyDescent="0.2">
      <c r="U64822" s="59"/>
    </row>
    <row r="64823" spans="21:21" x14ac:dyDescent="0.2">
      <c r="U64823" s="59"/>
    </row>
    <row r="64824" spans="21:21" x14ac:dyDescent="0.2">
      <c r="U64824" s="59"/>
    </row>
    <row r="64825" spans="21:21" x14ac:dyDescent="0.2">
      <c r="U64825" s="59"/>
    </row>
    <row r="64826" spans="21:21" x14ac:dyDescent="0.2">
      <c r="U64826" s="59"/>
    </row>
    <row r="64827" spans="21:21" x14ac:dyDescent="0.2">
      <c r="U64827" s="59"/>
    </row>
    <row r="64828" spans="21:21" x14ac:dyDescent="0.2">
      <c r="U64828" s="59"/>
    </row>
    <row r="64829" spans="21:21" x14ac:dyDescent="0.2">
      <c r="U64829" s="59"/>
    </row>
    <row r="64830" spans="21:21" x14ac:dyDescent="0.2">
      <c r="U64830" s="59"/>
    </row>
    <row r="64831" spans="21:21" x14ac:dyDescent="0.2">
      <c r="U64831" s="59"/>
    </row>
    <row r="64832" spans="21:21" x14ac:dyDescent="0.2">
      <c r="U64832" s="59"/>
    </row>
    <row r="64833" spans="21:21" x14ac:dyDescent="0.2">
      <c r="U64833" s="59"/>
    </row>
    <row r="64834" spans="21:21" x14ac:dyDescent="0.2">
      <c r="U64834" s="59"/>
    </row>
    <row r="64835" spans="21:21" x14ac:dyDescent="0.2">
      <c r="U64835" s="59"/>
    </row>
    <row r="64836" spans="21:21" x14ac:dyDescent="0.2">
      <c r="U64836" s="59"/>
    </row>
    <row r="64837" spans="21:21" x14ac:dyDescent="0.2">
      <c r="U64837" s="59"/>
    </row>
    <row r="64838" spans="21:21" x14ac:dyDescent="0.2">
      <c r="U64838" s="59"/>
    </row>
    <row r="64839" spans="21:21" x14ac:dyDescent="0.2">
      <c r="U64839" s="59"/>
    </row>
    <row r="64840" spans="21:21" x14ac:dyDescent="0.2">
      <c r="U64840" s="59"/>
    </row>
    <row r="64841" spans="21:21" x14ac:dyDescent="0.2">
      <c r="U64841" s="59"/>
    </row>
    <row r="64842" spans="21:21" x14ac:dyDescent="0.2">
      <c r="U64842" s="59"/>
    </row>
    <row r="64843" spans="21:21" x14ac:dyDescent="0.2">
      <c r="U64843" s="59"/>
    </row>
    <row r="64844" spans="21:21" x14ac:dyDescent="0.2">
      <c r="U64844" s="59"/>
    </row>
    <row r="64845" spans="21:21" x14ac:dyDescent="0.2">
      <c r="U64845" s="59"/>
    </row>
    <row r="64846" spans="21:21" x14ac:dyDescent="0.2">
      <c r="U64846" s="59"/>
    </row>
    <row r="64847" spans="21:21" x14ac:dyDescent="0.2">
      <c r="U64847" s="59"/>
    </row>
    <row r="64848" spans="21:21" x14ac:dyDescent="0.2">
      <c r="U64848" s="59"/>
    </row>
    <row r="64849" spans="21:21" x14ac:dyDescent="0.2">
      <c r="U64849" s="59"/>
    </row>
    <row r="64850" spans="21:21" x14ac:dyDescent="0.2">
      <c r="U64850" s="59"/>
    </row>
    <row r="64851" spans="21:21" x14ac:dyDescent="0.2">
      <c r="U64851" s="59"/>
    </row>
    <row r="64852" spans="21:21" x14ac:dyDescent="0.2">
      <c r="U64852" s="59"/>
    </row>
    <row r="64853" spans="21:21" x14ac:dyDescent="0.2">
      <c r="U64853" s="59"/>
    </row>
    <row r="64854" spans="21:21" x14ac:dyDescent="0.2">
      <c r="U64854" s="59"/>
    </row>
    <row r="64855" spans="21:21" x14ac:dyDescent="0.2">
      <c r="U64855" s="59"/>
    </row>
    <row r="64856" spans="21:21" x14ac:dyDescent="0.2">
      <c r="U64856" s="59"/>
    </row>
    <row r="64857" spans="21:21" x14ac:dyDescent="0.2">
      <c r="U64857" s="59"/>
    </row>
    <row r="64858" spans="21:21" x14ac:dyDescent="0.2">
      <c r="U64858" s="59"/>
    </row>
    <row r="64859" spans="21:21" x14ac:dyDescent="0.2">
      <c r="U64859" s="59"/>
    </row>
    <row r="64860" spans="21:21" x14ac:dyDescent="0.2">
      <c r="U64860" s="59"/>
    </row>
    <row r="64861" spans="21:21" x14ac:dyDescent="0.2">
      <c r="U64861" s="59"/>
    </row>
    <row r="64862" spans="21:21" x14ac:dyDescent="0.2">
      <c r="U64862" s="59"/>
    </row>
    <row r="64863" spans="21:21" x14ac:dyDescent="0.2">
      <c r="U64863" s="59"/>
    </row>
    <row r="64864" spans="21:21" x14ac:dyDescent="0.2">
      <c r="U64864" s="59"/>
    </row>
    <row r="64865" spans="21:21" x14ac:dyDescent="0.2">
      <c r="U64865" s="59"/>
    </row>
    <row r="64866" spans="21:21" x14ac:dyDescent="0.2">
      <c r="U64866" s="59"/>
    </row>
    <row r="64867" spans="21:21" x14ac:dyDescent="0.2">
      <c r="U64867" s="59"/>
    </row>
    <row r="64868" spans="21:21" x14ac:dyDescent="0.2">
      <c r="U64868" s="59"/>
    </row>
    <row r="64869" spans="21:21" x14ac:dyDescent="0.2">
      <c r="U64869" s="59"/>
    </row>
    <row r="64870" spans="21:21" x14ac:dyDescent="0.2">
      <c r="U64870" s="59"/>
    </row>
    <row r="64871" spans="21:21" x14ac:dyDescent="0.2">
      <c r="U64871" s="59"/>
    </row>
    <row r="64872" spans="21:21" x14ac:dyDescent="0.2">
      <c r="U64872" s="59"/>
    </row>
    <row r="64873" spans="21:21" x14ac:dyDescent="0.2">
      <c r="U64873" s="59"/>
    </row>
    <row r="64874" spans="21:21" x14ac:dyDescent="0.2">
      <c r="U64874" s="59"/>
    </row>
    <row r="64875" spans="21:21" x14ac:dyDescent="0.2">
      <c r="U64875" s="59"/>
    </row>
    <row r="64876" spans="21:21" x14ac:dyDescent="0.2">
      <c r="U64876" s="59"/>
    </row>
    <row r="64877" spans="21:21" x14ac:dyDescent="0.2">
      <c r="U64877" s="59"/>
    </row>
    <row r="64878" spans="21:21" x14ac:dyDescent="0.2">
      <c r="U64878" s="59"/>
    </row>
    <row r="64879" spans="21:21" x14ac:dyDescent="0.2">
      <c r="U64879" s="59"/>
    </row>
    <row r="64880" spans="21:21" x14ac:dyDescent="0.2">
      <c r="U64880" s="59"/>
    </row>
    <row r="64881" spans="21:21" x14ac:dyDescent="0.2">
      <c r="U64881" s="59"/>
    </row>
    <row r="64882" spans="21:21" x14ac:dyDescent="0.2">
      <c r="U64882" s="59"/>
    </row>
    <row r="64883" spans="21:21" x14ac:dyDescent="0.2">
      <c r="U64883" s="59"/>
    </row>
    <row r="64884" spans="21:21" x14ac:dyDescent="0.2">
      <c r="U64884" s="59"/>
    </row>
    <row r="64885" spans="21:21" x14ac:dyDescent="0.2">
      <c r="U64885" s="59"/>
    </row>
    <row r="64886" spans="21:21" x14ac:dyDescent="0.2">
      <c r="U64886" s="59"/>
    </row>
    <row r="64887" spans="21:21" x14ac:dyDescent="0.2">
      <c r="U64887" s="59"/>
    </row>
    <row r="64888" spans="21:21" x14ac:dyDescent="0.2">
      <c r="U64888" s="59"/>
    </row>
    <row r="64889" spans="21:21" x14ac:dyDescent="0.2">
      <c r="U64889" s="59"/>
    </row>
    <row r="64890" spans="21:21" x14ac:dyDescent="0.2">
      <c r="U64890" s="59"/>
    </row>
    <row r="64891" spans="21:21" x14ac:dyDescent="0.2">
      <c r="U64891" s="59"/>
    </row>
    <row r="64892" spans="21:21" x14ac:dyDescent="0.2">
      <c r="U64892" s="59"/>
    </row>
    <row r="64893" spans="21:21" x14ac:dyDescent="0.2">
      <c r="U64893" s="59"/>
    </row>
    <row r="64894" spans="21:21" x14ac:dyDescent="0.2">
      <c r="U64894" s="59"/>
    </row>
    <row r="64895" spans="21:21" x14ac:dyDescent="0.2">
      <c r="U64895" s="59"/>
    </row>
    <row r="64896" spans="21:21" x14ac:dyDescent="0.2">
      <c r="U64896" s="59"/>
    </row>
    <row r="64897" spans="21:21" x14ac:dyDescent="0.2">
      <c r="U64897" s="59"/>
    </row>
    <row r="64898" spans="21:21" x14ac:dyDescent="0.2">
      <c r="U64898" s="59"/>
    </row>
    <row r="64899" spans="21:21" x14ac:dyDescent="0.2">
      <c r="U64899" s="59"/>
    </row>
    <row r="64900" spans="21:21" x14ac:dyDescent="0.2">
      <c r="U64900" s="59"/>
    </row>
    <row r="64901" spans="21:21" x14ac:dyDescent="0.2">
      <c r="U64901" s="59"/>
    </row>
    <row r="64902" spans="21:21" x14ac:dyDescent="0.2">
      <c r="U64902" s="59"/>
    </row>
    <row r="64903" spans="21:21" x14ac:dyDescent="0.2">
      <c r="U64903" s="59"/>
    </row>
    <row r="64904" spans="21:21" x14ac:dyDescent="0.2">
      <c r="U64904" s="59"/>
    </row>
    <row r="64905" spans="21:21" x14ac:dyDescent="0.2">
      <c r="U64905" s="59"/>
    </row>
    <row r="64906" spans="21:21" x14ac:dyDescent="0.2">
      <c r="U64906" s="59"/>
    </row>
    <row r="64907" spans="21:21" x14ac:dyDescent="0.2">
      <c r="U64907" s="59"/>
    </row>
    <row r="64908" spans="21:21" x14ac:dyDescent="0.2">
      <c r="U64908" s="59"/>
    </row>
    <row r="64909" spans="21:21" x14ac:dyDescent="0.2">
      <c r="U64909" s="59"/>
    </row>
    <row r="64910" spans="21:21" x14ac:dyDescent="0.2">
      <c r="U64910" s="59"/>
    </row>
    <row r="64911" spans="21:21" x14ac:dyDescent="0.2">
      <c r="U64911" s="59"/>
    </row>
    <row r="64912" spans="21:21" x14ac:dyDescent="0.2">
      <c r="U64912" s="59"/>
    </row>
    <row r="64913" spans="21:21" x14ac:dyDescent="0.2">
      <c r="U64913" s="59"/>
    </row>
    <row r="64914" spans="21:21" x14ac:dyDescent="0.2">
      <c r="U64914" s="59"/>
    </row>
    <row r="64915" spans="21:21" x14ac:dyDescent="0.2">
      <c r="U64915" s="59"/>
    </row>
    <row r="64916" spans="21:21" x14ac:dyDescent="0.2">
      <c r="U64916" s="59"/>
    </row>
    <row r="64917" spans="21:21" x14ac:dyDescent="0.2">
      <c r="U64917" s="59"/>
    </row>
    <row r="64918" spans="21:21" x14ac:dyDescent="0.2">
      <c r="U64918" s="59"/>
    </row>
    <row r="64919" spans="21:21" x14ac:dyDescent="0.2">
      <c r="U64919" s="59"/>
    </row>
    <row r="64920" spans="21:21" x14ac:dyDescent="0.2">
      <c r="U64920" s="59"/>
    </row>
    <row r="64921" spans="21:21" x14ac:dyDescent="0.2">
      <c r="U64921" s="59"/>
    </row>
    <row r="64922" spans="21:21" x14ac:dyDescent="0.2">
      <c r="U64922" s="59"/>
    </row>
    <row r="64923" spans="21:21" x14ac:dyDescent="0.2">
      <c r="U64923" s="59"/>
    </row>
    <row r="64924" spans="21:21" x14ac:dyDescent="0.2">
      <c r="U64924" s="59"/>
    </row>
    <row r="64925" spans="21:21" x14ac:dyDescent="0.2">
      <c r="U64925" s="59"/>
    </row>
    <row r="64926" spans="21:21" x14ac:dyDescent="0.2">
      <c r="U64926" s="59"/>
    </row>
    <row r="64927" spans="21:21" x14ac:dyDescent="0.2">
      <c r="U64927" s="59"/>
    </row>
    <row r="64928" spans="21:21" x14ac:dyDescent="0.2">
      <c r="U64928" s="59"/>
    </row>
    <row r="64929" spans="21:21" x14ac:dyDescent="0.2">
      <c r="U64929" s="59"/>
    </row>
    <row r="64930" spans="21:21" x14ac:dyDescent="0.2">
      <c r="U64930" s="59"/>
    </row>
    <row r="64931" spans="21:21" x14ac:dyDescent="0.2">
      <c r="U64931" s="59"/>
    </row>
    <row r="64932" spans="21:21" x14ac:dyDescent="0.2">
      <c r="U64932" s="59"/>
    </row>
    <row r="64933" spans="21:21" x14ac:dyDescent="0.2">
      <c r="U64933" s="59"/>
    </row>
    <row r="64934" spans="21:21" x14ac:dyDescent="0.2">
      <c r="U64934" s="59"/>
    </row>
    <row r="64935" spans="21:21" x14ac:dyDescent="0.2">
      <c r="U64935" s="59"/>
    </row>
    <row r="64936" spans="21:21" x14ac:dyDescent="0.2">
      <c r="U64936" s="59"/>
    </row>
    <row r="64937" spans="21:21" x14ac:dyDescent="0.2">
      <c r="U64937" s="59"/>
    </row>
    <row r="64938" spans="21:21" x14ac:dyDescent="0.2">
      <c r="U64938" s="59"/>
    </row>
    <row r="64939" spans="21:21" x14ac:dyDescent="0.2">
      <c r="U64939" s="59"/>
    </row>
    <row r="64940" spans="21:21" x14ac:dyDescent="0.2">
      <c r="U64940" s="59"/>
    </row>
    <row r="64941" spans="21:21" x14ac:dyDescent="0.2">
      <c r="U64941" s="59"/>
    </row>
    <row r="64942" spans="21:21" x14ac:dyDescent="0.2">
      <c r="U64942" s="59"/>
    </row>
    <row r="64943" spans="21:21" x14ac:dyDescent="0.2">
      <c r="U64943" s="59"/>
    </row>
    <row r="64944" spans="21:21" x14ac:dyDescent="0.2">
      <c r="U64944" s="59"/>
    </row>
    <row r="64945" spans="21:21" x14ac:dyDescent="0.2">
      <c r="U64945" s="59"/>
    </row>
    <row r="64946" spans="21:21" x14ac:dyDescent="0.2">
      <c r="U64946" s="59"/>
    </row>
    <row r="64947" spans="21:21" x14ac:dyDescent="0.2">
      <c r="U64947" s="59"/>
    </row>
    <row r="64948" spans="21:21" x14ac:dyDescent="0.2">
      <c r="U64948" s="59"/>
    </row>
    <row r="64949" spans="21:21" x14ac:dyDescent="0.2">
      <c r="U64949" s="59"/>
    </row>
    <row r="64950" spans="21:21" x14ac:dyDescent="0.2">
      <c r="U64950" s="59"/>
    </row>
    <row r="64951" spans="21:21" x14ac:dyDescent="0.2">
      <c r="U64951" s="59"/>
    </row>
    <row r="64952" spans="21:21" x14ac:dyDescent="0.2">
      <c r="U64952" s="59"/>
    </row>
    <row r="64953" spans="21:21" x14ac:dyDescent="0.2">
      <c r="U64953" s="59"/>
    </row>
    <row r="64954" spans="21:21" x14ac:dyDescent="0.2">
      <c r="U64954" s="59"/>
    </row>
    <row r="64955" spans="21:21" x14ac:dyDescent="0.2">
      <c r="U64955" s="59"/>
    </row>
    <row r="64956" spans="21:21" x14ac:dyDescent="0.2">
      <c r="U64956" s="59"/>
    </row>
    <row r="64957" spans="21:21" x14ac:dyDescent="0.2">
      <c r="U64957" s="59"/>
    </row>
    <row r="64958" spans="21:21" x14ac:dyDescent="0.2">
      <c r="U64958" s="59"/>
    </row>
    <row r="64959" spans="21:21" x14ac:dyDescent="0.2">
      <c r="U64959" s="59"/>
    </row>
    <row r="64960" spans="21:21" x14ac:dyDescent="0.2">
      <c r="U64960" s="59"/>
    </row>
    <row r="64961" spans="21:21" x14ac:dyDescent="0.2">
      <c r="U64961" s="59"/>
    </row>
    <row r="64962" spans="21:21" x14ac:dyDescent="0.2">
      <c r="U64962" s="59"/>
    </row>
    <row r="64963" spans="21:21" x14ac:dyDescent="0.2">
      <c r="U64963" s="59"/>
    </row>
    <row r="64964" spans="21:21" x14ac:dyDescent="0.2">
      <c r="U64964" s="59"/>
    </row>
    <row r="64965" spans="21:21" x14ac:dyDescent="0.2">
      <c r="U64965" s="59"/>
    </row>
    <row r="64966" spans="21:21" x14ac:dyDescent="0.2">
      <c r="U64966" s="59"/>
    </row>
    <row r="64967" spans="21:21" x14ac:dyDescent="0.2">
      <c r="U64967" s="59"/>
    </row>
    <row r="64968" spans="21:21" x14ac:dyDescent="0.2">
      <c r="U64968" s="59"/>
    </row>
    <row r="64969" spans="21:21" x14ac:dyDescent="0.2">
      <c r="U64969" s="59"/>
    </row>
    <row r="64970" spans="21:21" x14ac:dyDescent="0.2">
      <c r="U64970" s="59"/>
    </row>
    <row r="64971" spans="21:21" x14ac:dyDescent="0.2">
      <c r="U64971" s="59"/>
    </row>
    <row r="64972" spans="21:21" x14ac:dyDescent="0.2">
      <c r="U64972" s="59"/>
    </row>
    <row r="64973" spans="21:21" x14ac:dyDescent="0.2">
      <c r="U64973" s="59"/>
    </row>
    <row r="64974" spans="21:21" x14ac:dyDescent="0.2">
      <c r="U64974" s="59"/>
    </row>
    <row r="64975" spans="21:21" x14ac:dyDescent="0.2">
      <c r="U64975" s="59"/>
    </row>
    <row r="64976" spans="21:21" x14ac:dyDescent="0.2">
      <c r="U64976" s="59"/>
    </row>
    <row r="64977" spans="21:21" x14ac:dyDescent="0.2">
      <c r="U64977" s="59"/>
    </row>
    <row r="64978" spans="21:21" x14ac:dyDescent="0.2">
      <c r="U64978" s="59"/>
    </row>
    <row r="64979" spans="21:21" x14ac:dyDescent="0.2">
      <c r="U64979" s="59"/>
    </row>
    <row r="64980" spans="21:21" x14ac:dyDescent="0.2">
      <c r="U64980" s="59"/>
    </row>
    <row r="64981" spans="21:21" x14ac:dyDescent="0.2">
      <c r="U64981" s="59"/>
    </row>
    <row r="64982" spans="21:21" x14ac:dyDescent="0.2">
      <c r="U64982" s="59"/>
    </row>
    <row r="64983" spans="21:21" x14ac:dyDescent="0.2">
      <c r="U64983" s="59"/>
    </row>
    <row r="64984" spans="21:21" x14ac:dyDescent="0.2">
      <c r="U64984" s="59"/>
    </row>
    <row r="64985" spans="21:21" x14ac:dyDescent="0.2">
      <c r="U64985" s="59"/>
    </row>
    <row r="64986" spans="21:21" x14ac:dyDescent="0.2">
      <c r="U64986" s="59"/>
    </row>
    <row r="64987" spans="21:21" x14ac:dyDescent="0.2">
      <c r="U64987" s="59"/>
    </row>
    <row r="64988" spans="21:21" x14ac:dyDescent="0.2">
      <c r="U64988" s="59"/>
    </row>
    <row r="64989" spans="21:21" x14ac:dyDescent="0.2">
      <c r="U64989" s="59"/>
    </row>
    <row r="64990" spans="21:21" x14ac:dyDescent="0.2">
      <c r="U64990" s="59"/>
    </row>
    <row r="64991" spans="21:21" x14ac:dyDescent="0.2">
      <c r="U64991" s="59"/>
    </row>
    <row r="64992" spans="21:21" x14ac:dyDescent="0.2">
      <c r="U64992" s="59"/>
    </row>
    <row r="64993" spans="21:21" x14ac:dyDescent="0.2">
      <c r="U64993" s="59"/>
    </row>
    <row r="64994" spans="21:21" x14ac:dyDescent="0.2">
      <c r="U64994" s="59"/>
    </row>
    <row r="64995" spans="21:21" x14ac:dyDescent="0.2">
      <c r="U64995" s="59"/>
    </row>
    <row r="64996" spans="21:21" x14ac:dyDescent="0.2">
      <c r="U64996" s="59"/>
    </row>
    <row r="64997" spans="21:21" x14ac:dyDescent="0.2">
      <c r="U64997" s="59"/>
    </row>
    <row r="64998" spans="21:21" x14ac:dyDescent="0.2">
      <c r="U64998" s="59"/>
    </row>
    <row r="64999" spans="21:21" x14ac:dyDescent="0.2">
      <c r="U64999" s="59"/>
    </row>
    <row r="65000" spans="21:21" x14ac:dyDescent="0.2">
      <c r="U65000" s="59"/>
    </row>
    <row r="65001" spans="21:21" x14ac:dyDescent="0.2">
      <c r="U65001" s="59"/>
    </row>
    <row r="65002" spans="21:21" x14ac:dyDescent="0.2">
      <c r="U65002" s="59"/>
    </row>
    <row r="65003" spans="21:21" x14ac:dyDescent="0.2">
      <c r="U65003" s="59"/>
    </row>
    <row r="65004" spans="21:21" x14ac:dyDescent="0.2">
      <c r="U65004" s="59"/>
    </row>
    <row r="65005" spans="21:21" x14ac:dyDescent="0.2">
      <c r="U65005" s="59"/>
    </row>
    <row r="65006" spans="21:21" x14ac:dyDescent="0.2">
      <c r="U65006" s="59"/>
    </row>
    <row r="65007" spans="21:21" x14ac:dyDescent="0.2">
      <c r="U65007" s="59"/>
    </row>
    <row r="65008" spans="21:21" x14ac:dyDescent="0.2">
      <c r="U65008" s="59"/>
    </row>
    <row r="65009" spans="21:21" x14ac:dyDescent="0.2">
      <c r="U65009" s="59"/>
    </row>
    <row r="65010" spans="21:21" x14ac:dyDescent="0.2">
      <c r="U65010" s="59"/>
    </row>
    <row r="65011" spans="21:21" x14ac:dyDescent="0.2">
      <c r="U65011" s="59"/>
    </row>
    <row r="65012" spans="21:21" x14ac:dyDescent="0.2">
      <c r="U65012" s="59"/>
    </row>
    <row r="65013" spans="21:21" x14ac:dyDescent="0.2">
      <c r="U65013" s="59"/>
    </row>
    <row r="65014" spans="21:21" x14ac:dyDescent="0.2">
      <c r="U65014" s="59"/>
    </row>
    <row r="65015" spans="21:21" x14ac:dyDescent="0.2">
      <c r="U65015" s="59"/>
    </row>
    <row r="65016" spans="21:21" x14ac:dyDescent="0.2">
      <c r="U65016" s="59"/>
    </row>
    <row r="65017" spans="21:21" x14ac:dyDescent="0.2">
      <c r="U65017" s="59"/>
    </row>
    <row r="65018" spans="21:21" x14ac:dyDescent="0.2">
      <c r="U65018" s="59"/>
    </row>
    <row r="65019" spans="21:21" x14ac:dyDescent="0.2">
      <c r="U65019" s="59"/>
    </row>
    <row r="65020" spans="21:21" x14ac:dyDescent="0.2">
      <c r="U65020" s="59"/>
    </row>
    <row r="65021" spans="21:21" x14ac:dyDescent="0.2">
      <c r="U65021" s="59"/>
    </row>
    <row r="65022" spans="21:21" x14ac:dyDescent="0.2">
      <c r="U65022" s="59"/>
    </row>
    <row r="65023" spans="21:21" x14ac:dyDescent="0.2">
      <c r="U65023" s="59"/>
    </row>
    <row r="65024" spans="21:21" x14ac:dyDescent="0.2">
      <c r="U65024" s="59"/>
    </row>
    <row r="65025" spans="21:21" x14ac:dyDescent="0.2">
      <c r="U65025" s="59"/>
    </row>
    <row r="65026" spans="21:21" x14ac:dyDescent="0.2">
      <c r="U65026" s="59"/>
    </row>
    <row r="65027" spans="21:21" x14ac:dyDescent="0.2">
      <c r="U65027" s="59"/>
    </row>
    <row r="65028" spans="21:21" x14ac:dyDescent="0.2">
      <c r="U65028" s="59"/>
    </row>
    <row r="65029" spans="21:21" x14ac:dyDescent="0.2">
      <c r="U65029" s="59"/>
    </row>
    <row r="65030" spans="21:21" x14ac:dyDescent="0.2">
      <c r="U65030" s="59"/>
    </row>
    <row r="65031" spans="21:21" x14ac:dyDescent="0.2">
      <c r="U65031" s="59"/>
    </row>
    <row r="65032" spans="21:21" x14ac:dyDescent="0.2">
      <c r="U65032" s="59"/>
    </row>
    <row r="65033" spans="21:21" x14ac:dyDescent="0.2">
      <c r="U65033" s="59"/>
    </row>
    <row r="65034" spans="21:21" x14ac:dyDescent="0.2">
      <c r="U65034" s="59"/>
    </row>
    <row r="65035" spans="21:21" x14ac:dyDescent="0.2">
      <c r="U65035" s="59"/>
    </row>
    <row r="65036" spans="21:21" x14ac:dyDescent="0.2">
      <c r="U65036" s="59"/>
    </row>
    <row r="65037" spans="21:21" x14ac:dyDescent="0.2">
      <c r="U65037" s="59"/>
    </row>
    <row r="65038" spans="21:21" x14ac:dyDescent="0.2">
      <c r="U65038" s="59"/>
    </row>
    <row r="65039" spans="21:21" x14ac:dyDescent="0.2">
      <c r="U65039" s="59"/>
    </row>
    <row r="65040" spans="21:21" x14ac:dyDescent="0.2">
      <c r="U65040" s="59"/>
    </row>
    <row r="65041" spans="21:21" x14ac:dyDescent="0.2">
      <c r="U65041" s="59"/>
    </row>
    <row r="65042" spans="21:21" x14ac:dyDescent="0.2">
      <c r="U65042" s="59"/>
    </row>
    <row r="65043" spans="21:21" x14ac:dyDescent="0.2">
      <c r="U65043" s="59"/>
    </row>
    <row r="65044" spans="21:21" x14ac:dyDescent="0.2">
      <c r="U65044" s="59"/>
    </row>
    <row r="65045" spans="21:21" x14ac:dyDescent="0.2">
      <c r="U65045" s="59"/>
    </row>
    <row r="65046" spans="21:21" x14ac:dyDescent="0.2">
      <c r="U65046" s="59"/>
    </row>
    <row r="65047" spans="21:21" x14ac:dyDescent="0.2">
      <c r="U65047" s="59"/>
    </row>
    <row r="65048" spans="21:21" x14ac:dyDescent="0.2">
      <c r="U65048" s="59"/>
    </row>
    <row r="65049" spans="21:21" x14ac:dyDescent="0.2">
      <c r="U65049" s="59"/>
    </row>
    <row r="65050" spans="21:21" x14ac:dyDescent="0.2">
      <c r="U65050" s="59"/>
    </row>
    <row r="65051" spans="21:21" x14ac:dyDescent="0.2">
      <c r="U65051" s="59"/>
    </row>
    <row r="65052" spans="21:21" x14ac:dyDescent="0.2">
      <c r="U65052" s="59"/>
    </row>
    <row r="65053" spans="21:21" x14ac:dyDescent="0.2">
      <c r="U65053" s="59"/>
    </row>
    <row r="65054" spans="21:21" x14ac:dyDescent="0.2">
      <c r="U65054" s="59"/>
    </row>
    <row r="65055" spans="21:21" x14ac:dyDescent="0.2">
      <c r="U65055" s="59"/>
    </row>
    <row r="65056" spans="21:21" x14ac:dyDescent="0.2">
      <c r="U65056" s="59"/>
    </row>
    <row r="65057" spans="21:21" x14ac:dyDescent="0.2">
      <c r="U65057" s="59"/>
    </row>
    <row r="65058" spans="21:21" x14ac:dyDescent="0.2">
      <c r="U65058" s="59"/>
    </row>
    <row r="65059" spans="21:21" x14ac:dyDescent="0.2">
      <c r="U65059" s="59"/>
    </row>
    <row r="65060" spans="21:21" x14ac:dyDescent="0.2">
      <c r="U65060" s="59"/>
    </row>
    <row r="65061" spans="21:21" x14ac:dyDescent="0.2">
      <c r="U65061" s="59"/>
    </row>
    <row r="65062" spans="21:21" x14ac:dyDescent="0.2">
      <c r="U65062" s="59"/>
    </row>
    <row r="65063" spans="21:21" x14ac:dyDescent="0.2">
      <c r="U65063" s="59"/>
    </row>
    <row r="65064" spans="21:21" x14ac:dyDescent="0.2">
      <c r="U65064" s="59"/>
    </row>
    <row r="65065" spans="21:21" x14ac:dyDescent="0.2">
      <c r="U65065" s="59"/>
    </row>
    <row r="65066" spans="21:21" x14ac:dyDescent="0.2">
      <c r="U65066" s="59"/>
    </row>
    <row r="65067" spans="21:21" x14ac:dyDescent="0.2">
      <c r="U65067" s="59"/>
    </row>
    <row r="65068" spans="21:21" x14ac:dyDescent="0.2">
      <c r="U65068" s="59"/>
    </row>
    <row r="65069" spans="21:21" x14ac:dyDescent="0.2">
      <c r="U65069" s="59"/>
    </row>
    <row r="65070" spans="21:21" x14ac:dyDescent="0.2">
      <c r="U65070" s="59"/>
    </row>
    <row r="65071" spans="21:21" x14ac:dyDescent="0.2">
      <c r="U65071" s="59"/>
    </row>
    <row r="65072" spans="21:21" x14ac:dyDescent="0.2">
      <c r="U65072" s="59"/>
    </row>
    <row r="65073" spans="21:21" x14ac:dyDescent="0.2">
      <c r="U65073" s="59"/>
    </row>
    <row r="65074" spans="21:21" x14ac:dyDescent="0.2">
      <c r="U65074" s="59"/>
    </row>
    <row r="65075" spans="21:21" x14ac:dyDescent="0.2">
      <c r="U65075" s="59"/>
    </row>
    <row r="65076" spans="21:21" x14ac:dyDescent="0.2">
      <c r="U65076" s="59"/>
    </row>
    <row r="65077" spans="21:21" x14ac:dyDescent="0.2">
      <c r="U65077" s="59"/>
    </row>
    <row r="65078" spans="21:21" x14ac:dyDescent="0.2">
      <c r="U65078" s="59"/>
    </row>
    <row r="65079" spans="21:21" x14ac:dyDescent="0.2">
      <c r="U65079" s="59"/>
    </row>
    <row r="65080" spans="21:21" x14ac:dyDescent="0.2">
      <c r="U65080" s="59"/>
    </row>
    <row r="65081" spans="21:21" x14ac:dyDescent="0.2">
      <c r="U65081" s="59"/>
    </row>
    <row r="65082" spans="21:21" x14ac:dyDescent="0.2">
      <c r="U65082" s="59"/>
    </row>
    <row r="65083" spans="21:21" x14ac:dyDescent="0.2">
      <c r="U65083" s="59"/>
    </row>
    <row r="65084" spans="21:21" x14ac:dyDescent="0.2">
      <c r="U65084" s="59"/>
    </row>
    <row r="65085" spans="21:21" x14ac:dyDescent="0.2">
      <c r="U65085" s="59"/>
    </row>
    <row r="65086" spans="21:21" x14ac:dyDescent="0.2">
      <c r="U65086" s="59"/>
    </row>
    <row r="65087" spans="21:21" x14ac:dyDescent="0.2">
      <c r="U65087" s="59"/>
    </row>
    <row r="65088" spans="21:21" x14ac:dyDescent="0.2">
      <c r="U65088" s="59"/>
    </row>
    <row r="65089" spans="21:21" x14ac:dyDescent="0.2">
      <c r="U65089" s="59"/>
    </row>
    <row r="65090" spans="21:21" x14ac:dyDescent="0.2">
      <c r="U65090" s="59"/>
    </row>
    <row r="65091" spans="21:21" x14ac:dyDescent="0.2">
      <c r="U65091" s="59"/>
    </row>
    <row r="65092" spans="21:21" x14ac:dyDescent="0.2">
      <c r="U65092" s="59"/>
    </row>
    <row r="65093" spans="21:21" x14ac:dyDescent="0.2">
      <c r="U65093" s="59"/>
    </row>
    <row r="65094" spans="21:21" x14ac:dyDescent="0.2">
      <c r="U65094" s="59"/>
    </row>
    <row r="65095" spans="21:21" x14ac:dyDescent="0.2">
      <c r="U65095" s="59"/>
    </row>
    <row r="65096" spans="21:21" x14ac:dyDescent="0.2">
      <c r="U65096" s="59"/>
    </row>
    <row r="65097" spans="21:21" x14ac:dyDescent="0.2">
      <c r="U65097" s="59"/>
    </row>
    <row r="65098" spans="21:21" x14ac:dyDescent="0.2">
      <c r="U65098" s="59"/>
    </row>
    <row r="65099" spans="21:21" x14ac:dyDescent="0.2">
      <c r="U65099" s="59"/>
    </row>
    <row r="65100" spans="21:21" x14ac:dyDescent="0.2">
      <c r="U65100" s="59"/>
    </row>
    <row r="65101" spans="21:21" x14ac:dyDescent="0.2">
      <c r="U65101" s="59"/>
    </row>
    <row r="65102" spans="21:21" x14ac:dyDescent="0.2">
      <c r="U65102" s="59"/>
    </row>
    <row r="65103" spans="21:21" x14ac:dyDescent="0.2">
      <c r="U65103" s="59"/>
    </row>
    <row r="65104" spans="21:21" x14ac:dyDescent="0.2">
      <c r="U65104" s="59"/>
    </row>
    <row r="65105" spans="21:21" x14ac:dyDescent="0.2">
      <c r="U65105" s="59"/>
    </row>
    <row r="65106" spans="21:21" x14ac:dyDescent="0.2">
      <c r="U65106" s="59"/>
    </row>
    <row r="65107" spans="21:21" x14ac:dyDescent="0.2">
      <c r="U65107" s="59"/>
    </row>
    <row r="65108" spans="21:21" x14ac:dyDescent="0.2">
      <c r="U65108" s="59"/>
    </row>
    <row r="65109" spans="21:21" x14ac:dyDescent="0.2">
      <c r="U65109" s="59"/>
    </row>
    <row r="65110" spans="21:21" x14ac:dyDescent="0.2">
      <c r="U65110" s="59"/>
    </row>
    <row r="65111" spans="21:21" x14ac:dyDescent="0.2">
      <c r="U65111" s="59"/>
    </row>
    <row r="65112" spans="21:21" x14ac:dyDescent="0.2">
      <c r="U65112" s="59"/>
    </row>
    <row r="65113" spans="21:21" x14ac:dyDescent="0.2">
      <c r="U65113" s="59"/>
    </row>
    <row r="65114" spans="21:21" x14ac:dyDescent="0.2">
      <c r="U65114" s="59"/>
    </row>
    <row r="65115" spans="21:21" x14ac:dyDescent="0.2">
      <c r="U65115" s="59"/>
    </row>
    <row r="65116" spans="21:21" x14ac:dyDescent="0.2">
      <c r="U65116" s="59"/>
    </row>
    <row r="65117" spans="21:21" x14ac:dyDescent="0.2">
      <c r="U65117" s="59"/>
    </row>
    <row r="65118" spans="21:21" x14ac:dyDescent="0.2">
      <c r="U65118" s="59"/>
    </row>
    <row r="65119" spans="21:21" x14ac:dyDescent="0.2">
      <c r="U65119" s="59"/>
    </row>
    <row r="65120" spans="21:21" x14ac:dyDescent="0.2">
      <c r="U65120" s="59"/>
    </row>
    <row r="65121" spans="21:21" x14ac:dyDescent="0.2">
      <c r="U65121" s="59"/>
    </row>
    <row r="65122" spans="21:21" x14ac:dyDescent="0.2">
      <c r="U65122" s="59"/>
    </row>
    <row r="65123" spans="21:21" x14ac:dyDescent="0.2">
      <c r="U65123" s="59"/>
    </row>
    <row r="65124" spans="21:21" x14ac:dyDescent="0.2">
      <c r="U65124" s="59"/>
    </row>
    <row r="65125" spans="21:21" x14ac:dyDescent="0.2">
      <c r="U65125" s="59"/>
    </row>
    <row r="65126" spans="21:21" x14ac:dyDescent="0.2">
      <c r="U65126" s="59"/>
    </row>
    <row r="65127" spans="21:21" x14ac:dyDescent="0.2">
      <c r="U65127" s="59"/>
    </row>
    <row r="65128" spans="21:21" x14ac:dyDescent="0.2">
      <c r="U65128" s="59"/>
    </row>
    <row r="65129" spans="21:21" x14ac:dyDescent="0.2">
      <c r="U65129" s="59"/>
    </row>
    <row r="65130" spans="21:21" x14ac:dyDescent="0.2">
      <c r="U65130" s="59"/>
    </row>
    <row r="65131" spans="21:21" x14ac:dyDescent="0.2">
      <c r="U65131" s="59"/>
    </row>
    <row r="65132" spans="21:21" x14ac:dyDescent="0.2">
      <c r="U65132" s="59"/>
    </row>
    <row r="65133" spans="21:21" x14ac:dyDescent="0.2">
      <c r="U65133" s="59"/>
    </row>
    <row r="65134" spans="21:21" x14ac:dyDescent="0.2">
      <c r="U65134" s="59"/>
    </row>
    <row r="65135" spans="21:21" x14ac:dyDescent="0.2">
      <c r="U65135" s="59"/>
    </row>
    <row r="65136" spans="21:21" x14ac:dyDescent="0.2">
      <c r="U65136" s="59"/>
    </row>
    <row r="65137" spans="21:21" x14ac:dyDescent="0.2">
      <c r="U65137" s="59"/>
    </row>
    <row r="65138" spans="21:21" x14ac:dyDescent="0.2">
      <c r="U65138" s="59"/>
    </row>
    <row r="65139" spans="21:21" x14ac:dyDescent="0.2">
      <c r="U65139" s="59"/>
    </row>
    <row r="65140" spans="21:21" x14ac:dyDescent="0.2">
      <c r="U65140" s="59"/>
    </row>
    <row r="65141" spans="21:21" x14ac:dyDescent="0.2">
      <c r="U65141" s="59"/>
    </row>
    <row r="65142" spans="21:21" x14ac:dyDescent="0.2">
      <c r="U65142" s="59"/>
    </row>
    <row r="65143" spans="21:21" x14ac:dyDescent="0.2">
      <c r="U65143" s="59"/>
    </row>
    <row r="65144" spans="21:21" x14ac:dyDescent="0.2">
      <c r="U65144" s="59"/>
    </row>
    <row r="65145" spans="21:21" x14ac:dyDescent="0.2">
      <c r="U65145" s="59"/>
    </row>
    <row r="65146" spans="21:21" x14ac:dyDescent="0.2">
      <c r="U65146" s="59"/>
    </row>
    <row r="65147" spans="21:21" x14ac:dyDescent="0.2">
      <c r="U65147" s="59"/>
    </row>
    <row r="65148" spans="21:21" x14ac:dyDescent="0.2">
      <c r="U65148" s="59"/>
    </row>
    <row r="65149" spans="21:21" x14ac:dyDescent="0.2">
      <c r="U65149" s="59"/>
    </row>
    <row r="65150" spans="21:21" x14ac:dyDescent="0.2">
      <c r="U65150" s="59"/>
    </row>
    <row r="65151" spans="21:21" x14ac:dyDescent="0.2">
      <c r="U65151" s="59"/>
    </row>
    <row r="65152" spans="21:21" x14ac:dyDescent="0.2">
      <c r="U65152" s="59"/>
    </row>
    <row r="65153" spans="21:21" x14ac:dyDescent="0.2">
      <c r="U65153" s="59"/>
    </row>
    <row r="65154" spans="21:21" x14ac:dyDescent="0.2">
      <c r="U65154" s="59"/>
    </row>
    <row r="65155" spans="21:21" x14ac:dyDescent="0.2">
      <c r="U65155" s="59"/>
    </row>
    <row r="65156" spans="21:21" x14ac:dyDescent="0.2">
      <c r="U65156" s="59"/>
    </row>
    <row r="65157" spans="21:21" x14ac:dyDescent="0.2">
      <c r="U65157" s="59"/>
    </row>
    <row r="65158" spans="21:21" x14ac:dyDescent="0.2">
      <c r="U65158" s="59"/>
    </row>
    <row r="65159" spans="21:21" x14ac:dyDescent="0.2">
      <c r="U65159" s="59"/>
    </row>
    <row r="65160" spans="21:21" x14ac:dyDescent="0.2">
      <c r="U65160" s="59"/>
    </row>
    <row r="65161" spans="21:21" x14ac:dyDescent="0.2">
      <c r="U65161" s="59"/>
    </row>
    <row r="65162" spans="21:21" x14ac:dyDescent="0.2">
      <c r="U65162" s="59"/>
    </row>
    <row r="65163" spans="21:21" x14ac:dyDescent="0.2">
      <c r="U65163" s="59"/>
    </row>
    <row r="65164" spans="21:21" x14ac:dyDescent="0.2">
      <c r="U65164" s="59"/>
    </row>
    <row r="65165" spans="21:21" x14ac:dyDescent="0.2">
      <c r="U65165" s="59"/>
    </row>
    <row r="65166" spans="21:21" x14ac:dyDescent="0.2">
      <c r="U65166" s="59"/>
    </row>
    <row r="65167" spans="21:21" x14ac:dyDescent="0.2">
      <c r="U65167" s="59"/>
    </row>
    <row r="65168" spans="21:21" x14ac:dyDescent="0.2">
      <c r="U65168" s="59"/>
    </row>
    <row r="65169" spans="21:21" x14ac:dyDescent="0.2">
      <c r="U65169" s="59"/>
    </row>
    <row r="65170" spans="21:21" x14ac:dyDescent="0.2">
      <c r="U65170" s="59"/>
    </row>
    <row r="65171" spans="21:21" x14ac:dyDescent="0.2">
      <c r="U65171" s="59"/>
    </row>
    <row r="65172" spans="21:21" x14ac:dyDescent="0.2">
      <c r="U65172" s="59"/>
    </row>
    <row r="65173" spans="21:21" x14ac:dyDescent="0.2">
      <c r="U65173" s="59"/>
    </row>
    <row r="65174" spans="21:21" x14ac:dyDescent="0.2">
      <c r="U65174" s="59"/>
    </row>
    <row r="65175" spans="21:21" x14ac:dyDescent="0.2">
      <c r="U65175" s="59"/>
    </row>
    <row r="65176" spans="21:21" x14ac:dyDescent="0.2">
      <c r="U65176" s="59"/>
    </row>
    <row r="65177" spans="21:21" x14ac:dyDescent="0.2">
      <c r="U65177" s="59"/>
    </row>
    <row r="65178" spans="21:21" x14ac:dyDescent="0.2">
      <c r="U65178" s="59"/>
    </row>
    <row r="65179" spans="21:21" x14ac:dyDescent="0.2">
      <c r="U65179" s="59"/>
    </row>
    <row r="65180" spans="21:21" x14ac:dyDescent="0.2">
      <c r="U65180" s="59"/>
    </row>
    <row r="65181" spans="21:21" x14ac:dyDescent="0.2">
      <c r="U65181" s="59"/>
    </row>
    <row r="65182" spans="21:21" x14ac:dyDescent="0.2">
      <c r="U65182" s="59"/>
    </row>
    <row r="65183" spans="21:21" x14ac:dyDescent="0.2">
      <c r="U65183" s="59"/>
    </row>
    <row r="65184" spans="21:21" x14ac:dyDescent="0.2">
      <c r="U65184" s="59"/>
    </row>
    <row r="65185" spans="21:21" x14ac:dyDescent="0.2">
      <c r="U65185" s="59"/>
    </row>
    <row r="65186" spans="21:21" x14ac:dyDescent="0.2">
      <c r="U65186" s="59"/>
    </row>
    <row r="65187" spans="21:21" x14ac:dyDescent="0.2">
      <c r="U65187" s="59"/>
    </row>
    <row r="65188" spans="21:21" x14ac:dyDescent="0.2">
      <c r="U65188" s="59"/>
    </row>
    <row r="65189" spans="21:21" x14ac:dyDescent="0.2">
      <c r="U65189" s="59"/>
    </row>
    <row r="65190" spans="21:21" x14ac:dyDescent="0.2">
      <c r="U65190" s="59"/>
    </row>
    <row r="65191" spans="21:21" x14ac:dyDescent="0.2">
      <c r="U65191" s="59"/>
    </row>
    <row r="65192" spans="21:21" x14ac:dyDescent="0.2">
      <c r="U65192" s="59"/>
    </row>
    <row r="65193" spans="21:21" x14ac:dyDescent="0.2">
      <c r="U65193" s="59"/>
    </row>
    <row r="65194" spans="21:21" x14ac:dyDescent="0.2">
      <c r="U65194" s="59"/>
    </row>
    <row r="65195" spans="21:21" x14ac:dyDescent="0.2">
      <c r="U65195" s="59"/>
    </row>
    <row r="65196" spans="21:21" x14ac:dyDescent="0.2">
      <c r="U65196" s="59"/>
    </row>
    <row r="65197" spans="21:21" x14ac:dyDescent="0.2">
      <c r="U65197" s="59"/>
    </row>
    <row r="65198" spans="21:21" x14ac:dyDescent="0.2">
      <c r="U65198" s="59"/>
    </row>
    <row r="65199" spans="21:21" x14ac:dyDescent="0.2">
      <c r="U65199" s="59"/>
    </row>
    <row r="65200" spans="21:21" x14ac:dyDescent="0.2">
      <c r="U65200" s="59"/>
    </row>
    <row r="65201" spans="21:21" x14ac:dyDescent="0.2">
      <c r="U65201" s="59"/>
    </row>
    <row r="65202" spans="21:21" x14ac:dyDescent="0.2">
      <c r="U65202" s="59"/>
    </row>
    <row r="65203" spans="21:21" x14ac:dyDescent="0.2">
      <c r="U65203" s="59"/>
    </row>
    <row r="65204" spans="21:21" x14ac:dyDescent="0.2">
      <c r="U65204" s="59"/>
    </row>
    <row r="65205" spans="21:21" x14ac:dyDescent="0.2">
      <c r="U65205" s="59"/>
    </row>
    <row r="65206" spans="21:21" x14ac:dyDescent="0.2">
      <c r="U65206" s="59"/>
    </row>
    <row r="65207" spans="21:21" x14ac:dyDescent="0.2">
      <c r="U65207" s="59"/>
    </row>
    <row r="65208" spans="21:21" x14ac:dyDescent="0.2">
      <c r="U65208" s="59"/>
    </row>
    <row r="65209" spans="21:21" x14ac:dyDescent="0.2">
      <c r="U65209" s="59"/>
    </row>
    <row r="65210" spans="21:21" x14ac:dyDescent="0.2">
      <c r="U65210" s="59"/>
    </row>
    <row r="65211" spans="21:21" x14ac:dyDescent="0.2">
      <c r="U65211" s="59"/>
    </row>
    <row r="65212" spans="21:21" x14ac:dyDescent="0.2">
      <c r="U65212" s="59"/>
    </row>
    <row r="65213" spans="21:21" x14ac:dyDescent="0.2">
      <c r="U65213" s="59"/>
    </row>
    <row r="65214" spans="21:21" x14ac:dyDescent="0.2">
      <c r="U65214" s="59"/>
    </row>
    <row r="65215" spans="21:21" x14ac:dyDescent="0.2">
      <c r="U65215" s="59"/>
    </row>
    <row r="65216" spans="21:21" x14ac:dyDescent="0.2">
      <c r="U65216" s="59"/>
    </row>
    <row r="65217" spans="21:21" x14ac:dyDescent="0.2">
      <c r="U65217" s="59"/>
    </row>
    <row r="65218" spans="21:21" x14ac:dyDescent="0.2">
      <c r="U65218" s="59"/>
    </row>
    <row r="65219" spans="21:21" x14ac:dyDescent="0.2">
      <c r="U65219" s="59"/>
    </row>
    <row r="65220" spans="21:21" x14ac:dyDescent="0.2">
      <c r="U65220" s="59"/>
    </row>
    <row r="65221" spans="21:21" x14ac:dyDescent="0.2">
      <c r="U65221" s="59"/>
    </row>
    <row r="65222" spans="21:21" x14ac:dyDescent="0.2">
      <c r="U65222" s="59"/>
    </row>
    <row r="65223" spans="21:21" x14ac:dyDescent="0.2">
      <c r="U65223" s="59"/>
    </row>
    <row r="65224" spans="21:21" x14ac:dyDescent="0.2">
      <c r="U65224" s="59"/>
    </row>
    <row r="65225" spans="21:21" x14ac:dyDescent="0.2">
      <c r="U65225" s="59"/>
    </row>
    <row r="65226" spans="21:21" x14ac:dyDescent="0.2">
      <c r="U65226" s="59"/>
    </row>
    <row r="65227" spans="21:21" x14ac:dyDescent="0.2">
      <c r="U65227" s="59"/>
    </row>
    <row r="65228" spans="21:21" x14ac:dyDescent="0.2">
      <c r="U65228" s="59"/>
    </row>
    <row r="65229" spans="21:21" x14ac:dyDescent="0.2">
      <c r="U65229" s="59"/>
    </row>
    <row r="65230" spans="21:21" x14ac:dyDescent="0.2">
      <c r="U65230" s="59"/>
    </row>
    <row r="65231" spans="21:21" x14ac:dyDescent="0.2">
      <c r="U65231" s="59"/>
    </row>
    <row r="65232" spans="21:21" x14ac:dyDescent="0.2">
      <c r="U65232" s="59"/>
    </row>
    <row r="65233" spans="21:21" x14ac:dyDescent="0.2">
      <c r="U65233" s="59"/>
    </row>
    <row r="65234" spans="21:21" x14ac:dyDescent="0.2">
      <c r="U65234" s="59"/>
    </row>
    <row r="65235" spans="21:21" x14ac:dyDescent="0.2">
      <c r="U65235" s="59"/>
    </row>
    <row r="65236" spans="21:21" x14ac:dyDescent="0.2">
      <c r="U65236" s="59"/>
    </row>
    <row r="65237" spans="21:21" x14ac:dyDescent="0.2">
      <c r="U65237" s="59"/>
    </row>
    <row r="65238" spans="21:21" x14ac:dyDescent="0.2">
      <c r="U65238" s="59"/>
    </row>
    <row r="65239" spans="21:21" x14ac:dyDescent="0.2">
      <c r="U65239" s="59"/>
    </row>
    <row r="65240" spans="21:21" x14ac:dyDescent="0.2">
      <c r="U65240" s="59"/>
    </row>
    <row r="65241" spans="21:21" x14ac:dyDescent="0.2">
      <c r="U65241" s="59"/>
    </row>
    <row r="65242" spans="21:21" x14ac:dyDescent="0.2">
      <c r="U65242" s="59"/>
    </row>
    <row r="65243" spans="21:21" x14ac:dyDescent="0.2">
      <c r="U65243" s="59"/>
    </row>
    <row r="65244" spans="21:21" x14ac:dyDescent="0.2">
      <c r="U65244" s="59"/>
    </row>
    <row r="65245" spans="21:21" x14ac:dyDescent="0.2">
      <c r="U65245" s="59"/>
    </row>
    <row r="65246" spans="21:21" x14ac:dyDescent="0.2">
      <c r="U65246" s="59"/>
    </row>
    <row r="65247" spans="21:21" x14ac:dyDescent="0.2">
      <c r="U65247" s="59"/>
    </row>
    <row r="65248" spans="21:21" x14ac:dyDescent="0.2">
      <c r="U65248" s="59"/>
    </row>
    <row r="65249" spans="21:21" x14ac:dyDescent="0.2">
      <c r="U65249" s="59"/>
    </row>
    <row r="65250" spans="21:21" x14ac:dyDescent="0.2">
      <c r="U65250" s="59"/>
    </row>
    <row r="65251" spans="21:21" x14ac:dyDescent="0.2">
      <c r="U65251" s="59"/>
    </row>
    <row r="65252" spans="21:21" x14ac:dyDescent="0.2">
      <c r="U65252" s="59"/>
    </row>
    <row r="65253" spans="21:21" x14ac:dyDescent="0.2">
      <c r="U65253" s="59"/>
    </row>
    <row r="65254" spans="21:21" x14ac:dyDescent="0.2">
      <c r="U65254" s="59"/>
    </row>
    <row r="65255" spans="21:21" x14ac:dyDescent="0.2">
      <c r="U65255" s="59"/>
    </row>
    <row r="65256" spans="21:21" x14ac:dyDescent="0.2">
      <c r="U65256" s="59"/>
    </row>
    <row r="65257" spans="21:21" x14ac:dyDescent="0.2">
      <c r="U65257" s="59"/>
    </row>
    <row r="65258" spans="21:21" x14ac:dyDescent="0.2">
      <c r="U65258" s="59"/>
    </row>
    <row r="65259" spans="21:21" x14ac:dyDescent="0.2">
      <c r="U65259" s="59"/>
    </row>
    <row r="65260" spans="21:21" x14ac:dyDescent="0.2">
      <c r="U65260" s="59"/>
    </row>
    <row r="65261" spans="21:21" x14ac:dyDescent="0.2">
      <c r="U65261" s="59"/>
    </row>
    <row r="65262" spans="21:21" x14ac:dyDescent="0.2">
      <c r="U65262" s="59"/>
    </row>
    <row r="65263" spans="21:21" x14ac:dyDescent="0.2">
      <c r="U65263" s="59"/>
    </row>
    <row r="65264" spans="21:21" x14ac:dyDescent="0.2">
      <c r="U65264" s="59"/>
    </row>
    <row r="65265" spans="21:21" x14ac:dyDescent="0.2">
      <c r="U65265" s="59"/>
    </row>
    <row r="65266" spans="21:21" x14ac:dyDescent="0.2">
      <c r="U65266" s="59"/>
    </row>
    <row r="65267" spans="21:21" x14ac:dyDescent="0.2">
      <c r="U65267" s="59"/>
    </row>
    <row r="65268" spans="21:21" x14ac:dyDescent="0.2">
      <c r="U65268" s="59"/>
    </row>
    <row r="65269" spans="21:21" x14ac:dyDescent="0.2">
      <c r="U65269" s="59"/>
    </row>
    <row r="65270" spans="21:21" x14ac:dyDescent="0.2">
      <c r="U65270" s="59"/>
    </row>
    <row r="65271" spans="21:21" x14ac:dyDescent="0.2">
      <c r="U65271" s="59"/>
    </row>
    <row r="65272" spans="21:21" x14ac:dyDescent="0.2">
      <c r="U65272" s="59"/>
    </row>
    <row r="65273" spans="21:21" x14ac:dyDescent="0.2">
      <c r="U65273" s="59"/>
    </row>
    <row r="65274" spans="21:21" x14ac:dyDescent="0.2">
      <c r="U65274" s="59"/>
    </row>
    <row r="65275" spans="21:21" x14ac:dyDescent="0.2">
      <c r="U65275" s="59"/>
    </row>
    <row r="65276" spans="21:21" x14ac:dyDescent="0.2">
      <c r="U65276" s="59"/>
    </row>
    <row r="65277" spans="21:21" x14ac:dyDescent="0.2">
      <c r="U65277" s="59"/>
    </row>
    <row r="65278" spans="21:21" x14ac:dyDescent="0.2">
      <c r="U65278" s="59"/>
    </row>
    <row r="65279" spans="21:21" x14ac:dyDescent="0.2">
      <c r="U65279" s="59"/>
    </row>
    <row r="65280" spans="21:21" x14ac:dyDescent="0.2">
      <c r="U65280" s="59"/>
    </row>
    <row r="65281" spans="21:21" x14ac:dyDescent="0.2">
      <c r="U65281" s="59"/>
    </row>
    <row r="65282" spans="21:21" x14ac:dyDescent="0.2">
      <c r="U65282" s="59"/>
    </row>
    <row r="65283" spans="21:21" x14ac:dyDescent="0.2">
      <c r="U65283" s="59"/>
    </row>
    <row r="65284" spans="21:21" x14ac:dyDescent="0.2">
      <c r="U65284" s="59"/>
    </row>
    <row r="65285" spans="21:21" x14ac:dyDescent="0.2">
      <c r="U65285" s="59"/>
    </row>
    <row r="65286" spans="21:21" x14ac:dyDescent="0.2">
      <c r="U65286" s="59"/>
    </row>
    <row r="65287" spans="21:21" x14ac:dyDescent="0.2">
      <c r="U65287" s="59"/>
    </row>
    <row r="65288" spans="21:21" x14ac:dyDescent="0.2">
      <c r="U65288" s="59"/>
    </row>
    <row r="65289" spans="21:21" x14ac:dyDescent="0.2">
      <c r="U65289" s="59"/>
    </row>
    <row r="65290" spans="21:21" x14ac:dyDescent="0.2">
      <c r="U65290" s="59"/>
    </row>
    <row r="65291" spans="21:21" x14ac:dyDescent="0.2">
      <c r="U65291" s="59"/>
    </row>
    <row r="65292" spans="21:21" x14ac:dyDescent="0.2">
      <c r="U65292" s="59"/>
    </row>
    <row r="65293" spans="21:21" x14ac:dyDescent="0.2">
      <c r="U65293" s="59"/>
    </row>
    <row r="65294" spans="21:21" x14ac:dyDescent="0.2">
      <c r="U65294" s="59"/>
    </row>
    <row r="65295" spans="21:21" x14ac:dyDescent="0.2">
      <c r="U65295" s="59"/>
    </row>
    <row r="65296" spans="21:21" x14ac:dyDescent="0.2">
      <c r="U65296" s="59"/>
    </row>
    <row r="65297" spans="21:21" x14ac:dyDescent="0.2">
      <c r="U65297" s="59"/>
    </row>
    <row r="65298" spans="21:21" x14ac:dyDescent="0.2">
      <c r="U65298" s="59"/>
    </row>
    <row r="65299" spans="21:21" x14ac:dyDescent="0.2">
      <c r="U65299" s="59"/>
    </row>
    <row r="65300" spans="21:21" x14ac:dyDescent="0.2">
      <c r="U65300" s="59"/>
    </row>
    <row r="65301" spans="21:21" x14ac:dyDescent="0.2">
      <c r="U65301" s="59"/>
    </row>
    <row r="65302" spans="21:21" x14ac:dyDescent="0.2">
      <c r="U65302" s="59"/>
    </row>
    <row r="65303" spans="21:21" x14ac:dyDescent="0.2">
      <c r="U65303" s="59"/>
    </row>
    <row r="65304" spans="21:21" x14ac:dyDescent="0.2">
      <c r="U65304" s="59"/>
    </row>
    <row r="65305" spans="21:21" x14ac:dyDescent="0.2">
      <c r="U65305" s="59"/>
    </row>
    <row r="65306" spans="21:21" x14ac:dyDescent="0.2">
      <c r="U65306" s="59"/>
    </row>
    <row r="65307" spans="21:21" x14ac:dyDescent="0.2">
      <c r="U65307" s="59"/>
    </row>
    <row r="65308" spans="21:21" x14ac:dyDescent="0.2">
      <c r="U65308" s="59"/>
    </row>
    <row r="65309" spans="21:21" x14ac:dyDescent="0.2">
      <c r="U65309" s="59"/>
    </row>
    <row r="65310" spans="21:21" x14ac:dyDescent="0.2">
      <c r="U65310" s="59"/>
    </row>
    <row r="65311" spans="21:21" x14ac:dyDescent="0.2">
      <c r="U65311" s="59"/>
    </row>
    <row r="65312" spans="21:21" x14ac:dyDescent="0.2">
      <c r="U65312" s="59"/>
    </row>
    <row r="65313" spans="21:21" x14ac:dyDescent="0.2">
      <c r="U65313" s="59"/>
    </row>
    <row r="65314" spans="21:21" x14ac:dyDescent="0.2">
      <c r="U65314" s="59"/>
    </row>
    <row r="65315" spans="21:21" x14ac:dyDescent="0.2">
      <c r="U65315" s="59"/>
    </row>
    <row r="65316" spans="21:21" x14ac:dyDescent="0.2">
      <c r="U65316" s="59"/>
    </row>
    <row r="65317" spans="21:21" x14ac:dyDescent="0.2">
      <c r="U65317" s="59"/>
    </row>
    <row r="65318" spans="21:21" x14ac:dyDescent="0.2">
      <c r="U65318" s="59"/>
    </row>
    <row r="65319" spans="21:21" x14ac:dyDescent="0.2">
      <c r="U65319" s="59"/>
    </row>
    <row r="65320" spans="21:21" x14ac:dyDescent="0.2">
      <c r="U65320" s="59"/>
    </row>
    <row r="65321" spans="21:21" x14ac:dyDescent="0.2">
      <c r="U65321" s="59"/>
    </row>
    <row r="65322" spans="21:21" x14ac:dyDescent="0.2">
      <c r="U65322" s="59"/>
    </row>
    <row r="65323" spans="21:21" x14ac:dyDescent="0.2">
      <c r="U65323" s="59"/>
    </row>
    <row r="65324" spans="21:21" x14ac:dyDescent="0.2">
      <c r="U65324" s="59"/>
    </row>
    <row r="65325" spans="21:21" x14ac:dyDescent="0.2">
      <c r="U65325" s="59"/>
    </row>
    <row r="65326" spans="21:21" x14ac:dyDescent="0.2">
      <c r="U65326" s="59"/>
    </row>
    <row r="65327" spans="21:21" x14ac:dyDescent="0.2">
      <c r="U65327" s="59"/>
    </row>
    <row r="65328" spans="21:21" x14ac:dyDescent="0.2">
      <c r="U65328" s="59"/>
    </row>
    <row r="65329" spans="21:21" x14ac:dyDescent="0.2">
      <c r="U65329" s="59"/>
    </row>
    <row r="65330" spans="21:21" x14ac:dyDescent="0.2">
      <c r="U65330" s="59"/>
    </row>
    <row r="65331" spans="21:21" x14ac:dyDescent="0.2">
      <c r="U65331" s="59"/>
    </row>
    <row r="65332" spans="21:21" x14ac:dyDescent="0.2">
      <c r="U65332" s="59"/>
    </row>
    <row r="65333" spans="21:21" x14ac:dyDescent="0.2">
      <c r="U65333" s="59"/>
    </row>
    <row r="65334" spans="21:21" x14ac:dyDescent="0.2">
      <c r="U65334" s="59"/>
    </row>
    <row r="65335" spans="21:21" x14ac:dyDescent="0.2">
      <c r="U65335" s="59"/>
    </row>
    <row r="65336" spans="21:21" x14ac:dyDescent="0.2">
      <c r="U65336" s="59"/>
    </row>
    <row r="65337" spans="21:21" x14ac:dyDescent="0.2">
      <c r="U65337" s="59"/>
    </row>
    <row r="65338" spans="21:21" x14ac:dyDescent="0.2">
      <c r="U65338" s="59"/>
    </row>
    <row r="65339" spans="21:21" x14ac:dyDescent="0.2">
      <c r="U65339" s="59"/>
    </row>
    <row r="65340" spans="21:21" x14ac:dyDescent="0.2">
      <c r="U65340" s="59"/>
    </row>
    <row r="65341" spans="21:21" x14ac:dyDescent="0.2">
      <c r="U65341" s="59"/>
    </row>
    <row r="65342" spans="21:21" x14ac:dyDescent="0.2">
      <c r="U65342" s="59"/>
    </row>
    <row r="65343" spans="21:21" x14ac:dyDescent="0.2">
      <c r="U65343" s="59"/>
    </row>
    <row r="65344" spans="21:21" x14ac:dyDescent="0.2">
      <c r="U65344" s="59"/>
    </row>
    <row r="65345" spans="21:21" x14ac:dyDescent="0.2">
      <c r="U65345" s="59"/>
    </row>
    <row r="65346" spans="21:21" x14ac:dyDescent="0.2">
      <c r="U65346" s="59"/>
    </row>
    <row r="65347" spans="21:21" x14ac:dyDescent="0.2">
      <c r="U65347" s="59"/>
    </row>
    <row r="65348" spans="21:21" x14ac:dyDescent="0.2">
      <c r="U65348" s="59"/>
    </row>
    <row r="65349" spans="21:21" x14ac:dyDescent="0.2">
      <c r="U65349" s="59"/>
    </row>
    <row r="65350" spans="21:21" x14ac:dyDescent="0.2">
      <c r="U65350" s="59"/>
    </row>
    <row r="65351" spans="21:21" x14ac:dyDescent="0.2">
      <c r="U65351" s="59"/>
    </row>
    <row r="65352" spans="21:21" x14ac:dyDescent="0.2">
      <c r="U65352" s="59"/>
    </row>
    <row r="65353" spans="21:21" x14ac:dyDescent="0.2">
      <c r="U65353" s="59"/>
    </row>
    <row r="65354" spans="21:21" x14ac:dyDescent="0.2">
      <c r="U65354" s="59"/>
    </row>
    <row r="65355" spans="21:21" x14ac:dyDescent="0.2">
      <c r="U65355" s="59"/>
    </row>
    <row r="65356" spans="21:21" x14ac:dyDescent="0.2">
      <c r="U65356" s="59"/>
    </row>
    <row r="65357" spans="21:21" x14ac:dyDescent="0.2">
      <c r="U65357" s="59"/>
    </row>
    <row r="65358" spans="21:21" x14ac:dyDescent="0.2">
      <c r="U65358" s="59"/>
    </row>
    <row r="65359" spans="21:21" x14ac:dyDescent="0.2">
      <c r="U65359" s="59"/>
    </row>
    <row r="65360" spans="21:21" x14ac:dyDescent="0.2">
      <c r="U65360" s="59"/>
    </row>
    <row r="65361" spans="21:21" x14ac:dyDescent="0.2">
      <c r="U65361" s="59"/>
    </row>
    <row r="65362" spans="21:21" x14ac:dyDescent="0.2">
      <c r="U65362" s="59"/>
    </row>
    <row r="65363" spans="21:21" x14ac:dyDescent="0.2">
      <c r="U65363" s="59"/>
    </row>
    <row r="65364" spans="21:21" x14ac:dyDescent="0.2">
      <c r="U65364" s="59"/>
    </row>
    <row r="65365" spans="21:21" x14ac:dyDescent="0.2">
      <c r="U65365" s="59"/>
    </row>
    <row r="65366" spans="21:21" x14ac:dyDescent="0.2">
      <c r="U65366" s="59"/>
    </row>
    <row r="65367" spans="21:21" x14ac:dyDescent="0.2">
      <c r="U65367" s="59"/>
    </row>
    <row r="65368" spans="21:21" x14ac:dyDescent="0.2">
      <c r="U65368" s="59"/>
    </row>
    <row r="65369" spans="21:21" x14ac:dyDescent="0.2">
      <c r="U65369" s="59"/>
    </row>
    <row r="65370" spans="21:21" x14ac:dyDescent="0.2">
      <c r="U65370" s="59"/>
    </row>
    <row r="65371" spans="21:21" x14ac:dyDescent="0.2">
      <c r="U65371" s="59"/>
    </row>
    <row r="65372" spans="21:21" x14ac:dyDescent="0.2">
      <c r="U65372" s="59"/>
    </row>
    <row r="65373" spans="21:21" x14ac:dyDescent="0.2">
      <c r="U65373" s="59"/>
    </row>
    <row r="65374" spans="21:21" x14ac:dyDescent="0.2">
      <c r="U65374" s="59"/>
    </row>
    <row r="65375" spans="21:21" x14ac:dyDescent="0.2">
      <c r="U65375" s="59"/>
    </row>
    <row r="65376" spans="21:21" x14ac:dyDescent="0.2">
      <c r="U65376" s="59"/>
    </row>
    <row r="65377" spans="21:21" x14ac:dyDescent="0.2">
      <c r="U65377" s="59"/>
    </row>
    <row r="65378" spans="21:21" x14ac:dyDescent="0.2">
      <c r="U65378" s="59"/>
    </row>
    <row r="65379" spans="21:21" x14ac:dyDescent="0.2">
      <c r="U65379" s="59"/>
    </row>
    <row r="65380" spans="21:21" x14ac:dyDescent="0.2">
      <c r="U65380" s="59"/>
    </row>
    <row r="65381" spans="21:21" x14ac:dyDescent="0.2">
      <c r="U65381" s="59"/>
    </row>
    <row r="65382" spans="21:21" x14ac:dyDescent="0.2">
      <c r="U65382" s="59"/>
    </row>
    <row r="65383" spans="21:21" x14ac:dyDescent="0.2">
      <c r="U65383" s="59"/>
    </row>
    <row r="65384" spans="21:21" x14ac:dyDescent="0.2">
      <c r="U65384" s="59"/>
    </row>
    <row r="65385" spans="21:21" x14ac:dyDescent="0.2">
      <c r="U65385" s="59"/>
    </row>
    <row r="65386" spans="21:21" x14ac:dyDescent="0.2">
      <c r="U65386" s="59"/>
    </row>
    <row r="65387" spans="21:21" x14ac:dyDescent="0.2">
      <c r="U65387" s="59"/>
    </row>
    <row r="65388" spans="21:21" x14ac:dyDescent="0.2">
      <c r="U65388" s="59"/>
    </row>
    <row r="65389" spans="21:21" x14ac:dyDescent="0.2">
      <c r="U65389" s="59"/>
    </row>
    <row r="65390" spans="21:21" x14ac:dyDescent="0.2">
      <c r="U65390" s="59"/>
    </row>
    <row r="65391" spans="21:21" x14ac:dyDescent="0.2">
      <c r="U65391" s="59"/>
    </row>
    <row r="65392" spans="21:21" x14ac:dyDescent="0.2">
      <c r="U65392" s="59"/>
    </row>
    <row r="65393" spans="21:21" x14ac:dyDescent="0.2">
      <c r="U65393" s="59"/>
    </row>
    <row r="65394" spans="21:21" x14ac:dyDescent="0.2">
      <c r="U65394" s="59"/>
    </row>
    <row r="65395" spans="21:21" x14ac:dyDescent="0.2">
      <c r="U65395" s="59"/>
    </row>
    <row r="65396" spans="21:21" x14ac:dyDescent="0.2">
      <c r="U65396" s="59"/>
    </row>
    <row r="65397" spans="21:21" x14ac:dyDescent="0.2">
      <c r="U65397" s="59"/>
    </row>
    <row r="65398" spans="21:21" x14ac:dyDescent="0.2">
      <c r="U65398" s="59"/>
    </row>
    <row r="65399" spans="21:21" x14ac:dyDescent="0.2">
      <c r="U65399" s="59"/>
    </row>
    <row r="65400" spans="21:21" x14ac:dyDescent="0.2">
      <c r="U65400" s="59"/>
    </row>
    <row r="65401" spans="21:21" x14ac:dyDescent="0.2">
      <c r="U65401" s="59"/>
    </row>
    <row r="65402" spans="21:21" x14ac:dyDescent="0.2">
      <c r="U65402" s="59"/>
    </row>
    <row r="65403" spans="21:21" x14ac:dyDescent="0.2">
      <c r="U65403" s="59"/>
    </row>
    <row r="65404" spans="21:21" x14ac:dyDescent="0.2">
      <c r="U65404" s="59"/>
    </row>
    <row r="65405" spans="21:21" x14ac:dyDescent="0.2">
      <c r="U65405" s="59"/>
    </row>
    <row r="65406" spans="21:21" x14ac:dyDescent="0.2">
      <c r="U65406" s="59"/>
    </row>
    <row r="65407" spans="21:21" x14ac:dyDescent="0.2">
      <c r="U65407" s="59"/>
    </row>
    <row r="65408" spans="21:21" x14ac:dyDescent="0.2">
      <c r="U65408" s="59"/>
    </row>
    <row r="65409" spans="21:21" x14ac:dyDescent="0.2">
      <c r="U65409" s="59"/>
    </row>
    <row r="65410" spans="21:21" x14ac:dyDescent="0.2">
      <c r="U65410" s="59"/>
    </row>
    <row r="65411" spans="21:21" x14ac:dyDescent="0.2">
      <c r="U65411" s="59"/>
    </row>
    <row r="65412" spans="21:21" x14ac:dyDescent="0.2">
      <c r="U65412" s="59"/>
    </row>
    <row r="65413" spans="21:21" x14ac:dyDescent="0.2">
      <c r="U65413" s="59"/>
    </row>
    <row r="65414" spans="21:21" x14ac:dyDescent="0.2">
      <c r="U65414" s="59"/>
    </row>
    <row r="65415" spans="21:21" x14ac:dyDescent="0.2">
      <c r="U65415" s="59"/>
    </row>
    <row r="65416" spans="21:21" x14ac:dyDescent="0.2">
      <c r="U65416" s="59"/>
    </row>
    <row r="65417" spans="21:21" x14ac:dyDescent="0.2">
      <c r="U65417" s="59"/>
    </row>
    <row r="65418" spans="21:21" x14ac:dyDescent="0.2">
      <c r="U65418" s="59"/>
    </row>
    <row r="65419" spans="21:21" x14ac:dyDescent="0.2">
      <c r="U65419" s="59"/>
    </row>
    <row r="65420" spans="21:21" x14ac:dyDescent="0.2">
      <c r="U65420" s="59"/>
    </row>
    <row r="65421" spans="21:21" x14ac:dyDescent="0.2">
      <c r="U65421" s="59"/>
    </row>
    <row r="65422" spans="21:21" x14ac:dyDescent="0.2">
      <c r="U65422" s="59"/>
    </row>
    <row r="65423" spans="21:21" x14ac:dyDescent="0.2">
      <c r="U65423" s="59"/>
    </row>
    <row r="65424" spans="21:21" x14ac:dyDescent="0.2">
      <c r="U65424" s="59"/>
    </row>
    <row r="65425" spans="21:21" x14ac:dyDescent="0.2">
      <c r="U65425" s="59"/>
    </row>
    <row r="65426" spans="21:21" x14ac:dyDescent="0.2">
      <c r="U65426" s="59"/>
    </row>
    <row r="65427" spans="21:21" x14ac:dyDescent="0.2">
      <c r="U65427" s="59"/>
    </row>
    <row r="65428" spans="21:21" x14ac:dyDescent="0.2">
      <c r="U65428" s="59"/>
    </row>
    <row r="65429" spans="21:21" x14ac:dyDescent="0.2">
      <c r="U65429" s="59"/>
    </row>
    <row r="65430" spans="21:21" x14ac:dyDescent="0.2">
      <c r="U65430" s="59"/>
    </row>
    <row r="65431" spans="21:21" x14ac:dyDescent="0.2">
      <c r="U65431" s="59"/>
    </row>
    <row r="65432" spans="21:21" x14ac:dyDescent="0.2">
      <c r="U65432" s="59"/>
    </row>
    <row r="65433" spans="21:21" x14ac:dyDescent="0.2">
      <c r="U65433" s="59"/>
    </row>
    <row r="65434" spans="21:21" x14ac:dyDescent="0.2">
      <c r="U65434" s="59"/>
    </row>
    <row r="65435" spans="21:21" x14ac:dyDescent="0.2">
      <c r="U65435" s="59"/>
    </row>
    <row r="65436" spans="21:21" x14ac:dyDescent="0.2">
      <c r="U65436" s="59"/>
    </row>
    <row r="65437" spans="21:21" x14ac:dyDescent="0.2">
      <c r="U65437" s="59"/>
    </row>
    <row r="65438" spans="21:21" x14ac:dyDescent="0.2">
      <c r="U65438" s="59"/>
    </row>
    <row r="65439" spans="21:21" x14ac:dyDescent="0.2">
      <c r="U65439" s="59"/>
    </row>
    <row r="65440" spans="21:21" x14ac:dyDescent="0.2">
      <c r="U65440" s="59"/>
    </row>
    <row r="65441" spans="21:21" x14ac:dyDescent="0.2">
      <c r="U65441" s="59"/>
    </row>
    <row r="65442" spans="21:21" x14ac:dyDescent="0.2">
      <c r="U65442" s="59"/>
    </row>
    <row r="65443" spans="21:21" x14ac:dyDescent="0.2">
      <c r="U65443" s="59"/>
    </row>
    <row r="65444" spans="21:21" x14ac:dyDescent="0.2">
      <c r="U65444" s="59"/>
    </row>
    <row r="65445" spans="21:21" x14ac:dyDescent="0.2">
      <c r="U65445" s="59"/>
    </row>
    <row r="65446" spans="21:21" x14ac:dyDescent="0.2">
      <c r="U65446" s="59"/>
    </row>
    <row r="65447" spans="21:21" x14ac:dyDescent="0.2">
      <c r="U65447" s="59"/>
    </row>
    <row r="65448" spans="21:21" x14ac:dyDescent="0.2">
      <c r="U65448" s="59"/>
    </row>
    <row r="65449" spans="21:21" x14ac:dyDescent="0.2">
      <c r="U65449" s="59"/>
    </row>
    <row r="65450" spans="21:21" x14ac:dyDescent="0.2">
      <c r="U65450" s="59"/>
    </row>
    <row r="65451" spans="21:21" x14ac:dyDescent="0.2">
      <c r="U65451" s="59"/>
    </row>
    <row r="65452" spans="21:21" x14ac:dyDescent="0.2">
      <c r="U65452" s="59"/>
    </row>
    <row r="65453" spans="21:21" x14ac:dyDescent="0.2">
      <c r="U65453" s="59"/>
    </row>
    <row r="65454" spans="21:21" x14ac:dyDescent="0.2">
      <c r="U65454" s="59"/>
    </row>
    <row r="65455" spans="21:21" x14ac:dyDescent="0.2">
      <c r="U65455" s="59"/>
    </row>
    <row r="65456" spans="21:21" x14ac:dyDescent="0.2">
      <c r="U65456" s="59"/>
    </row>
    <row r="65457" spans="21:21" x14ac:dyDescent="0.2">
      <c r="U65457" s="59"/>
    </row>
    <row r="65458" spans="21:21" x14ac:dyDescent="0.2">
      <c r="U65458" s="59"/>
    </row>
    <row r="65459" spans="21:21" x14ac:dyDescent="0.2">
      <c r="U65459" s="59"/>
    </row>
    <row r="65460" spans="21:21" x14ac:dyDescent="0.2">
      <c r="U65460" s="59"/>
    </row>
    <row r="65461" spans="21:21" x14ac:dyDescent="0.2">
      <c r="U65461" s="59"/>
    </row>
    <row r="65462" spans="21:21" x14ac:dyDescent="0.2">
      <c r="U65462" s="59"/>
    </row>
    <row r="65463" spans="21:21" x14ac:dyDescent="0.2">
      <c r="U65463" s="59"/>
    </row>
    <row r="65464" spans="21:21" x14ac:dyDescent="0.2">
      <c r="U65464" s="59"/>
    </row>
    <row r="65465" spans="21:21" x14ac:dyDescent="0.2">
      <c r="U65465" s="59"/>
    </row>
    <row r="65466" spans="21:21" x14ac:dyDescent="0.2">
      <c r="U65466" s="59"/>
    </row>
    <row r="65467" spans="21:21" x14ac:dyDescent="0.2">
      <c r="U65467" s="59"/>
    </row>
    <row r="65468" spans="21:21" x14ac:dyDescent="0.2">
      <c r="U65468" s="59"/>
    </row>
    <row r="65469" spans="21:21" x14ac:dyDescent="0.2">
      <c r="U65469" s="59"/>
    </row>
    <row r="65470" spans="21:21" x14ac:dyDescent="0.2">
      <c r="U65470" s="59"/>
    </row>
    <row r="65471" spans="21:21" x14ac:dyDescent="0.2">
      <c r="U65471" s="59"/>
    </row>
    <row r="65472" spans="21:21" x14ac:dyDescent="0.2">
      <c r="U65472" s="59"/>
    </row>
    <row r="65473" spans="21:21" x14ac:dyDescent="0.2">
      <c r="U65473" s="59"/>
    </row>
    <row r="65474" spans="21:21" x14ac:dyDescent="0.2">
      <c r="U65474" s="59"/>
    </row>
    <row r="65475" spans="21:21" x14ac:dyDescent="0.2">
      <c r="U65475" s="59"/>
    </row>
    <row r="65476" spans="21:21" x14ac:dyDescent="0.2">
      <c r="U65476" s="59"/>
    </row>
    <row r="65477" spans="21:21" x14ac:dyDescent="0.2">
      <c r="U65477" s="59"/>
    </row>
    <row r="65478" spans="21:21" x14ac:dyDescent="0.2">
      <c r="U65478" s="59"/>
    </row>
    <row r="65479" spans="21:21" x14ac:dyDescent="0.2">
      <c r="U65479" s="59"/>
    </row>
    <row r="65480" spans="21:21" x14ac:dyDescent="0.2">
      <c r="U65480" s="59"/>
    </row>
    <row r="65481" spans="21:21" x14ac:dyDescent="0.2">
      <c r="U65481" s="59"/>
    </row>
    <row r="65482" spans="21:21" x14ac:dyDescent="0.2">
      <c r="U65482" s="59"/>
    </row>
    <row r="65483" spans="21:21" x14ac:dyDescent="0.2">
      <c r="U65483" s="59"/>
    </row>
    <row r="65484" spans="21:21" x14ac:dyDescent="0.2">
      <c r="U65484" s="59"/>
    </row>
    <row r="65485" spans="21:21" x14ac:dyDescent="0.2">
      <c r="U65485" s="59"/>
    </row>
    <row r="65486" spans="21:21" x14ac:dyDescent="0.2">
      <c r="U65486" s="59"/>
    </row>
    <row r="65487" spans="21:21" x14ac:dyDescent="0.2">
      <c r="U65487" s="59"/>
    </row>
    <row r="65488" spans="21:21" x14ac:dyDescent="0.2">
      <c r="U65488" s="59"/>
    </row>
    <row r="65489" spans="21:21" x14ac:dyDescent="0.2">
      <c r="U65489" s="59"/>
    </row>
    <row r="65490" spans="21:21" x14ac:dyDescent="0.2">
      <c r="U65490" s="59"/>
    </row>
    <row r="65491" spans="21:21" x14ac:dyDescent="0.2">
      <c r="U65491" s="59"/>
    </row>
    <row r="65492" spans="21:21" x14ac:dyDescent="0.2">
      <c r="U65492" s="59"/>
    </row>
    <row r="65493" spans="21:21" x14ac:dyDescent="0.2">
      <c r="U65493" s="59"/>
    </row>
    <row r="65494" spans="21:21" x14ac:dyDescent="0.2">
      <c r="U65494" s="59"/>
    </row>
    <row r="65495" spans="21:21" x14ac:dyDescent="0.2">
      <c r="U65495" s="59"/>
    </row>
    <row r="65496" spans="21:21" x14ac:dyDescent="0.2">
      <c r="U65496" s="59"/>
    </row>
    <row r="65497" spans="21:21" x14ac:dyDescent="0.2">
      <c r="U65497" s="59"/>
    </row>
    <row r="65498" spans="21:21" x14ac:dyDescent="0.2">
      <c r="U65498" s="59"/>
    </row>
    <row r="65499" spans="21:21" x14ac:dyDescent="0.2">
      <c r="U65499" s="59"/>
    </row>
    <row r="65500" spans="21:21" x14ac:dyDescent="0.2">
      <c r="U65500" s="59"/>
    </row>
    <row r="65501" spans="21:21" x14ac:dyDescent="0.2">
      <c r="U65501" s="59"/>
    </row>
    <row r="65502" spans="21:21" x14ac:dyDescent="0.2">
      <c r="U65502" s="59"/>
    </row>
    <row r="65503" spans="21:21" x14ac:dyDescent="0.2">
      <c r="U65503" s="59"/>
    </row>
    <row r="65504" spans="21:21" x14ac:dyDescent="0.2">
      <c r="U65504" s="59"/>
    </row>
    <row r="65505" spans="21:21" x14ac:dyDescent="0.2">
      <c r="U65505" s="59"/>
    </row>
    <row r="65506" spans="21:21" x14ac:dyDescent="0.2">
      <c r="U65506" s="59"/>
    </row>
    <row r="65507" spans="21:21" x14ac:dyDescent="0.2">
      <c r="U65507" s="59"/>
    </row>
    <row r="65508" spans="21:21" x14ac:dyDescent="0.2">
      <c r="U65508" s="59"/>
    </row>
    <row r="65509" spans="21:21" x14ac:dyDescent="0.2">
      <c r="U65509" s="59"/>
    </row>
    <row r="65510" spans="21:21" x14ac:dyDescent="0.2">
      <c r="U65510" s="59"/>
    </row>
    <row r="65511" spans="21:21" x14ac:dyDescent="0.2">
      <c r="U65511" s="59"/>
    </row>
    <row r="65512" spans="21:21" x14ac:dyDescent="0.2">
      <c r="U65512" s="59"/>
    </row>
    <row r="65513" spans="21:21" x14ac:dyDescent="0.2">
      <c r="U65513" s="59"/>
    </row>
    <row r="65514" spans="21:21" x14ac:dyDescent="0.2">
      <c r="U65514" s="59"/>
    </row>
    <row r="65515" spans="21:21" x14ac:dyDescent="0.2">
      <c r="U65515" s="59"/>
    </row>
    <row r="65516" spans="21:21" x14ac:dyDescent="0.2">
      <c r="U65516" s="59"/>
    </row>
    <row r="65517" spans="21:21" x14ac:dyDescent="0.2">
      <c r="U65517" s="59"/>
    </row>
    <row r="65518" spans="21:21" x14ac:dyDescent="0.2">
      <c r="U65518" s="59"/>
    </row>
    <row r="65519" spans="21:21" x14ac:dyDescent="0.2">
      <c r="U65519" s="59"/>
    </row>
    <row r="65520" spans="21:21" x14ac:dyDescent="0.2">
      <c r="U65520" s="59"/>
    </row>
    <row r="65521" spans="21:21" x14ac:dyDescent="0.2">
      <c r="U65521" s="59"/>
    </row>
    <row r="65522" spans="21:21" x14ac:dyDescent="0.2">
      <c r="U65522" s="59"/>
    </row>
    <row r="65523" spans="21:21" x14ac:dyDescent="0.2">
      <c r="U65523" s="59"/>
    </row>
    <row r="65524" spans="21:21" x14ac:dyDescent="0.2">
      <c r="U65524" s="59"/>
    </row>
    <row r="65525" spans="21:21" x14ac:dyDescent="0.2">
      <c r="U65525" s="59"/>
    </row>
    <row r="65526" spans="21:21" x14ac:dyDescent="0.2">
      <c r="U65526" s="59"/>
    </row>
    <row r="65527" spans="21:21" x14ac:dyDescent="0.2">
      <c r="U65527" s="59"/>
    </row>
    <row r="65528" spans="21:21" x14ac:dyDescent="0.2">
      <c r="U65528" s="59"/>
    </row>
    <row r="65529" spans="21:21" x14ac:dyDescent="0.2">
      <c r="U65529" s="59"/>
    </row>
    <row r="65530" spans="21:21" x14ac:dyDescent="0.2">
      <c r="U65530" s="59"/>
    </row>
    <row r="65531" spans="21:21" x14ac:dyDescent="0.2">
      <c r="U65531" s="59"/>
    </row>
    <row r="65532" spans="21:21" x14ac:dyDescent="0.2">
      <c r="U65532" s="59"/>
    </row>
    <row r="65533" spans="21:21" x14ac:dyDescent="0.2">
      <c r="U65533" s="59"/>
    </row>
    <row r="65534" spans="21:21" x14ac:dyDescent="0.2">
      <c r="U65534" s="59"/>
    </row>
    <row r="65535" spans="21:21" x14ac:dyDescent="0.2">
      <c r="U65535" s="59"/>
    </row>
    <row r="65536" spans="21:21" x14ac:dyDescent="0.2">
      <c r="U65536" s="59"/>
    </row>
    <row r="65537" spans="21:21" x14ac:dyDescent="0.2">
      <c r="U65537" s="59"/>
    </row>
    <row r="65538" spans="21:21" x14ac:dyDescent="0.2">
      <c r="U65538" s="59"/>
    </row>
  </sheetData>
  <sheetProtection algorithmName="SHA-512" hashValue="xTkbXSCQbTXxs4Vusm75VWuqub8ttFrs8i1C6xfcOk4j0j5UXjQVKnNuCv5SsjygyMF0fxgYOUIF80Ja/WGMGw==" saltValue="Wb9fGTgZQbyNnqaaYc5HYw==" spinCount="100000" sheet="1" formatCells="0" formatColumns="0" formatRows="0"/>
  <mergeCells count="4">
    <mergeCell ref="D1:T1"/>
    <mergeCell ref="D2:T2"/>
    <mergeCell ref="D3:T3"/>
    <mergeCell ref="V13:Z13"/>
  </mergeCells>
  <phoneticPr fontId="0" type="noConversion"/>
  <printOptions horizontalCentered="1" verticalCentered="1"/>
  <pageMargins left="0.25" right="0.25" top="0.5" bottom="0.11" header="0.5" footer="0.5"/>
  <pageSetup scale="98" orientation="portrait" blackAndWhite="1" horizontalDpi="300" verticalDpi="300" r:id="rId1"/>
  <headerFooter alignWithMargins="0">
    <oddHeader>&amp;R&amp;F&amp;A</oddHead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:FA221"/>
  <sheetViews>
    <sheetView workbookViewId="0">
      <pane xSplit="15" ySplit="6" topLeftCell="EM85" activePane="bottomRight" state="frozen"/>
      <selection pane="topRight" activeCell="P1" sqref="P1"/>
      <selection pane="bottomLeft" activeCell="A7" sqref="A7"/>
      <selection pane="bottomRight" activeCell="ET113" sqref="ET113"/>
    </sheetView>
  </sheetViews>
  <sheetFormatPr defaultRowHeight="12.75" outlineLevelCol="1" x14ac:dyDescent="0.2"/>
  <cols>
    <col min="1" max="1" width="25.85546875" customWidth="1"/>
    <col min="2" max="2" width="10.140625" customWidth="1"/>
    <col min="3" max="3" width="9.5703125" customWidth="1"/>
    <col min="4" max="4" width="9.85546875" customWidth="1"/>
    <col min="5" max="6" width="9.5703125" customWidth="1"/>
    <col min="7" max="7" width="14.42578125" style="65" customWidth="1"/>
    <col min="8" max="8" width="14" style="147" hidden="1" customWidth="1" outlineLevel="1"/>
    <col min="9" max="9" width="9.7109375" style="175" hidden="1" customWidth="1" outlineLevel="1"/>
    <col min="10" max="10" width="10.28515625" hidden="1" customWidth="1" outlineLevel="1"/>
    <col min="11" max="11" width="11.28515625" hidden="1" customWidth="1" outlineLevel="1"/>
    <col min="12" max="13" width="10.28515625" hidden="1" customWidth="1" outlineLevel="1"/>
    <col min="14" max="14" width="11.28515625" style="147" hidden="1" customWidth="1" outlineLevel="1"/>
    <col min="15" max="15" width="9.140625" hidden="1" customWidth="1" outlineLevel="1"/>
    <col min="16" max="16" width="13.42578125" customWidth="1" collapsed="1"/>
    <col min="18" max="18" width="9.28515625" hidden="1" customWidth="1" outlineLevel="1"/>
    <col min="19" max="30" width="9.140625" hidden="1" customWidth="1" outlineLevel="1"/>
    <col min="31" max="31" width="9.140625" collapsed="1"/>
    <col min="32" max="32" width="9.28515625" hidden="1" customWidth="1" outlineLevel="1"/>
    <col min="33" max="44" width="9.140625" hidden="1" customWidth="1" outlineLevel="1"/>
    <col min="45" max="45" width="9.140625" collapsed="1"/>
    <col min="46" max="46" width="9.28515625" hidden="1" customWidth="1" outlineLevel="1"/>
    <col min="47" max="58" width="9.140625" hidden="1" customWidth="1" outlineLevel="1"/>
    <col min="59" max="59" width="9.140625" collapsed="1"/>
    <col min="60" max="60" width="9.28515625" hidden="1" customWidth="1" outlineLevel="1"/>
    <col min="61" max="72" width="9.140625" hidden="1" customWidth="1" outlineLevel="1"/>
    <col min="73" max="73" width="9.140625" collapsed="1"/>
    <col min="74" max="74" width="9.28515625" hidden="1" customWidth="1" outlineLevel="1"/>
    <col min="75" max="86" width="9.140625" hidden="1" customWidth="1" outlineLevel="1"/>
    <col min="87" max="87" width="9.140625" collapsed="1"/>
    <col min="88" max="88" width="9.28515625" hidden="1" customWidth="1" outlineLevel="1"/>
    <col min="89" max="100" width="9.140625" hidden="1" customWidth="1" outlineLevel="1"/>
    <col min="101" max="101" width="9.140625" collapsed="1"/>
    <col min="102" max="102" width="9.28515625" hidden="1" customWidth="1" outlineLevel="1"/>
    <col min="103" max="114" width="9.140625" hidden="1" customWidth="1" outlineLevel="1"/>
    <col min="115" max="115" width="9.140625" collapsed="1"/>
    <col min="116" max="116" width="9.28515625" hidden="1" customWidth="1" outlineLevel="1"/>
    <col min="117" max="128" width="9.140625" hidden="1" customWidth="1" outlineLevel="1"/>
    <col min="129" max="129" width="9.140625" collapsed="1"/>
    <col min="130" max="130" width="9.28515625" hidden="1" customWidth="1" outlineLevel="1"/>
    <col min="131" max="142" width="9.140625" hidden="1" customWidth="1" outlineLevel="1"/>
    <col min="143" max="143" width="9.140625" collapsed="1"/>
    <col min="144" max="144" width="9.28515625" hidden="1" customWidth="1" outlineLevel="1"/>
    <col min="145" max="156" width="9.140625" hidden="1" customWidth="1" outlineLevel="1"/>
    <col min="157" max="157" width="9.140625" collapsed="1"/>
  </cols>
  <sheetData>
    <row r="1" spans="1:156" x14ac:dyDescent="0.2">
      <c r="A1" s="341" t="s">
        <v>271</v>
      </c>
      <c r="B1" s="341"/>
      <c r="C1" s="341"/>
      <c r="D1" s="341"/>
      <c r="E1" s="341"/>
      <c r="F1" s="341"/>
      <c r="G1" s="341"/>
      <c r="H1" s="297"/>
      <c r="I1" s="298"/>
      <c r="J1" s="103"/>
      <c r="K1" s="103"/>
      <c r="L1" s="103"/>
      <c r="M1" s="103"/>
      <c r="N1" s="299"/>
      <c r="O1" s="103"/>
    </row>
    <row r="2" spans="1:156" x14ac:dyDescent="0.2">
      <c r="A2" s="341" t="s">
        <v>272</v>
      </c>
      <c r="B2" s="341"/>
      <c r="C2" s="341"/>
      <c r="D2" s="341"/>
      <c r="E2" s="341"/>
      <c r="F2" s="341"/>
      <c r="G2" s="341"/>
      <c r="H2" s="297"/>
      <c r="I2" s="298"/>
      <c r="J2" s="342" t="s">
        <v>273</v>
      </c>
      <c r="K2" s="342"/>
      <c r="L2" s="342"/>
      <c r="M2" s="342"/>
      <c r="N2" s="342"/>
      <c r="O2" s="342"/>
    </row>
    <row r="3" spans="1:156" x14ac:dyDescent="0.2">
      <c r="A3" s="341">
        <f>INPUT!B3</f>
        <v>2025</v>
      </c>
      <c r="B3" s="341"/>
      <c r="C3" s="341"/>
      <c r="D3" s="341"/>
      <c r="E3" s="341"/>
      <c r="F3" s="341"/>
      <c r="G3" s="341"/>
      <c r="H3" s="300" t="s">
        <v>274</v>
      </c>
      <c r="I3" s="298"/>
      <c r="J3" s="301" t="s">
        <v>275</v>
      </c>
      <c r="K3" s="298" t="s">
        <v>276</v>
      </c>
      <c r="L3" s="103"/>
      <c r="M3" s="301" t="s">
        <v>277</v>
      </c>
      <c r="N3" s="299"/>
      <c r="O3" s="103"/>
    </row>
    <row r="4" spans="1:156" x14ac:dyDescent="0.2">
      <c r="A4" s="341" t="str">
        <f>INPUT!B2</f>
        <v>NEW JERSEY</v>
      </c>
      <c r="B4" s="341"/>
      <c r="C4" s="341"/>
      <c r="D4" s="341"/>
      <c r="E4" s="341"/>
      <c r="F4" s="341"/>
      <c r="G4" s="341"/>
      <c r="H4" s="297"/>
      <c r="I4" s="302"/>
      <c r="J4" s="173">
        <f>VLOOKUP($A$4,'[21]Sui Rate'!$B:$K,9,FALSE)</f>
        <v>7000</v>
      </c>
      <c r="K4" s="173">
        <f>VLOOKUP($A$4,'[21]Sui Rate'!$B:$K,10,FALSE)</f>
        <v>160200</v>
      </c>
      <c r="L4" s="103"/>
      <c r="M4" s="303">
        <f>VLOOKUP($A$4,'[21]Sui Rate'!$B:$E,3,FALSE)</f>
        <v>39800</v>
      </c>
      <c r="N4" s="299"/>
      <c r="O4" s="103"/>
      <c r="P4" s="109"/>
    </row>
    <row r="5" spans="1:156" x14ac:dyDescent="0.2">
      <c r="A5" s="341" t="s">
        <v>278</v>
      </c>
      <c r="B5" s="341"/>
      <c r="C5" s="341"/>
      <c r="D5" s="341"/>
      <c r="E5" s="341"/>
      <c r="F5" s="341"/>
      <c r="G5" s="341"/>
      <c r="H5" s="297"/>
      <c r="I5" s="102"/>
      <c r="J5" s="304">
        <f>VLOOKUP($A$4,'[21]Sui Rate'!$B:$K,6,FALSE)</f>
        <v>6.0000000000000001E-3</v>
      </c>
      <c r="K5" s="304">
        <f>VLOOKUP($A$4,'[21]Sui Rate'!$B:$K,7,FALSE)</f>
        <v>6.2E-2</v>
      </c>
      <c r="L5" s="305">
        <f>VLOOKUP($A$4,'[21]Sui Rate'!$B:$K,8,FALSE)</f>
        <v>1.4500000000000001E-2</v>
      </c>
      <c r="M5" s="306">
        <f>VLOOKUP($A$4,'[21]Sui Rate'!$B:$F,4,FALSE)</f>
        <v>4.1000000000000002E-2</v>
      </c>
      <c r="N5" s="299"/>
      <c r="O5" s="103"/>
      <c r="P5" s="109"/>
      <c r="R5" s="340" t="s">
        <v>279</v>
      </c>
      <c r="S5" s="340"/>
      <c r="T5" s="340"/>
      <c r="U5" s="340"/>
      <c r="V5" s="340"/>
      <c r="W5" s="340"/>
      <c r="X5" s="340"/>
      <c r="Y5" s="340"/>
      <c r="Z5" s="340"/>
      <c r="AA5" s="340"/>
      <c r="AB5" s="340"/>
      <c r="AC5" s="340"/>
      <c r="AD5" s="340"/>
      <c r="AF5" s="340" t="s">
        <v>280</v>
      </c>
      <c r="AG5" s="340"/>
      <c r="AH5" s="340"/>
      <c r="AI5" s="340"/>
      <c r="AJ5" s="340"/>
      <c r="AK5" s="340"/>
      <c r="AL5" s="340"/>
      <c r="AM5" s="340"/>
      <c r="AN5" s="340"/>
      <c r="AO5" s="340"/>
      <c r="AP5" s="340"/>
      <c r="AQ5" s="340"/>
      <c r="AR5" s="340"/>
      <c r="AT5" s="339" t="s">
        <v>281</v>
      </c>
      <c r="AU5" s="340"/>
      <c r="AV5" s="340"/>
      <c r="AW5" s="340"/>
      <c r="AX5" s="340"/>
      <c r="AY5" s="340"/>
      <c r="AZ5" s="340"/>
      <c r="BA5" s="340"/>
      <c r="BB5" s="340"/>
      <c r="BC5" s="340"/>
      <c r="BD5" s="340"/>
      <c r="BE5" s="340"/>
      <c r="BF5" s="340"/>
      <c r="BH5" s="339" t="s">
        <v>282</v>
      </c>
      <c r="BI5" s="340"/>
      <c r="BJ5" s="340"/>
      <c r="BK5" s="340"/>
      <c r="BL5" s="340"/>
      <c r="BM5" s="340"/>
      <c r="BN5" s="340"/>
      <c r="BO5" s="340"/>
      <c r="BP5" s="340"/>
      <c r="BQ5" s="340"/>
      <c r="BR5" s="340"/>
      <c r="BS5" s="340"/>
      <c r="BT5" s="340"/>
      <c r="BV5" s="339" t="s">
        <v>283</v>
      </c>
      <c r="BW5" s="340"/>
      <c r="BX5" s="340"/>
      <c r="BY5" s="340"/>
      <c r="BZ5" s="340"/>
      <c r="CA5" s="340"/>
      <c r="CB5" s="340"/>
      <c r="CC5" s="340"/>
      <c r="CD5" s="340"/>
      <c r="CE5" s="340"/>
      <c r="CF5" s="340"/>
      <c r="CG5" s="340"/>
      <c r="CH5" s="340"/>
      <c r="CJ5" s="339" t="s">
        <v>284</v>
      </c>
      <c r="CK5" s="340"/>
      <c r="CL5" s="340"/>
      <c r="CM5" s="340"/>
      <c r="CN5" s="340"/>
      <c r="CO5" s="340"/>
      <c r="CP5" s="340"/>
      <c r="CQ5" s="340"/>
      <c r="CR5" s="340"/>
      <c r="CS5" s="340"/>
      <c r="CT5" s="340"/>
      <c r="CU5" s="340"/>
      <c r="CV5" s="340"/>
      <c r="CX5" s="339" t="s">
        <v>285</v>
      </c>
      <c r="CY5" s="340"/>
      <c r="CZ5" s="340"/>
      <c r="DA5" s="340"/>
      <c r="DB5" s="340"/>
      <c r="DC5" s="340"/>
      <c r="DD5" s="340"/>
      <c r="DE5" s="340"/>
      <c r="DF5" s="340"/>
      <c r="DG5" s="340"/>
      <c r="DH5" s="340"/>
      <c r="DI5" s="340"/>
      <c r="DJ5" s="340"/>
      <c r="DL5" s="339" t="s">
        <v>286</v>
      </c>
      <c r="DM5" s="340"/>
      <c r="DN5" s="340"/>
      <c r="DO5" s="340"/>
      <c r="DP5" s="340"/>
      <c r="DQ5" s="340"/>
      <c r="DR5" s="340"/>
      <c r="DS5" s="340"/>
      <c r="DT5" s="340"/>
      <c r="DU5" s="340"/>
      <c r="DV5" s="340"/>
      <c r="DW5" s="340"/>
      <c r="DX5" s="340"/>
      <c r="DZ5" s="339" t="s">
        <v>287</v>
      </c>
      <c r="EA5" s="340"/>
      <c r="EB5" s="340"/>
      <c r="EC5" s="340"/>
      <c r="ED5" s="340"/>
      <c r="EE5" s="340"/>
      <c r="EF5" s="340"/>
      <c r="EG5" s="340"/>
      <c r="EH5" s="340"/>
      <c r="EI5" s="340"/>
      <c r="EJ5" s="340"/>
      <c r="EK5" s="340"/>
      <c r="EL5" s="340"/>
      <c r="EN5" s="339" t="s">
        <v>288</v>
      </c>
      <c r="EO5" s="340"/>
      <c r="EP5" s="340"/>
      <c r="EQ5" s="340"/>
      <c r="ER5" s="340"/>
      <c r="ES5" s="340"/>
      <c r="ET5" s="340"/>
      <c r="EU5" s="340"/>
      <c r="EV5" s="340"/>
      <c r="EW5" s="340"/>
      <c r="EX5" s="340"/>
      <c r="EY5" s="340"/>
      <c r="EZ5" s="340"/>
    </row>
    <row r="6" spans="1:156" ht="13.5" thickBot="1" x14ac:dyDescent="0.25">
      <c r="A6" s="30"/>
      <c r="B6" s="62" t="s">
        <v>289</v>
      </c>
      <c r="C6" s="62" t="s">
        <v>290</v>
      </c>
      <c r="D6" s="62" t="s">
        <v>291</v>
      </c>
      <c r="E6" s="32" t="s">
        <v>292</v>
      </c>
      <c r="F6" s="62" t="s">
        <v>293</v>
      </c>
      <c r="G6" s="87" t="s">
        <v>21</v>
      </c>
      <c r="H6" s="307" t="s">
        <v>274</v>
      </c>
      <c r="I6" s="308" t="s">
        <v>294</v>
      </c>
      <c r="J6" s="298" t="s">
        <v>295</v>
      </c>
      <c r="K6" s="298" t="s">
        <v>296</v>
      </c>
      <c r="L6" s="298" t="s">
        <v>297</v>
      </c>
      <c r="M6" s="298" t="s">
        <v>298</v>
      </c>
      <c r="N6" s="309" t="s">
        <v>299</v>
      </c>
      <c r="O6" s="103"/>
      <c r="R6">
        <v>1</v>
      </c>
      <c r="S6">
        <v>2</v>
      </c>
      <c r="T6">
        <v>3</v>
      </c>
      <c r="U6">
        <v>4</v>
      </c>
      <c r="V6">
        <v>5</v>
      </c>
      <c r="W6">
        <v>6</v>
      </c>
      <c r="X6">
        <v>7</v>
      </c>
      <c r="Y6">
        <v>8</v>
      </c>
      <c r="Z6">
        <v>9</v>
      </c>
      <c r="AA6">
        <v>10</v>
      </c>
      <c r="AB6">
        <v>11</v>
      </c>
      <c r="AC6">
        <v>12</v>
      </c>
      <c r="AD6">
        <v>13</v>
      </c>
      <c r="AF6" s="88">
        <v>1</v>
      </c>
      <c r="AG6" s="88">
        <v>2</v>
      </c>
      <c r="AH6" s="88">
        <v>3</v>
      </c>
      <c r="AI6" s="88">
        <v>4</v>
      </c>
      <c r="AJ6" s="88">
        <v>5</v>
      </c>
      <c r="AK6" s="88">
        <v>6</v>
      </c>
      <c r="AL6" s="88">
        <v>7</v>
      </c>
      <c r="AM6" s="88">
        <v>8</v>
      </c>
      <c r="AN6" s="88">
        <v>9</v>
      </c>
      <c r="AO6" s="88">
        <v>10</v>
      </c>
      <c r="AP6" s="88">
        <v>11</v>
      </c>
      <c r="AQ6" s="88">
        <v>12</v>
      </c>
      <c r="AR6" s="88">
        <v>13</v>
      </c>
      <c r="AT6" s="88">
        <v>1</v>
      </c>
      <c r="AU6" s="88">
        <v>2</v>
      </c>
      <c r="AV6" s="88">
        <v>3</v>
      </c>
      <c r="AW6" s="88">
        <v>4</v>
      </c>
      <c r="AX6" s="88">
        <v>5</v>
      </c>
      <c r="AY6" s="88">
        <v>6</v>
      </c>
      <c r="AZ6" s="88">
        <v>7</v>
      </c>
      <c r="BA6" s="88">
        <v>8</v>
      </c>
      <c r="BB6" s="88">
        <v>9</v>
      </c>
      <c r="BC6" s="88">
        <v>10</v>
      </c>
      <c r="BD6" s="88">
        <v>11</v>
      </c>
      <c r="BE6" s="88">
        <v>12</v>
      </c>
      <c r="BF6" s="88">
        <v>13</v>
      </c>
      <c r="BH6" s="88">
        <v>1</v>
      </c>
      <c r="BI6" s="88">
        <v>2</v>
      </c>
      <c r="BJ6" s="88">
        <v>3</v>
      </c>
      <c r="BK6" s="88">
        <v>4</v>
      </c>
      <c r="BL6" s="88">
        <v>5</v>
      </c>
      <c r="BM6" s="88">
        <v>6</v>
      </c>
      <c r="BN6" s="88">
        <v>7</v>
      </c>
      <c r="BO6" s="88">
        <v>8</v>
      </c>
      <c r="BP6" s="88">
        <v>9</v>
      </c>
      <c r="BQ6" s="88">
        <v>10</v>
      </c>
      <c r="BR6" s="88">
        <v>11</v>
      </c>
      <c r="BS6" s="88">
        <v>12</v>
      </c>
      <c r="BT6" s="88">
        <v>13</v>
      </c>
      <c r="BV6" s="88">
        <v>1</v>
      </c>
      <c r="BW6" s="88">
        <v>2</v>
      </c>
      <c r="BX6" s="88">
        <v>3</v>
      </c>
      <c r="BY6" s="88">
        <v>4</v>
      </c>
      <c r="BZ6" s="88">
        <v>5</v>
      </c>
      <c r="CA6" s="88">
        <v>6</v>
      </c>
      <c r="CB6" s="88">
        <v>7</v>
      </c>
      <c r="CC6" s="88">
        <v>8</v>
      </c>
      <c r="CD6" s="88">
        <v>9</v>
      </c>
      <c r="CE6" s="88">
        <v>10</v>
      </c>
      <c r="CF6" s="88">
        <v>11</v>
      </c>
      <c r="CG6" s="88">
        <v>12</v>
      </c>
      <c r="CH6" s="88">
        <v>13</v>
      </c>
      <c r="CJ6" s="88">
        <v>1</v>
      </c>
      <c r="CK6" s="88">
        <v>2</v>
      </c>
      <c r="CL6" s="88">
        <v>3</v>
      </c>
      <c r="CM6" s="88">
        <v>4</v>
      </c>
      <c r="CN6" s="88">
        <v>5</v>
      </c>
      <c r="CO6" s="88">
        <v>6</v>
      </c>
      <c r="CP6" s="88">
        <v>7</v>
      </c>
      <c r="CQ6" s="88">
        <v>8</v>
      </c>
      <c r="CR6" s="88">
        <v>9</v>
      </c>
      <c r="CS6" s="88">
        <v>10</v>
      </c>
      <c r="CT6" s="88">
        <v>11</v>
      </c>
      <c r="CU6" s="88">
        <v>12</v>
      </c>
      <c r="CV6" s="88">
        <v>13</v>
      </c>
      <c r="CX6" s="88">
        <v>1</v>
      </c>
      <c r="CY6" s="88">
        <v>2</v>
      </c>
      <c r="CZ6" s="88">
        <v>3</v>
      </c>
      <c r="DA6" s="88">
        <v>4</v>
      </c>
      <c r="DB6" s="88">
        <v>5</v>
      </c>
      <c r="DC6" s="88">
        <v>6</v>
      </c>
      <c r="DD6" s="88">
        <v>7</v>
      </c>
      <c r="DE6" s="88">
        <v>8</v>
      </c>
      <c r="DF6" s="88">
        <v>9</v>
      </c>
      <c r="DG6" s="88">
        <v>10</v>
      </c>
      <c r="DH6" s="88">
        <v>11</v>
      </c>
      <c r="DI6" s="88">
        <v>12</v>
      </c>
      <c r="DJ6" s="88">
        <v>13</v>
      </c>
      <c r="DL6" s="88">
        <v>1</v>
      </c>
      <c r="DM6" s="88">
        <v>2</v>
      </c>
      <c r="DN6" s="88">
        <v>3</v>
      </c>
      <c r="DO6" s="88">
        <v>4</v>
      </c>
      <c r="DP6" s="88">
        <v>5</v>
      </c>
      <c r="DQ6" s="88">
        <v>6</v>
      </c>
      <c r="DR6" s="88">
        <v>7</v>
      </c>
      <c r="DS6" s="88">
        <v>8</v>
      </c>
      <c r="DT6" s="88">
        <v>9</v>
      </c>
      <c r="DU6" s="88">
        <v>10</v>
      </c>
      <c r="DV6" s="88">
        <v>11</v>
      </c>
      <c r="DW6" s="88">
        <v>12</v>
      </c>
      <c r="DX6" s="88">
        <v>13</v>
      </c>
      <c r="DZ6" s="88">
        <v>1</v>
      </c>
      <c r="EA6" s="88">
        <v>2</v>
      </c>
      <c r="EB6" s="88">
        <v>3</v>
      </c>
      <c r="EC6" s="88">
        <v>4</v>
      </c>
      <c r="ED6" s="88">
        <v>5</v>
      </c>
      <c r="EE6" s="88">
        <v>6</v>
      </c>
      <c r="EF6" s="88">
        <v>7</v>
      </c>
      <c r="EG6" s="88">
        <v>8</v>
      </c>
      <c r="EH6" s="88">
        <v>9</v>
      </c>
      <c r="EI6" s="88">
        <v>10</v>
      </c>
      <c r="EJ6" s="88">
        <v>11</v>
      </c>
      <c r="EK6" s="88">
        <v>12</v>
      </c>
      <c r="EL6" s="88">
        <v>13</v>
      </c>
      <c r="EN6" s="88">
        <v>1</v>
      </c>
      <c r="EO6" s="88">
        <v>2</v>
      </c>
      <c r="EP6" s="88">
        <v>3</v>
      </c>
      <c r="EQ6" s="88">
        <v>4</v>
      </c>
      <c r="ER6" s="88">
        <v>5</v>
      </c>
      <c r="ES6" s="88">
        <v>6</v>
      </c>
      <c r="ET6" s="88">
        <v>7</v>
      </c>
      <c r="EU6" s="88">
        <v>8</v>
      </c>
      <c r="EV6" s="88">
        <v>9</v>
      </c>
      <c r="EW6" s="88">
        <v>10</v>
      </c>
      <c r="EX6" s="88">
        <v>11</v>
      </c>
      <c r="EY6" s="88">
        <v>12</v>
      </c>
      <c r="EZ6" s="88">
        <v>13</v>
      </c>
    </row>
    <row r="7" spans="1:156" x14ac:dyDescent="0.2">
      <c r="A7" s="30"/>
      <c r="B7" s="30"/>
      <c r="C7" s="30"/>
      <c r="D7" s="30"/>
      <c r="E7" s="30"/>
      <c r="F7" s="30"/>
      <c r="G7" s="63"/>
      <c r="H7" s="310"/>
      <c r="I7" s="302"/>
      <c r="J7" s="103"/>
      <c r="K7" s="103"/>
      <c r="L7" s="103"/>
      <c r="M7" s="103"/>
      <c r="N7" s="299"/>
      <c r="O7" s="103"/>
    </row>
    <row r="8" spans="1:156" x14ac:dyDescent="0.2">
      <c r="A8" s="43" t="s">
        <v>300</v>
      </c>
      <c r="B8" s="30"/>
      <c r="C8" s="30"/>
      <c r="D8" s="30"/>
      <c r="E8" s="30"/>
      <c r="F8" s="30"/>
      <c r="G8" s="63"/>
      <c r="H8" s="310"/>
      <c r="I8" s="302"/>
      <c r="J8" s="103"/>
      <c r="K8" s="103"/>
      <c r="L8" s="103"/>
      <c r="M8" s="103"/>
      <c r="N8" s="299"/>
      <c r="O8" s="103"/>
    </row>
    <row r="9" spans="1:156" x14ac:dyDescent="0.2">
      <c r="A9" s="68" t="str">
        <f>+'Production 1'!$B$9</f>
        <v>Cruz Figueroa</v>
      </c>
      <c r="B9" s="29">
        <f>+'Production 1'!G24</f>
        <v>43680</v>
      </c>
      <c r="C9" s="29">
        <f>SUM('Production 1'!$G$30:$G$33)</f>
        <v>0</v>
      </c>
      <c r="D9" s="29">
        <f>+'Production 1'!G27</f>
        <v>8347.5</v>
      </c>
      <c r="E9" s="29">
        <f>+'Production 1'!G36</f>
        <v>0</v>
      </c>
      <c r="F9" s="29">
        <f>SUM('Production 1'!G38:G44)</f>
        <v>100</v>
      </c>
      <c r="G9" s="63">
        <f t="shared" ref="G9:G14" si="0">SUM(B9:F9)</f>
        <v>52127.5</v>
      </c>
      <c r="H9" s="310"/>
      <c r="I9" s="302"/>
      <c r="J9" s="299">
        <f t="shared" ref="J9:J14" si="1">$J$5*G9</f>
        <v>312.76499999999999</v>
      </c>
      <c r="K9" s="299">
        <f t="shared" ref="K9:K14" si="2">$K$5*G9</f>
        <v>3231.9050000000002</v>
      </c>
      <c r="L9" s="299">
        <f t="shared" ref="L9:L14" si="3">$L$5*G9</f>
        <v>755.84875</v>
      </c>
      <c r="M9" s="299">
        <f t="shared" ref="M9:M14" si="4">IF(G9&lt;$M$4,G9*$M$5,$M$4*$M$5)</f>
        <v>1631.8000000000002</v>
      </c>
      <c r="N9" s="299">
        <f t="shared" ref="N9:N14" si="5">SUM(J9:M9)</f>
        <v>5932.3187500000004</v>
      </c>
      <c r="O9" s="103"/>
      <c r="R9" s="65">
        <f>IF('Production 1'!$G$10&lt;2,'PR sum'!$B9/13,0)</f>
        <v>3360</v>
      </c>
      <c r="S9" s="65">
        <f>IF('Production 1'!$G$10&lt;=2,'PR sum'!$B9/13,0)</f>
        <v>3360</v>
      </c>
      <c r="T9" s="65">
        <f>IF('Production 1'!$G$10&lt;=3,'PR sum'!$B9/13,0)</f>
        <v>3360</v>
      </c>
      <c r="U9" s="65">
        <f>IF('Production 1'!$G$10&lt;=4,'PR sum'!$B9/13,0)</f>
        <v>3360</v>
      </c>
      <c r="V9" s="65">
        <f>IF('Production 1'!$G$10&lt;=5,'PR sum'!$B9/13,0)</f>
        <v>3360</v>
      </c>
      <c r="W9" s="65">
        <f>IF('Production 1'!$G$10&lt;=6,'PR sum'!$B9/13,0)</f>
        <v>3360</v>
      </c>
      <c r="X9" s="65">
        <f>IF('Production 1'!$G$10&lt;=7,'PR sum'!$B9/13,0)</f>
        <v>3360</v>
      </c>
      <c r="Y9" s="65">
        <f>IF('Production 1'!$G$10&lt;=8,'PR sum'!$B9/13,0)</f>
        <v>3360</v>
      </c>
      <c r="Z9" s="65">
        <f>IF('Production 1'!$G$10&lt;=9,'PR sum'!$B9/13,0)</f>
        <v>3360</v>
      </c>
      <c r="AA9" s="65">
        <f>IF('Production 1'!$G$10&lt;=10,'PR sum'!$B9/13,0)</f>
        <v>3360</v>
      </c>
      <c r="AB9" s="65">
        <f>IF('Production 1'!$G$10&lt;=11,'PR sum'!$B9/13,0)</f>
        <v>3360</v>
      </c>
      <c r="AC9" s="65">
        <f>IF('Production 1'!$G$10&lt;=12,'PR sum'!$B9/13,0)</f>
        <v>3360</v>
      </c>
      <c r="AD9" s="65">
        <f>IF('Production 1'!$G$10&lt;=13,'PR sum'!$B9/13,0)</f>
        <v>3360</v>
      </c>
      <c r="AF9" s="65">
        <f>IF('Production 1'!$G$10&lt;2,'PR sum'!$C9/13,0)</f>
        <v>0</v>
      </c>
      <c r="AG9" s="65">
        <f>IF('Production 1'!$G$10&lt;=2,'PR sum'!$C9/13,0)</f>
        <v>0</v>
      </c>
      <c r="AH9" s="65">
        <f>IF('Production 1'!$G$10&lt;=3,'PR sum'!$C9/13,0)</f>
        <v>0</v>
      </c>
      <c r="AI9" s="65">
        <f>IF('Production 1'!$G$10&lt;=4,'PR sum'!$C9/13,0)</f>
        <v>0</v>
      </c>
      <c r="AJ9" s="65">
        <f>IF('Production 1'!$G$10&lt;=5,'PR sum'!$C9/13,0)</f>
        <v>0</v>
      </c>
      <c r="AK9" s="65">
        <f>IF('Production 1'!$G$10&lt;=6,'PR sum'!$C9/13,0)</f>
        <v>0</v>
      </c>
      <c r="AL9" s="65">
        <f>IF('Production 1'!$G$10&lt;=7,'PR sum'!$C9/13,0)</f>
        <v>0</v>
      </c>
      <c r="AM9" s="65">
        <f>IF('Production 1'!$G$10&lt;=8,'PR sum'!$C9/13,0)</f>
        <v>0</v>
      </c>
      <c r="AN9" s="65">
        <f>IF('Production 1'!$G$10&lt;=9,'PR sum'!$C9/13,0)</f>
        <v>0</v>
      </c>
      <c r="AO9" s="65">
        <f>IF('Production 1'!$G$10&lt;=10,'PR sum'!$C9/13,0)</f>
        <v>0</v>
      </c>
      <c r="AP9" s="65">
        <f>IF('Production 1'!$G$10&lt;=11,'PR sum'!$C9/13,0)</f>
        <v>0</v>
      </c>
      <c r="AQ9" s="65">
        <f>IF('Production 1'!$G$10&lt;=12,'PR sum'!$C9/13,0)</f>
        <v>0</v>
      </c>
      <c r="AR9" s="65">
        <f>IF('Production 1'!$G$10&lt;=13,'PR sum'!$C9/13,0)</f>
        <v>0</v>
      </c>
      <c r="AT9" s="65">
        <f>IF('Production 1'!$G$10&lt;2,'PR sum'!$D9/13,0)</f>
        <v>642.11538461538464</v>
      </c>
      <c r="AU9" s="65">
        <f>IF('Production 1'!$G$10&lt;=2,'PR sum'!$D9/13,0)</f>
        <v>642.11538461538464</v>
      </c>
      <c r="AV9" s="65">
        <f>IF('Production 1'!$G$10&lt;=3,'PR sum'!$D9/13,0)</f>
        <v>642.11538461538464</v>
      </c>
      <c r="AW9" s="65">
        <f>IF('Production 1'!$G$10&lt;=4,'PR sum'!$D9/13,0)</f>
        <v>642.11538461538464</v>
      </c>
      <c r="AX9" s="65">
        <f>IF('Production 1'!$G$10&lt;=5,'PR sum'!$D9/13,0)</f>
        <v>642.11538461538464</v>
      </c>
      <c r="AY9" s="65">
        <f>IF('Production 1'!$G$10&lt;=6,'PR sum'!$D9/13,0)</f>
        <v>642.11538461538464</v>
      </c>
      <c r="AZ9" s="65">
        <f>IF('Production 1'!$G$10&lt;=7,'PR sum'!$D9/13,0)</f>
        <v>642.11538461538464</v>
      </c>
      <c r="BA9" s="65">
        <f>IF('Production 1'!$G$10&lt;=8,'PR sum'!$D9/13,0)</f>
        <v>642.11538461538464</v>
      </c>
      <c r="BB9" s="65">
        <f>IF('Production 1'!$G$10&lt;=9,'PR sum'!$D9/13,0)</f>
        <v>642.11538461538464</v>
      </c>
      <c r="BC9" s="65">
        <f>IF('Production 1'!$G$10&lt;=10,'PR sum'!$D9/13,0)</f>
        <v>642.11538461538464</v>
      </c>
      <c r="BD9" s="65">
        <f>IF('Production 1'!$G$10&lt;=11,'PR sum'!$D9/13,0)</f>
        <v>642.11538461538464</v>
      </c>
      <c r="BE9" s="65">
        <f>IF('Production 1'!$G$10&lt;=12,'PR sum'!$D9/13,0)</f>
        <v>642.11538461538464</v>
      </c>
      <c r="BF9" s="65">
        <f>IF('Production 1'!$G$10&lt;=13,'PR sum'!$D9/13,0)</f>
        <v>642.11538461538464</v>
      </c>
      <c r="BH9" s="65">
        <f>IF('Production 1'!$G$10&lt;2,'PR sum'!$E9/13,0)</f>
        <v>0</v>
      </c>
      <c r="BI9" s="65">
        <f>IF('Production 1'!$G$10&lt;=2,'PR sum'!$E9/13,0)</f>
        <v>0</v>
      </c>
      <c r="BJ9" s="65">
        <f>IF('Production 1'!$G$10&lt;=3,'PR sum'!$E9/13,0)</f>
        <v>0</v>
      </c>
      <c r="BK9" s="65">
        <f>IF('Production 1'!$G$10&lt;=4,'PR sum'!$E9/13,0)</f>
        <v>0</v>
      </c>
      <c r="BL9" s="65">
        <f>IF('Production 1'!$G$10&lt;=5,'PR sum'!$E9/13,0)</f>
        <v>0</v>
      </c>
      <c r="BM9" s="65">
        <f>IF('Production 1'!$G$10&lt;=6,'PR sum'!$E9/13,0)</f>
        <v>0</v>
      </c>
      <c r="BN9" s="65">
        <f>IF('Production 1'!$G$10&lt;=7,'PR sum'!$E9/13,0)</f>
        <v>0</v>
      </c>
      <c r="BO9" s="65">
        <f>IF('Production 1'!$G$10&lt;=8,'PR sum'!$E9/13,0)</f>
        <v>0</v>
      </c>
      <c r="BP9" s="65">
        <f>IF('Production 1'!$G$10&lt;=9,'PR sum'!$E9/13,0)</f>
        <v>0</v>
      </c>
      <c r="BQ9" s="65">
        <f>IF('Production 1'!$G$10&lt;=10,'PR sum'!$E9/13,0)</f>
        <v>0</v>
      </c>
      <c r="BR9" s="65">
        <f>IF('Production 1'!$G$10&lt;=11,'PR sum'!$E9/13,0)</f>
        <v>0</v>
      </c>
      <c r="BS9" s="65">
        <f>IF('Production 1'!$G$10&lt;=12,'PR sum'!$E9/13,0)</f>
        <v>0</v>
      </c>
      <c r="BT9" s="65">
        <f>IF('Production 1'!$G$10&lt;=13,'PR sum'!$E9/13,0)</f>
        <v>0</v>
      </c>
      <c r="BV9" s="65">
        <f>IF('Production 1'!$G$10&lt;2,'PR sum'!$F9/13,0)</f>
        <v>7.6923076923076925</v>
      </c>
      <c r="BW9" s="65">
        <f>IF('Production 1'!$G$10&lt;=2,'PR sum'!$F9/13,0)</f>
        <v>7.6923076923076925</v>
      </c>
      <c r="BX9" s="65">
        <f>IF('Production 1'!$G$10&lt;=3,'PR sum'!$F9/13,0)</f>
        <v>7.6923076923076925</v>
      </c>
      <c r="BY9" s="65">
        <f>IF('Production 1'!$G$10&lt;=4,'PR sum'!$F9/13,0)</f>
        <v>7.6923076923076925</v>
      </c>
      <c r="BZ9" s="65">
        <f>IF('Production 1'!$G$10&lt;=5,'PR sum'!$F9/13,0)</f>
        <v>7.6923076923076925</v>
      </c>
      <c r="CA9" s="65">
        <f>IF('Production 1'!$G$10&lt;=6,'PR sum'!$F9/13,0)</f>
        <v>7.6923076923076925</v>
      </c>
      <c r="CB9" s="65">
        <f>IF('Production 1'!$G$10&lt;=7,'PR sum'!$F9/13,0)</f>
        <v>7.6923076923076925</v>
      </c>
      <c r="CC9" s="65">
        <f>IF('Production 1'!$G$10&lt;=8,'PR sum'!$F9/13,0)</f>
        <v>7.6923076923076925</v>
      </c>
      <c r="CD9" s="65">
        <f>IF('Production 1'!$G$10&lt;=9,'PR sum'!$F9/13,0)</f>
        <v>7.6923076923076925</v>
      </c>
      <c r="CE9" s="65">
        <f>IF('Production 1'!$G$10&lt;=10,'PR sum'!$F9/13,0)</f>
        <v>7.6923076923076925</v>
      </c>
      <c r="CF9" s="65">
        <f>IF('Production 1'!$G$10&lt;=11,'PR sum'!$F9/13,0)</f>
        <v>7.6923076923076925</v>
      </c>
      <c r="CG9" s="65">
        <f>IF('Production 1'!$G$10&lt;=12,'PR sum'!$F9/13,0)</f>
        <v>7.6923076923076925</v>
      </c>
      <c r="CH9" s="65">
        <f>IF('Production 1'!$G$10&lt;=13,'PR sum'!$F9/13,0)</f>
        <v>7.6923076923076925</v>
      </c>
      <c r="CJ9" s="299">
        <f t="shared" ref="CJ9:CJ14" si="6">IF(SUM(R9,AF9,AT9,BH9,BV9)&lt;$J$4,SUM(R9,AF9,AT9,BH9,BV9)*$J$5,($J$4*$J$5))</f>
        <v>24.058846153846154</v>
      </c>
      <c r="CK9" s="299">
        <f>IF(SUM($R9:S9,$AF9:AG9,$AT9:AU9,$BH9:BI9,$BV9:BW9)&lt;$J$4,(SUM($R9:S9,$AF9:AG9,$AT9:AU9,$BH9:BI9,$BV9:BW9)*$J$5)-SUM($CJ9:CJ9),(($J$4*$J$5)-SUM($CJ9:CJ9)))</f>
        <v>17.941153846153846</v>
      </c>
      <c r="CL9" s="299">
        <f>IF(SUM($R9:T9,$AF9:AH9,$AT9:AV9,$BH9:BJ9,$BV9:BX9)&lt;$J$4,(SUM($R9:T9,$AF9:AH9,$AT9:AV9,$BH9:BJ9,$BV9:BX9)*$J$5)-SUM($CJ9:CK9),(($J$4*$J$5)-SUM($CJ9:CK9)))</f>
        <v>0</v>
      </c>
      <c r="CM9" s="299">
        <f>IF(SUM($R9:U9,$AF9:AI9,$AT9:AW9,$BH9:BK9,$BV9:BY9)&lt;$J$4,(SUM($R9:U9,$AF9:AI9,$AT9:AW9,$BH9:BK9,$BV9:BY9)*$J$5)-SUM($CJ9:CL9),(($J$4*$J$5)-SUM($CJ9:CL9)))</f>
        <v>0</v>
      </c>
      <c r="CN9" s="299">
        <f>IF(SUM($R9:V9,$AF9:AJ9,$AT9:AX9,$BH9:BL9,$BV9:BZ9)&lt;$J$4,(SUM($R9:V9,$AF9:AJ9,$AT9:AX9,$BH9:BL9,$BV9:BZ9)*$J$5)-SUM($CJ9:CM9),(($J$4*$J$5)-SUM($CJ9:CM9)))</f>
        <v>0</v>
      </c>
      <c r="CO9" s="299">
        <f>IF(SUM($R9:W9,$AF9:AK9,$AT9:AY9,$BH9:BM9,$BV9:CA9)&lt;$J$4,(SUM($R9:W9,$AF9:AK9,$AT9:AY9,$BH9:BM9,$BV9:CA9)*$J$5)-SUM($CJ9:CN9),(($J$4*$J$5)-SUM($CJ9:CN9)))</f>
        <v>0</v>
      </c>
      <c r="CP9" s="299">
        <f>IF(SUM($R9:X9,$AF9:AL9,$AT9:AZ9,$BH9:BN9,$BV9:CB9)&lt;$J$4,(SUM($R9:X9,$AF9:AL9,$AT9:AZ9,$BH9:BN9,$BV9:CB9)*$J$5)-SUM($CJ9:CO9),(($J$4*$J$5)-SUM($CJ9:CO9)))</f>
        <v>0</v>
      </c>
      <c r="CQ9" s="299">
        <f>IF(SUM($R9:Y9,$AF9:AM9,$AT9:BA9,$BH9:BO9,$BV9:CC9)&lt;$J$4,(SUM($R9:Y9,$AF9:AM9,$AT9:BA9,$BH9:BO9,$BV9:CC9)*$J$5)-SUM($CJ9:CP9),(($J$4*$J$5)-SUM($CJ9:CP9)))</f>
        <v>0</v>
      </c>
      <c r="CR9" s="299">
        <f>IF(SUM($R9:Z9,$AF9:AN9,$AT9:BB9,$BH9:BP9,$BV9:CD9)&lt;$J$4,(SUM($R9:Z9,$AF9:AN9,$AT9:BB9,$BH9:BP9,$BV9:CD9)*$J$5)-SUM($CJ9:CQ9),(($J$4*$J$5)-SUM($CJ9:CQ9)))</f>
        <v>0</v>
      </c>
      <c r="CS9" s="299">
        <f>IF(SUM($R9:AA9,$AF9:AO9,$AT9:BC9,$BH9:BQ9,$BV9:CE9)&lt;$J$4,(SUM($R9:AA9,$AF9:AO9,$AT9:BC9,$BH9:BQ9,$BV9:CE9)*$J$5)-SUM($CJ9:CR9),(($J$4*$J$5)-SUM($CJ9:CR9)))</f>
        <v>0</v>
      </c>
      <c r="CT9" s="299">
        <f>IF(SUM($R9:AB9,$AF9:AP9,$AT9:BD9,$BH9:BR9,$BV9:CF9)&lt;$J$4,(SUM($R9:AB9,$AF9:AP9,$AT9:BD9,$BH9:BR9,$BV9:CF9)*$J$5)-SUM($CJ9:CS9),(($J$4*$J$5)-SUM($CJ9:CS9)))</f>
        <v>0</v>
      </c>
      <c r="CU9" s="299">
        <f>IF(SUM($R9:AC9,$AF9:AQ9,$AT9:BE9,$BH9:BS9,$BV9:CG9)&lt;$J$4,(SUM($R9:AC9,$AF9:AQ9,$AT9:BE9,$BH9:BS9,$BV9:CG9)*$J$5)-SUM($CJ9:CT9),(($J$4*$J$5)-SUM($CJ9:CT9)))</f>
        <v>0</v>
      </c>
      <c r="CV9" s="299">
        <f>IF(SUM($R9:AD9,$AF9:AR9,$AT9:BF9,$BH9:BT9,$BV9:CH9)&lt;$J$4,(SUM($R9:AD9,$AF9:AR9,$AT9:BF9,$BH9:BT9,$BV9:CH9)*$J$5)-SUM($CJ9:CU9),(($J$4*$J$5)-SUM($CJ9:CU9)))</f>
        <v>0</v>
      </c>
      <c r="CX9" s="299">
        <f>IF(SUM(R9,AF9,AT9,BH9,BV9)&lt;$K$4,SUM(R9,AF9,AT9,BH9,BV9)*$K$5,($K$4*$K$5))</f>
        <v>248.60807692307694</v>
      </c>
      <c r="CY9" s="299">
        <f>IF(SUM($R9:S9,$AF9:AG9,$AT9:AU9,$BH9:BI9,$BV9:BW9)&lt;$K$4,(SUM($R9:S9,$AF9:AG9,$AT9:AU9,$BH9:BI9,$BV9:BW9)*$K$5)-SUM($CX9),(($K$4*$K$5)-SUM($CX9)))</f>
        <v>248.60807692307694</v>
      </c>
      <c r="CZ9" s="299">
        <f>IF(SUM($R9:T9,$AF9:AH9,$AT9:AV9,$BH9:BJ9,$BV9:BX9)&lt;$K$4,(SUM($R9:T9,$AF9:AH9,$AT9:AV9,$BH9:BJ9,$BV9:BX9)*$K$5)-SUM($CX9:CY9),(($K$4*$K$5)-SUM($CX9:CY9)))</f>
        <v>248.60807692307702</v>
      </c>
      <c r="DA9" s="299">
        <f>IF(SUM($R9:U9,$AF9:AI9,$AT9:AW9,$BH9:BK9,$BV9:BY9)&lt;$K$4,(SUM($R9:U9,$AF9:AI9,$AT9:AW9,$BH9:BK9,$BV9:BY9)*$K$5)-SUM($CX9:CZ9),(($K$4*$K$5)-SUM($CX9:CZ9)))</f>
        <v>248.60807692307708</v>
      </c>
      <c r="DB9" s="299">
        <f>IF(SUM($R9:V9,$AF9:AJ9,$AT9:AX9,$BH9:BL9,$BV9:BZ9)&lt;$K$4,(SUM($R9:V9,$AF9:AJ9,$AT9:AX9,$BH9:BL9,$BV9:BZ9)*$K$5)-SUM($CX9:DA9),(($K$4*$K$5)-SUM($CX9:DA9)))</f>
        <v>248.60807692307628</v>
      </c>
      <c r="DC9" s="299">
        <f>IF(SUM($R9:W9,$AF9:AK9,$AT9:AY9,$BH9:BM9,$BV9:CA9)&lt;$K$4,(SUM($R9:W9,$AF9:AK9,$AT9:AY9,$BH9:BM9,$BV9:CA9)*$K$5)-SUM($CX9:DB9),(($K$4*$K$5)-SUM($CX9:DB9)))</f>
        <v>248.60807692307685</v>
      </c>
      <c r="DD9" s="299">
        <f>IF(SUM($R9:X9,$AF9:AL9,$AT9:AZ9,$BH9:BN9,$BV9:CB9)&lt;$K$4,(SUM($R9:X9,$AF9:AL9,$AT9:AZ9,$BH9:BN9,$BV9:CB9)*$K$5)-SUM($CX9:DC9),(($K$4*$K$5)-SUM($CX9:DC9)))</f>
        <v>248.60807692307708</v>
      </c>
      <c r="DE9" s="299">
        <f>IF(SUM($R9:Y9,$AF9:AM9,$AT9:BA9,$BH9:BO9,$BV9:CC9)&lt;$K$4,(SUM($R9:Y9,$AF9:AM9,$AT9:BA9,$BH9:BO9,$BV9:CC9)*$K$5)-SUM($CX9:DD9),(($K$4*$K$5)-SUM($CX9:DD9)))</f>
        <v>248.60807692307685</v>
      </c>
      <c r="DF9" s="299">
        <f>IF(SUM($R9:Z9,$AF9:AN9,$AT9:BB9,$BH9:BP9,$BV9:CD9)&lt;$K$4,(SUM($R9:Z9,$AF9:AN9,$AT9:BB9,$BH9:BP9,$BV9:CD9)*$K$5)-SUM($CX9:DE9),(($K$4*$K$5)-SUM($CX9:DE9)))</f>
        <v>248.60807692307458</v>
      </c>
      <c r="DG9" s="299">
        <f>IF(SUM($R9:AA9,$AF9:AO9,$AT9:BC9,$BH9:BQ9,$BV9:CE9)&lt;$K$4,(SUM($R9:AA9,$AF9:AO9,$AT9:BC9,$BH9:BQ9,$BV9:CE9)*$K$5)-SUM($CX9:DF9),(($K$4*$K$5)-SUM($CX9:DF9)))</f>
        <v>248.60807692307662</v>
      </c>
      <c r="DH9" s="299">
        <f>IF(SUM($R9:AB9,$AF9:AP9,$AT9:BD9,$BH9:BR9,$BV9:CF9)&lt;$K$4,(SUM($R9:AB9,$AF9:AP9,$AT9:BD9,$BH9:BR9,$BV9:CF9)*$K$5)-SUM($CX9:DG9),(($K$4*$K$5)-SUM($CX9:DG9)))</f>
        <v>248.60807692307662</v>
      </c>
      <c r="DI9" s="299">
        <f>IF(SUM($R9:AC9,$AF9:AQ9,$AT9:BE9,$BH9:BS9,$BV9:CG9)&lt;$K$4,(SUM($R9:AC9,$AF9:AQ9,$AT9:BE9,$BH9:BS9,$BV9:CG9)*$K$5)-SUM($CX9:DH9),(($K$4*$K$5)-SUM($CX9:DH9)))</f>
        <v>248.60807692307708</v>
      </c>
      <c r="DJ9" s="299">
        <f>IF(SUM($R9:AD9,$AF9:AR9,$AT9:BF9,$BH9:BT9,$BV9:CH9)&lt;$K$4,(SUM($R9:AD9,$AF9:AR9,$AT9:BF9,$BH9:BT9,$BV9:CH9)*$K$5)-SUM($CX9:DI9),(($K$4*$K$5)-SUM($CX9:DI9)))</f>
        <v>248.60807692307662</v>
      </c>
      <c r="DL9" s="299">
        <f t="shared" ref="DL9:DX9" si="7">SUM(R9,AF9,AT9,BH9,BV9)*$L$5</f>
        <v>58.142211538461545</v>
      </c>
      <c r="DM9" s="299">
        <f t="shared" si="7"/>
        <v>58.142211538461545</v>
      </c>
      <c r="DN9" s="299">
        <f t="shared" si="7"/>
        <v>58.142211538461545</v>
      </c>
      <c r="DO9" s="299">
        <f t="shared" si="7"/>
        <v>58.142211538461545</v>
      </c>
      <c r="DP9" s="299">
        <f t="shared" si="7"/>
        <v>58.142211538461545</v>
      </c>
      <c r="DQ9" s="299">
        <f t="shared" si="7"/>
        <v>58.142211538461545</v>
      </c>
      <c r="DR9" s="299">
        <f t="shared" si="7"/>
        <v>58.142211538461545</v>
      </c>
      <c r="DS9" s="299">
        <f t="shared" si="7"/>
        <v>58.142211538461545</v>
      </c>
      <c r="DT9" s="299">
        <f t="shared" si="7"/>
        <v>58.142211538461545</v>
      </c>
      <c r="DU9" s="299">
        <f t="shared" si="7"/>
        <v>58.142211538461545</v>
      </c>
      <c r="DV9" s="299">
        <f t="shared" si="7"/>
        <v>58.142211538461545</v>
      </c>
      <c r="DW9" s="299">
        <f t="shared" si="7"/>
        <v>58.142211538461545</v>
      </c>
      <c r="DX9" s="299">
        <f t="shared" si="7"/>
        <v>58.142211538461545</v>
      </c>
      <c r="DZ9" s="299">
        <f>IF(SUM($R9:R9,$AF9:AF9,$AT9:AT9,$BH9:BH9,$BV9:BV9)&lt;$M$4,SUM(R9,AF9,AT9,BH9,BV9)*$M$5,($M$4*$M$5-SUM(DY9:$DY9)))</f>
        <v>164.4021153846154</v>
      </c>
      <c r="EA9" s="299">
        <f>IF(SUM($R9:S9,$AF9:AG9,$AT9:AU9,$BH9:BI9,$BV9:BW9)&lt;$M$4,SUM(S9,AG9,AU9,BI9,BW9)*$M$5,($M$4*$M$5-SUM($DZ9:DZ9)))</f>
        <v>164.4021153846154</v>
      </c>
      <c r="EB9" s="299">
        <f>IF(SUM($R9:T9,$AF9:AH9,$AT9:AV9,$BH9:BJ9,$BV9:BX9)&lt;$M$4,SUM(T9,AH9,AV9,BJ9,BX9)*$M$5,($M$4*$M$5-SUM($DZ9:EA9)))</f>
        <v>164.4021153846154</v>
      </c>
      <c r="EC9" s="299">
        <f>IF(SUM($R9:U9,$AF9:AI9,$AT9:AW9,$BH9:BK9,$BV9:BY9)&lt;$M$4,SUM(U9,AI9,AW9,BK9,BY9)*$M$5,($M$4*$M$5-SUM($DZ9:EB9)))</f>
        <v>164.4021153846154</v>
      </c>
      <c r="ED9" s="299">
        <f>IF(SUM($R9:V9,$AF9:AJ9,$AT9:AX9,$BH9:BL9,$BV9:BZ9)&lt;$M$4,SUM(V9,AJ9,AX9,BL9,BZ9)*$M$5,($M$4*$M$5-SUM($DZ9:EC9)))</f>
        <v>164.4021153846154</v>
      </c>
      <c r="EE9" s="299">
        <f>IF(SUM($R9:W9,$AF9:AK9,$AT9:AY9,$BH9:BM9,$BV9:CA9)&lt;$M$4,SUM(W9,AK9,AY9,BM9,CA9)*$M$5,($M$4*$M$5-SUM($DZ9:ED9)))</f>
        <v>164.4021153846154</v>
      </c>
      <c r="EF9" s="299">
        <f>IF(SUM($R9:X9,$AF9:AL9,$AT9:AZ9,$BH9:BN9,$BV9:CB9)&lt;$M$4,SUM(X9,AL9,AZ9,BN9,CB9)*$M$5,($M$4*$M$5-SUM($DZ9:EE9)))</f>
        <v>164.4021153846154</v>
      </c>
      <c r="EG9" s="299">
        <f>IF(SUM($R9:Y9,$AF9:AM9,$AT9:BA9,$BH9:BO9,$BV9:CC9)&lt;$M$4,SUM(Y9,AM9,BA9,BO9,CC9)*$M$5,($M$4*$M$5-SUM($DZ9:EF9)))</f>
        <v>164.4021153846154</v>
      </c>
      <c r="EH9" s="299">
        <f>IF(SUM($R9:Z9,$AF9:AN9,$AT9:BB9,$BH9:BP9,$BV9:CD9)&lt;$M$4,SUM(Z9,AN9,BB9,BP9,CD9)*$M$5,($M$4*$M$5-SUM($DZ9:EG9)))</f>
        <v>164.4021153846154</v>
      </c>
      <c r="EI9" s="299">
        <f>IF(SUM($R9:AA9,$AF9:AO9,$AT9:BC9,$BH9:BQ9,$BV9:CE9)&lt;$M$4,SUM(AA9,AO9,BC9,BQ9,CE9)*$M$5,($M$4*$M$5-SUM($DZ9:EH9)))</f>
        <v>152.18096153846159</v>
      </c>
      <c r="EJ9" s="299">
        <f>IF(SUM($R9:AB9,$AF9:AP9,$AT9:BD9,$BH9:BR9,$BV9:CF9)&lt;$M$4,SUM(AB9,AP9,BD9,BR9,CF9)*$M$5,($M$4*$M$5-SUM($DZ9:EI9)))</f>
        <v>0</v>
      </c>
      <c r="EK9" s="299">
        <f>IF(SUM($R9:AC9,$AF9:AQ9,$AT9:BE9,$BH9:BS9,$BV9:CG9)&lt;$M$4,SUM(AC9,AQ9,BE9,BS9,CG9)*$M$5,($M$4*$M$5-SUM($DZ9:EJ9)))</f>
        <v>0</v>
      </c>
      <c r="EL9" s="299">
        <f>IF(SUM($R9:AD9,$AF9:AR9,$AT9:BF9,$BH9:BT9,$BV9:CH9)&lt;$M$4,SUM(AD9,AR9,BF9,BT9,CH9)*$M$5,($M$4*$M$5-SUM($DZ9:EK9)))</f>
        <v>0</v>
      </c>
      <c r="EN9" s="299">
        <f t="shared" ref="EN9:EN14" si="8">SUM(CJ9,CX9,DL9,DZ9)</f>
        <v>495.21125000000001</v>
      </c>
      <c r="EO9" s="299">
        <f t="shared" ref="EO9:EZ9" si="9">SUM(CK9,CY9,DM9,EA9)</f>
        <v>489.09355769230774</v>
      </c>
      <c r="EP9" s="299">
        <f t="shared" si="9"/>
        <v>471.15240384615396</v>
      </c>
      <c r="EQ9" s="299">
        <f t="shared" si="9"/>
        <v>471.15240384615402</v>
      </c>
      <c r="ER9" s="299">
        <f t="shared" si="9"/>
        <v>471.15240384615322</v>
      </c>
      <c r="ES9" s="299">
        <f t="shared" si="9"/>
        <v>471.15240384615379</v>
      </c>
      <c r="ET9" s="299">
        <f t="shared" si="9"/>
        <v>471.15240384615402</v>
      </c>
      <c r="EU9" s="299">
        <f t="shared" si="9"/>
        <v>471.15240384615379</v>
      </c>
      <c r="EV9" s="299">
        <f t="shared" si="9"/>
        <v>471.15240384615151</v>
      </c>
      <c r="EW9" s="299">
        <f t="shared" si="9"/>
        <v>458.93124999999975</v>
      </c>
      <c r="EX9" s="299">
        <f t="shared" si="9"/>
        <v>306.75028846153816</v>
      </c>
      <c r="EY9" s="299">
        <f t="shared" si="9"/>
        <v>306.75028846153862</v>
      </c>
      <c r="EZ9" s="299">
        <f t="shared" si="9"/>
        <v>306.75028846153816</v>
      </c>
    </row>
    <row r="10" spans="1:156" x14ac:dyDescent="0.2">
      <c r="A10" s="68" t="str">
        <f>+'Production 2'!$B$9</f>
        <v>Santiago Cera Valencia</v>
      </c>
      <c r="B10" s="29">
        <f>+'Production 2'!$G$24</f>
        <v>39520</v>
      </c>
      <c r="C10" s="29">
        <f>SUM('Production 2'!$G$30:$G$33)</f>
        <v>0</v>
      </c>
      <c r="D10" s="29">
        <f>+'Production 2'!$G$27</f>
        <v>7552.5</v>
      </c>
      <c r="E10" s="29">
        <f>+'Production 2'!$G$36</f>
        <v>0</v>
      </c>
      <c r="F10" s="29">
        <f>SUM('Production 2'!$G$38:$G$43)</f>
        <v>100</v>
      </c>
      <c r="G10" s="63">
        <f t="shared" si="0"/>
        <v>47172.5</v>
      </c>
      <c r="H10" s="310"/>
      <c r="I10" s="302"/>
      <c r="J10" s="299">
        <f t="shared" si="1"/>
        <v>283.03500000000003</v>
      </c>
      <c r="K10" s="299">
        <f t="shared" si="2"/>
        <v>2924.6950000000002</v>
      </c>
      <c r="L10" s="299">
        <f t="shared" si="3"/>
        <v>684.00125000000003</v>
      </c>
      <c r="M10" s="299">
        <f t="shared" si="4"/>
        <v>1631.8000000000002</v>
      </c>
      <c r="N10" s="299">
        <f t="shared" si="5"/>
        <v>5523.53125</v>
      </c>
      <c r="O10" s="103"/>
      <c r="R10" s="65">
        <f>IF('Production 2'!$G$10&lt;2,'PR sum'!$B10/13,0)</f>
        <v>3040</v>
      </c>
      <c r="S10" s="65">
        <f>IF('Production 2'!$G$10&lt;=2,'PR sum'!$B10/13,0)</f>
        <v>3040</v>
      </c>
      <c r="T10" s="65">
        <f>IF('Production 2'!$G$10&lt;=3,'PR sum'!$B10/13,0)</f>
        <v>3040</v>
      </c>
      <c r="U10" s="65">
        <f>IF('Production 2'!$G$10&lt;=4,'PR sum'!$B10/13,0)</f>
        <v>3040</v>
      </c>
      <c r="V10" s="65">
        <f>IF('Production 2'!$G$10&lt;=5,'PR sum'!$B10/13,0)</f>
        <v>3040</v>
      </c>
      <c r="W10" s="65">
        <f>IF('Production 2'!$G$10&lt;=6,'PR sum'!$B10/13,0)</f>
        <v>3040</v>
      </c>
      <c r="X10" s="65">
        <f>IF('Production 2'!$G$10&lt;=7,'PR sum'!$B10/13,0)</f>
        <v>3040</v>
      </c>
      <c r="Y10" s="65">
        <f>IF('Production 2'!$G$10&lt;=8,'PR sum'!$B10/13,0)</f>
        <v>3040</v>
      </c>
      <c r="Z10" s="65">
        <f>IF('Production 2'!$G$10&lt;=9,'PR sum'!$B10/13,0)</f>
        <v>3040</v>
      </c>
      <c r="AA10" s="65">
        <f>IF('Production 2'!$G$10&lt;=10,'PR sum'!$B10/13,0)</f>
        <v>3040</v>
      </c>
      <c r="AB10" s="65">
        <f>IF('Production 1'!$G$10&lt;=11,'PR sum'!$B10/13,0)</f>
        <v>3040</v>
      </c>
      <c r="AC10" s="65">
        <f>IF('Production 2'!$G$10&lt;=12,'PR sum'!$B10/13,0)</f>
        <v>3040</v>
      </c>
      <c r="AD10" s="65">
        <f>IF('Production 2'!$G$10&lt;=13,'PR sum'!$B10/13,0)</f>
        <v>3040</v>
      </c>
      <c r="AF10" s="65">
        <f>IF('Production 2'!$G$10&lt;2,'PR sum'!$C10/13,0)</f>
        <v>0</v>
      </c>
      <c r="AG10" s="65">
        <f>IF('Production 2'!$G$10&lt;=2,'PR sum'!$C10/13,0)</f>
        <v>0</v>
      </c>
      <c r="AH10" s="65">
        <f>IF('Production 2'!$G$10&lt;=3,'PR sum'!$C10/13,0)</f>
        <v>0</v>
      </c>
      <c r="AI10" s="65">
        <f>IF('Production 2'!$G$10&lt;=4,'PR sum'!$C10/13,0)</f>
        <v>0</v>
      </c>
      <c r="AJ10" s="65">
        <f>IF('Production 2'!$G$10&lt;=5,'PR sum'!$C10/13,0)</f>
        <v>0</v>
      </c>
      <c r="AK10" s="65">
        <f>IF('Production 2'!$G$10&lt;=6,'PR sum'!$C10/13,0)</f>
        <v>0</v>
      </c>
      <c r="AL10" s="65">
        <f>IF('Production 2'!$G$10&lt;=7,'PR sum'!$C10/13,0)</f>
        <v>0</v>
      </c>
      <c r="AM10" s="65">
        <f>IF('Production 2'!$G$10&lt;=8,'PR sum'!$C10/13,0)</f>
        <v>0</v>
      </c>
      <c r="AN10" s="65">
        <f>IF('Production 2'!$G$10&lt;=9,'PR sum'!$C10/13,0)</f>
        <v>0</v>
      </c>
      <c r="AO10" s="65">
        <f>IF('Production 2'!$G$10&lt;=10,'PR sum'!$C10/13,0)</f>
        <v>0</v>
      </c>
      <c r="AP10" s="65">
        <f>IF('Production 1'!$G$10&lt;=11,'PR sum'!$C10/13,0)</f>
        <v>0</v>
      </c>
      <c r="AQ10" s="65">
        <f>IF('Production 2'!$G$10&lt;=12,'PR sum'!$C10/13,0)</f>
        <v>0</v>
      </c>
      <c r="AR10" s="65">
        <f>IF('Production 2'!$G$10&lt;=13,'PR sum'!$C10/13,0)</f>
        <v>0</v>
      </c>
      <c r="AT10" s="65">
        <f>IF('Production 2'!$G$10&lt;2,'PR sum'!$D10/13,0)</f>
        <v>580.96153846153845</v>
      </c>
      <c r="AU10" s="65">
        <f>IF('Production 2'!$G$10&lt;=2,'PR sum'!$D10/13,0)</f>
        <v>580.96153846153845</v>
      </c>
      <c r="AV10" s="65">
        <f>IF('Production 2'!$G$10&lt;=3,'PR sum'!$D10/13,0)</f>
        <v>580.96153846153845</v>
      </c>
      <c r="AW10" s="65">
        <f>IF('Production 2'!$G$10&lt;=4,'PR sum'!$D10/13,0)</f>
        <v>580.96153846153845</v>
      </c>
      <c r="AX10" s="65">
        <f>IF('Production 2'!$G$10&lt;=5,'PR sum'!$D10/13,0)</f>
        <v>580.96153846153845</v>
      </c>
      <c r="AY10" s="65">
        <f>IF('Production 2'!$G$10&lt;=6,'PR sum'!$D10/13,0)</f>
        <v>580.96153846153845</v>
      </c>
      <c r="AZ10" s="65">
        <f>IF('Production 2'!$G$10&lt;=7,'PR sum'!$D10/13,0)</f>
        <v>580.96153846153845</v>
      </c>
      <c r="BA10" s="65">
        <f>IF('Production 2'!$G$10&lt;=8,'PR sum'!$D10/13,0)</f>
        <v>580.96153846153845</v>
      </c>
      <c r="BB10" s="65">
        <f>IF('Production 2'!$G$10&lt;=9,'PR sum'!$D10/13,0)</f>
        <v>580.96153846153845</v>
      </c>
      <c r="BC10" s="65">
        <f>IF('Production 2'!$G$10&lt;=10,'PR sum'!$D10/13,0)</f>
        <v>580.96153846153845</v>
      </c>
      <c r="BD10" s="65">
        <f>IF('Production 1'!$G$10&lt;=11,'PR sum'!$D10/13,0)</f>
        <v>580.96153846153845</v>
      </c>
      <c r="BE10" s="65">
        <f>IF('Production 2'!$G$10&lt;=12,'PR sum'!$D10/13,0)</f>
        <v>580.96153846153845</v>
      </c>
      <c r="BF10" s="65">
        <f>IF('Production 2'!$G$10&lt;=13,'PR sum'!$D10/13,0)</f>
        <v>580.96153846153845</v>
      </c>
      <c r="BH10" s="65">
        <f>IF('Production 2'!$G$10&lt;2,'PR sum'!$E10/13,0)</f>
        <v>0</v>
      </c>
      <c r="BI10" s="65">
        <f>IF('Production 2'!$G$10&lt;=2,'PR sum'!$E10/13,0)</f>
        <v>0</v>
      </c>
      <c r="BJ10" s="65">
        <f>IF('Production 2'!$G$10&lt;=3,'PR sum'!$E10/13,0)</f>
        <v>0</v>
      </c>
      <c r="BK10" s="65">
        <f>IF('Production 2'!$G$10&lt;=4,'PR sum'!$E10/13,0)</f>
        <v>0</v>
      </c>
      <c r="BL10" s="65">
        <f>IF('Production 2'!$G$10&lt;=5,'PR sum'!$E10/13,0)</f>
        <v>0</v>
      </c>
      <c r="BM10" s="65">
        <f>IF('Production 2'!$G$10&lt;=6,'PR sum'!$E10/13,0)</f>
        <v>0</v>
      </c>
      <c r="BN10" s="65">
        <f>IF('Production 2'!$G$10&lt;=7,'PR sum'!$E10/13,0)</f>
        <v>0</v>
      </c>
      <c r="BO10" s="65">
        <f>IF('Production 2'!$G$10&lt;=8,'PR sum'!$E10/13,0)</f>
        <v>0</v>
      </c>
      <c r="BP10" s="65">
        <f>IF('Production 2'!$G$10&lt;=9,'PR sum'!$E10/13,0)</f>
        <v>0</v>
      </c>
      <c r="BQ10" s="65">
        <f>IF('Production 2'!$G$10&lt;=10,'PR sum'!$E10/13,0)</f>
        <v>0</v>
      </c>
      <c r="BR10" s="65">
        <f>IF('Production 1'!$G$10&lt;=11,'PR sum'!$E10/13,0)</f>
        <v>0</v>
      </c>
      <c r="BS10" s="65">
        <f>IF('Production 2'!$G$10&lt;=12,'PR sum'!$E10/13,0)</f>
        <v>0</v>
      </c>
      <c r="BT10" s="65">
        <f>IF('Production 2'!$G$10&lt;=13,'PR sum'!$E10/13,0)</f>
        <v>0</v>
      </c>
      <c r="BV10" s="65">
        <f>IF('Production 2'!$G$10&lt;2,'PR sum'!$F10/13,0)</f>
        <v>7.6923076923076925</v>
      </c>
      <c r="BW10" s="65">
        <f>IF('Production 2'!$G$10&lt;=2,'PR sum'!$F10/13,0)</f>
        <v>7.6923076923076925</v>
      </c>
      <c r="BX10" s="65">
        <f>IF('Production 2'!$G$10&lt;=3,'PR sum'!$F10/13,0)</f>
        <v>7.6923076923076925</v>
      </c>
      <c r="BY10" s="65">
        <f>IF('Production 2'!$G$10&lt;=4,'PR sum'!$F10/13,0)</f>
        <v>7.6923076923076925</v>
      </c>
      <c r="BZ10" s="65">
        <f>IF('Production 2'!$G$10&lt;=5,'PR sum'!$F10/13,0)</f>
        <v>7.6923076923076925</v>
      </c>
      <c r="CA10" s="65">
        <f>IF('Production 2'!$G$10&lt;=6,'PR sum'!$F10/13,0)</f>
        <v>7.6923076923076925</v>
      </c>
      <c r="CB10" s="65">
        <f>IF('Production 2'!$G$10&lt;=7,'PR sum'!$F10/13,0)</f>
        <v>7.6923076923076925</v>
      </c>
      <c r="CC10" s="65">
        <f>IF('Production 2'!$G$10&lt;=8,'PR sum'!$F10/13,0)</f>
        <v>7.6923076923076925</v>
      </c>
      <c r="CD10" s="65">
        <f>IF('Production 2'!$G$10&lt;=9,'PR sum'!$F10/13,0)</f>
        <v>7.6923076923076925</v>
      </c>
      <c r="CE10" s="65">
        <f>IF('Production 2'!$G$10&lt;=10,'PR sum'!$F10/13,0)</f>
        <v>7.6923076923076925</v>
      </c>
      <c r="CF10" s="65">
        <f>IF('Production 1'!$G$10&lt;=11,'PR sum'!$F10/13,0)</f>
        <v>7.6923076923076925</v>
      </c>
      <c r="CG10" s="65">
        <f>IF('Production 2'!$G$10&lt;=12,'PR sum'!$F10/13,0)</f>
        <v>7.6923076923076925</v>
      </c>
      <c r="CH10" s="65">
        <f>IF('Production 2'!$G$10&lt;=13,'PR sum'!$F10/13,0)</f>
        <v>7.6923076923076925</v>
      </c>
      <c r="CJ10" s="299">
        <f t="shared" si="6"/>
        <v>21.771923076923077</v>
      </c>
      <c r="CK10" s="299">
        <f>IF(SUM($R10:S10,$AF10:AG10,$AT10:AU10,$BH10:BI10,$BV10:BW10)&lt;$J$4,(SUM($R10:S10,$AF10:$AG10,$AT10:$AU10,$BH10:BI10,$BV10:BW10)*$J$5)-SUM($CJ10:CJ10),(($J$4*$J$5)-SUM($CJ10:CJ10)))</f>
        <v>20.228076923076923</v>
      </c>
      <c r="CL10" s="299">
        <f>IF(SUM($R10:T10,$AF10:AH10,$AT10:AV10,$BH10:BJ10,$BV10:BX10)&lt;$J$4,(SUM($R10:T10,$AF10:$AG10,$AT10:AV10,$BH10:BJ10,$BV10:BX10)*$J$5)-SUM($CJ10:CK10),(($J$4*$J$5)-SUM($CJ10:CK10)))</f>
        <v>0</v>
      </c>
      <c r="CM10" s="299">
        <f>IF(SUM($R10:U10,$AF10:AI10,$AT10:AW10,$BH10:BK10,$BV10:BY10)&lt;$J$4,(SUM($R10:U10,$AF10:$AG10,$AT10:$AU10,$BH10:BK10,$BV10:BY10)*$J$5)-SUM($CJ10:CL10),(($J$4*$J$5)-SUM($CJ10:CL10)))</f>
        <v>0</v>
      </c>
      <c r="CN10" s="299">
        <f>IF(SUM($R10:V10,$AF10:AJ10,$AT10:AX10,$BH10:BL10,$BV10:BZ10)&lt;$J$4,(SUM($R10:V10,$AF10:$AG10,$AT10:$AU10,$BH10:BL10,$BV10:BZ10)*$J$5)-SUM($CJ10:CM10),(($J$4*$J$5)-SUM($CJ10:CM10)))</f>
        <v>0</v>
      </c>
      <c r="CO10" s="299">
        <f>IF(SUM($R10:W10,$AF10:AK10,$AT10:AY10,$BH10:BM10,$BV10:CA10)&lt;$J$4,(SUM($R10:W10,$AF10:$AG10,$AT10:$AU10,$BH10:BM10,$BV10:CA10)*$J$5)-SUM($CJ10:CN10),(($J$4*$J$5)-SUM($CJ10:CN10)))</f>
        <v>0</v>
      </c>
      <c r="CP10" s="299">
        <f>IF(SUM($R10:X10,$AF10:AL10,$AT10:AZ10,$BH10:BN10,$BV10:CB10)&lt;$J$4,(SUM($R10:X10,$AF10:$AG10,$AT10:$AU10,$BH10:BN10,$BV10:CB10)*$J$5)-SUM($CJ10:CO10),(($J$4*$J$5)-SUM($CJ10:CO10)))</f>
        <v>0</v>
      </c>
      <c r="CQ10" s="299">
        <f>IF(SUM($R10:Y10,$AF10:AM10,$AT10:BA10,$BH10:BO10,$BV10:CC10)&lt;$J$4,(SUM($R10:Y10,$AF10:$AG10,$AT10:$AU10,$BH10:BO10,$BV10:CC10)*$J$5)-SUM($CJ10:CP10),(($J$4*$J$5)-SUM($CJ10:CP10)))</f>
        <v>0</v>
      </c>
      <c r="CR10" s="299">
        <f>IF(SUM($R10:Z10,$AF10:AN10,$AT10:BB10,$BH10:BP10,$BV10:CD10)&lt;$J$4,(SUM($R10:Z10,$AF10:$AG10,$AT10:$AU10,$BH10:BP10,$BV10:CD10)*$J$5)-SUM($CJ10:CQ10),(($J$4*$J$5)-SUM($CJ10:CQ10)))</f>
        <v>0</v>
      </c>
      <c r="CS10" s="299">
        <f>IF(SUM($R10:AA10,$AF10:AO10,$AT10:BC10,$BH10:BQ10,$BV10:CE10)&lt;$J$4,(SUM($R10:AA10,$AF10:$AG10,$AT10:$AU10,$BH10:BQ10,$BV10:CE10)*$J$5)-SUM($CJ10:CR10),(($J$4*$J$5)-SUM($CJ10:CR10)))</f>
        <v>0</v>
      </c>
      <c r="CT10" s="299">
        <f>IF(SUM($R10:AB10,$AF10:AP10,$AT10:BD10,$BH10:BR10,$BV10:CF10)&lt;$J$4,(SUM($R10:AB10,$AF10:$AG10,$AT10:$AU10,$BH10:BR10,$BV10:CF10)*$J$5)-SUM($CJ10:CS10),(($J$4*$J$5)-SUM($CJ10:CS10)))</f>
        <v>0</v>
      </c>
      <c r="CU10" s="299">
        <f>IF(SUM($R10:AC10,$AF10:AQ10,$AT10:BE10,$BH10:BS10,$BV10:CG10)&lt;$J$4,(SUM($R10:AC10,$AF10:$AG10,$AT10:$AU10,$BH10:BS10,$BV10:CG10)*$J$5)-SUM($CJ10:CT10),(($J$4*$J$5)-SUM($CJ10:CT10)))</f>
        <v>0</v>
      </c>
      <c r="CV10" s="299">
        <f>IF(SUM($R10:AD10,$AF10:AR10,$AT10:BF10,$BH10:BT10,$BV10:CH10)&lt;$J$4,(SUM($R10:AD10,$AF10:$AG10,$AT10:$AU10,$BH10:BT10,$BV10:CH10)*$J$5)-SUM($CJ10:CU10),(($J$4*$J$5)-SUM($CJ10:CU10)))</f>
        <v>0</v>
      </c>
      <c r="CX10" s="299">
        <f t="shared" ref="CX10:CX13" si="10">IF(SUM(R10,AF10,AT10,BH10,BV10)&lt;$K$4,SUM(R10,AF10,AT10,BH10,BV10)*$K$5,($K$4*$K$5))</f>
        <v>224.97653846153847</v>
      </c>
      <c r="CY10" s="299">
        <f>IF(SUM($R10:S10,$AF10:AG10,$AT10:AU10,$BH10:BI10,$BV10:BW10)&lt;$K$4,(SUM($R10:S10,$AF10:AG10,$AT10:AU10,$BH10:BI10,$BV10:BW10)*$K$5)-SUM($CX10),(($K$4*$K$5)-SUM($CX10)))</f>
        <v>224.97653846153841</v>
      </c>
      <c r="CZ10" s="299">
        <f>IF(SUM($R10:T10,$AF10:AH10,$AT10:AV10,$BH10:BJ10,$BV10:BX10)&lt;$K$4,(SUM($R10:T10,$AF10:AH10,$AT10:AV10,$BH10:BJ10,$BV10:BX10)*$K$5)-SUM($CX10:CY10),(($K$4*$K$5)-SUM($CX10:CY10)))</f>
        <v>224.97653846153878</v>
      </c>
      <c r="DA10" s="299">
        <f>IF(SUM($R10:U10,$AF10:AI10,$AT10:AW10,$BH10:BK10,$BV10:BY10)&lt;$K$4,(SUM($R10:U10,$AF10:AI10,$AT10:AW10,$BH10:BK10,$BV10:BY10)*$K$5)-SUM($CX10:CZ10),(($K$4*$K$5)-SUM($CX10:CZ10)))</f>
        <v>224.97653846153855</v>
      </c>
      <c r="DB10" s="299">
        <f>IF(SUM($R10:V10,$AF10:AJ10,$AT10:AX10,$BH10:BL10,$BV10:BZ10)&lt;$K$4,(SUM($R10:V10,$AF10:AJ10,$AT10:AX10,$BH10:BL10,$BV10:BZ10)*$K$5)-SUM($CX10:DA10),(($K$4*$K$5)-SUM($CX10:DA10)))</f>
        <v>224.97653846153844</v>
      </c>
      <c r="DC10" s="299">
        <f>IF(SUM($R10:W10,$AF10:AK10,$AT10:AY10,$BH10:BM10,$BV10:CA10)&lt;$K$4,(SUM($R10:W10,$AF10:AK10,$AT10:AY10,$BH10:BM10,$BV10:CA10)*$K$5)-SUM($CX10:DB10),(($K$4*$K$5)-SUM($CX10:DB10)))</f>
        <v>224.97653846153867</v>
      </c>
      <c r="DD10" s="299">
        <f>IF(SUM($R10:X10,$AF10:AL10,$AT10:AZ10,$BH10:BN10,$BV10:CB10)&lt;$K$4,(SUM($R10:X10,$AF10:AL10,$AT10:AZ10,$BH10:BN10,$BV10:CB10)*$K$5)-SUM($CX10:DC10),(($K$4*$K$5)-SUM($CX10:DC10)))</f>
        <v>224.97653846153844</v>
      </c>
      <c r="DE10" s="299">
        <f>IF(SUM($R10:Y10,$AF10:AM10,$AT10:BA10,$BH10:BO10,$BV10:CC10)&lt;$K$4,(SUM($R10:Y10,$AF10:AM10,$AT10:BA10,$BH10:BO10,$BV10:CC10)*$K$5)-SUM($CX10:DD10),(($K$4*$K$5)-SUM($CX10:DD10)))</f>
        <v>224.97653846153867</v>
      </c>
      <c r="DF10" s="299">
        <f>IF(SUM($R10:Z10,$AF10:AN10,$AT10:BB10,$BH10:BP10,$BV10:CD10)&lt;$K$4,(SUM($R10:Z10,$AF10:AN10,$AT10:BB10,$BH10:BP10,$BV10:CD10)*$K$5)-SUM($CX10:DE10),(($K$4*$K$5)-SUM($CX10:DE10)))</f>
        <v>224.97653846153844</v>
      </c>
      <c r="DG10" s="299">
        <f>IF(SUM($R10:AA10,$AF10:AO10,$AT10:BC10,$BH10:BQ10,$BV10:CE10)&lt;$K$4,(SUM($R10:AA10,$AF10:AO10,$AT10:BC10,$BH10:BQ10,$BV10:CE10)*$K$5)-SUM($CX10:DF10),(($K$4*$K$5)-SUM($CX10:DF10)))</f>
        <v>224.97653846153617</v>
      </c>
      <c r="DH10" s="299">
        <f>IF(SUM($R10:AB10,$AF10:AP10,$AT10:BD10,$BH10:BR10,$BV10:CF10)&lt;$K$4,(SUM($R10:AB10,$AF10:AP10,$AT10:BD10,$BH10:BR10,$BV10:CF10)*$K$5)-SUM($CX10:DG10),(($K$4*$K$5)-SUM($CX10:DG10)))</f>
        <v>224.97653846153844</v>
      </c>
      <c r="DI10" s="299">
        <f>IF(SUM($R10:AC10,$AF10:AQ10,$AT10:BE10,$BH10:BS10,$BV10:CG10)&lt;$K$4,(SUM($R10:AC10,$AF10:AQ10,$AT10:BE10,$BH10:BS10,$BV10:CG10)*$K$5)-SUM($CX10:DH10),(($K$4*$K$5)-SUM($CX10:DH10)))</f>
        <v>224.97653846153844</v>
      </c>
      <c r="DJ10" s="299">
        <f>IF(SUM($R10:AD10,$AF10:AR10,$AT10:BF10,$BH10:BT10,$BV10:CH10)&lt;$K$4,(SUM($R10:AD10,$AF10:AR10,$AT10:BF10,$BH10:BT10,$BV10:CH10)*$K$5)-SUM($CX10:DI10),(($K$4*$K$5)-SUM($CX10:DI10)))</f>
        <v>224.97653846153844</v>
      </c>
      <c r="DL10" s="299">
        <f>SUM(R10,AF10,AT10,BH10,BV10)*$L$5</f>
        <v>52.615480769230771</v>
      </c>
      <c r="DM10" s="299">
        <f t="shared" ref="DM10:DX13" si="11">SUM(S10,AG10,AU10,BI10,BW10)*$L$5</f>
        <v>52.615480769230771</v>
      </c>
      <c r="DN10" s="299">
        <f t="shared" si="11"/>
        <v>52.615480769230771</v>
      </c>
      <c r="DO10" s="299">
        <f t="shared" si="11"/>
        <v>52.615480769230771</v>
      </c>
      <c r="DP10" s="299">
        <f t="shared" si="11"/>
        <v>52.615480769230771</v>
      </c>
      <c r="DQ10" s="299">
        <f t="shared" si="11"/>
        <v>52.615480769230771</v>
      </c>
      <c r="DR10" s="299">
        <f t="shared" si="11"/>
        <v>52.615480769230771</v>
      </c>
      <c r="DS10" s="299">
        <f t="shared" si="11"/>
        <v>52.615480769230771</v>
      </c>
      <c r="DT10" s="299">
        <f t="shared" si="11"/>
        <v>52.615480769230771</v>
      </c>
      <c r="DU10" s="299">
        <f t="shared" si="11"/>
        <v>52.615480769230771</v>
      </c>
      <c r="DV10" s="299">
        <f t="shared" si="11"/>
        <v>52.615480769230771</v>
      </c>
      <c r="DW10" s="299">
        <f t="shared" si="11"/>
        <v>52.615480769230771</v>
      </c>
      <c r="DX10" s="299">
        <f t="shared" si="11"/>
        <v>52.615480769230771</v>
      </c>
      <c r="DZ10" s="299">
        <f>IF(SUM($R10:R10,$AF10:AF10,$AT10:AT10,$BH10:BH10,$BV10:BV10)&lt;$M$4,SUM(R10,AF10,AT10,BH10,BV10)*$M$5,($M$4*$M$5-SUM(DY10:$DY10)))</f>
        <v>148.77480769230769</v>
      </c>
      <c r="EA10" s="299">
        <f>IF(SUM($R10:S10,$AF10:AG10,$AT10:AU10,$BH10:BI10,$BV10:BW10)&lt;$M$4,SUM(S10,AG10,AU10,BI10,BW10)*$M$5,($M$4*$M$5-SUM($DZ10:DZ10)))</f>
        <v>148.77480769230769</v>
      </c>
      <c r="EB10" s="299">
        <f>IF(SUM($R10:T10,$AF10:AH10,$AT10:AV10,$BH10:BJ10,$BV10:BX10)&lt;$M$4,SUM(T10,AH10,AV10,BJ10,BX10)*$M$5,($M$4*$M$5-SUM($DZ10:EA10)))</f>
        <v>148.77480769230769</v>
      </c>
      <c r="EC10" s="299">
        <f>IF(SUM($R10:U10,$AF10:AI10,$AT10:AW10,$BH10:BK10,$BV10:BY10)&lt;$M$4,SUM(U10,AI10,AW10,BK10,BY10)*$M$5,($M$4*$M$5-SUM($DZ10:EB10)))</f>
        <v>148.77480769230769</v>
      </c>
      <c r="ED10" s="299">
        <f>IF(SUM($R10:V10,$AF10:AJ10,$AT10:AX10,$BH10:BL10,$BV10:BZ10)&lt;$M$4,SUM(V10,AJ10,AX10,BL10,BZ10)*$M$5,($M$4*$M$5-SUM($DZ10:EC10)))</f>
        <v>148.77480769230769</v>
      </c>
      <c r="EE10" s="299">
        <f>IF(SUM($R10:W10,$AF10:AK10,$AT10:AY10,$BH10:BM10,$BV10:CA10)&lt;$M$4,SUM(W10,AK10,AY10,BM10,CA10)*$M$5,($M$4*$M$5-SUM($DZ10:ED10)))</f>
        <v>148.77480769230769</v>
      </c>
      <c r="EF10" s="299">
        <f>IF(SUM($R10:X10,$AF10:AL10,$AT10:AZ10,$BH10:BN10,$BV10:CB10)&lt;$M$4,SUM(X10,AL10,AZ10,BN10,CB10)*$M$5,($M$4*$M$5-SUM($DZ10:EE10)))</f>
        <v>148.77480769230769</v>
      </c>
      <c r="EG10" s="299">
        <f>IF(SUM($R10:Y10,$AF10:AM10,$AT10:BA10,$BH10:BO10,$BV10:CC10)&lt;$M$4,SUM(Y10,AM10,BA10,BO10,CC10)*$M$5,($M$4*$M$5-SUM($DZ10:EF10)))</f>
        <v>148.77480769230769</v>
      </c>
      <c r="EH10" s="299">
        <f>IF(SUM($R10:Z10,$AF10:AN10,$AT10:BB10,$BH10:BP10,$BV10:CD10)&lt;$M$4,SUM(Z10,AN10,BB10,BP10,CD10)*$M$5,($M$4*$M$5-SUM($DZ10:EG10)))</f>
        <v>148.77480769230769</v>
      </c>
      <c r="EI10" s="299">
        <f>IF(SUM($R10:AA10,$AF10:AO10,$AT10:BC10,$BH10:BQ10,$BV10:CE10)&lt;$M$4,SUM(AA10,AO10,BC10,BQ10,CE10)*$M$5,($M$4*$M$5-SUM($DZ10:EH10)))</f>
        <v>148.77480769230769</v>
      </c>
      <c r="EJ10" s="299">
        <f>IF(SUM($R10:AB10,$AF10:AP10,$AT10:BD10,$BH10:BR10,$BV10:CF10)&lt;$M$4,SUM(AB10,AP10,BD10,BR10,CF10)*$M$5,($M$4*$M$5-SUM($DZ10:EI10)))</f>
        <v>144.05192307692346</v>
      </c>
      <c r="EK10" s="299">
        <f>IF(SUM($R10:AC10,$AF10:AQ10,$AT10:BE10,$BH10:BS10,$BV10:CG10)&lt;$M$4,SUM(AC10,AQ10,BE10,BS10,CG10)*$M$5,($M$4*$M$5-SUM($DZ10:EJ10)))</f>
        <v>0</v>
      </c>
      <c r="EL10" s="299">
        <f>IF(SUM($R10:AD10,$AF10:AR10,$AT10:BF10,$BH10:BT10,$BV10:CH10)&lt;$M$4,SUM(AD10,AR10,BF10,BT10,CH10)*$M$5,($M$4*$M$5-SUM($DZ10:EK10)))</f>
        <v>0</v>
      </c>
      <c r="EN10" s="299">
        <f t="shared" si="8"/>
        <v>448.13875000000007</v>
      </c>
      <c r="EO10" s="299">
        <f t="shared" ref="EO10:EZ13" si="12">SUM(CK10,CY10,DM10,EA10)</f>
        <v>446.59490384615378</v>
      </c>
      <c r="EP10" s="299">
        <f t="shared" si="12"/>
        <v>426.36682692307727</v>
      </c>
      <c r="EQ10" s="299">
        <f t="shared" si="12"/>
        <v>426.36682692307704</v>
      </c>
      <c r="ER10" s="299">
        <f t="shared" si="12"/>
        <v>426.36682692307693</v>
      </c>
      <c r="ES10" s="299">
        <f t="shared" si="12"/>
        <v>426.36682692307716</v>
      </c>
      <c r="ET10" s="299">
        <f t="shared" si="12"/>
        <v>426.36682692307693</v>
      </c>
      <c r="EU10" s="299">
        <f t="shared" si="12"/>
        <v>426.36682692307716</v>
      </c>
      <c r="EV10" s="299">
        <f>SUM(CR10,DF10,DT10,EH10)</f>
        <v>426.36682692307693</v>
      </c>
      <c r="EW10" s="299">
        <f t="shared" si="12"/>
        <v>426.36682692307465</v>
      </c>
      <c r="EX10" s="299">
        <f t="shared" si="12"/>
        <v>421.64394230769267</v>
      </c>
      <c r="EY10" s="299">
        <f t="shared" si="12"/>
        <v>277.59201923076921</v>
      </c>
      <c r="EZ10" s="299">
        <f t="shared" si="12"/>
        <v>277.59201923076921</v>
      </c>
    </row>
    <row r="11" spans="1:156" x14ac:dyDescent="0.2">
      <c r="A11" s="68" t="str">
        <f>+'Production 3'!$B$9</f>
        <v>Michael Rodriguez</v>
      </c>
      <c r="B11" s="29">
        <f>+'Production 3'!G24</f>
        <v>40560</v>
      </c>
      <c r="C11" s="29">
        <f>SUM('Production 3'!$G$30:$G$33)</f>
        <v>0</v>
      </c>
      <c r="D11" s="29">
        <f>+'Production 3'!G27</f>
        <v>0</v>
      </c>
      <c r="E11" s="29">
        <f>+'Production 3'!G36</f>
        <v>0</v>
      </c>
      <c r="F11" s="29">
        <f>SUM('Production 3'!G38:G43)</f>
        <v>100</v>
      </c>
      <c r="G11" s="63">
        <f t="shared" si="0"/>
        <v>40660</v>
      </c>
      <c r="H11" s="310"/>
      <c r="I11" s="302"/>
      <c r="J11" s="299">
        <f t="shared" si="1"/>
        <v>243.96</v>
      </c>
      <c r="K11" s="299">
        <f t="shared" si="2"/>
        <v>2520.92</v>
      </c>
      <c r="L11" s="299">
        <f t="shared" si="3"/>
        <v>589.57000000000005</v>
      </c>
      <c r="M11" s="299">
        <f t="shared" si="4"/>
        <v>1631.8000000000002</v>
      </c>
      <c r="N11" s="299">
        <f t="shared" si="5"/>
        <v>4986.25</v>
      </c>
      <c r="O11" s="103"/>
      <c r="R11" s="65">
        <f>IF('Production 3'!$G$10&lt;2,'PR sum'!$B11/13,0)</f>
        <v>3120</v>
      </c>
      <c r="S11" s="65">
        <f>IF('Production 3'!$G$10&lt;=2,'PR sum'!$B11/13,0)</f>
        <v>3120</v>
      </c>
      <c r="T11" s="65">
        <f>IF('Production 3'!$G$10&lt;=3,'PR sum'!$B11/13,0)</f>
        <v>3120</v>
      </c>
      <c r="U11" s="65">
        <f>IF('Production 3'!$G$10&lt;=4,'PR sum'!$B11/13,0)</f>
        <v>3120</v>
      </c>
      <c r="V11" s="65">
        <f>IF('Production 3'!$G$10&lt;=5,'PR sum'!$B11/13,0)</f>
        <v>3120</v>
      </c>
      <c r="W11" s="65">
        <f>IF('Production 3'!$G$10&lt;=6,'PR sum'!$B11/13,0)</f>
        <v>3120</v>
      </c>
      <c r="X11" s="65">
        <f>IF('Production 3'!$G$10&lt;=7,'PR sum'!$B11/13,0)</f>
        <v>3120</v>
      </c>
      <c r="Y11" s="65">
        <f>IF('Production 3'!$G$10&lt;=8,'PR sum'!$B11/13,0)</f>
        <v>3120</v>
      </c>
      <c r="Z11" s="65">
        <f>IF('Production 3'!$G$10&lt;=9,'PR sum'!$B11/13,0)</f>
        <v>3120</v>
      </c>
      <c r="AA11" s="65">
        <f>IF('Production 3'!$G$10&lt;=10,'PR sum'!$B11/13,0)</f>
        <v>3120</v>
      </c>
      <c r="AB11" s="65">
        <f>IF('Production 1'!$G$10&lt;=11,'PR sum'!$B11/13,0)</f>
        <v>3120</v>
      </c>
      <c r="AC11" s="65">
        <f>IF('Production 3'!$G$10&lt;=12,'PR sum'!$B11/13,0)</f>
        <v>3120</v>
      </c>
      <c r="AD11" s="65">
        <f>IF('Production 3'!$G$10&lt;=13,'PR sum'!$B11/13,0)</f>
        <v>3120</v>
      </c>
      <c r="AF11" s="65">
        <f>IF('Production 3'!$G$10&lt;2,'PR sum'!$C11/13,0)</f>
        <v>0</v>
      </c>
      <c r="AG11" s="65">
        <f>IF('Production 3'!$G$10&lt;=2,'PR sum'!$C11/13,0)</f>
        <v>0</v>
      </c>
      <c r="AH11" s="65">
        <f>IF('Production 3'!$G$10&lt;=3,'PR sum'!$C11/13,0)</f>
        <v>0</v>
      </c>
      <c r="AI11" s="65">
        <f>IF('Production 3'!$G$10&lt;=4,'PR sum'!$C11/13,0)</f>
        <v>0</v>
      </c>
      <c r="AJ11" s="65">
        <f>IF('Production 3'!$G$10&lt;=5,'PR sum'!$C11/13,0)</f>
        <v>0</v>
      </c>
      <c r="AK11" s="65">
        <f>IF('Production 3'!$G$10&lt;=6,'PR sum'!$C11/13,0)</f>
        <v>0</v>
      </c>
      <c r="AL11" s="65">
        <f>IF('Production 3'!$G$10&lt;=7,'PR sum'!$C11/13,0)</f>
        <v>0</v>
      </c>
      <c r="AM11" s="65">
        <f>IF('Production 3'!$G$10&lt;=8,'PR sum'!$C11/13,0)</f>
        <v>0</v>
      </c>
      <c r="AN11" s="65">
        <f>IF('Production 3'!$G$10&lt;=9,'PR sum'!$C11/13,0)</f>
        <v>0</v>
      </c>
      <c r="AO11" s="65">
        <f>IF('Production 3'!$G$10&lt;=10,'PR sum'!$C11/13,0)</f>
        <v>0</v>
      </c>
      <c r="AP11" s="65">
        <f>IF('Production 1'!$G$10&lt;=11,'PR sum'!$C11/13,0)</f>
        <v>0</v>
      </c>
      <c r="AQ11" s="65">
        <f>IF('Production 3'!$G$10&lt;=12,'PR sum'!$C11/13,0)</f>
        <v>0</v>
      </c>
      <c r="AR11" s="65">
        <f>IF('Production 3'!$G$10&lt;=13,'PR sum'!$C11/13,0)</f>
        <v>0</v>
      </c>
      <c r="AT11" s="65">
        <f>IF('Production 3'!$G$10&lt;2,'PR sum'!$D11/13,0)</f>
        <v>0</v>
      </c>
      <c r="AU11" s="65">
        <f>IF('Production 3'!$G$10&lt;=2,'PR sum'!$D11/13,0)</f>
        <v>0</v>
      </c>
      <c r="AV11" s="65">
        <f>IF('Production 3'!$G$10&lt;=3,'PR sum'!$D11/13,0)</f>
        <v>0</v>
      </c>
      <c r="AW11" s="65">
        <f>IF('Production 3'!$G$10&lt;=4,'PR sum'!$D11/13,0)</f>
        <v>0</v>
      </c>
      <c r="AX11" s="65">
        <f>IF('Production 3'!$G$10&lt;=5,'PR sum'!$D11/13,0)</f>
        <v>0</v>
      </c>
      <c r="AY11" s="65">
        <f>IF('Production 3'!$G$10&lt;=6,'PR sum'!$D11/13,0)</f>
        <v>0</v>
      </c>
      <c r="AZ11" s="65">
        <f>IF('Production 3'!$G$10&lt;=7,'PR sum'!$D11/13,0)</f>
        <v>0</v>
      </c>
      <c r="BA11" s="65">
        <f>IF('Production 3'!$G$10&lt;=8,'PR sum'!$D11/13,0)</f>
        <v>0</v>
      </c>
      <c r="BB11" s="65">
        <f>IF('Production 3'!$G$10&lt;=9,'PR sum'!$D11/13,0)</f>
        <v>0</v>
      </c>
      <c r="BC11" s="65">
        <f>IF('Production 3'!$G$10&lt;=10,'PR sum'!$D11/13,0)</f>
        <v>0</v>
      </c>
      <c r="BD11" s="65">
        <f>IF('Production 1'!$G$10&lt;=11,'PR sum'!$D11/13,0)</f>
        <v>0</v>
      </c>
      <c r="BE11" s="65">
        <f>IF('Production 3'!$G$10&lt;=12,'PR sum'!$D11/13,0)</f>
        <v>0</v>
      </c>
      <c r="BF11" s="65">
        <f>IF('Production 3'!$G$10&lt;=13,'PR sum'!$D11/13,0)</f>
        <v>0</v>
      </c>
      <c r="BH11" s="65">
        <f>IF('Production 3'!$G$10&lt;2,'PR sum'!$E11/13,0)</f>
        <v>0</v>
      </c>
      <c r="BI11" s="65">
        <f>IF('Production 3'!$G$10&lt;=2,'PR sum'!$E11/13,0)</f>
        <v>0</v>
      </c>
      <c r="BJ11" s="65">
        <f>IF('Production 3'!$G$10&lt;=3,'PR sum'!$E11/13,0)</f>
        <v>0</v>
      </c>
      <c r="BK11" s="65">
        <f>IF('Production 3'!$G$10&lt;=4,'PR sum'!$E11/13,0)</f>
        <v>0</v>
      </c>
      <c r="BL11" s="65">
        <f>IF('Production 3'!$G$10&lt;=5,'PR sum'!$E11/13,0)</f>
        <v>0</v>
      </c>
      <c r="BM11" s="65">
        <f>IF('Production 3'!$G$10&lt;=6,'PR sum'!$E11/13,0)</f>
        <v>0</v>
      </c>
      <c r="BN11" s="65">
        <f>IF('Production 3'!$G$10&lt;=7,'PR sum'!$E11/13,0)</f>
        <v>0</v>
      </c>
      <c r="BO11" s="65">
        <f>IF('Production 3'!$G$10&lt;=8,'PR sum'!$E11/13,0)</f>
        <v>0</v>
      </c>
      <c r="BP11" s="65">
        <f>IF('Production 3'!$G$10&lt;=9,'PR sum'!$E11/13,0)</f>
        <v>0</v>
      </c>
      <c r="BQ11" s="65">
        <f>IF('Production 3'!$G$10&lt;=10,'PR sum'!$E11/13,0)</f>
        <v>0</v>
      </c>
      <c r="BR11" s="65">
        <f>IF('Production 1'!$G$10&lt;=11,'PR sum'!$E11/13,0)</f>
        <v>0</v>
      </c>
      <c r="BS11" s="65">
        <f>IF('Production 3'!$G$10&lt;=12,'PR sum'!$E11/13,0)</f>
        <v>0</v>
      </c>
      <c r="BT11" s="65">
        <f>IF('Production 3'!$G$10&lt;=13,'PR sum'!$E11/13,0)</f>
        <v>0</v>
      </c>
      <c r="BV11" s="65">
        <f>IF('Production 3'!$G$10&lt;2,'PR sum'!$F11/13,0)</f>
        <v>7.6923076923076925</v>
      </c>
      <c r="BW11" s="65">
        <f>IF('Production 3'!$G$10&lt;=2,'PR sum'!$F11/13,0)</f>
        <v>7.6923076923076925</v>
      </c>
      <c r="BX11" s="65">
        <f>IF('Production 3'!$G$10&lt;=3,'PR sum'!$F11/13,0)</f>
        <v>7.6923076923076925</v>
      </c>
      <c r="BY11" s="65">
        <f>IF('Production 3'!$G$10&lt;=4,'PR sum'!$F11/13,0)</f>
        <v>7.6923076923076925</v>
      </c>
      <c r="BZ11" s="65">
        <f>IF('Production 3'!$G$10&lt;=5,'PR sum'!$F11/13,0)</f>
        <v>7.6923076923076925</v>
      </c>
      <c r="CA11" s="65">
        <f>IF('Production 3'!$G$10&lt;=6,'PR sum'!$F11/13,0)</f>
        <v>7.6923076923076925</v>
      </c>
      <c r="CB11" s="65">
        <f>IF('Production 3'!$G$10&lt;=7,'PR sum'!$F11/13,0)</f>
        <v>7.6923076923076925</v>
      </c>
      <c r="CC11" s="65">
        <f>IF('Production 3'!$G$10&lt;=8,'PR sum'!$F11/13,0)</f>
        <v>7.6923076923076925</v>
      </c>
      <c r="CD11" s="65">
        <f>IF('Production 3'!$G$10&lt;=9,'PR sum'!$F11/13,0)</f>
        <v>7.6923076923076925</v>
      </c>
      <c r="CE11" s="65">
        <f>IF('Production 3'!$G$10&lt;=10,'PR sum'!$F11/13,0)</f>
        <v>7.6923076923076925</v>
      </c>
      <c r="CF11" s="65">
        <f>IF('Production 1'!$G$10&lt;=11,'PR sum'!$F11/13,0)</f>
        <v>7.6923076923076925</v>
      </c>
      <c r="CG11" s="65">
        <f>IF('Production 3'!$G$10&lt;=12,'PR sum'!$F11/13,0)</f>
        <v>7.6923076923076925</v>
      </c>
      <c r="CH11" s="65">
        <f>IF('Production 3'!$G$10&lt;=13,'PR sum'!$F11/13,0)</f>
        <v>7.6923076923076925</v>
      </c>
      <c r="CJ11" s="299">
        <f t="shared" si="6"/>
        <v>18.766153846153845</v>
      </c>
      <c r="CK11" s="299">
        <f>IF(SUM($R11:S11,$AF11:AG11,$AT11:AU11,$BH11:BI11,$BV11:BW11)&lt;$J$4,(SUM($R11:S11,$AF11:$AG11,$AT11:$AU11,$BH11:BI11,$BV11:BW11)*$J$5)-SUM($CJ11:CJ11),(($J$4*$J$5)-SUM($CJ11:CJ11)))</f>
        <v>18.766153846153845</v>
      </c>
      <c r="CL11" s="299">
        <f>IF(SUM($R11:T11,$AF11:AH11,$AT11:AV11,$BH11:BJ11,$BV11:BX11)&lt;$J$4,(SUM($R11:T11,$AF11:$AG11,$AT11:$AU11,$BH11:BJ11,$BV11:BX11)*$J$5)-SUM($CJ11:CK11),(($J$4*$J$5)-SUM($CJ11:CK11)))</f>
        <v>4.4676923076923103</v>
      </c>
      <c r="CM11" s="299">
        <f>IF(SUM($R11:U11,$AF11:AI11,$AT11:AW11,$BH11:BK11,$BV11:BY11)&lt;$J$4,(SUM($R11:U11,$AF11:$AG11,$AT11:$AU11,$BH11:BK11,$BV11:BY11)*$J$5)-SUM($CJ11:CL11),(($J$4*$J$5)-SUM($CJ11:CL11)))</f>
        <v>0</v>
      </c>
      <c r="CN11" s="299">
        <f>IF(SUM($R11:V11,$AF11:AJ11,$AT11:AX11,$BH11:BL11,$BV11:BZ11)&lt;$J$4,(SUM($R11:V11,$AF11:$AG11,$AT11:$AU11,$BH11:BL11,$BV11:BZ11)*$J$5)-SUM($CJ11:CM11),(($J$4*$J$5)-SUM($CJ11:CM11)))</f>
        <v>0</v>
      </c>
      <c r="CO11" s="299">
        <f>IF(SUM($R11:W11,$AF11:AK11,$AT11:AY11,$BH11:BM11,$BV11:CA11)&lt;$J$4,(SUM($R11:W11,$AF11:$AG11,$AT11:$AU11,$BH11:BM11,$BV11:CA11)*$J$5)-SUM($CJ11:CN11),(($J$4*$J$5)-SUM($CJ11:CN11)))</f>
        <v>0</v>
      </c>
      <c r="CP11" s="299">
        <f>IF(SUM($R11:X11,$AF11:AL11,$AT11:AZ11,$BH11:BN11,$BV11:CB11)&lt;$J$4,(SUM($R11:X11,$AF11:$AG11,$AT11:$AU11,$BH11:BN11,$BV11:CB11)*$J$5)-SUM($CJ11:CO11),(($J$4*$J$5)-SUM($CJ11:CO11)))</f>
        <v>0</v>
      </c>
      <c r="CQ11" s="299">
        <f>IF(SUM($R11:Y11,$AF11:AM11,$AT11:BA11,$BH11:BO11,$BV11:CC11)&lt;$J$4,(SUM($R11:Y11,$AF11:$AG11,$AT11:$AU11,$BH11:BO11,$BV11:CC11)*$J$5)-SUM($CJ11:CP11),(($J$4*$J$5)-SUM($CJ11:CP11)))</f>
        <v>0</v>
      </c>
      <c r="CR11" s="299">
        <f>IF(SUM($R11:Z11,$AF11:AN11,$AT11:BB11,$BH11:BP11,$BV11:CD11)&lt;$J$4,(SUM($R11:Z11,$AF11:$AG11,$AT11:$AU11,$BH11:BP11,$BV11:CD11)*$J$5)-SUM($CJ11:CQ11),(($J$4*$J$5)-SUM($CJ11:CQ11)))</f>
        <v>0</v>
      </c>
      <c r="CS11" s="299">
        <f>IF(SUM($R11:AA11,$AF11:AO11,$AT11:BC11,$BH11:BQ11,$BV11:CE11)&lt;$J$4,(SUM($R11:AA11,$AF11:$AG11,$AT11:$AU11,$BH11:BQ11,$BV11:CE11)*$J$5)-SUM($CJ11:CR11),(($J$4*$J$5)-SUM($CJ11:CR11)))</f>
        <v>0</v>
      </c>
      <c r="CT11" s="299">
        <f>IF(SUM($R11:AB11,$AF11:AP11,$AT11:BD11,$BH11:BR11,$BV11:CF11)&lt;$J$4,(SUM($R11:AB11,$AF11:$AG11,$AT11:$AU11,$BH11:BR11,$BV11:CF11)*$J$5)-SUM($CJ11:CS11),(($J$4*$J$5)-SUM($CJ11:CS11)))</f>
        <v>0</v>
      </c>
      <c r="CU11" s="299">
        <f>IF(SUM($R11:AC11,$AF11:AQ11,$AT11:BE11,$BH11:BS11,$BV11:CG11)&lt;$J$4,(SUM($R11:AC11,$AF11:$AG11,$AT11:$AU11,$BH11:BS11,$BV11:CG11)*$J$5)-SUM($CJ11:CT11),(($J$4*$J$5)-SUM($CJ11:CT11)))</f>
        <v>0</v>
      </c>
      <c r="CV11" s="299">
        <f>IF(SUM($R11:AD11,$AF11:AR11,$AT11:BF11,$BH11:BT11,$BV11:CH11)&lt;$J$4,(SUM($R11:AD11,$AF11:$AG11,$AT11:$AU11,$BH11:BT11,$BV11:CH11)*$J$5)-SUM($CJ11:CU11),(($J$4*$J$5)-SUM($CJ11:CU11)))</f>
        <v>0</v>
      </c>
      <c r="CX11" s="299">
        <f t="shared" si="10"/>
        <v>193.91692307692307</v>
      </c>
      <c r="CY11" s="299">
        <f>IF(SUM($R11:S11,$AF11:AG11,$AT11:AU11,$BH11:BI11,$BV11:BW11)&lt;$K$4,(SUM($R11:S11,$AF11:AG11,$AT11:AU11,$BH11:BI11,$BV11:BW11)*$K$5)-SUM($CX11),(($K$4*$K$5)-SUM($CX11)))</f>
        <v>193.91692307692307</v>
      </c>
      <c r="CZ11" s="299">
        <f>IF(SUM($R11:T11,$AF11:AH11,$AT11:AV11,$BH11:BJ11,$BV11:BX11)&lt;$K$4,(SUM($R11:T11,$AF11:AH11,$AT11:AV11,$BH11:BJ11,$BV11:BX11)*$K$5)-SUM($CX11:CY11),(($K$4*$K$5)-SUM($CX11:CY11)))</f>
        <v>193.91692307692324</v>
      </c>
      <c r="DA11" s="299">
        <f>IF(SUM($R11:U11,$AF11:AI11,$AT11:AW11,$BH11:BK11,$BV11:BY11)&lt;$K$4,(SUM($R11:U11,$AF11:AI11,$AT11:AW11,$BH11:BK11,$BV11:BY11)*$K$5)-SUM($CX11:CZ11),(($K$4*$K$5)-SUM($CX11:CZ11)))</f>
        <v>193.91692307692313</v>
      </c>
      <c r="DB11" s="299">
        <f>IF(SUM($R11:V11,$AF11:AJ11,$AT11:AX11,$BH11:BL11,$BV11:BZ11)&lt;$K$4,(SUM($R11:V11,$AF11:AJ11,$AT11:AX11,$BH11:BL11,$BV11:BZ11)*$K$5)-SUM($CX11:DA11),(($K$4*$K$5)-SUM($CX11:DA11)))</f>
        <v>193.91692307692313</v>
      </c>
      <c r="DC11" s="299">
        <f>IF(SUM($R11:W11,$AF11:AK11,$AT11:AY11,$BH11:BM11,$BV11:CA11)&lt;$K$4,(SUM($R11:W11,$AF11:AK11,$AT11:AY11,$BH11:BM11,$BV11:CA11)*$K$5)-SUM($CX11:DB11),(($K$4*$K$5)-SUM($CX11:DB11)))</f>
        <v>193.91692307692313</v>
      </c>
      <c r="DD11" s="299">
        <f>IF(SUM($R11:X11,$AF11:AL11,$AT11:AZ11,$BH11:BN11,$BV11:CB11)&lt;$K$4,(SUM($R11:X11,$AF11:AL11,$AT11:AZ11,$BH11:BN11,$BV11:CB11)*$K$5)-SUM($CX11:DC11),(($K$4*$K$5)-SUM($CX11:DC11)))</f>
        <v>193.91692307692324</v>
      </c>
      <c r="DE11" s="299">
        <f>IF(SUM($R11:Y11,$AF11:AM11,$AT11:BA11,$BH11:BO11,$BV11:CC11)&lt;$K$4,(SUM($R11:Y11,$AF11:AM11,$AT11:BA11,$BH11:BO11,$BV11:CC11)*$K$5)-SUM($CX11:DD11),(($K$4*$K$5)-SUM($CX11:DD11)))</f>
        <v>193.91692307692301</v>
      </c>
      <c r="DF11" s="299">
        <f>IF(SUM($R11:Z11,$AF11:AN11,$AT11:BB11,$BH11:BP11,$BV11:CD11)&lt;$K$4,(SUM($R11:Z11,$AF11:AN11,$AT11:BB11,$BH11:BP11,$BV11:CD11)*$K$5)-SUM($CX11:DE11),(($K$4*$K$5)-SUM($CX11:DE11)))</f>
        <v>193.91692307692324</v>
      </c>
      <c r="DG11" s="299">
        <f>IF(SUM($R11:AA11,$AF11:AO11,$AT11:BC11,$BH11:BQ11,$BV11:CE11)&lt;$K$4,(SUM($R11:AA11,$AF11:AO11,$AT11:BC11,$BH11:BQ11,$BV11:CE11)*$K$5)-SUM($CX11:DF11),(($K$4*$K$5)-SUM($CX11:DF11)))</f>
        <v>193.91692307692301</v>
      </c>
      <c r="DH11" s="299">
        <f>IF(SUM($R11:AB11,$AF11:AP11,$AT11:BD11,$BH11:BR11,$BV11:CF11)&lt;$K$4,(SUM($R11:AB11,$AF11:AP11,$AT11:BD11,$BH11:BR11,$BV11:CF11)*$K$5)-SUM($CX11:DG11),(($K$4*$K$5)-SUM($CX11:DG11)))</f>
        <v>193.91692307692051</v>
      </c>
      <c r="DI11" s="299">
        <f>IF(SUM($R11:AC11,$AF11:AQ11,$AT11:BE11,$BH11:BS11,$BV11:CG11)&lt;$K$4,(SUM($R11:AC11,$AF11:AQ11,$AT11:BE11,$BH11:BS11,$BV11:CG11)*$K$5)-SUM($CX11:DH11),(($K$4*$K$5)-SUM($CX11:DH11)))</f>
        <v>193.91692307692301</v>
      </c>
      <c r="DJ11" s="299">
        <f>IF(SUM($R11:AD11,$AF11:AR11,$AT11:BF11,$BH11:BT11,$BV11:CH11)&lt;$K$4,(SUM($R11:AD11,$AF11:AR11,$AT11:BF11,$BH11:BT11,$BV11:CH11)*$K$5)-SUM($CX11:DI11),(($K$4*$K$5)-SUM($CX11:DI11)))</f>
        <v>193.91692307692301</v>
      </c>
      <c r="DL11" s="299">
        <f>SUM(R11,AF11,AT11,BH11,BV11)*$L$5</f>
        <v>45.35153846153846</v>
      </c>
      <c r="DM11" s="299">
        <f t="shared" si="11"/>
        <v>45.35153846153846</v>
      </c>
      <c r="DN11" s="299">
        <f t="shared" si="11"/>
        <v>45.35153846153846</v>
      </c>
      <c r="DO11" s="299">
        <f t="shared" si="11"/>
        <v>45.35153846153846</v>
      </c>
      <c r="DP11" s="299">
        <f t="shared" si="11"/>
        <v>45.35153846153846</v>
      </c>
      <c r="DQ11" s="299">
        <f t="shared" si="11"/>
        <v>45.35153846153846</v>
      </c>
      <c r="DR11" s="299">
        <f t="shared" si="11"/>
        <v>45.35153846153846</v>
      </c>
      <c r="DS11" s="299">
        <f t="shared" si="11"/>
        <v>45.35153846153846</v>
      </c>
      <c r="DT11" s="299">
        <f t="shared" si="11"/>
        <v>45.35153846153846</v>
      </c>
      <c r="DU11" s="299">
        <f t="shared" si="11"/>
        <v>45.35153846153846</v>
      </c>
      <c r="DV11" s="299">
        <f t="shared" si="11"/>
        <v>45.35153846153846</v>
      </c>
      <c r="DW11" s="299">
        <f t="shared" si="11"/>
        <v>45.35153846153846</v>
      </c>
      <c r="DX11" s="299">
        <f t="shared" si="11"/>
        <v>45.35153846153846</v>
      </c>
      <c r="DZ11" s="299">
        <f>IF(SUM($R11:R11,$AF11:AF11,$AT11:AT11,$BH11:BH11,$BV11:BV11)&lt;$M$4,SUM(R11,AF11,AT11,BH11,BV11)*$M$5,($M$4*$M$5-SUM(DY11:$DY11)))</f>
        <v>128.23538461538462</v>
      </c>
      <c r="EA11" s="299">
        <f>IF(SUM($R11:S11,$AF11:AG11,$AT11:AU11,$BH11:BI11,$BV11:BW11)&lt;$M$4,SUM(S11,AG11,AU11,BI11,BW11)*$M$5,($M$4*$M$5-SUM($DZ11:DZ11)))</f>
        <v>128.23538461538462</v>
      </c>
      <c r="EB11" s="299">
        <f>IF(SUM($R11:T11,$AF11:AH11,$AT11:AV11,$BH11:BJ11,$BV11:BX11)&lt;$M$4,SUM(T11,AH11,AV11,BJ11,BX11)*$M$5,($M$4*$M$5-SUM($DZ11:EA11)))</f>
        <v>128.23538461538462</v>
      </c>
      <c r="EC11" s="299">
        <f>IF(SUM($R11:U11,$AF11:AI11,$AT11:AW11,$BH11:BK11,$BV11:BY11)&lt;$M$4,SUM(U11,AI11,AW11,BK11,BY11)*$M$5,($M$4*$M$5-SUM($DZ11:EB11)))</f>
        <v>128.23538461538462</v>
      </c>
      <c r="ED11" s="299">
        <f>IF(SUM($R11:V11,$AF11:AJ11,$AT11:AX11,$BH11:BL11,$BV11:BZ11)&lt;$M$4,SUM(V11,AJ11,AX11,BL11,BZ11)*$M$5,($M$4*$M$5-SUM($DZ11:EC11)))</f>
        <v>128.23538461538462</v>
      </c>
      <c r="EE11" s="299">
        <f>IF(SUM($R11:W11,$AF11:AK11,$AT11:AY11,$BH11:BM11,$BV11:CA11)&lt;$M$4,SUM(W11,AK11,AY11,BM11,CA11)*$M$5,($M$4*$M$5-SUM($DZ11:ED11)))</f>
        <v>128.23538461538462</v>
      </c>
      <c r="EF11" s="299">
        <f>IF(SUM($R11:X11,$AF11:AL11,$AT11:AZ11,$BH11:BN11,$BV11:CB11)&lt;$M$4,SUM(X11,AL11,AZ11,BN11,CB11)*$M$5,($M$4*$M$5-SUM($DZ11:EE11)))</f>
        <v>128.23538461538462</v>
      </c>
      <c r="EG11" s="299">
        <f>IF(SUM($R11:Y11,$AF11:AM11,$AT11:BA11,$BH11:BO11,$BV11:CC11)&lt;$M$4,SUM(Y11,AM11,BA11,BO11,CC11)*$M$5,($M$4*$M$5-SUM($DZ11:EF11)))</f>
        <v>128.23538461538462</v>
      </c>
      <c r="EH11" s="299">
        <f>IF(SUM($R11:Z11,$AF11:AN11,$AT11:BB11,$BH11:BP11,$BV11:CD11)&lt;$M$4,SUM(Z11,AN11,BB11,BP11,CD11)*$M$5,($M$4*$M$5-SUM($DZ11:EG11)))</f>
        <v>128.23538461538462</v>
      </c>
      <c r="EI11" s="299">
        <f>IF(SUM($R11:AA11,$AF11:AO11,$AT11:BC11,$BH11:BQ11,$BV11:CE11)&lt;$M$4,SUM(AA11,AO11,BC11,BQ11,CE11)*$M$5,($M$4*$M$5-SUM($DZ11:EH11)))</f>
        <v>128.23538461538462</v>
      </c>
      <c r="EJ11" s="299">
        <f>IF(SUM($R11:AB11,$AF11:AP11,$AT11:BD11,$BH11:BR11,$BV11:CF11)&lt;$M$4,SUM(AB11,AP11,BD11,BR11,CF11)*$M$5,($M$4*$M$5-SUM($DZ11:EI11)))</f>
        <v>128.23538461538462</v>
      </c>
      <c r="EK11" s="299">
        <f>IF(SUM($R11:AC11,$AF11:AQ11,$AT11:BE11,$BH11:BS11,$BV11:CG11)&lt;$M$4,SUM(AC11,AQ11,BE11,BS11,CG11)*$M$5,($M$4*$M$5-SUM($DZ11:EJ11)))</f>
        <v>128.23538461538462</v>
      </c>
      <c r="EL11" s="299">
        <f>IF(SUM($R11:AD11,$AF11:AR11,$AT11:BF11,$BH11:BT11,$BV11:CH11)&lt;$M$4,SUM(AD11,AR11,BF11,BT11,CH11)*$M$5,($M$4*$M$5-SUM($DZ11:EK11)))</f>
        <v>92.975384615384655</v>
      </c>
      <c r="EN11" s="299">
        <f t="shared" si="8"/>
        <v>386.27</v>
      </c>
      <c r="EO11" s="299">
        <f t="shared" si="12"/>
        <v>386.27</v>
      </c>
      <c r="EP11" s="299">
        <f t="shared" si="12"/>
        <v>371.97153846153867</v>
      </c>
      <c r="EQ11" s="299">
        <f t="shared" si="12"/>
        <v>367.50384615384621</v>
      </c>
      <c r="ER11" s="299">
        <f t="shared" si="12"/>
        <v>367.50384615384621</v>
      </c>
      <c r="ES11" s="299">
        <f t="shared" si="12"/>
        <v>367.50384615384621</v>
      </c>
      <c r="ET11" s="299">
        <f t="shared" si="12"/>
        <v>367.50384615384633</v>
      </c>
      <c r="EU11" s="299">
        <f t="shared" si="12"/>
        <v>367.5038461538461</v>
      </c>
      <c r="EV11" s="299">
        <f t="shared" si="12"/>
        <v>367.50384615384633</v>
      </c>
      <c r="EW11" s="299">
        <f t="shared" si="12"/>
        <v>367.5038461538461</v>
      </c>
      <c r="EX11" s="299">
        <f t="shared" si="12"/>
        <v>367.5038461538436</v>
      </c>
      <c r="EY11" s="299">
        <f t="shared" si="12"/>
        <v>367.5038461538461</v>
      </c>
      <c r="EZ11" s="299">
        <f t="shared" si="12"/>
        <v>332.24384615384611</v>
      </c>
    </row>
    <row r="12" spans="1:156" x14ac:dyDescent="0.2">
      <c r="A12" s="68" t="str">
        <f>+'Production 4'!$B$9</f>
        <v>Jason Lucero</v>
      </c>
      <c r="B12" s="29">
        <f>+'Production 4'!G24</f>
        <v>39520</v>
      </c>
      <c r="C12" s="29">
        <f>SUM('Production 4'!$G$30:$G$33)</f>
        <v>0</v>
      </c>
      <c r="D12" s="29">
        <f>+'Production 4'!G27</f>
        <v>7552.5</v>
      </c>
      <c r="E12" s="29">
        <f>+'Production 4'!G36</f>
        <v>0</v>
      </c>
      <c r="F12" s="29">
        <f>SUM('Production 4'!G38:G43)</f>
        <v>100</v>
      </c>
      <c r="G12" s="63">
        <f t="shared" si="0"/>
        <v>47172.5</v>
      </c>
      <c r="H12" s="310"/>
      <c r="I12" s="302"/>
      <c r="J12" s="299">
        <f t="shared" si="1"/>
        <v>283.03500000000003</v>
      </c>
      <c r="K12" s="299">
        <f t="shared" si="2"/>
        <v>2924.6950000000002</v>
      </c>
      <c r="L12" s="299">
        <f t="shared" si="3"/>
        <v>684.00125000000003</v>
      </c>
      <c r="M12" s="299">
        <f t="shared" si="4"/>
        <v>1631.8000000000002</v>
      </c>
      <c r="N12" s="299">
        <f t="shared" si="5"/>
        <v>5523.53125</v>
      </c>
      <c r="O12" s="103"/>
      <c r="R12" s="65">
        <f>IF('Production 4'!$G$10&lt;2,'PR sum'!$B12/13,0)</f>
        <v>3040</v>
      </c>
      <c r="S12" s="65">
        <f>IF('Production 4'!$G$10&lt;=2,'PR sum'!$B12/13,0)</f>
        <v>3040</v>
      </c>
      <c r="T12" s="65">
        <f>IF('Production 4'!$G$10&lt;=3,'PR sum'!$B12/13,0)</f>
        <v>3040</v>
      </c>
      <c r="U12" s="65">
        <f>IF('Production 4'!$G$10&lt;=4,'PR sum'!$B12/13,0)</f>
        <v>3040</v>
      </c>
      <c r="V12" s="65">
        <f>IF('Production 4'!$G$10&lt;=5,'PR sum'!$B12/13,0)</f>
        <v>3040</v>
      </c>
      <c r="W12" s="65">
        <f>IF('Production 4'!$G$10&lt;=6,'PR sum'!$B12/13,0)</f>
        <v>3040</v>
      </c>
      <c r="X12" s="65">
        <f>IF('Production 4'!$G$10&lt;=7,'PR sum'!$B12/13,0)</f>
        <v>3040</v>
      </c>
      <c r="Y12" s="65">
        <f>IF('Production 4'!$G$10&lt;=8,'PR sum'!$B12/13,0)</f>
        <v>3040</v>
      </c>
      <c r="Z12" s="65">
        <f>IF('Production 4'!$G$10&lt;=9,'PR sum'!$B12/13,0)</f>
        <v>3040</v>
      </c>
      <c r="AA12" s="65">
        <f>IF('Production 4'!$G$10&lt;=10,'PR sum'!$B12/13,0)</f>
        <v>3040</v>
      </c>
      <c r="AB12" s="65">
        <f>IF('Production 1'!$G$10&lt;=11,'PR sum'!$B12/13,0)</f>
        <v>3040</v>
      </c>
      <c r="AC12" s="65">
        <f>IF('Production 4'!$G$10&lt;=12,'PR sum'!$B12/13,0)</f>
        <v>3040</v>
      </c>
      <c r="AD12" s="65">
        <f>IF('Production 4'!$G$10&lt;=13,'PR sum'!$B12/13,0)</f>
        <v>3040</v>
      </c>
      <c r="AF12" s="65">
        <f>IF('Production 4'!$G$10&lt;2,'PR sum'!$C12/13,0)</f>
        <v>0</v>
      </c>
      <c r="AG12" s="65">
        <f>IF('Production 4'!$G$10&lt;=2,'PR sum'!$C12/13,0)</f>
        <v>0</v>
      </c>
      <c r="AH12" s="65">
        <f>IF('Production 4'!$G$10&lt;=3,'PR sum'!$C12/13,0)</f>
        <v>0</v>
      </c>
      <c r="AI12" s="65">
        <f>IF('Production 4'!$G$10&lt;=4,'PR sum'!$C12/13,0)</f>
        <v>0</v>
      </c>
      <c r="AJ12" s="65">
        <f>IF('Production 4'!$G$10&lt;=5,'PR sum'!$C12/13,0)</f>
        <v>0</v>
      </c>
      <c r="AK12" s="65">
        <f>IF('Production 4'!$G$10&lt;=6,'PR sum'!$C12/13,0)</f>
        <v>0</v>
      </c>
      <c r="AL12" s="65">
        <f>IF('Production 4'!$G$10&lt;=7,'PR sum'!$C12/13,0)</f>
        <v>0</v>
      </c>
      <c r="AM12" s="65">
        <f>IF('Production 4'!$G$10&lt;=8,'PR sum'!$C12/13,0)</f>
        <v>0</v>
      </c>
      <c r="AN12" s="65">
        <f>IF('Production 4'!$G$10&lt;=9,'PR sum'!$C12/13,0)</f>
        <v>0</v>
      </c>
      <c r="AO12" s="65">
        <f>IF('Production 4'!$G$10&lt;=10,'PR sum'!$C12/13,0)</f>
        <v>0</v>
      </c>
      <c r="AP12" s="65">
        <f>IF('Production 1'!$G$10&lt;=11,'PR sum'!$C12/13,0)</f>
        <v>0</v>
      </c>
      <c r="AQ12" s="65">
        <f>IF('Production 4'!$G$10&lt;=12,'PR sum'!$C12/13,0)</f>
        <v>0</v>
      </c>
      <c r="AR12" s="65">
        <f>IF('Production 4'!$G$10&lt;=13,'PR sum'!$C12/13,0)</f>
        <v>0</v>
      </c>
      <c r="AT12" s="65">
        <f>IF('Production 4'!$G$10&lt;2,'PR sum'!$D12/13,0)</f>
        <v>580.96153846153845</v>
      </c>
      <c r="AU12" s="65">
        <f>IF('Production 4'!$G$10&lt;=2,'PR sum'!$D12/13,0)</f>
        <v>580.96153846153845</v>
      </c>
      <c r="AV12" s="65">
        <f>IF('Production 4'!$G$10&lt;=3,'PR sum'!$D12/13,0)</f>
        <v>580.96153846153845</v>
      </c>
      <c r="AW12" s="65">
        <f>IF('Production 4'!$G$10&lt;=4,'PR sum'!$D12/13,0)</f>
        <v>580.96153846153845</v>
      </c>
      <c r="AX12" s="65">
        <f>IF('Production 4'!$G$10&lt;=5,'PR sum'!$D12/13,0)</f>
        <v>580.96153846153845</v>
      </c>
      <c r="AY12" s="65">
        <f>IF('Production 4'!$G$10&lt;=6,'PR sum'!$D12/13,0)</f>
        <v>580.96153846153845</v>
      </c>
      <c r="AZ12" s="65">
        <f>IF('Production 4'!$G$10&lt;=7,'PR sum'!$D12/13,0)</f>
        <v>580.96153846153845</v>
      </c>
      <c r="BA12" s="65">
        <f>IF('Production 4'!$G$10&lt;=8,'PR sum'!$D12/13,0)</f>
        <v>580.96153846153845</v>
      </c>
      <c r="BB12" s="65">
        <f>IF('Production 4'!$G$10&lt;=9,'PR sum'!$D12/13,0)</f>
        <v>580.96153846153845</v>
      </c>
      <c r="BC12" s="65">
        <f>IF('Production 4'!$G$10&lt;=10,'PR sum'!$D12/13,0)</f>
        <v>580.96153846153845</v>
      </c>
      <c r="BD12" s="65">
        <f>IF('Production 1'!$G$10&lt;=11,'PR sum'!$D12/13,0)</f>
        <v>580.96153846153845</v>
      </c>
      <c r="BE12" s="65">
        <f>IF('Production 4'!$G$10&lt;=12,'PR sum'!$D12/13,0)</f>
        <v>580.96153846153845</v>
      </c>
      <c r="BF12" s="65">
        <f>IF('Production 4'!$G$10&lt;=13,'PR sum'!$D12/13,0)</f>
        <v>580.96153846153845</v>
      </c>
      <c r="BH12" s="65">
        <f>IF('Production 4'!$G$10&lt;2,'PR sum'!$E12/13,0)</f>
        <v>0</v>
      </c>
      <c r="BI12" s="65">
        <f>IF('Production 4'!$G$10&lt;=2,'PR sum'!$E12/13,0)</f>
        <v>0</v>
      </c>
      <c r="BJ12" s="65">
        <f>IF('Production 4'!$G$10&lt;=3,'PR sum'!$E12/13,0)</f>
        <v>0</v>
      </c>
      <c r="BK12" s="65">
        <f>IF('Production 4'!$G$10&lt;=4,'PR sum'!$E12/13,0)</f>
        <v>0</v>
      </c>
      <c r="BL12" s="65">
        <f>IF('Production 4'!$G$10&lt;=5,'PR sum'!$E12/13,0)</f>
        <v>0</v>
      </c>
      <c r="BM12" s="65">
        <f>IF('Production 4'!$G$10&lt;=6,'PR sum'!$E12/13,0)</f>
        <v>0</v>
      </c>
      <c r="BN12" s="65">
        <f>IF('Production 4'!$G$10&lt;=7,'PR sum'!$E12/13,0)</f>
        <v>0</v>
      </c>
      <c r="BO12" s="65">
        <f>IF('Production 4'!$G$10&lt;=8,'PR sum'!$E12/13,0)</f>
        <v>0</v>
      </c>
      <c r="BP12" s="65">
        <f>IF('Production 4'!$G$10&lt;=9,'PR sum'!$E12/13,0)</f>
        <v>0</v>
      </c>
      <c r="BQ12" s="65">
        <f>IF('Production 4'!$G$10&lt;=10,'PR sum'!$E12/13,0)</f>
        <v>0</v>
      </c>
      <c r="BR12" s="65">
        <f>IF('Production 1'!$G$10&lt;=11,'PR sum'!$E12/13,0)</f>
        <v>0</v>
      </c>
      <c r="BS12" s="65">
        <f>IF('Production 4'!$G$10&lt;=12,'PR sum'!$E12/13,0)</f>
        <v>0</v>
      </c>
      <c r="BT12" s="65">
        <f>IF('Production 4'!$G$10&lt;=13,'PR sum'!$E12/13,0)</f>
        <v>0</v>
      </c>
      <c r="BV12" s="65">
        <f>IF('Production 4'!$G$10&lt;2,'PR sum'!$F12/13,0)</f>
        <v>7.6923076923076925</v>
      </c>
      <c r="BW12" s="65">
        <f>IF('Production 4'!$G$10&lt;=2,'PR sum'!$F12/13,0)</f>
        <v>7.6923076923076925</v>
      </c>
      <c r="BX12" s="65">
        <f>IF('Production 4'!$G$10&lt;=3,'PR sum'!$F12/13,0)</f>
        <v>7.6923076923076925</v>
      </c>
      <c r="BY12" s="65">
        <f>IF('Production 4'!$G$10&lt;=4,'PR sum'!$F12/13,0)</f>
        <v>7.6923076923076925</v>
      </c>
      <c r="BZ12" s="65">
        <f>IF('Production 4'!$G$10&lt;=5,'PR sum'!$F12/13,0)</f>
        <v>7.6923076923076925</v>
      </c>
      <c r="CA12" s="65">
        <f>IF('Production 4'!$G$10&lt;=6,'PR sum'!$F12/13,0)</f>
        <v>7.6923076923076925</v>
      </c>
      <c r="CB12" s="65">
        <f>IF('Production 4'!$G$10&lt;=7,'PR sum'!$F12/13,0)</f>
        <v>7.6923076923076925</v>
      </c>
      <c r="CC12" s="65">
        <f>IF('Production 4'!$G$10&lt;=8,'PR sum'!$F12/13,0)</f>
        <v>7.6923076923076925</v>
      </c>
      <c r="CD12" s="65">
        <f>IF('Production 4'!$G$10&lt;=9,'PR sum'!$F12/13,0)</f>
        <v>7.6923076923076925</v>
      </c>
      <c r="CE12" s="65">
        <f>IF('Production 4'!$G$10&lt;=10,'PR sum'!$F12/13,0)</f>
        <v>7.6923076923076925</v>
      </c>
      <c r="CF12" s="65">
        <f>IF('Production 1'!$G$10&lt;=11,'PR sum'!$F12/13,0)</f>
        <v>7.6923076923076925</v>
      </c>
      <c r="CG12" s="65">
        <f>IF('Production 4'!$G$10&lt;=12,'PR sum'!$F12/13,0)</f>
        <v>7.6923076923076925</v>
      </c>
      <c r="CH12" s="65">
        <f>IF('Production 4'!$G$10&lt;=13,'PR sum'!$F12/13,0)</f>
        <v>7.6923076923076925</v>
      </c>
      <c r="CJ12" s="299">
        <f t="shared" si="6"/>
        <v>21.771923076923077</v>
      </c>
      <c r="CK12" s="299">
        <f>IF(SUM($R12:S12,$AF12:AG12,$AT12:AU12,$BH12:BI12,$BV12:BW12)&lt;$J$4,(SUM($R12:S12,$AF12:$AG12,$AT12:$AU12,$BH12:BI12,$BV12:BW12)*$J$5)-SUM($CJ12:CJ12),(($J$4*$J$5)-SUM($CJ12:CJ12)))</f>
        <v>20.228076923076923</v>
      </c>
      <c r="CL12" s="299">
        <f>IF(SUM($R12:T12,$AF12:AH12,$AT12:AV12,$BH12:BJ12,$BV12:BX12)&lt;$J$4,(SUM($R12:T12,$AF12:$AG12,$AT12:$AU12,$BH12:BJ12,$BV12:BX12)*$J$5)-SUM($CJ12:CK12),(($J$4*$J$5)-SUM($CJ12:CK12)))</f>
        <v>0</v>
      </c>
      <c r="CM12" s="299">
        <f>IF(SUM($R12:U12,$AF12:AI12,$AT12:AW12,$BH12:BK12,$BV12:BY12)&lt;$J$4,(SUM($R12:U12,$AF12:$AG12,$AT12:$AU12,$BH12:BK12,$BV12:BY12)*$J$5)-SUM($CJ12:CL12),(($J$4*$J$5)-SUM($CJ12:CL12)))</f>
        <v>0</v>
      </c>
      <c r="CN12" s="299">
        <f>IF(SUM($R12:V12,$AF12:AJ12,$AT12:AX12,$BH12:BL12,$BV12:BZ12)&lt;$J$4,(SUM($R12:V12,$AF12:$AG12,$AT12:$AU12,$BH12:BL12,$BV12:BZ12)*$J$5)-SUM($CJ12:CM12),(($J$4*$J$5)-SUM($CJ12:CM12)))</f>
        <v>0</v>
      </c>
      <c r="CO12" s="299">
        <f>IF(SUM($R12:W12,$AF12:AK12,$AT12:AY12,$BH12:BM12,$BV12:CA12)&lt;$J$4,(SUM($R12:W12,$AF12:$AG12,$AT12:$AU12,$BH12:BM12,$BV12:CA12)*$J$5)-SUM($CJ12:CN12),(($J$4*$J$5)-SUM($CJ12:CN12)))</f>
        <v>0</v>
      </c>
      <c r="CP12" s="299">
        <f>IF(SUM($R12:X12,$AF12:AL12,$AT12:AZ12,$BH12:BN12,$BV12:CB12)&lt;$J$4,(SUM($R12:X12,$AF12:$AG12,$AT12:$AU12,$BH12:BN12,$BV12:CB12)*$J$5)-SUM($CJ12:CO12),(($J$4*$J$5)-SUM($CJ12:CO12)))</f>
        <v>0</v>
      </c>
      <c r="CQ12" s="299">
        <f>IF(SUM($R12:Y12,$AF12:AM12,$AT12:BA12,$BH12:BO12,$BV12:CC12)&lt;$J$4,(SUM($R12:Y12,$AF12:$AG12,$AT12:$AU12,$BH12:BO12,$BV12:CC12)*$J$5)-SUM($CJ12:CP12),(($J$4*$J$5)-SUM($CJ12:CP12)))</f>
        <v>0</v>
      </c>
      <c r="CR12" s="299">
        <f>IF(SUM($R12:Z12,$AF12:AN12,$AT12:BB12,$BH12:BP12,$BV12:CD12)&lt;$J$4,(SUM($R12:Z12,$AF12:$AG12,$AT12:$AU12,$BH12:BP12,$BV12:CD12)*$J$5)-SUM($CJ12:CQ12),(($J$4*$J$5)-SUM($CJ12:CQ12)))</f>
        <v>0</v>
      </c>
      <c r="CS12" s="299">
        <f>IF(SUM($R12:AA12,$AF12:AO12,$AT12:BC12,$BH12:BQ12,$BV12:CE12)&lt;$J$4,(SUM($R12:AA12,$AF12:$AG12,$AT12:$AU12,$BH12:BQ12,$BV12:CE12)*$J$5)-SUM($CJ12:CR12),(($J$4*$J$5)-SUM($CJ12:CR12)))</f>
        <v>0</v>
      </c>
      <c r="CT12" s="299">
        <f>IF(SUM($R12:AB12,$AF12:AP12,$AT12:BD12,$BH12:BR12,$BV12:CF12)&lt;$J$4,(SUM($R12:AB12,$AF12:$AG12,$AT12:$AU12,$BH12:BR12,$BV12:CF12)*$J$5)-SUM($CJ12:CS12),(($J$4*$J$5)-SUM($CJ12:CS12)))</f>
        <v>0</v>
      </c>
      <c r="CU12" s="299">
        <f>IF(SUM($R12:AC12,$AF12:AQ12,$AT12:BE12,$BH12:BS12,$BV12:CG12)&lt;$J$4,(SUM($R12:AC12,$AF12:$AG12,$AT12:$AU12,$BH12:BS12,$BV12:CG12)*$J$5)-SUM($CJ12:CT12),(($J$4*$J$5)-SUM($CJ12:CT12)))</f>
        <v>0</v>
      </c>
      <c r="CV12" s="299">
        <f>IF(SUM($R12:AD12,$AF12:AR12,$AT12:BF12,$BH12:BT12,$BV12:CH12)&lt;$J$4,(SUM($R12:AD12,$AF12:$AG12,$AT12:$AU12,$BH12:BT12,$BV12:CH12)*$J$5)-SUM($CJ12:CU12),(($J$4*$J$5)-SUM($CJ12:CU12)))</f>
        <v>0</v>
      </c>
      <c r="CX12" s="299">
        <f t="shared" si="10"/>
        <v>224.97653846153847</v>
      </c>
      <c r="CY12" s="299">
        <f>IF(SUM($R12:S12,$AF12:AG12,$AT12:AU12,$BH12:BI12,$BV12:BW12)&lt;$K$4,(SUM($R12:S12,$AF12:AG12,$AT12:AU12,$BH12:BI12,$BV12:BW12)*$K$5)-SUM($CX12),(($K$4*$K$5)-SUM($CX12)))</f>
        <v>224.97653846153841</v>
      </c>
      <c r="CZ12" s="299">
        <f>IF(SUM($R12:T12,$AF12:AH12,$AT12:AV12,$BH12:BJ12,$BV12:BX12)&lt;$K$4,(SUM($R12:T12,$AF12:AH12,$AT12:AV12,$BH12:BJ12,$BV12:BX12)*$K$5)-SUM($CX12:CY12),(($K$4*$K$5)-SUM($CX12:CY12)))</f>
        <v>224.97653846153878</v>
      </c>
      <c r="DA12" s="299">
        <f>IF(SUM($R12:U12,$AF12:AI12,$AT12:AW12,$BH12:BK12,$BV12:BY12)&lt;$K$4,(SUM($R12:U12,$AF12:AI12,$AT12:AW12,$BH12:BK12,$BV12:BY12)*$K$5)-SUM($CX12:CZ12),(($K$4*$K$5)-SUM($CX12:CZ12)))</f>
        <v>224.97653846153855</v>
      </c>
      <c r="DB12" s="299">
        <f>IF(SUM($R12:V12,$AF12:AJ12,$AT12:AX12,$BH12:BL12,$BV12:BZ12)&lt;$K$4,(SUM($R12:V12,$AF12:AJ12,$AT12:AX12,$BH12:BL12,$BV12:BZ12)*$K$5)-SUM($CX12:DA12),(($K$4*$K$5)-SUM($CX12:DA12)))</f>
        <v>224.97653846153844</v>
      </c>
      <c r="DC12" s="299">
        <f>IF(SUM($R12:W12,$AF12:AK12,$AT12:AY12,$BH12:BM12,$BV12:CA12)&lt;$K$4,(SUM($R12:W12,$AF12:AK12,$AT12:AY12,$BH12:BM12,$BV12:CA12)*$K$5)-SUM($CX12:DB12),(($K$4*$K$5)-SUM($CX12:DB12)))</f>
        <v>224.97653846153867</v>
      </c>
      <c r="DD12" s="299">
        <f>IF(SUM($R12:X12,$AF12:AL12,$AT12:AZ12,$BH12:BN12,$BV12:CB12)&lt;$K$4,(SUM($R12:X12,$AF12:AL12,$AT12:AZ12,$BH12:BN12,$BV12:CB12)*$K$5)-SUM($CX12:DC12),(($K$4*$K$5)-SUM($CX12:DC12)))</f>
        <v>224.97653846153844</v>
      </c>
      <c r="DE12" s="299">
        <f>IF(SUM($R12:Y12,$AF12:AM12,$AT12:BA12,$BH12:BO12,$BV12:CC12)&lt;$K$4,(SUM($R12:Y12,$AF12:AM12,$AT12:BA12,$BH12:BO12,$BV12:CC12)*$K$5)-SUM($CX12:DD12),(($K$4*$K$5)-SUM($CX12:DD12)))</f>
        <v>224.97653846153867</v>
      </c>
      <c r="DF12" s="299">
        <f>IF(SUM($R12:Z12,$AF12:AN12,$AT12:BB12,$BH12:BP12,$BV12:CD12)&lt;$K$4,(SUM($R12:Z12,$AF12:AN12,$AT12:BB12,$BH12:BP12,$BV12:CD12)*$K$5)-SUM($CX12:DE12),(($K$4*$K$5)-SUM($CX12:DE12)))</f>
        <v>224.97653846153844</v>
      </c>
      <c r="DG12" s="299">
        <f>IF(SUM($R12:AA12,$AF12:AO12,$AT12:BC12,$BH12:BQ12,$BV12:CE12)&lt;$K$4,(SUM($R12:AA12,$AF12:AO12,$AT12:BC12,$BH12:BQ12,$BV12:CE12)*$K$5)-SUM($CX12:DF12),(($K$4*$K$5)-SUM($CX12:DF12)))</f>
        <v>224.97653846153617</v>
      </c>
      <c r="DH12" s="299">
        <f>IF(SUM($R12:AB12,$AF12:AP12,$AT12:BD12,$BH12:BR12,$BV12:CF12)&lt;$K$4,(SUM($R12:AB12,$AF12:AP12,$AT12:BD12,$BH12:BR12,$BV12:CF12)*$K$5)-SUM($CX12:DG12),(($K$4*$K$5)-SUM($CX12:DG12)))</f>
        <v>224.97653846153844</v>
      </c>
      <c r="DI12" s="299">
        <f>IF(SUM($R12:AC12,$AF12:AQ12,$AT12:BE12,$BH12:BS12,$BV12:CG12)&lt;$K$4,(SUM($R12:AC12,$AF12:AQ12,$AT12:BE12,$BH12:BS12,$BV12:CG12)*$K$5)-SUM($CX12:DH12),(($K$4*$K$5)-SUM($CX12:DH12)))</f>
        <v>224.97653846153844</v>
      </c>
      <c r="DJ12" s="299">
        <f>IF(SUM($R12:AD12,$AF12:AR12,$AT12:BF12,$BH12:BT12,$BV12:CH12)&lt;$K$4,(SUM($R12:AD12,$AF12:AR12,$AT12:BF12,$BH12:BT12,$BV12:CH12)*$K$5)-SUM($CX12:DI12),(($K$4*$K$5)-SUM($CX12:DI12)))</f>
        <v>224.97653846153844</v>
      </c>
      <c r="DL12" s="299">
        <f>SUM(R12,AF12,AT12,BH12,BV12)*$L$5</f>
        <v>52.615480769230771</v>
      </c>
      <c r="DM12" s="299">
        <f t="shared" si="11"/>
        <v>52.615480769230771</v>
      </c>
      <c r="DN12" s="299">
        <f t="shared" si="11"/>
        <v>52.615480769230771</v>
      </c>
      <c r="DO12" s="299">
        <f t="shared" si="11"/>
        <v>52.615480769230771</v>
      </c>
      <c r="DP12" s="299">
        <f t="shared" si="11"/>
        <v>52.615480769230771</v>
      </c>
      <c r="DQ12" s="299">
        <f t="shared" si="11"/>
        <v>52.615480769230771</v>
      </c>
      <c r="DR12" s="299">
        <f t="shared" si="11"/>
        <v>52.615480769230771</v>
      </c>
      <c r="DS12" s="299">
        <f t="shared" si="11"/>
        <v>52.615480769230771</v>
      </c>
      <c r="DT12" s="299">
        <f t="shared" si="11"/>
        <v>52.615480769230771</v>
      </c>
      <c r="DU12" s="299">
        <f t="shared" si="11"/>
        <v>52.615480769230771</v>
      </c>
      <c r="DV12" s="299">
        <f t="shared" si="11"/>
        <v>52.615480769230771</v>
      </c>
      <c r="DW12" s="299">
        <f t="shared" si="11"/>
        <v>52.615480769230771</v>
      </c>
      <c r="DX12" s="299">
        <f t="shared" si="11"/>
        <v>52.615480769230771</v>
      </c>
      <c r="DZ12" s="299">
        <f>IF(SUM($R12:R12,$AF12:AF12,$AT12:AT12,$BH12:BH12,$BV12:BV12)&lt;$M$4,SUM(R12,AF12,AT12,BH12,BV12)*$M$5,($M$4*$M$5-SUM(DY12:$DZ12)))</f>
        <v>148.77480769230769</v>
      </c>
      <c r="EA12" s="299">
        <f>IF(SUM($R12:S12,$AF12:AG12,$AT12:AU12,$BH12:BI12,$BV12:BW12)&lt;$M$4,SUM(S12,AG12,AU12,BI12,BW12)*$M$5,($M$4*$M$5-SUM($DZ12:DZ12)))</f>
        <v>148.77480769230769</v>
      </c>
      <c r="EB12" s="299">
        <f>IF(SUM($R12:T12,$AF12:AH12,$AT12:AV12,$BH12:BJ12,$BV12:BX12)&lt;$M$4,SUM(T12,AH12,AV12,BJ12,BX12)*$M$5,($M$4*$M$5-SUM($DZ12:EA12)))</f>
        <v>148.77480769230769</v>
      </c>
      <c r="EC12" s="299">
        <f>IF(SUM($R12:U12,$AF12:AI12,$AT12:AW12,$BH12:BK12,$BV12:BY12)&lt;$M$4,SUM(U12,AI12,AW12,BK12,BY12)*$M$5,($M$4*$M$5-SUM($DZ12:EB12)))</f>
        <v>148.77480769230769</v>
      </c>
      <c r="ED12" s="299">
        <f>IF(SUM($R12:V12,$AF12:AJ12,$AT12:AX12,$BH12:BL12,$BV12:BZ12)&lt;$M$4,SUM(V12,AJ12,AX12,BL12,BZ12)*$M$5,($M$4*$M$5-SUM($DZ12:EC12)))</f>
        <v>148.77480769230769</v>
      </c>
      <c r="EE12" s="299">
        <f>IF(SUM($R12:W12,$AF12:AK12,$AT12:AY12,$BH12:BM12,$BV12:CA12)&lt;$M$4,SUM(W12,AK12,AY12,BM12,CA12)*$M$5,($M$4*$M$5-SUM($DZ12:ED12)))</f>
        <v>148.77480769230769</v>
      </c>
      <c r="EF12" s="299">
        <f>IF(SUM($R12:X12,$AF12:AL12,$AT12:AZ12,$BH12:BN12,$BV12:CB12)&lt;$M$4,SUM(X12,AL12,AZ12,BN12,CB12)*$M$5,($M$4*$M$5-SUM($DZ12:EE12)))</f>
        <v>148.77480769230769</v>
      </c>
      <c r="EG12" s="299">
        <f>IF(SUM($R12:Y12,$AF12:AM12,$AT12:BA12,$BH12:BO12,$BV12:CC12)&lt;$M$4,SUM(Y12,AM12,BA12,BO12,CC12)*$M$5,($M$4*$M$5-SUM($DZ12:EF12)))</f>
        <v>148.77480769230769</v>
      </c>
      <c r="EH12" s="299">
        <f>IF(SUM($R12:Z12,$AF12:AN12,$AT12:BB12,$BH12:BP12,$BV12:CD12)&lt;$M$4,SUM(Z12,AN12,BB12,BP12,CD12)*$M$5,($M$4*$M$5-SUM($DZ12:EG12)))</f>
        <v>148.77480769230769</v>
      </c>
      <c r="EI12" s="299">
        <f>IF(SUM($R12:AA12,$AF12:AO12,$AT12:BC12,$BH12:BQ12,$BV12:CE12)&lt;$M$4,SUM(AA12,AO12,BC12,BQ12,CE12)*$M$5,($M$4*$M$5-SUM($DZ12:EH12)))</f>
        <v>148.77480769230769</v>
      </c>
      <c r="EJ12" s="299">
        <f>IF(SUM($R12:AB12,$AF12:AP12,$AT12:BD12,$BH12:BR12,$BV12:CF12)&lt;$M$4,SUM(AB12,AP12,BD12,BR12,CF12)*$M$5,($M$4*$M$5-SUM($DZ12:EI12)))</f>
        <v>144.05192307692346</v>
      </c>
      <c r="EK12" s="299">
        <f>IF(SUM($R12:AC12,$AF12:AQ12,$AT12:BE12,$BH12:BS12,$BV12:CG12)&lt;$M$4,SUM(AC12,AQ12,BE12,BS12,CG12)*$M$5,($M$4*$M$5-SUM($DZ12:EJ12)))</f>
        <v>0</v>
      </c>
      <c r="EL12" s="299">
        <f>IF(SUM($R12:AD12,$AF12:AR12,$AT12:BF12,$BH12:BT12,$BV12:CH12)&lt;$M$4,SUM(AD12,AR12,BF12,BT12,CH12)*$M$5,($M$4*$M$5-SUM($DZ12:EK12)))</f>
        <v>0</v>
      </c>
      <c r="EN12" s="299">
        <f t="shared" si="8"/>
        <v>448.13875000000007</v>
      </c>
      <c r="EO12" s="299">
        <f t="shared" si="12"/>
        <v>446.59490384615378</v>
      </c>
      <c r="EP12" s="299">
        <f t="shared" si="12"/>
        <v>426.36682692307727</v>
      </c>
      <c r="EQ12" s="299">
        <f t="shared" si="12"/>
        <v>426.36682692307704</v>
      </c>
      <c r="ER12" s="299">
        <f t="shared" si="12"/>
        <v>426.36682692307693</v>
      </c>
      <c r="ES12" s="299">
        <f t="shared" si="12"/>
        <v>426.36682692307716</v>
      </c>
      <c r="ET12" s="299">
        <f t="shared" si="12"/>
        <v>426.36682692307693</v>
      </c>
      <c r="EU12" s="299">
        <f t="shared" si="12"/>
        <v>426.36682692307716</v>
      </c>
      <c r="EV12" s="299">
        <f t="shared" si="12"/>
        <v>426.36682692307693</v>
      </c>
      <c r="EW12" s="299">
        <f t="shared" si="12"/>
        <v>426.36682692307465</v>
      </c>
      <c r="EX12" s="299">
        <f t="shared" si="12"/>
        <v>421.64394230769267</v>
      </c>
      <c r="EY12" s="299">
        <f t="shared" si="12"/>
        <v>277.59201923076921</v>
      </c>
      <c r="EZ12" s="299">
        <f t="shared" si="12"/>
        <v>277.59201923076921</v>
      </c>
    </row>
    <row r="13" spans="1:156" x14ac:dyDescent="0.2">
      <c r="A13" s="68" t="str">
        <f>+'Production 5'!$B$9</f>
        <v>Prod 5</v>
      </c>
      <c r="B13" s="29">
        <f>+'Production 5'!G24</f>
        <v>0</v>
      </c>
      <c r="C13" s="29">
        <f>SUM('Production 5'!$G$30:$G$33)</f>
        <v>0</v>
      </c>
      <c r="D13" s="29">
        <f>+'Production 5'!G27</f>
        <v>0</v>
      </c>
      <c r="E13" s="29">
        <f>+'Production 5'!G36</f>
        <v>0</v>
      </c>
      <c r="F13" s="29">
        <f>SUM('Production 5'!G39:G44)</f>
        <v>0</v>
      </c>
      <c r="G13" s="63">
        <f t="shared" si="0"/>
        <v>0</v>
      </c>
      <c r="H13" s="310"/>
      <c r="I13" s="302"/>
      <c r="J13" s="299">
        <f t="shared" si="1"/>
        <v>0</v>
      </c>
      <c r="K13" s="299">
        <f t="shared" si="2"/>
        <v>0</v>
      </c>
      <c r="L13" s="299">
        <f t="shared" si="3"/>
        <v>0</v>
      </c>
      <c r="M13" s="299">
        <f t="shared" si="4"/>
        <v>0</v>
      </c>
      <c r="N13" s="299">
        <f t="shared" si="5"/>
        <v>0</v>
      </c>
      <c r="O13" s="103"/>
      <c r="R13" s="65">
        <f>IF('Production 5'!$G$10&lt;2,'PR sum'!$B13/13,0)</f>
        <v>0</v>
      </c>
      <c r="S13" s="65">
        <f>IF('Production 5'!$G$10&lt;=2,'PR sum'!$B13/13,0)</f>
        <v>0</v>
      </c>
      <c r="T13" s="65">
        <f>IF('Production 5'!$G$10&lt;=3,'PR sum'!$B13/13,0)</f>
        <v>0</v>
      </c>
      <c r="U13" s="65">
        <f>IF('Production 5'!$G$10&lt;=4,'PR sum'!$B13/13,0)</f>
        <v>0</v>
      </c>
      <c r="V13" s="65">
        <f>IF('Production 5'!$G$10&lt;=5,'PR sum'!$B13/13,0)</f>
        <v>0</v>
      </c>
      <c r="W13" s="65">
        <f>IF('Production 5'!$G$10&lt;=6,'PR sum'!$B13/13,0)</f>
        <v>0</v>
      </c>
      <c r="X13" s="65">
        <f>IF('Production 5'!$G$10&lt;=7,'PR sum'!$B13/13,0)</f>
        <v>0</v>
      </c>
      <c r="Y13" s="65">
        <f>IF('Production 5'!$G$10&lt;=8,'PR sum'!$B13/13,0)</f>
        <v>0</v>
      </c>
      <c r="Z13" s="65">
        <f>IF('Production 5'!$G$10&lt;=9,'PR sum'!$B13/13,0)</f>
        <v>0</v>
      </c>
      <c r="AA13" s="65">
        <f>IF('Production 5'!$G$10&lt;=10,'PR sum'!$B13/13,0)</f>
        <v>0</v>
      </c>
      <c r="AB13" s="65">
        <f>IF('Production 1'!$G$10&lt;=11,'PR sum'!$B13/13,0)</f>
        <v>0</v>
      </c>
      <c r="AC13" s="65">
        <f>IF('Production 5'!$G$10&lt;=12,'PR sum'!$B13/13,0)</f>
        <v>0</v>
      </c>
      <c r="AD13" s="65">
        <f>IF('Production 5'!$G$10&lt;=13,'PR sum'!$B13/13,0)</f>
        <v>0</v>
      </c>
      <c r="AF13" s="65">
        <f>IF('Production 5'!$G$10&lt;2,'PR sum'!$C13/13,0)</f>
        <v>0</v>
      </c>
      <c r="AG13" s="65">
        <f>IF('Production 5'!$G$10&lt;=2,'PR sum'!$C13/13,0)</f>
        <v>0</v>
      </c>
      <c r="AH13" s="65">
        <f>IF('Production 5'!$G$10&lt;=3,'PR sum'!$C13/13,0)</f>
        <v>0</v>
      </c>
      <c r="AI13" s="65">
        <f>IF('Production 5'!$G$10&lt;=4,'PR sum'!$C13/13,0)</f>
        <v>0</v>
      </c>
      <c r="AJ13" s="65">
        <f>IF('Production 5'!$G$10&lt;=5,'PR sum'!$C13/13,0)</f>
        <v>0</v>
      </c>
      <c r="AK13" s="65">
        <f>IF('Production 5'!$G$10&lt;=6,'PR sum'!$C13/13,0)</f>
        <v>0</v>
      </c>
      <c r="AL13" s="65">
        <f>IF('Production 5'!$G$10&lt;=7,'PR sum'!$C13/13,0)</f>
        <v>0</v>
      </c>
      <c r="AM13" s="65">
        <f>IF('Production 5'!$G$10&lt;=8,'PR sum'!$C13/13,0)</f>
        <v>0</v>
      </c>
      <c r="AN13" s="65">
        <f>IF('Production 5'!$G$10&lt;=9,'PR sum'!$C13/13,0)</f>
        <v>0</v>
      </c>
      <c r="AO13" s="65">
        <f>IF('Production 5'!$G$10&lt;=10,'PR sum'!$C13/13,0)</f>
        <v>0</v>
      </c>
      <c r="AP13" s="65">
        <f>IF('Production 1'!$G$10&lt;=11,'PR sum'!$C13/13,0)</f>
        <v>0</v>
      </c>
      <c r="AQ13" s="65">
        <f>IF('Production 5'!$G$10&lt;=12,'PR sum'!$C13/13,0)</f>
        <v>0</v>
      </c>
      <c r="AR13" s="65">
        <f>IF('Production 5'!$G$10&lt;=13,'PR sum'!$C13/13,0)</f>
        <v>0</v>
      </c>
      <c r="AT13" s="65">
        <f>IF('Production 5'!$G$10&lt;2,'PR sum'!$D13/13,0)</f>
        <v>0</v>
      </c>
      <c r="AU13" s="65">
        <f>IF('Production 5'!$G$10&lt;=2,'PR sum'!$D13/13,0)</f>
        <v>0</v>
      </c>
      <c r="AV13" s="65">
        <f>IF('Production 5'!$G$10&lt;=3,'PR sum'!$D13/13,0)</f>
        <v>0</v>
      </c>
      <c r="AW13" s="65">
        <f>IF('Production 5'!$G$10&lt;=4,'PR sum'!$D13/13,0)</f>
        <v>0</v>
      </c>
      <c r="AX13" s="65">
        <f>IF('Production 5'!$G$10&lt;=5,'PR sum'!$D13/13,0)</f>
        <v>0</v>
      </c>
      <c r="AY13" s="65">
        <f>IF('Production 5'!$G$10&lt;=6,'PR sum'!$D13/13,0)</f>
        <v>0</v>
      </c>
      <c r="AZ13" s="65">
        <f>IF('Production 5'!$G$10&lt;=7,'PR sum'!$D13/13,0)</f>
        <v>0</v>
      </c>
      <c r="BA13" s="65">
        <f>IF('Production 5'!$G$10&lt;=8,'PR sum'!$D13/13,0)</f>
        <v>0</v>
      </c>
      <c r="BB13" s="65">
        <f>IF('Production 5'!$G$10&lt;=9,'PR sum'!$D13/13,0)</f>
        <v>0</v>
      </c>
      <c r="BC13" s="65">
        <f>IF('Production 5'!$G$10&lt;=10,'PR sum'!$D13/13,0)</f>
        <v>0</v>
      </c>
      <c r="BD13" s="65">
        <f>IF('Production 1'!$G$10&lt;=11,'PR sum'!$D13/13,0)</f>
        <v>0</v>
      </c>
      <c r="BE13" s="65">
        <f>IF('Production 5'!$G$10&lt;=12,'PR sum'!$D13/13,0)</f>
        <v>0</v>
      </c>
      <c r="BF13" s="65">
        <f>IF('Production 5'!$G$10&lt;=13,'PR sum'!$D13/13,0)</f>
        <v>0</v>
      </c>
      <c r="BH13" s="65">
        <f>IF('Production 5'!$G$10&lt;2,'PR sum'!$E13/13,0)</f>
        <v>0</v>
      </c>
      <c r="BI13" s="65">
        <f>IF('Production 5'!$G$10&lt;=2,'PR sum'!$E13/13,0)</f>
        <v>0</v>
      </c>
      <c r="BJ13" s="65">
        <f>IF('Production 5'!$G$10&lt;=3,'PR sum'!$E13/13,0)</f>
        <v>0</v>
      </c>
      <c r="BK13" s="65">
        <f>IF('Production 5'!$G$10&lt;=4,'PR sum'!$E13/13,0)</f>
        <v>0</v>
      </c>
      <c r="BL13" s="65">
        <f>IF('Production 5'!$G$10&lt;=5,'PR sum'!$E13/13,0)</f>
        <v>0</v>
      </c>
      <c r="BM13" s="65">
        <f>IF('Production 5'!$G$10&lt;=6,'PR sum'!$E13/13,0)</f>
        <v>0</v>
      </c>
      <c r="BN13" s="65">
        <f>IF('Production 5'!$G$10&lt;=7,'PR sum'!$E13/13,0)</f>
        <v>0</v>
      </c>
      <c r="BO13" s="65">
        <f>IF('Production 5'!$G$10&lt;=8,'PR sum'!$E13/13,0)</f>
        <v>0</v>
      </c>
      <c r="BP13" s="65">
        <f>IF('Production 5'!$G$10&lt;=9,'PR sum'!$E13/13,0)</f>
        <v>0</v>
      </c>
      <c r="BQ13" s="65">
        <f>IF('Production 5'!$G$10&lt;=10,'PR sum'!$E13/13,0)</f>
        <v>0</v>
      </c>
      <c r="BR13" s="65">
        <f>IF('Production 1'!$G$10&lt;=11,'PR sum'!$E13/13,0)</f>
        <v>0</v>
      </c>
      <c r="BS13" s="65">
        <f>IF('Production 5'!$G$10&lt;=12,'PR sum'!$E13/13,0)</f>
        <v>0</v>
      </c>
      <c r="BT13" s="65">
        <f>IF('Production 5'!$G$10&lt;=13,'PR sum'!$E13/13,0)</f>
        <v>0</v>
      </c>
      <c r="BV13" s="65">
        <f>IF('Production 5'!$G$10&lt;2,'PR sum'!$F13/13,0)</f>
        <v>0</v>
      </c>
      <c r="BW13" s="65">
        <f>IF('Production 5'!$G$10&lt;=2,'PR sum'!$F13/13,0)</f>
        <v>0</v>
      </c>
      <c r="BX13" s="65">
        <f>IF('Production 5'!$G$10&lt;=3,'PR sum'!$F13/13,0)</f>
        <v>0</v>
      </c>
      <c r="BY13" s="65">
        <f>IF('Production 5'!$G$10&lt;=4,'PR sum'!$F13/13,0)</f>
        <v>0</v>
      </c>
      <c r="BZ13" s="65">
        <f>IF('Production 5'!$G$10&lt;=5,'PR sum'!$F13/13,0)</f>
        <v>0</v>
      </c>
      <c r="CA13" s="65">
        <f>IF('Production 5'!$G$10&lt;=6,'PR sum'!$F13/13,0)</f>
        <v>0</v>
      </c>
      <c r="CB13" s="65">
        <f>IF('Production 5'!$G$10&lt;=7,'PR sum'!$F13/13,0)</f>
        <v>0</v>
      </c>
      <c r="CC13" s="65">
        <f>IF('Production 5'!$G$10&lt;=8,'PR sum'!$F13/13,0)</f>
        <v>0</v>
      </c>
      <c r="CD13" s="65">
        <f>IF('Production 5'!$G$10&lt;=9,'PR sum'!$F13/13,0)</f>
        <v>0</v>
      </c>
      <c r="CE13" s="65">
        <f>IF('Production 5'!$G$10&lt;=10,'PR sum'!$F13/13,0)</f>
        <v>0</v>
      </c>
      <c r="CF13" s="65">
        <f>IF('Production 1'!$G$10&lt;=11,'PR sum'!$F13/13,0)</f>
        <v>0</v>
      </c>
      <c r="CG13" s="65">
        <f>IF('Production 5'!$G$10&lt;=12,'PR sum'!$F13/13,0)</f>
        <v>0</v>
      </c>
      <c r="CH13" s="65">
        <f>IF('Production 5'!$G$10&lt;=13,'PR sum'!$F13/13,0)</f>
        <v>0</v>
      </c>
      <c r="CJ13" s="299">
        <f t="shared" si="6"/>
        <v>0</v>
      </c>
      <c r="CK13" s="299">
        <f>IF(SUM($R13:S13,$AF13:AG13,$AT13:AU13,$BH13:BI13,$BV13:BW13)&lt;$J$4,(SUM($R13:S13,$AF13:$AG13,$AT13:$AU13,$BH13:BI13,$BV13:BW13)*$J$5)-SUM($CJ13:CJ13),(($J$4*$J$5)-SUM($CJ13:CJ13)))</f>
        <v>0</v>
      </c>
      <c r="CL13" s="299">
        <f>IF(SUM($R13:T13,$AF13:AH13,$AT13:AV13,$BH13:BJ13,$BV13:BX13)&lt;$J$4,(SUM($R13:T13,$AF13:$AG13,$AT13:$AU13,$BH13:BJ13,$BV13:BX13)*$J$5)-SUM($CJ13:CK13),(($J$4*$J$5)-SUM($CJ13:CK13)))</f>
        <v>0</v>
      </c>
      <c r="CM13" s="299">
        <f>IF(SUM($R13:U13,$AF13:AI13,$AT13:AW13,$BH13:BK13,$BV13:BY13)&lt;$J$4,(SUM($R13:U13,$AF13:$AG13,$AT13:$AU13,$BH13:BK13,$BV13:BY13)*$J$5)-SUM($CJ13:CL13),(($J$4*$J$5)-SUM($CJ13:CL13)))</f>
        <v>0</v>
      </c>
      <c r="CN13" s="299">
        <f>IF(SUM($R13:V13,$AF13:AJ13,$AT13:AX13,$BH13:BL13,$BV13:BZ13)&lt;$J$4,(SUM($R13:V13,$AF13:$AG13,$AT13:$AU13,$BH13:BL13,$BV13:BZ13)*$J$5)-SUM($CJ13:CM13),(($J$4*$J$5)-SUM($CJ13:CM13)))</f>
        <v>0</v>
      </c>
      <c r="CO13" s="299">
        <f>IF(SUM($R13:W13,$AF13:AK13,$AT13:AY13,$BH13:BM13,$BV13:CA13)&lt;$J$4,(SUM($R13:W13,$AF13:$AG13,$AT13:$AU13,$BH13:BM13,$BV13:CA13)*$J$5)-SUM($CJ13:CN13),(($J$4*$J$5)-SUM($CJ13:CN13)))</f>
        <v>0</v>
      </c>
      <c r="CP13" s="299">
        <f>IF(SUM($R13:X13,$AF13:AL13,$AT13:AZ13,$BH13:BN13,$BV13:CB13)&lt;$J$4,(SUM($R13:X13,$AF13:$AG13,$AT13:$AU13,$BH13:BN13,$BV13:CB13)*$J$5)-SUM($CJ13:CO13),(($J$4*$J$5)-SUM($CJ13:CO13)))</f>
        <v>0</v>
      </c>
      <c r="CQ13" s="299">
        <f>IF(SUM($R13:Y13,$AF13:AM13,$AT13:BA13,$BH13:BO13,$BV13:CC13)&lt;$J$4,(SUM($R13:Y13,$AF13:$AG13,$AT13:$AU13,$BH13:BO13,$BV13:CC13)*$J$5)-SUM($CJ13:CP13),(($J$4*$J$5)-SUM($CJ13:CP13)))</f>
        <v>0</v>
      </c>
      <c r="CR13" s="299">
        <f>IF(SUM($R13:Z13,$AF13:AN13,$AT13:BB13,$BH13:BP13,$BV13:CD13)&lt;$J$4,(SUM($R13:Z13,$AF13:$AG13,$AT13:$AU13,$BH13:BP13,$BV13:CD13)*$J$5)-SUM($CJ13:CQ13),(($J$4*$J$5)-SUM($CJ13:CQ13)))</f>
        <v>0</v>
      </c>
      <c r="CS13" s="299">
        <f>IF(SUM($R13:AA13,$AF13:AO13,$AT13:BC13,$BH13:BQ13,$BV13:CE13)&lt;$J$4,(SUM($R13:AA13,$AF13:$AG13,$AT13:$AU13,$BH13:BQ13,$BV13:CE13)*$J$5)-SUM($CJ13:CR13),(($J$4*$J$5)-SUM($CJ13:CR13)))</f>
        <v>0</v>
      </c>
      <c r="CT13" s="299">
        <f>IF(SUM($R13:AB13,$AF13:AP13,$AT13:BD13,$BH13:BR13,$BV13:CF13)&lt;$J$4,(SUM($R13:AB13,$AF13:$AG13,$AT13:$AU13,$BH13:BR13,$BV13:CF13)*$J$5)-SUM($CJ13:CS13),(($J$4*$J$5)-SUM($CJ13:CS13)))</f>
        <v>0</v>
      </c>
      <c r="CU13" s="299">
        <f>IF(SUM($R13:AC13,$AF13:AQ13,$AT13:BE13,$BH13:BS13,$BV13:CG13)&lt;$J$4,(SUM($R13:AC13,$AF13:$AG13,$AT13:$AU13,$BH13:BS13,$BV13:CG13)*$J$5)-SUM($CJ13:CT13),(($J$4*$J$5)-SUM($CJ13:CT13)))</f>
        <v>0</v>
      </c>
      <c r="CV13" s="299">
        <f>IF(SUM($R13:AD13,$AF13:AR13,$AT13:BF13,$BH13:BT13,$BV13:CH13)&lt;$J$4,(SUM($R13:AD13,$AF13:$AG13,$AT13:$AU13,$BH13:BT13,$BV13:CH13)*$J$5)-SUM($CJ13:CU13),(($J$4*$J$5)-SUM($CJ13:CU13)))</f>
        <v>0</v>
      </c>
      <c r="CX13" s="299">
        <f t="shared" si="10"/>
        <v>0</v>
      </c>
      <c r="CY13" s="299">
        <f>IF(SUM($R13:S13,$AF13:AG13,$AT13:AU13,$BH13:BI13,$BV13:BW13)&lt;$K$4,(SUM($R13:S13,$AF13:AG13,$AT13:AU13,$BH13:BI13,$BV13:BW13)*$K$5)-SUM($CX13),(($K$4*$K$5)-SUM($CX13)))</f>
        <v>0</v>
      </c>
      <c r="CZ13" s="299">
        <f>IF(SUM($R13:T13,$AF13:AH13,$AT13:AV13,$BH13:BJ13,$BV13:BX13)&lt;$K$4,(SUM($R13:T13,$AF13:AH13,$AT13:AV13,$BH13:BJ13,$BV13:BX13)*$K$5)-SUM($CX13:CY13),(($K$4*$K$5)-SUM($CX13:CY13)))</f>
        <v>0</v>
      </c>
      <c r="DA13" s="299">
        <f>IF(SUM($R13:U13,$AF13:AI13,$AT13:AW13,$BH13:BK13,$BV13:BY13)&lt;$K$4,(SUM($R13:U13,$AF13:AI13,$AT13:AW13,$BH13:BK13,$BV13:BY13)*$K$5)-SUM($CX13:CZ13),(($K$4*$K$5)-SUM($CX13:CZ13)))</f>
        <v>0</v>
      </c>
      <c r="DB13" s="299">
        <f>IF(SUM($R13:V13,$AF13:AJ13,$AT13:AX13,$BH13:BL13,$BV13:BZ13)&lt;$K$4,(SUM($R13:V13,$AF13:AJ13,$AT13:AX13,$BH13:BL13,$BV13:BZ13)*$K$5)-SUM($CX13:DA13),(($K$4*$K$5)-SUM($CX13:DA13)))</f>
        <v>0</v>
      </c>
      <c r="DC13" s="299">
        <f>IF(SUM($R13:W13,$AF13:AK13,$AT13:AY13,$BH13:BM13,$BV13:CA13)&lt;$K$4,(SUM($R13:W13,$AF13:AK13,$AT13:AY13,$BH13:BM13,$BV13:CA13)*$K$5)-SUM($CX13:DB13),(($K$4*$K$5)-SUM($CX13:DB13)))</f>
        <v>0</v>
      </c>
      <c r="DD13" s="299">
        <f>IF(SUM($R13:X13,$AF13:AL13,$AT13:AZ13,$BH13:BN13,$BV13:CB13)&lt;$K$4,(SUM($R13:X13,$AF13:AL13,$AT13:AZ13,$BH13:BN13,$BV13:CB13)*$K$5)-SUM($CX13:DC13),(($K$4*$K$5)-SUM($CX13:DC13)))</f>
        <v>0</v>
      </c>
      <c r="DE13" s="299">
        <f>IF(SUM($R13:Y13,$AF13:AM13,$AT13:BA13,$BH13:BO13,$BV13:CC13)&lt;$K$4,(SUM($R13:Y13,$AF13:AM13,$AT13:BA13,$BH13:BO13,$BV13:CC13)*$K$5)-SUM($CX13:DD13),(($K$4*$K$5)-SUM($CX13:DD13)))</f>
        <v>0</v>
      </c>
      <c r="DF13" s="299">
        <f>IF(SUM($R13:Z13,$AF13:AN13,$AT13:BB13,$BH13:BP13,$BV13:CD13)&lt;$K$4,(SUM($R13:Z13,$AF13:AN13,$AT13:BB13,$BH13:BP13,$BV13:CD13)*$K$5)-SUM($CX13:DE13),(($K$4*$K$5)-SUM($CX13:DE13)))</f>
        <v>0</v>
      </c>
      <c r="DG13" s="299">
        <f>IF(SUM($R13:AA13,$AF13:AO13,$AT13:BC13,$BH13:BQ13,$BV13:CE13)&lt;$K$4,(SUM($R13:AA13,$AF13:AO13,$AT13:BC13,$BH13:BQ13,$BV13:CE13)*$K$5)-SUM($CX13:DF13),(($K$4*$K$5)-SUM($CX13:DF13)))</f>
        <v>0</v>
      </c>
      <c r="DH13" s="299">
        <f>IF(SUM($R13:AB13,$AF13:AP13,$AT13:BD13,$BH13:BR13,$BV13:CF13)&lt;$K$4,(SUM($R13:AB13,$AF13:AP13,$AT13:BD13,$BH13:BR13,$BV13:CF13)*$K$5)-SUM($CX13:DG13),(($K$4*$K$5)-SUM($CX13:DG13)))</f>
        <v>0</v>
      </c>
      <c r="DI13" s="299">
        <f>IF(SUM($R13:AC13,$AF13:AQ13,$AT13:BE13,$BH13:BS13,$BV13:CG13)&lt;$K$4,(SUM($R13:AC13,$AF13:AQ13,$AT13:BE13,$BH13:BS13,$BV13:CG13)*$K$5)-SUM($CX13:DH13),(($K$4*$K$5)-SUM($CX13:DH13)))</f>
        <v>0</v>
      </c>
      <c r="DJ13" s="299">
        <f>IF(SUM($R13:AD13,$AF13:AR13,$AT13:BF13,$BH13:BT13,$BV13:CH13)&lt;$K$4,(SUM($R13:AD13,$AF13:AR13,$AT13:BF13,$BH13:BT13,$BV13:CH13)*$K$5)-SUM($CX13:DI13),(($K$4*$K$5)-SUM($CX13:DI13)))</f>
        <v>0</v>
      </c>
      <c r="DL13" s="299">
        <f>SUM(R13,AF13,AT13,BH13,BV13)*$L$5</f>
        <v>0</v>
      </c>
      <c r="DM13" s="299">
        <f t="shared" si="11"/>
        <v>0</v>
      </c>
      <c r="DN13" s="299">
        <f t="shared" si="11"/>
        <v>0</v>
      </c>
      <c r="DO13" s="299">
        <f t="shared" si="11"/>
        <v>0</v>
      </c>
      <c r="DP13" s="299">
        <f t="shared" si="11"/>
        <v>0</v>
      </c>
      <c r="DQ13" s="299">
        <f t="shared" si="11"/>
        <v>0</v>
      </c>
      <c r="DR13" s="299">
        <f t="shared" si="11"/>
        <v>0</v>
      </c>
      <c r="DS13" s="299">
        <f t="shared" si="11"/>
        <v>0</v>
      </c>
      <c r="DT13" s="299">
        <f t="shared" si="11"/>
        <v>0</v>
      </c>
      <c r="DU13" s="299">
        <f t="shared" si="11"/>
        <v>0</v>
      </c>
      <c r="DV13" s="299">
        <f t="shared" si="11"/>
        <v>0</v>
      </c>
      <c r="DW13" s="299">
        <f t="shared" si="11"/>
        <v>0</v>
      </c>
      <c r="DX13" s="299">
        <f t="shared" si="11"/>
        <v>0</v>
      </c>
      <c r="DZ13" s="299">
        <f>IF(SUM($R13:R13,$AF13:AF13,$AT13:AT13,$BH13:BH13,$BV13:BV13)&lt;$M$4,SUM(R13,AF13,AT13,BH13,BV13)*$M$5,($M$4*$M$5-SUM(DY13:$DZ13)))</f>
        <v>0</v>
      </c>
      <c r="EA13" s="299">
        <f>IF(SUM($R13:S13,$AF13:AG13,$AT13:AU13,$BH13:BI13,$BV13:BW13)&lt;$M$4,SUM(S13,AG13,AU13,BI13,BW13)*$M$5,($M$4*$M$5-SUM($DZ13:DZ13)))</f>
        <v>0</v>
      </c>
      <c r="EB13" s="299">
        <f>IF(SUM($R13:T13,$AF13:AH13,$AT13:AV13,$BH13:BJ13,$BV13:BX13)&lt;$M$4,SUM(T13,AH13,AV13,BJ13,BX13)*$M$5,($M$4*$M$5-SUM($DZ13:EA13)))</f>
        <v>0</v>
      </c>
      <c r="EC13" s="299">
        <f>IF(SUM($R13:U13,$AF13:AI13,$AT13:AW13,$BH13:BK13,$BV13:BY13)&lt;$M$4,SUM(U13,AI13,AW13,BK13,BY13)*$M$5,($M$4*$M$5-SUM($DZ13:EB13)))</f>
        <v>0</v>
      </c>
      <c r="ED13" s="299">
        <f>IF(SUM($R13:V13,$AF13:AJ13,$AT13:AX13,$BH13:BL13,$BV13:BZ13)&lt;$M$4,SUM(V13,AJ13,AX13,BL13,BZ13)*$M$5,($M$4*$M$5-SUM($DZ13:EC13)))</f>
        <v>0</v>
      </c>
      <c r="EE13" s="299">
        <f>IF(SUM($R13:W13,$AF13:AK13,$AT13:AY13,$BH13:BM13,$BV13:CA13)&lt;$M$4,SUM(W13,AK13,AY13,BM13,CA13)*$M$5,($M$4*$M$5-SUM($DZ13:ED13)))</f>
        <v>0</v>
      </c>
      <c r="EF13" s="299">
        <f>IF(SUM($R13:X13,$AF13:AL13,$AT13:AZ13,$BH13:BN13,$BV13:CB13)&lt;$M$4,SUM(X13,AL13,AZ13,BN13,CB13)*$M$5,($M$4*$M$5-SUM($DZ13:EE13)))</f>
        <v>0</v>
      </c>
      <c r="EG13" s="299">
        <f>IF(SUM($R13:Y13,$AF13:AM13,$AT13:BA13,$BH13:BO13,$BV13:CC13)&lt;$M$4,SUM(Y13,AM13,BA13,BO13,CC13)*$M$5,($M$4*$M$5-SUM($DZ13:EF13)))</f>
        <v>0</v>
      </c>
      <c r="EH13" s="299">
        <f>IF(SUM($R13:Z13,$AF13:AN13,$AT13:BB13,$BH13:BP13,$BV13:CD13)&lt;$M$4,SUM(Z13,AN13,BB13,BP13,CD13)*$M$5,($M$4*$M$5-SUM($DZ13:EG13)))</f>
        <v>0</v>
      </c>
      <c r="EI13" s="299">
        <f>IF(SUM($R13:AA13,$AF13:AO13,$AT13:BC13,$BH13:BQ13,$BV13:CE13)&lt;$M$4,SUM(AA13,AO13,BC13,BQ13,CE13)*$M$5,($M$4*$M$5-SUM($DZ13:EH13)))</f>
        <v>0</v>
      </c>
      <c r="EJ13" s="299">
        <f>IF(SUM($R13:AB13,$AF13:AP13,$AT13:BD13,$BH13:BR13,$BV13:CF13)&lt;$M$4,SUM(AB13,AP13,BD13,BR13,CF13)*$M$5,($M$4*$M$5-SUM($DZ13:EI13)))</f>
        <v>0</v>
      </c>
      <c r="EK13" s="299">
        <f>IF(SUM($R13:AC13,$AF13:AQ13,$AT13:BE13,$BH13:BS13,$BV13:CG13)&lt;$M$4,SUM(AC13,AQ13,BE13,BS13,CG13)*$M$5,($M$4*$M$5-SUM($DZ13:EJ13)))</f>
        <v>0</v>
      </c>
      <c r="EL13" s="299">
        <f>IF(SUM($R13:AD13,$AF13:AR13,$AT13:BF13,$BH13:BT13,$BV13:CH13)&lt;$M$4,SUM(AD13,AR13,BF13,BT13,CH13)*$M$5,($M$4*$M$5-SUM($DZ13:EK13)))</f>
        <v>0</v>
      </c>
      <c r="EN13" s="299">
        <f t="shared" si="8"/>
        <v>0</v>
      </c>
      <c r="EO13" s="299">
        <f t="shared" si="12"/>
        <v>0</v>
      </c>
      <c r="EP13" s="299">
        <f t="shared" si="12"/>
        <v>0</v>
      </c>
      <c r="EQ13" s="299">
        <f t="shared" si="12"/>
        <v>0</v>
      </c>
      <c r="ER13" s="299">
        <f t="shared" si="12"/>
        <v>0</v>
      </c>
      <c r="ES13" s="299">
        <f t="shared" si="12"/>
        <v>0</v>
      </c>
      <c r="ET13" s="299">
        <f t="shared" si="12"/>
        <v>0</v>
      </c>
      <c r="EU13" s="299">
        <f t="shared" si="12"/>
        <v>0</v>
      </c>
      <c r="EV13" s="299">
        <f t="shared" si="12"/>
        <v>0</v>
      </c>
      <c r="EW13" s="299">
        <f t="shared" si="12"/>
        <v>0</v>
      </c>
      <c r="EX13" s="299">
        <f t="shared" si="12"/>
        <v>0</v>
      </c>
      <c r="EY13" s="299">
        <f t="shared" si="12"/>
        <v>0</v>
      </c>
      <c r="EZ13" s="299">
        <f t="shared" si="12"/>
        <v>0</v>
      </c>
    </row>
    <row r="14" spans="1:156" x14ac:dyDescent="0.2">
      <c r="A14" s="68" t="str">
        <f>+'Production 6'!$B$9</f>
        <v>Prod 6</v>
      </c>
      <c r="B14" s="29">
        <f>+'Production 6'!G24</f>
        <v>0</v>
      </c>
      <c r="C14" s="29">
        <f>SUM('Production 6'!$G$30:$G$33)</f>
        <v>0</v>
      </c>
      <c r="D14" s="29">
        <f>+'Production 6'!G27</f>
        <v>0</v>
      </c>
      <c r="E14" s="29">
        <f>+'Production 6'!G37</f>
        <v>0</v>
      </c>
      <c r="F14" s="29">
        <f>SUM('Production 6'!G40:G45)</f>
        <v>0</v>
      </c>
      <c r="G14" s="63">
        <f t="shared" si="0"/>
        <v>0</v>
      </c>
      <c r="H14" s="310"/>
      <c r="I14" s="302"/>
      <c r="J14" s="299">
        <f t="shared" si="1"/>
        <v>0</v>
      </c>
      <c r="K14" s="299">
        <f t="shared" si="2"/>
        <v>0</v>
      </c>
      <c r="L14" s="299">
        <f t="shared" si="3"/>
        <v>0</v>
      </c>
      <c r="M14" s="299">
        <f t="shared" si="4"/>
        <v>0</v>
      </c>
      <c r="N14" s="299">
        <f t="shared" si="5"/>
        <v>0</v>
      </c>
      <c r="O14" s="103"/>
      <c r="R14" s="65">
        <f>IF('Production 6'!$G$10&lt;2,'PR sum'!$B14/13,0)</f>
        <v>0</v>
      </c>
      <c r="S14" s="65">
        <f>IF('Production 6'!$G$10&lt;=2,'PR sum'!$B14/13,0)</f>
        <v>0</v>
      </c>
      <c r="T14" s="65">
        <f>IF('Production 6'!$G$10&lt;=3,'PR sum'!$B14/13,0)</f>
        <v>0</v>
      </c>
      <c r="U14" s="65">
        <f>IF('Production 6'!$G$10&lt;=4,'PR sum'!$B14/13,0)</f>
        <v>0</v>
      </c>
      <c r="V14" s="65">
        <f>IF('Production 6'!$G$10&lt;=5,'PR sum'!$B14/13,0)</f>
        <v>0</v>
      </c>
      <c r="W14" s="65">
        <f>IF('Production 6'!$G$10&lt;=6,'PR sum'!$B14/13,0)</f>
        <v>0</v>
      </c>
      <c r="X14" s="65">
        <f>IF('Production 6'!$G$10&lt;=7,'PR sum'!$B14/13,0)</f>
        <v>0</v>
      </c>
      <c r="Y14" s="65">
        <f>IF('Production 6'!$G$10&lt;=8,'PR sum'!$B14/13,0)</f>
        <v>0</v>
      </c>
      <c r="Z14" s="65">
        <f>IF('Production 6'!$G$10&lt;=9,'PR sum'!$B14/13,0)</f>
        <v>0</v>
      </c>
      <c r="AA14" s="65">
        <f>IF('Production 6'!$G$10&lt;=10,'PR sum'!$B14/13,0)</f>
        <v>0</v>
      </c>
      <c r="AB14" s="65">
        <f>IF('Production 1'!$G$10&lt;=11,'PR sum'!$B14/13,0)</f>
        <v>0</v>
      </c>
      <c r="AC14" s="65">
        <f>IF('Production 6'!$G$10&lt;=12,'PR sum'!$B14/13,0)</f>
        <v>0</v>
      </c>
      <c r="AD14" s="65">
        <f>IF('Production 6'!$G$10&lt;=13,'PR sum'!$B14/13,0)</f>
        <v>0</v>
      </c>
      <c r="AF14" s="65">
        <f>IF('Production 6'!$G$10&lt;2,'PR sum'!$C14/13,0)</f>
        <v>0</v>
      </c>
      <c r="AG14" s="65">
        <f>IF('Production 6'!$G$10&lt;=2,'PR sum'!$C14/13,0)</f>
        <v>0</v>
      </c>
      <c r="AH14" s="65">
        <f>IF('Production 6'!$G$10&lt;=3,'PR sum'!$C14/13,0)</f>
        <v>0</v>
      </c>
      <c r="AI14" s="65">
        <f>IF('Production 6'!$G$10&lt;=4,'PR sum'!$C14/13,0)</f>
        <v>0</v>
      </c>
      <c r="AJ14" s="65">
        <f>IF('Production 6'!$G$10&lt;=5,'PR sum'!$C14/13,0)</f>
        <v>0</v>
      </c>
      <c r="AK14" s="65">
        <f>IF('Production 6'!$G$10&lt;=6,'PR sum'!$C14/13,0)</f>
        <v>0</v>
      </c>
      <c r="AL14" s="65">
        <f>IF('Production 6'!$G$10&lt;=7,'PR sum'!$C14/13,0)</f>
        <v>0</v>
      </c>
      <c r="AM14" s="65">
        <f>IF('Production 6'!$G$10&lt;=8,'PR sum'!$C14/13,0)</f>
        <v>0</v>
      </c>
      <c r="AN14" s="65">
        <f>IF('Production 6'!$G$10&lt;=9,'PR sum'!$C14/13,0)</f>
        <v>0</v>
      </c>
      <c r="AO14" s="65">
        <f>IF('Production 6'!$G$10&lt;=10,'PR sum'!$C14/13,0)</f>
        <v>0</v>
      </c>
      <c r="AP14" s="65">
        <f>IF('Production 1'!$G$10&lt;=11,'PR sum'!$C14/13,0)</f>
        <v>0</v>
      </c>
      <c r="AQ14" s="65">
        <f>IF('Production 6'!$G$10&lt;=12,'PR sum'!$C14/13,0)</f>
        <v>0</v>
      </c>
      <c r="AR14" s="65">
        <f>IF('Production 6'!$G$10&lt;=13,'PR sum'!$C14/13,0)</f>
        <v>0</v>
      </c>
      <c r="AT14" s="65">
        <f>IF('Production 6'!$G$10&lt;2,'PR sum'!$D14/13,0)</f>
        <v>0</v>
      </c>
      <c r="AU14" s="65">
        <f>IF('Production 6'!$G$10&lt;=2,'PR sum'!$D14/13,0)</f>
        <v>0</v>
      </c>
      <c r="AV14" s="65">
        <f>IF('Production 6'!$G$10&lt;=3,'PR sum'!$D14/13,0)</f>
        <v>0</v>
      </c>
      <c r="AW14" s="65">
        <f>IF('Production 6'!$G$10&lt;=4,'PR sum'!$D14/13,0)</f>
        <v>0</v>
      </c>
      <c r="AX14" s="65">
        <f>IF('Production 6'!$G$10&lt;=5,'PR sum'!$D14/13,0)</f>
        <v>0</v>
      </c>
      <c r="AY14" s="65">
        <f>IF('Production 6'!$G$10&lt;=6,'PR sum'!$D14/13,0)</f>
        <v>0</v>
      </c>
      <c r="AZ14" s="65">
        <f>IF('Production 6'!$G$10&lt;=7,'PR sum'!$D14/13,0)</f>
        <v>0</v>
      </c>
      <c r="BA14" s="65">
        <f>IF('Production 6'!$G$10&lt;=8,'PR sum'!$D14/13,0)</f>
        <v>0</v>
      </c>
      <c r="BB14" s="65">
        <f>IF('Production 6'!$G$10&lt;=9,'PR sum'!$D14/13,0)</f>
        <v>0</v>
      </c>
      <c r="BC14" s="65">
        <f>IF('Production 6'!$G$10&lt;=10,'PR sum'!$D14/13,0)</f>
        <v>0</v>
      </c>
      <c r="BD14" s="65">
        <f>IF('Production 1'!$G$10&lt;=11,'PR sum'!$D14/13,0)</f>
        <v>0</v>
      </c>
      <c r="BE14" s="65">
        <f>IF('Production 6'!$G$10&lt;=12,'PR sum'!$D14/13,0)</f>
        <v>0</v>
      </c>
      <c r="BF14" s="65">
        <f>IF('Production 6'!$G$10&lt;=13,'PR sum'!$D14/13,0)</f>
        <v>0</v>
      </c>
      <c r="BH14" s="65">
        <f>IF('Production 6'!$G$10&lt;2,'PR sum'!$E14/13,0)</f>
        <v>0</v>
      </c>
      <c r="BI14" s="65">
        <f>IF('Production 6'!$G$10&lt;=2,'PR sum'!$E14/13,0)</f>
        <v>0</v>
      </c>
      <c r="BJ14" s="65">
        <f>IF('Production 6'!$G$10&lt;=3,'PR sum'!$E14/13,0)</f>
        <v>0</v>
      </c>
      <c r="BK14" s="65">
        <f>IF('Production 6'!$G$10&lt;=4,'PR sum'!$E14/13,0)</f>
        <v>0</v>
      </c>
      <c r="BL14" s="65">
        <f>IF('Production 6'!$G$10&lt;=5,'PR sum'!$E14/13,0)</f>
        <v>0</v>
      </c>
      <c r="BM14" s="65">
        <f>IF('Production 6'!$G$10&lt;=6,'PR sum'!$E14/13,0)</f>
        <v>0</v>
      </c>
      <c r="BN14" s="65">
        <f>IF('Production 6'!$G$10&lt;=7,'PR sum'!$E14/13,0)</f>
        <v>0</v>
      </c>
      <c r="BO14" s="65">
        <f>IF('Production 6'!$G$10&lt;=8,'PR sum'!$E14/13,0)</f>
        <v>0</v>
      </c>
      <c r="BP14" s="65">
        <f>IF('Production 6'!$G$10&lt;=9,'PR sum'!$E14/13,0)</f>
        <v>0</v>
      </c>
      <c r="BQ14" s="65">
        <f>IF('Production 6'!$G$10&lt;=10,'PR sum'!$E14/13,0)</f>
        <v>0</v>
      </c>
      <c r="BR14" s="65">
        <f>IF('Production 1'!$G$10&lt;=11,'PR sum'!$E14/13,0)</f>
        <v>0</v>
      </c>
      <c r="BS14" s="65">
        <f>IF('Production 6'!$G$10&lt;=12,'PR sum'!$E14/13,0)</f>
        <v>0</v>
      </c>
      <c r="BT14" s="65">
        <f>IF('Production 6'!$G$10&lt;=13,'PR sum'!$E14/13,0)</f>
        <v>0</v>
      </c>
      <c r="BV14" s="65">
        <f>IF('Production 6'!$G$10&lt;2,'PR sum'!$F14/13,0)</f>
        <v>0</v>
      </c>
      <c r="BW14" s="65">
        <f>IF('Production 6'!$G$10&lt;=2,'PR sum'!$F14/13,0)</f>
        <v>0</v>
      </c>
      <c r="BX14" s="65">
        <f>IF('Production 6'!$G$10&lt;=3,'PR sum'!$F14/13,0)</f>
        <v>0</v>
      </c>
      <c r="BY14" s="65">
        <f>IF('Production 6'!$G$10&lt;=4,'PR sum'!$F14/13,0)</f>
        <v>0</v>
      </c>
      <c r="BZ14" s="65">
        <f>IF('Production 6'!$G$10&lt;=5,'PR sum'!$F14/13,0)</f>
        <v>0</v>
      </c>
      <c r="CA14" s="65">
        <f>IF('Production 6'!$G$10&lt;=6,'PR sum'!$F14/13,0)</f>
        <v>0</v>
      </c>
      <c r="CB14" s="65">
        <f>IF('Production 6'!$G$10&lt;=7,'PR sum'!$F14/13,0)</f>
        <v>0</v>
      </c>
      <c r="CC14" s="65">
        <f>IF('Production 6'!$G$10&lt;=8,'PR sum'!$F14/13,0)</f>
        <v>0</v>
      </c>
      <c r="CD14" s="65">
        <f>IF('Production 6'!$G$10&lt;=9,'PR sum'!$F14/13,0)</f>
        <v>0</v>
      </c>
      <c r="CE14" s="65">
        <f>IF('Production 6'!$G$10&lt;=10,'PR sum'!$F14/13,0)</f>
        <v>0</v>
      </c>
      <c r="CF14" s="65">
        <f>IF('Production 1'!$G$10&lt;=11,'PR sum'!$F14/13,0)</f>
        <v>0</v>
      </c>
      <c r="CG14" s="65">
        <f>IF('Production 6'!$G$10&lt;=12,'PR sum'!$F14/13,0)</f>
        <v>0</v>
      </c>
      <c r="CH14" s="65">
        <f>IF('Production 6'!$G$10&lt;=13,'PR sum'!$F14/13,0)</f>
        <v>0</v>
      </c>
      <c r="CJ14" s="299">
        <f t="shared" si="6"/>
        <v>0</v>
      </c>
      <c r="CK14" s="299">
        <f>IF(SUM($R14:S14,$AF14:AG14,$AT14:AU14,$BH14:BI14,$BV14:BW14)&lt;$J$4,(SUM($R14:S14,$AF14:$AG14,$AT14:$AU14,$BH14:BI14,$BV14:BW14)*$J$5)-SUM($CJ14:CJ14),(($J$4*$J$5)-SUM($CJ14:CJ14)))</f>
        <v>0</v>
      </c>
      <c r="CL14" s="299">
        <f>IF(SUM($R14:T14,$AF14:AH14,$AT14:AV14,$BH14:BJ14,$BV14:BX14)&lt;$J$4,(SUM($R14:T14,$AF14:$AG14,$AT14:$AU14,$BH14:BJ14,$BV14:BX14)*$J$5)-SUM($CJ14:CK14),(($J$4*$J$5)-SUM($CJ14:CK14)))</f>
        <v>0</v>
      </c>
      <c r="CM14" s="299">
        <f>IF(SUM($R14:U14,$AF14:AI14,$AT14:AW14,$BH14:BK14,$BV14:BY14)&lt;$J$4,(SUM($R14:U14,$AF14:$AG14,$AT14:$AU14,$BH14:BK14,$BV14:BY14)*$J$5)-SUM($CJ14:CL14),(($J$4*$J$5)-SUM($CJ14:CL14)))</f>
        <v>0</v>
      </c>
      <c r="CN14" s="299">
        <f>IF(SUM($R14:V14,$AF14:AJ14,$AT14:AX14,$BH14:BL14,$BV14:BZ14)&lt;$J$4,(SUM($R14:V14,$AF14:$AG14,$AT14:$AU14,$BH14:BL14,$BV14:BZ14)*$J$5)-SUM($CJ14:CM14),(($J$4*$J$5)-SUM($CJ14:CM14)))</f>
        <v>0</v>
      </c>
      <c r="CO14" s="299">
        <f>IF(SUM($R14:W14,$AF14:AK14,$AT14:AY14,$BH14:BM14,$BV14:CA14)&lt;$J$4,(SUM($R14:W14,$AF14:$AG14,$AT14:$AU14,$BH14:BM14,$BV14:CA14)*$J$5)-SUM($CJ14:CN14),(($J$4*$J$5)-SUM($CJ14:CN14)))</f>
        <v>0</v>
      </c>
      <c r="CP14" s="299">
        <f>IF(SUM($R14:X14,$AF14:AL14,$AT14:AZ14,$BH14:BN14,$BV14:CB14)&lt;$J$4,(SUM($R14:X14,$AF14:$AG14,$AT14:$AU14,$BH14:BN14,$BV14:CB14)*$J$5)-SUM($CJ14:CO14),(($J$4*$J$5)-SUM($CJ14:CO14)))</f>
        <v>0</v>
      </c>
      <c r="CQ14" s="299">
        <f>IF(SUM($R14:Y14,$AF14:AM14,$AT14:BA14,$BH14:BO14,$BV14:CC14)&lt;$J$4,(SUM($R14:Y14,$AF14:$AG14,$AT14:$AU14,$BH14:BO14,$BV14:CC14)*$J$5)-SUM($CJ14:CP14),(($J$4*$J$5)-SUM($CJ14:CP14)))</f>
        <v>0</v>
      </c>
      <c r="CR14" s="299">
        <f>IF(SUM($R14:Z14,$AF14:AN14,$AT14:BB14,$BH14:BP14,$BV14:CD14)&lt;$J$4,(SUM($R14:Z14,$AF14:$AG14,$AT14:$AU14,$BH14:BP14,$BV14:CD14)*$J$5)-SUM($CJ14:CQ14),(($J$4*$J$5)-SUM($CJ14:CQ14)))</f>
        <v>0</v>
      </c>
      <c r="CS14" s="299">
        <f>IF(SUM($R14:AA14,$AF14:AO14,$AT14:BC14,$BH14:BQ14,$BV14:CE14)&lt;$J$4,(SUM($R14:AA14,$AF14:$AG14,$AT14:$AU14,$BH14:BQ14,$BV14:CE14)*$J$5)-SUM($CJ14:CR14),(($J$4*$J$5)-SUM($CJ14:CR14)))</f>
        <v>0</v>
      </c>
      <c r="CT14" s="299">
        <f>IF(SUM($R14:AB14,$AF14:AP14,$AT14:BD14,$BH14:BR14,$BV14:CF14)&lt;$J$4,(SUM($R14:AB14,$AF14:$AG14,$AT14:$AU14,$BH14:BR14,$BV14:CF14)*$J$5)-SUM($CJ14:CS14),(($J$4*$J$5)-SUM($CJ14:CS14)))</f>
        <v>0</v>
      </c>
      <c r="CU14" s="299">
        <f>IF(SUM($R14:AC14,$AF14:AQ14,$AT14:BE14,$BH14:BS14,$BV14:CG14)&lt;$J$4,(SUM($R14:AC14,$AF14:$AG14,$AT14:$AU14,$BH14:BS14,$BV14:CG14)*$J$5)-SUM($CJ14:CT14),(($J$4*$J$5)-SUM($CJ14:CT14)))</f>
        <v>0</v>
      </c>
      <c r="CV14" s="299">
        <f>IF(SUM($R14:AD14,$AF14:AR14,$AT14:BF14,$BH14:BT14,$BV14:CH14)&lt;$J$4,(SUM($R14:AD14,$AF14:$AG14,$AT14:$AU14,$BH14:BT14,$BV14:CH14)*$J$5)-SUM($CJ14:CU14),(($J$4*$J$5)-SUM($CJ14:CU14)))</f>
        <v>0</v>
      </c>
      <c r="CX14" s="299">
        <f t="shared" ref="CX14" si="13">IF(SUM(R14,AF14,AT14,BH14,BV14)&lt;$K$4,SUM(R14,AF14,AT14,BH14,BV14)*$K$5,($K$4*$K$5))</f>
        <v>0</v>
      </c>
      <c r="CY14" s="299">
        <f>IF(SUM($R14:S14,$AF14:AG14,$AT14:AU14,$BH14:BI14,$BV14:BW14)&lt;$K$4,(SUM($R14:S14,$AF14:AG14,$AT14:AU14,$BH14:BI14,$BV14:BW14)*$K$5)-SUM($CX14),(($K$4*$K$5)-SUM($CX14)))</f>
        <v>0</v>
      </c>
      <c r="CZ14" s="299">
        <f>IF(SUM($R14:T14,$AF14:AH14,$AT14:AV14,$BH14:BJ14,$BV14:BX14)&lt;$K$4,(SUM($R14:T14,$AF14:AH14,$AT14:AV14,$BH14:BJ14,$BV14:BX14)*$K$5)-SUM($CX14:CY14),(($K$4*$K$5)-SUM($CX14:CY14)))</f>
        <v>0</v>
      </c>
      <c r="DA14" s="299">
        <f>IF(SUM($R14:U14,$AF14:AI14,$AT14:AW14,$BH14:BK14,$BV14:BY14)&lt;$K$4,(SUM($R14:U14,$AF14:AI14,$AT14:AW14,$BH14:BK14,$BV14:BY14)*$K$5)-SUM($CX14:CZ14),(($K$4*$K$5)-SUM($CX14:CZ14)))</f>
        <v>0</v>
      </c>
      <c r="DB14" s="299">
        <f>IF(SUM($R14:V14,$AF14:AJ14,$AT14:AX14,$BH14:BL14,$BV14:BZ14)&lt;$K$4,(SUM($R14:V14,$AF14:AJ14,$AT14:AX14,$BH14:BL14,$BV14:BZ14)*$K$5)-SUM($CX14:DA14),(($K$4*$K$5)-SUM($CX14:DA14)))</f>
        <v>0</v>
      </c>
      <c r="DC14" s="299">
        <f>IF(SUM($R14:W14,$AF14:AK14,$AT14:AY14,$BH14:BM14,$BV14:CA14)&lt;$K$4,(SUM($R14:W14,$AF14:AK14,$AT14:AY14,$BH14:BM14,$BV14:CA14)*$K$5)-SUM($CX14:DB14),(($K$4*$K$5)-SUM($CX14:DB14)))</f>
        <v>0</v>
      </c>
      <c r="DD14" s="299">
        <f>IF(SUM($R14:X14,$AF14:AL14,$AT14:AZ14,$BH14:BN14,$BV14:CB14)&lt;$K$4,(SUM($R14:X14,$AF14:AL14,$AT14:AZ14,$BH14:BN14,$BV14:CB14)*$K$5)-SUM($CX14:DC14),(($K$4*$K$5)-SUM($CX14:DC14)))</f>
        <v>0</v>
      </c>
      <c r="DE14" s="299">
        <f>IF(SUM($R14:Y14,$AF14:AM14,$AT14:BA14,$BH14:BO14,$BV14:CC14)&lt;$K$4,(SUM($R14:Y14,$AF14:AM14,$AT14:BA14,$BH14:BO14,$BV14:CC14)*$K$5)-SUM($CX14:DD14),(($K$4*$K$5)-SUM($CX14:DD14)))</f>
        <v>0</v>
      </c>
      <c r="DF14" s="299">
        <f>IF(SUM($R14:Z14,$AF14:AN14,$AT14:BB14,$BH14:BP14,$BV14:CD14)&lt;$K$4,(SUM($R14:Z14,$AF14:AN14,$AT14:BB14,$BH14:BP14,$BV14:CD14)*$K$5)-SUM($CX14:DE14),(($K$4*$K$5)-SUM($CX14:DE14)))</f>
        <v>0</v>
      </c>
      <c r="DG14" s="299">
        <f>IF(SUM($R14:AA14,$AF14:AO14,$AT14:BC14,$BH14:BQ14,$BV14:CE14)&lt;$K$4,(SUM($R14:AA14,$AF14:AO14,$AT14:BC14,$BH14:BQ14,$BV14:CE14)*$K$5)-SUM($CX14:DF14),(($K$4*$K$5)-SUM($CX14:DF14)))</f>
        <v>0</v>
      </c>
      <c r="DH14" s="299">
        <f>IF(SUM($R14:AB14,$AF14:AP14,$AT14:BD14,$BH14:BR14,$BV14:CF14)&lt;$K$4,(SUM($R14:AB14,$AF14:AP14,$AT14:BD14,$BH14:BR14,$BV14:CF14)*$K$5)-SUM($CX14:DG14),(($K$4*$K$5)-SUM($CX14:DG14)))</f>
        <v>0</v>
      </c>
      <c r="DI14" s="299">
        <f>IF(SUM($R14:AC14,$AF14:AQ14,$AT14:BE14,$BH14:BS14,$BV14:CG14)&lt;$K$4,(SUM($R14:AC14,$AF14:AQ14,$AT14:BE14,$BH14:BS14,$BV14:CG14)*$K$5)-SUM($CX14:DH14),(($K$4*$K$5)-SUM($CX14:DH14)))</f>
        <v>0</v>
      </c>
      <c r="DJ14" s="299">
        <f>IF(SUM($R14:AD14,$AF14:AR14,$AT14:BF14,$BH14:BT14,$BV14:CH14)&lt;$K$4,(SUM($R14:AD14,$AF14:AR14,$AT14:BF14,$BH14:BT14,$BV14:CH14)*$K$5)-SUM($CX14:DI14),(($K$4*$K$5)-SUM($CX14:DI14)))</f>
        <v>0</v>
      </c>
      <c r="DL14" s="299">
        <f>SUM(R14,AF14,AT14,BH14,BV14)*$L$5</f>
        <v>0</v>
      </c>
      <c r="DM14" s="299">
        <f t="shared" ref="DM14" si="14">SUM(S14,AG14,AU14,BI14,BW14)*$L$5</f>
        <v>0</v>
      </c>
      <c r="DN14" s="299">
        <f t="shared" ref="DN14" si="15">SUM(T14,AH14,AV14,BJ14,BX14)*$L$5</f>
        <v>0</v>
      </c>
      <c r="DO14" s="299">
        <f t="shared" ref="DO14" si="16">SUM(U14,AI14,AW14,BK14,BY14)*$L$5</f>
        <v>0</v>
      </c>
      <c r="DP14" s="299">
        <f t="shared" ref="DP14" si="17">SUM(V14,AJ14,AX14,BL14,BZ14)*$L$5</f>
        <v>0</v>
      </c>
      <c r="DQ14" s="299">
        <f t="shared" ref="DQ14" si="18">SUM(W14,AK14,AY14,BM14,CA14)*$L$5</f>
        <v>0</v>
      </c>
      <c r="DR14" s="299">
        <f t="shared" ref="DR14" si="19">SUM(X14,AL14,AZ14,BN14,CB14)*$L$5</f>
        <v>0</v>
      </c>
      <c r="DS14" s="299">
        <f t="shared" ref="DS14" si="20">SUM(Y14,AM14,BA14,BO14,CC14)*$L$5</f>
        <v>0</v>
      </c>
      <c r="DT14" s="299">
        <f t="shared" ref="DT14" si="21">SUM(Z14,AN14,BB14,BP14,CD14)*$L$5</f>
        <v>0</v>
      </c>
      <c r="DU14" s="299">
        <f t="shared" ref="DU14" si="22">SUM(AA14,AO14,BC14,BQ14,CE14)*$L$5</f>
        <v>0</v>
      </c>
      <c r="DV14" s="299">
        <f t="shared" ref="DV14" si="23">SUM(AB14,AP14,BD14,BR14,CF14)*$L$5</f>
        <v>0</v>
      </c>
      <c r="DW14" s="299">
        <f t="shared" ref="DW14" si="24">SUM(AC14,AQ14,BE14,BS14,CG14)*$L$5</f>
        <v>0</v>
      </c>
      <c r="DX14" s="299">
        <f t="shared" ref="DX14" si="25">SUM(AD14,AR14,BF14,BT14,CH14)*$L$5</f>
        <v>0</v>
      </c>
      <c r="DZ14" s="299">
        <f>IF(SUM($R14:R14,$AF14:AF14,$AT14:AT14,$BH14:BH14,$BV14:BV14)&lt;$M$4,SUM(R14,AF14,AT14,BH14,BV14)*$M$5,($M$4*$M$5-SUM(DY14:$DZ14)))</f>
        <v>0</v>
      </c>
      <c r="EA14" s="299">
        <f>IF(SUM($R14:S14,$AF14:AG14,$AT14:AU14,$BH14:BI14,$BV14:BW14)&lt;$M$4,SUM(S14,AG14,AU14,BI14,BW14)*$M$5,($M$4*$M$5-SUM($DZ14:DZ14)))</f>
        <v>0</v>
      </c>
      <c r="EB14" s="299">
        <f>IF(SUM($R14:T14,$AF14:AH14,$AT14:AV14,$BH14:BJ14,$BV14:BX14)&lt;$M$4,SUM(T14,AH14,AV14,BJ14,BX14)*$M$5,($M$4*$M$5-SUM($DZ14:EA14)))</f>
        <v>0</v>
      </c>
      <c r="EC14" s="299">
        <f>IF(SUM($R14:U14,$AF14:AI14,$AT14:AW14,$BH14:BK14,$BV14:BY14)&lt;$M$4,SUM(U14,AI14,AW14,BK14,BY14)*$M$5,($M$4*$M$5-SUM($DZ14:EB14)))</f>
        <v>0</v>
      </c>
      <c r="ED14" s="299">
        <f>IF(SUM($R14:V14,$AF14:AJ14,$AT14:AX14,$BH14:BL14,$BV14:BZ14)&lt;$M$4,SUM(V14,AJ14,AX14,BL14,BZ14)*$M$5,($M$4*$M$5-SUM($DZ14:EC14)))</f>
        <v>0</v>
      </c>
      <c r="EE14" s="299">
        <f>IF(SUM($R14:W14,$AF14:AK14,$AT14:AY14,$BH14:BM14,$BV14:CA14)&lt;$M$4,SUM(W14,AK14,AY14,BM14,CA14)*$M$5,($M$4*$M$5-SUM($DZ14:ED14)))</f>
        <v>0</v>
      </c>
      <c r="EF14" s="299">
        <f>IF(SUM($R14:X14,$AF14:AL14,$AT14:AZ14,$BH14:BN14,$BV14:CB14)&lt;$M$4,SUM(X14,AL14,AZ14,BN14,CB14)*$M$5,($M$4*$M$5-SUM($DZ14:EE14)))</f>
        <v>0</v>
      </c>
      <c r="EG14" s="299">
        <f>IF(SUM($R14:Y14,$AF14:AM14,$AT14:BA14,$BH14:BO14,$BV14:CC14)&lt;$M$4,SUM(Y14,AM14,BA14,BO14,CC14)*$M$5,($M$4*$M$5-SUM($DZ14:EF14)))</f>
        <v>0</v>
      </c>
      <c r="EH14" s="299">
        <f>IF(SUM($R14:Z14,$AF14:AN14,$AT14:BB14,$BH14:BP14,$BV14:CD14)&lt;$M$4,SUM(Z14,AN14,BB14,BP14,CD14)*$M$5,($M$4*$M$5-SUM($DZ14:EG14)))</f>
        <v>0</v>
      </c>
      <c r="EI14" s="299">
        <f>IF(SUM($R14:AA14,$AF14:AO14,$AT14:BC14,$BH14:BQ14,$BV14:CE14)&lt;$M$4,SUM(AA14,AO14,BC14,BQ14,CE14)*$M$5,($M$4*$M$5-SUM($DZ14:EH14)))</f>
        <v>0</v>
      </c>
      <c r="EJ14" s="299">
        <f>IF(SUM($R14:AB14,$AF14:AP14,$AT14:BD14,$BH14:BR14,$BV14:CF14)&lt;$M$4,SUM(AB14,AP14,BD14,BR14,CF14)*$M$5,($M$4*$M$5-SUM($DZ14:EI14)))</f>
        <v>0</v>
      </c>
      <c r="EK14" s="299">
        <f>IF(SUM($R14:AC14,$AF14:AQ14,$AT14:BE14,$BH14:BS14,$BV14:CG14)&lt;$M$4,SUM(AC14,AQ14,BE14,BS14,CG14)*$M$5,($M$4*$M$5-SUM($DZ14:EJ14)))</f>
        <v>0</v>
      </c>
      <c r="EL14" s="299">
        <f>IF(SUM($R14:AD14,$AF14:AR14,$AT14:BF14,$BH14:BT14,$BV14:CH14)&lt;$M$4,SUM(AD14,AR14,BF14,BT14,CH14)*$M$5,($M$4*$M$5-SUM($DZ14:EK14)))</f>
        <v>0</v>
      </c>
      <c r="EN14" s="299">
        <f t="shared" si="8"/>
        <v>0</v>
      </c>
      <c r="EO14" s="299">
        <f t="shared" ref="EO14" si="26">SUM(CK14,CY14,DM14,EA14)</f>
        <v>0</v>
      </c>
      <c r="EP14" s="299">
        <f t="shared" ref="EP14" si="27">SUM(CL14,CZ14,DN14,EB14)</f>
        <v>0</v>
      </c>
      <c r="EQ14" s="299">
        <f t="shared" ref="EQ14" si="28">SUM(CM14,DA14,DO14,EC14)</f>
        <v>0</v>
      </c>
      <c r="ER14" s="299">
        <f t="shared" ref="ER14" si="29">SUM(CN14,DB14,DP14,ED14)</f>
        <v>0</v>
      </c>
      <c r="ES14" s="299">
        <f t="shared" ref="ES14" si="30">SUM(CO14,DC14,DQ14,EE14)</f>
        <v>0</v>
      </c>
      <c r="ET14" s="299">
        <f t="shared" ref="ET14" si="31">SUM(CP14,DD14,DR14,EF14)</f>
        <v>0</v>
      </c>
      <c r="EU14" s="299">
        <f t="shared" ref="EU14" si="32">SUM(CQ14,DE14,DS14,EG14)</f>
        <v>0</v>
      </c>
      <c r="EV14" s="299">
        <f t="shared" ref="EV14" si="33">SUM(CR14,DF14,DT14,EH14)</f>
        <v>0</v>
      </c>
      <c r="EW14" s="299">
        <f t="shared" ref="EW14" si="34">SUM(CS14,DG14,DU14,EI14)</f>
        <v>0</v>
      </c>
      <c r="EX14" s="299">
        <f t="shared" ref="EX14" si="35">SUM(CT14,DH14,DV14,EJ14)</f>
        <v>0</v>
      </c>
      <c r="EY14" s="299">
        <f t="shared" ref="EY14" si="36">SUM(CU14,DI14,DW14,EK14)</f>
        <v>0</v>
      </c>
      <c r="EZ14" s="299">
        <f t="shared" ref="EZ14" si="37">SUM(CV14,DJ14,DX14,EL14)</f>
        <v>0</v>
      </c>
    </row>
    <row r="15" spans="1:156" ht="13.5" thickBot="1" x14ac:dyDescent="0.25">
      <c r="A15" s="43"/>
      <c r="B15" s="30"/>
      <c r="C15" s="30"/>
      <c r="D15" s="30"/>
      <c r="E15" s="30"/>
      <c r="F15" s="30"/>
      <c r="G15" s="63"/>
      <c r="H15" s="310"/>
      <c r="I15" s="302"/>
      <c r="J15" s="299"/>
      <c r="K15" s="299"/>
      <c r="L15" s="299"/>
      <c r="M15" s="299"/>
      <c r="N15" s="299"/>
      <c r="O15" s="103"/>
      <c r="AB15" s="65">
        <f>IF('Production 1'!$G$10&lt;=11,'PR sum'!$B15/13,0)</f>
        <v>0</v>
      </c>
    </row>
    <row r="16" spans="1:156" x14ac:dyDescent="0.2">
      <c r="A16" s="43" t="s">
        <v>301</v>
      </c>
      <c r="B16" s="53">
        <f>SUM($B$9:B15)</f>
        <v>163280</v>
      </c>
      <c r="C16" s="53">
        <f>SUM(C9:C15)</f>
        <v>0</v>
      </c>
      <c r="D16" s="53">
        <f>SUM(D9:D15)</f>
        <v>23452.5</v>
      </c>
      <c r="E16" s="53">
        <f>SUM(E9:E15)</f>
        <v>0</v>
      </c>
      <c r="F16" s="53">
        <f>SUM(F9:F15)</f>
        <v>400</v>
      </c>
      <c r="G16" s="66">
        <f>SUM(G9:G15)</f>
        <v>187132.5</v>
      </c>
      <c r="H16" s="311"/>
      <c r="I16" s="302"/>
      <c r="J16" s="299">
        <f>SUM(J9:J15)</f>
        <v>1122.7950000000001</v>
      </c>
      <c r="K16" s="299">
        <f>SUM(K9:K15)</f>
        <v>11602.215</v>
      </c>
      <c r="L16" s="299">
        <f>SUM(L9:L15)</f>
        <v>2713.4212500000003</v>
      </c>
      <c r="M16" s="299">
        <f>SUM(M9:M15)</f>
        <v>6527.2000000000007</v>
      </c>
      <c r="N16" s="299">
        <f>SUM(N9:N15)</f>
        <v>21965.631249999999</v>
      </c>
      <c r="O16" s="304">
        <f>IF(G16=0,0,N16/G16)</f>
        <v>0.11738009832605238</v>
      </c>
      <c r="R16" s="105">
        <f>SUM(R9:R15)</f>
        <v>12560</v>
      </c>
      <c r="S16" s="105">
        <f t="shared" ref="S16:AD16" si="38">SUM(S9:S15)</f>
        <v>12560</v>
      </c>
      <c r="T16" s="105">
        <f t="shared" si="38"/>
        <v>12560</v>
      </c>
      <c r="U16" s="105">
        <f t="shared" si="38"/>
        <v>12560</v>
      </c>
      <c r="V16" s="105">
        <f t="shared" si="38"/>
        <v>12560</v>
      </c>
      <c r="W16" s="105">
        <f t="shared" si="38"/>
        <v>12560</v>
      </c>
      <c r="X16" s="105">
        <f t="shared" si="38"/>
        <v>12560</v>
      </c>
      <c r="Y16" s="105">
        <f t="shared" si="38"/>
        <v>12560</v>
      </c>
      <c r="Z16" s="105">
        <f t="shared" si="38"/>
        <v>12560</v>
      </c>
      <c r="AA16" s="105">
        <f t="shared" si="38"/>
        <v>12560</v>
      </c>
      <c r="AB16" s="105">
        <f t="shared" si="38"/>
        <v>12560</v>
      </c>
      <c r="AC16" s="105">
        <f t="shared" si="38"/>
        <v>12560</v>
      </c>
      <c r="AD16" s="105">
        <f t="shared" si="38"/>
        <v>12560</v>
      </c>
      <c r="AF16" s="105">
        <f t="shared" ref="AF16:AR16" si="39">SUM(AF9:AF15)</f>
        <v>0</v>
      </c>
      <c r="AG16" s="105">
        <f t="shared" si="39"/>
        <v>0</v>
      </c>
      <c r="AH16" s="105">
        <f t="shared" si="39"/>
        <v>0</v>
      </c>
      <c r="AI16" s="105">
        <f t="shared" si="39"/>
        <v>0</v>
      </c>
      <c r="AJ16" s="105">
        <f t="shared" si="39"/>
        <v>0</v>
      </c>
      <c r="AK16" s="105">
        <f t="shared" si="39"/>
        <v>0</v>
      </c>
      <c r="AL16" s="105">
        <f t="shared" si="39"/>
        <v>0</v>
      </c>
      <c r="AM16" s="105">
        <f t="shared" si="39"/>
        <v>0</v>
      </c>
      <c r="AN16" s="105">
        <f t="shared" si="39"/>
        <v>0</v>
      </c>
      <c r="AO16" s="105">
        <f t="shared" si="39"/>
        <v>0</v>
      </c>
      <c r="AP16" s="105">
        <f t="shared" si="39"/>
        <v>0</v>
      </c>
      <c r="AQ16" s="105">
        <f t="shared" si="39"/>
        <v>0</v>
      </c>
      <c r="AR16" s="105">
        <f t="shared" si="39"/>
        <v>0</v>
      </c>
      <c r="AT16" s="105">
        <f t="shared" ref="AT16:BF16" si="40">SUM(AT9:AT15)</f>
        <v>1804.0384615384614</v>
      </c>
      <c r="AU16" s="105">
        <f t="shared" si="40"/>
        <v>1804.0384615384614</v>
      </c>
      <c r="AV16" s="105">
        <f t="shared" si="40"/>
        <v>1804.0384615384614</v>
      </c>
      <c r="AW16" s="105">
        <f t="shared" si="40"/>
        <v>1804.0384615384614</v>
      </c>
      <c r="AX16" s="105">
        <f t="shared" si="40"/>
        <v>1804.0384615384614</v>
      </c>
      <c r="AY16" s="105">
        <f t="shared" si="40"/>
        <v>1804.0384615384614</v>
      </c>
      <c r="AZ16" s="105">
        <f t="shared" si="40"/>
        <v>1804.0384615384614</v>
      </c>
      <c r="BA16" s="105">
        <f t="shared" si="40"/>
        <v>1804.0384615384614</v>
      </c>
      <c r="BB16" s="105">
        <f t="shared" si="40"/>
        <v>1804.0384615384614</v>
      </c>
      <c r="BC16" s="105">
        <f t="shared" si="40"/>
        <v>1804.0384615384614</v>
      </c>
      <c r="BD16" s="105">
        <f t="shared" si="40"/>
        <v>1804.0384615384614</v>
      </c>
      <c r="BE16" s="105">
        <f t="shared" si="40"/>
        <v>1804.0384615384614</v>
      </c>
      <c r="BF16" s="105">
        <f t="shared" si="40"/>
        <v>1804.0384615384614</v>
      </c>
      <c r="BH16" s="105">
        <f t="shared" ref="BH16:BT16" si="41">SUM(BH9:BH15)</f>
        <v>0</v>
      </c>
      <c r="BI16" s="105">
        <f t="shared" si="41"/>
        <v>0</v>
      </c>
      <c r="BJ16" s="105">
        <f t="shared" si="41"/>
        <v>0</v>
      </c>
      <c r="BK16" s="105">
        <f t="shared" si="41"/>
        <v>0</v>
      </c>
      <c r="BL16" s="105">
        <f t="shared" si="41"/>
        <v>0</v>
      </c>
      <c r="BM16" s="105">
        <f t="shared" si="41"/>
        <v>0</v>
      </c>
      <c r="BN16" s="105">
        <f t="shared" si="41"/>
        <v>0</v>
      </c>
      <c r="BO16" s="105">
        <f t="shared" si="41"/>
        <v>0</v>
      </c>
      <c r="BP16" s="105">
        <f t="shared" si="41"/>
        <v>0</v>
      </c>
      <c r="BQ16" s="105">
        <f t="shared" si="41"/>
        <v>0</v>
      </c>
      <c r="BR16" s="105">
        <f t="shared" si="41"/>
        <v>0</v>
      </c>
      <c r="BS16" s="105">
        <f t="shared" si="41"/>
        <v>0</v>
      </c>
      <c r="BT16" s="105">
        <f t="shared" si="41"/>
        <v>0</v>
      </c>
      <c r="BV16" s="105">
        <f t="shared" ref="BV16:CH16" si="42">SUM(BV9:BV15)</f>
        <v>30.76923076923077</v>
      </c>
      <c r="BW16" s="105">
        <f t="shared" si="42"/>
        <v>30.76923076923077</v>
      </c>
      <c r="BX16" s="105">
        <f t="shared" si="42"/>
        <v>30.76923076923077</v>
      </c>
      <c r="BY16" s="105">
        <f t="shared" si="42"/>
        <v>30.76923076923077</v>
      </c>
      <c r="BZ16" s="105">
        <f t="shared" si="42"/>
        <v>30.76923076923077</v>
      </c>
      <c r="CA16" s="105">
        <f t="shared" si="42"/>
        <v>30.76923076923077</v>
      </c>
      <c r="CB16" s="105">
        <f t="shared" si="42"/>
        <v>30.76923076923077</v>
      </c>
      <c r="CC16" s="105">
        <f t="shared" si="42"/>
        <v>30.76923076923077</v>
      </c>
      <c r="CD16" s="105">
        <f t="shared" si="42"/>
        <v>30.76923076923077</v>
      </c>
      <c r="CE16" s="105">
        <f t="shared" si="42"/>
        <v>30.76923076923077</v>
      </c>
      <c r="CF16" s="105">
        <f t="shared" si="42"/>
        <v>30.76923076923077</v>
      </c>
      <c r="CG16" s="105">
        <f t="shared" si="42"/>
        <v>30.76923076923077</v>
      </c>
      <c r="CH16" s="105">
        <f t="shared" si="42"/>
        <v>30.76923076923077</v>
      </c>
      <c r="CJ16" s="105">
        <f t="shared" ref="CJ16:CV16" si="43">SUM(CJ9:CJ15)</f>
        <v>86.36884615384615</v>
      </c>
      <c r="CK16" s="105">
        <f t="shared" si="43"/>
        <v>77.163461538461533</v>
      </c>
      <c r="CL16" s="105">
        <f t="shared" si="43"/>
        <v>4.4676923076923103</v>
      </c>
      <c r="CM16" s="105">
        <f t="shared" si="43"/>
        <v>0</v>
      </c>
      <c r="CN16" s="105">
        <f t="shared" si="43"/>
        <v>0</v>
      </c>
      <c r="CO16" s="105">
        <f t="shared" si="43"/>
        <v>0</v>
      </c>
      <c r="CP16" s="105">
        <f t="shared" si="43"/>
        <v>0</v>
      </c>
      <c r="CQ16" s="105">
        <f t="shared" si="43"/>
        <v>0</v>
      </c>
      <c r="CR16" s="105">
        <f t="shared" si="43"/>
        <v>0</v>
      </c>
      <c r="CS16" s="105">
        <f t="shared" si="43"/>
        <v>0</v>
      </c>
      <c r="CT16" s="105">
        <f t="shared" si="43"/>
        <v>0</v>
      </c>
      <c r="CU16" s="105">
        <f t="shared" si="43"/>
        <v>0</v>
      </c>
      <c r="CV16" s="105">
        <f t="shared" si="43"/>
        <v>0</v>
      </c>
      <c r="CX16" s="105">
        <f t="shared" ref="CX16:DJ16" si="44">SUM(CX9:CX15)</f>
        <v>892.47807692307697</v>
      </c>
      <c r="CY16" s="105">
        <f t="shared" si="44"/>
        <v>892.47807692307686</v>
      </c>
      <c r="CZ16" s="105">
        <f t="shared" si="44"/>
        <v>892.47807692307777</v>
      </c>
      <c r="DA16" s="105">
        <f t="shared" si="44"/>
        <v>892.47807692307731</v>
      </c>
      <c r="DB16" s="105">
        <f t="shared" si="44"/>
        <v>892.47807692307629</v>
      </c>
      <c r="DC16" s="105">
        <f t="shared" si="44"/>
        <v>892.47807692307731</v>
      </c>
      <c r="DD16" s="105">
        <f t="shared" si="44"/>
        <v>892.4780769230772</v>
      </c>
      <c r="DE16" s="105">
        <f t="shared" si="44"/>
        <v>892.4780769230772</v>
      </c>
      <c r="DF16" s="105">
        <f t="shared" si="44"/>
        <v>892.4780769230747</v>
      </c>
      <c r="DG16" s="105">
        <f t="shared" si="44"/>
        <v>892.47807692307197</v>
      </c>
      <c r="DH16" s="105">
        <f t="shared" si="44"/>
        <v>892.47807692307401</v>
      </c>
      <c r="DI16" s="105">
        <f t="shared" si="44"/>
        <v>892.47807692307697</v>
      </c>
      <c r="DJ16" s="105">
        <f t="shared" si="44"/>
        <v>892.47807692307651</v>
      </c>
      <c r="DL16" s="105">
        <f t="shared" ref="DL16:DX16" si="45">SUM(DL9:DL15)</f>
        <v>208.72471153846155</v>
      </c>
      <c r="DM16" s="105">
        <f t="shared" si="45"/>
        <v>208.72471153846155</v>
      </c>
      <c r="DN16" s="105">
        <f t="shared" si="45"/>
        <v>208.72471153846155</v>
      </c>
      <c r="DO16" s="105">
        <f t="shared" si="45"/>
        <v>208.72471153846155</v>
      </c>
      <c r="DP16" s="105">
        <f t="shared" si="45"/>
        <v>208.72471153846155</v>
      </c>
      <c r="DQ16" s="105">
        <f t="shared" si="45"/>
        <v>208.72471153846155</v>
      </c>
      <c r="DR16" s="105">
        <f t="shared" si="45"/>
        <v>208.72471153846155</v>
      </c>
      <c r="DS16" s="105">
        <f t="shared" si="45"/>
        <v>208.72471153846155</v>
      </c>
      <c r="DT16" s="105">
        <f t="shared" si="45"/>
        <v>208.72471153846155</v>
      </c>
      <c r="DU16" s="105">
        <f t="shared" si="45"/>
        <v>208.72471153846155</v>
      </c>
      <c r="DV16" s="105">
        <f t="shared" si="45"/>
        <v>208.72471153846155</v>
      </c>
      <c r="DW16" s="105">
        <f t="shared" si="45"/>
        <v>208.72471153846155</v>
      </c>
      <c r="DX16" s="105">
        <f t="shared" si="45"/>
        <v>208.72471153846155</v>
      </c>
      <c r="DZ16" s="105">
        <f t="shared" ref="DZ16:EL16" si="46">SUM(DZ9:DZ15)</f>
        <v>590.18711538461548</v>
      </c>
      <c r="EA16" s="105">
        <f t="shared" si="46"/>
        <v>590.18711538461548</v>
      </c>
      <c r="EB16" s="105">
        <f t="shared" si="46"/>
        <v>590.18711538461548</v>
      </c>
      <c r="EC16" s="105">
        <f t="shared" si="46"/>
        <v>590.18711538461548</v>
      </c>
      <c r="ED16" s="105">
        <f t="shared" si="46"/>
        <v>590.18711538461548</v>
      </c>
      <c r="EE16" s="105">
        <f t="shared" si="46"/>
        <v>590.18711538461548</v>
      </c>
      <c r="EF16" s="105">
        <f t="shared" si="46"/>
        <v>590.18711538461548</v>
      </c>
      <c r="EG16" s="105">
        <f t="shared" si="46"/>
        <v>590.18711538461548</v>
      </c>
      <c r="EH16" s="105">
        <f t="shared" si="46"/>
        <v>590.18711538461548</v>
      </c>
      <c r="EI16" s="105">
        <f t="shared" si="46"/>
        <v>577.96596153846167</v>
      </c>
      <c r="EJ16" s="105">
        <f t="shared" si="46"/>
        <v>416.33923076923156</v>
      </c>
      <c r="EK16" s="105">
        <f t="shared" si="46"/>
        <v>128.23538461538462</v>
      </c>
      <c r="EL16" s="105">
        <f t="shared" si="46"/>
        <v>92.975384615384655</v>
      </c>
      <c r="EN16" s="105">
        <f t="shared" ref="EN16:EZ16" si="47">SUM(EN9:EN15)</f>
        <v>1777.7587500000002</v>
      </c>
      <c r="EO16" s="105">
        <f t="shared" si="47"/>
        <v>1768.5533653846153</v>
      </c>
      <c r="EP16" s="105">
        <f t="shared" si="47"/>
        <v>1695.857596153847</v>
      </c>
      <c r="EQ16" s="105">
        <f t="shared" si="47"/>
        <v>1691.3899038461543</v>
      </c>
      <c r="ER16" s="105">
        <f t="shared" si="47"/>
        <v>1691.3899038461532</v>
      </c>
      <c r="ES16" s="105">
        <f t="shared" si="47"/>
        <v>1691.3899038461541</v>
      </c>
      <c r="ET16" s="105">
        <f t="shared" si="47"/>
        <v>1691.3899038461541</v>
      </c>
      <c r="EU16" s="105">
        <f t="shared" si="47"/>
        <v>1691.3899038461541</v>
      </c>
      <c r="EV16" s="105">
        <f t="shared" si="47"/>
        <v>1691.3899038461518</v>
      </c>
      <c r="EW16" s="105">
        <f t="shared" si="47"/>
        <v>1679.1687499999953</v>
      </c>
      <c r="EX16" s="105">
        <f t="shared" si="47"/>
        <v>1517.542019230767</v>
      </c>
      <c r="EY16" s="105">
        <f t="shared" si="47"/>
        <v>1229.4381730769232</v>
      </c>
      <c r="EZ16" s="105">
        <f t="shared" si="47"/>
        <v>1194.1781730769226</v>
      </c>
    </row>
    <row r="17" spans="1:156" x14ac:dyDescent="0.2">
      <c r="A17" s="43" t="s">
        <v>302</v>
      </c>
      <c r="B17" s="29">
        <f>+B16/13*3</f>
        <v>37680</v>
      </c>
      <c r="C17" s="29">
        <f t="shared" ref="C17:G17" si="48">+C16/13*3</f>
        <v>0</v>
      </c>
      <c r="D17" s="29">
        <f t="shared" si="48"/>
        <v>5412.1153846153848</v>
      </c>
      <c r="E17" s="29">
        <f t="shared" si="48"/>
        <v>0</v>
      </c>
      <c r="F17" s="29">
        <f t="shared" si="48"/>
        <v>92.307692307692307</v>
      </c>
      <c r="G17" s="29">
        <f t="shared" si="48"/>
        <v>43184.423076923078</v>
      </c>
      <c r="H17" s="310"/>
      <c r="I17" s="302"/>
      <c r="J17" s="299"/>
      <c r="K17" s="299"/>
      <c r="L17" s="299"/>
      <c r="M17" s="299"/>
      <c r="N17" s="299"/>
      <c r="O17" s="304"/>
    </row>
    <row r="18" spans="1:156" x14ac:dyDescent="0.2">
      <c r="A18" s="43" t="s">
        <v>303</v>
      </c>
      <c r="B18" s="29">
        <f>+B17/3*4</f>
        <v>50240</v>
      </c>
      <c r="C18" s="29">
        <f t="shared" ref="C18:G18" si="49">+C17/3*4</f>
        <v>0</v>
      </c>
      <c r="D18" s="29">
        <f t="shared" si="49"/>
        <v>7216.1538461538466</v>
      </c>
      <c r="E18" s="29">
        <f t="shared" si="49"/>
        <v>0</v>
      </c>
      <c r="F18" s="29">
        <f t="shared" si="49"/>
        <v>123.07692307692308</v>
      </c>
      <c r="G18" s="29">
        <f t="shared" si="49"/>
        <v>57579.230769230773</v>
      </c>
      <c r="H18" s="310"/>
      <c r="I18" s="302"/>
      <c r="J18" s="299"/>
      <c r="K18" s="299"/>
      <c r="L18" s="299"/>
      <c r="M18" s="299"/>
      <c r="N18" s="299"/>
      <c r="O18" s="304"/>
    </row>
    <row r="19" spans="1:156" x14ac:dyDescent="0.2">
      <c r="A19" s="43"/>
      <c r="B19" s="30"/>
      <c r="C19" s="30"/>
      <c r="D19" s="30"/>
      <c r="E19" s="30"/>
      <c r="F19" s="30"/>
      <c r="G19" s="63"/>
      <c r="H19" s="310"/>
      <c r="I19" s="302"/>
      <c r="J19" s="299"/>
      <c r="K19" s="299"/>
      <c r="L19" s="299"/>
      <c r="M19" s="299"/>
      <c r="N19" s="299"/>
      <c r="O19" s="103"/>
    </row>
    <row r="20" spans="1:156" x14ac:dyDescent="0.2">
      <c r="A20" s="43"/>
      <c r="B20" s="30"/>
      <c r="C20" s="30"/>
      <c r="D20" s="30"/>
      <c r="E20" s="30"/>
      <c r="F20" s="30"/>
      <c r="G20" s="63"/>
      <c r="H20" s="310"/>
      <c r="I20" s="302"/>
      <c r="J20" s="299"/>
      <c r="K20" s="299"/>
      <c r="L20" s="299"/>
      <c r="M20" s="299"/>
      <c r="N20" s="299"/>
      <c r="O20" s="103"/>
    </row>
    <row r="21" spans="1:156" x14ac:dyDescent="0.2">
      <c r="A21" s="43" t="s">
        <v>304</v>
      </c>
      <c r="B21" s="30"/>
      <c r="C21" s="30"/>
      <c r="D21" s="30"/>
      <c r="E21" s="30"/>
      <c r="F21" s="29"/>
      <c r="G21" s="63"/>
      <c r="H21" s="310"/>
      <c r="I21" s="302"/>
      <c r="J21" s="299"/>
      <c r="K21" s="299"/>
      <c r="L21" s="299"/>
      <c r="M21" s="299"/>
      <c r="N21" s="299"/>
      <c r="O21" s="103"/>
    </row>
    <row r="22" spans="1:156" x14ac:dyDescent="0.2">
      <c r="A22" s="68" t="str">
        <f>+'Installer 1'!$B$9</f>
        <v>Kryz Krawczyk</v>
      </c>
      <c r="B22" s="29">
        <f>+'Installer 1'!G23</f>
        <v>53040</v>
      </c>
      <c r="C22" s="29">
        <f>+'Installer 1'!G28+'Installer 1'!G30</f>
        <v>0</v>
      </c>
      <c r="D22" s="29">
        <f>+'Installer 1'!G26</f>
        <v>38250</v>
      </c>
      <c r="E22" s="29">
        <f>+'Installer 1'!G33</f>
        <v>0</v>
      </c>
      <c r="F22" s="29">
        <f>SUM('Installer 1'!G35:G39)</f>
        <v>100</v>
      </c>
      <c r="G22" s="63">
        <f>SUM(B22:F22)</f>
        <v>91390</v>
      </c>
      <c r="H22" s="310"/>
      <c r="I22" s="302"/>
      <c r="J22" s="299">
        <f>$J$5*G22</f>
        <v>548.34</v>
      </c>
      <c r="K22" s="299">
        <f>$K$5*G22</f>
        <v>5666.18</v>
      </c>
      <c r="L22" s="299">
        <f>$L$5*G22</f>
        <v>1325.155</v>
      </c>
      <c r="M22" s="299">
        <f>IF(G22&lt;$M$4,G22*$M$5,$M$4*$M$5)</f>
        <v>1631.8000000000002</v>
      </c>
      <c r="N22" s="299">
        <f>SUM(J22:M22)</f>
        <v>9171.4750000000004</v>
      </c>
      <c r="O22" s="103"/>
      <c r="R22" s="65">
        <f>IF('Installer 1'!$G$10&lt;2,'PR sum'!$B22/13,0)</f>
        <v>4080</v>
      </c>
      <c r="S22" s="65">
        <f>IF('Installer 1'!$G$10&lt;=2,'PR sum'!$B22/13,0)</f>
        <v>4080</v>
      </c>
      <c r="T22" s="65">
        <f>IF('Installer 1'!$G$10&lt;=3,'PR sum'!$B22/13,0)</f>
        <v>4080</v>
      </c>
      <c r="U22" s="65">
        <f>IF('Installer 1'!$G$10&lt;=4,'PR sum'!$B22/13,0)</f>
        <v>4080</v>
      </c>
      <c r="V22" s="65">
        <f>IF('Installer 1'!$G$10&lt;=5,'PR sum'!$B22/13,0)</f>
        <v>4080</v>
      </c>
      <c r="W22" s="65">
        <f>IF('Installer 1'!$G$10&lt;=6,'PR sum'!$B22/13,0)</f>
        <v>4080</v>
      </c>
      <c r="X22" s="65">
        <f>IF('Installer 1'!$G$10&lt;=7,'PR sum'!$B22/13,0)</f>
        <v>4080</v>
      </c>
      <c r="Y22" s="65">
        <f>IF('Installer 1'!$G$10&lt;=8,'PR sum'!$B22/13,0)</f>
        <v>4080</v>
      </c>
      <c r="Z22" s="65">
        <f>IF('Installer 1'!$G$10&lt;=9,'PR sum'!$B22/13,0)</f>
        <v>4080</v>
      </c>
      <c r="AA22" s="65">
        <f>IF('Installer 1'!$G$10&lt;=10,'PR sum'!$B22/13,0)</f>
        <v>4080</v>
      </c>
      <c r="AB22" s="65">
        <f>IF('Installer 1'!$G$10&lt;=11,'PR sum'!$B22/13,0)</f>
        <v>4080</v>
      </c>
      <c r="AC22" s="65">
        <f>IF('Installer 1'!$G$10&lt;=12,'PR sum'!$B22/13,0)</f>
        <v>4080</v>
      </c>
      <c r="AD22" s="65">
        <f>IF('Installer 1'!$G$10&lt;=13,'PR sum'!$B22/13,0)</f>
        <v>4080</v>
      </c>
      <c r="AF22" s="65">
        <f>IF('Installer 1'!$G$10&lt;2,'PR sum'!$C22/13,0)</f>
        <v>0</v>
      </c>
      <c r="AG22" s="65">
        <f>IF('Installer 1'!$G$10&lt;=2,'PR sum'!$C22/13,0)</f>
        <v>0</v>
      </c>
      <c r="AH22" s="65">
        <f>IF('Installer 1'!$G$10&lt;=3,'PR sum'!$C22/13,0)</f>
        <v>0</v>
      </c>
      <c r="AI22" s="65">
        <f>IF('Installer 1'!$G$10&lt;=4,'PR sum'!$C22/13,0)</f>
        <v>0</v>
      </c>
      <c r="AJ22" s="65">
        <f>IF('Installer 1'!$G$10&lt;=5,'PR sum'!$C22/13,0)</f>
        <v>0</v>
      </c>
      <c r="AK22" s="65">
        <f>IF('Installer 1'!$G$10&lt;=6,'PR sum'!$C22/13,0)</f>
        <v>0</v>
      </c>
      <c r="AL22" s="65">
        <f>IF('Installer 1'!$G$10&lt;=7,'PR sum'!$C22/13,0)</f>
        <v>0</v>
      </c>
      <c r="AM22" s="65">
        <f>IF('Installer 1'!$G$10&lt;=8,'PR sum'!$C22/13,0)</f>
        <v>0</v>
      </c>
      <c r="AN22" s="65">
        <f>IF('Installer 1'!$G$10&lt;=9,'PR sum'!$C22/13,0)</f>
        <v>0</v>
      </c>
      <c r="AO22" s="65">
        <f>IF('Installer 1'!$G$10&lt;=10,'PR sum'!$C22/13,0)</f>
        <v>0</v>
      </c>
      <c r="AP22" s="65">
        <f>IF('Installer 1'!$G$10&lt;=11,'PR sum'!$C22/13,0)</f>
        <v>0</v>
      </c>
      <c r="AQ22" s="65">
        <f>IF('Installer 1'!$G$10&lt;=12,'PR sum'!$C22/13,0)</f>
        <v>0</v>
      </c>
      <c r="AR22" s="65">
        <f>IF('Installer 1'!$G$10&lt;=13,'PR sum'!$C22/13,0)</f>
        <v>0</v>
      </c>
      <c r="AT22" s="65">
        <f>IF('Installer 1'!$G$10&lt;2,'PR sum'!$D22/13,0)</f>
        <v>2942.3076923076924</v>
      </c>
      <c r="AU22" s="65">
        <f>IF('Installer 1'!$G$10&lt;=2,'PR sum'!$D22/13,0)</f>
        <v>2942.3076923076924</v>
      </c>
      <c r="AV22" s="65">
        <f>IF('Installer 1'!$G$10&lt;=3,'PR sum'!$D22/13,0)</f>
        <v>2942.3076923076924</v>
      </c>
      <c r="AW22" s="65">
        <f>IF('Installer 1'!$G$10&lt;=4,'PR sum'!$D22/13,0)</f>
        <v>2942.3076923076924</v>
      </c>
      <c r="AX22" s="65">
        <f>IF('Installer 1'!$G$10&lt;=5,'PR sum'!$D22/13,0)</f>
        <v>2942.3076923076924</v>
      </c>
      <c r="AY22" s="65">
        <f>IF('Installer 1'!$G$10&lt;=6,'PR sum'!$D22/13,0)</f>
        <v>2942.3076923076924</v>
      </c>
      <c r="AZ22" s="65">
        <f>IF('Installer 1'!$G$10&lt;=7,'PR sum'!$D22/13,0)</f>
        <v>2942.3076923076924</v>
      </c>
      <c r="BA22" s="65">
        <f>IF('Installer 1'!$G$10&lt;=8,'PR sum'!$D22/13,0)</f>
        <v>2942.3076923076924</v>
      </c>
      <c r="BB22" s="65">
        <f>IF('Installer 1'!$G$10&lt;=9,'PR sum'!$D22/13,0)</f>
        <v>2942.3076923076924</v>
      </c>
      <c r="BC22" s="65">
        <f>IF('Installer 1'!$G$10&lt;=10,'PR sum'!$D22/13,0)</f>
        <v>2942.3076923076924</v>
      </c>
      <c r="BD22" s="65">
        <f>IF('Installer 1'!$G$10&lt;=11,'PR sum'!$D22/13,0)</f>
        <v>2942.3076923076924</v>
      </c>
      <c r="BE22" s="65">
        <f>IF('Installer 1'!$G$10&lt;=12,'PR sum'!$D22/13,0)</f>
        <v>2942.3076923076924</v>
      </c>
      <c r="BF22" s="65">
        <f>IF('Installer 1'!$G$10&lt;=13,'PR sum'!$D22/13,0)</f>
        <v>2942.3076923076924</v>
      </c>
      <c r="BH22" s="65">
        <f>IF('Installer 1'!$G$10&lt;2,'PR sum'!$E22/13,0)</f>
        <v>0</v>
      </c>
      <c r="BI22" s="65">
        <f>IF('Installer 1'!$G$10&lt;=2,'PR sum'!$E22/13,0)</f>
        <v>0</v>
      </c>
      <c r="BJ22" s="65">
        <f>IF('Installer 1'!$G$10&lt;=3,'PR sum'!$E22/13,0)</f>
        <v>0</v>
      </c>
      <c r="BK22" s="65">
        <f>IF('Installer 1'!$G$10&lt;=4,'PR sum'!$E22/13,0)</f>
        <v>0</v>
      </c>
      <c r="BL22" s="65">
        <f>IF('Installer 1'!$G$10&lt;=5,'PR sum'!$E22/13,0)</f>
        <v>0</v>
      </c>
      <c r="BM22" s="65">
        <f>IF('Installer 1'!$G$10&lt;=6,'PR sum'!$E22/13,0)</f>
        <v>0</v>
      </c>
      <c r="BN22" s="65">
        <f>IF('Installer 1'!$G$10&lt;=7,'PR sum'!$E22/13,0)</f>
        <v>0</v>
      </c>
      <c r="BO22" s="65">
        <f>IF('Installer 1'!$G$10&lt;=8,'PR sum'!$E22/13,0)</f>
        <v>0</v>
      </c>
      <c r="BP22" s="65">
        <f>IF('Installer 1'!$G$10&lt;=9,'PR sum'!$E22/13,0)</f>
        <v>0</v>
      </c>
      <c r="BQ22" s="65">
        <f>IF('Installer 1'!$G$10&lt;=10,'PR sum'!$E22/13,0)</f>
        <v>0</v>
      </c>
      <c r="BR22" s="65">
        <f>IF('Installer 1'!$G$10&lt;=11,'PR sum'!$E22/13,0)</f>
        <v>0</v>
      </c>
      <c r="BS22" s="65">
        <f>IF('Installer 1'!$G$10&lt;=12,'PR sum'!$E22/13,0)</f>
        <v>0</v>
      </c>
      <c r="BT22" s="65">
        <f>IF('Installer 1'!$G$10&lt;=13,'PR sum'!$E22/13,0)</f>
        <v>0</v>
      </c>
      <c r="BV22" s="65">
        <f>IF('Installer 1'!$G$10&lt;2,'PR sum'!$F22/13,0)</f>
        <v>7.6923076923076925</v>
      </c>
      <c r="BW22" s="65">
        <f>IF('Installer 1'!$G$10&lt;=2,'PR sum'!$F22/13,0)</f>
        <v>7.6923076923076925</v>
      </c>
      <c r="BX22" s="65">
        <f>IF('Installer 1'!$G$10&lt;=3,'PR sum'!$F22/13,0)</f>
        <v>7.6923076923076925</v>
      </c>
      <c r="BY22" s="65">
        <f>IF('Installer 1'!$G$10&lt;=4,'PR sum'!$F22/13,0)</f>
        <v>7.6923076923076925</v>
      </c>
      <c r="BZ22" s="65">
        <f>IF('Installer 1'!$G$10&lt;=5,'PR sum'!$F22/13,0)</f>
        <v>7.6923076923076925</v>
      </c>
      <c r="CA22" s="65">
        <f>IF('Installer 1'!$G$10&lt;=6,'PR sum'!$F22/13,0)</f>
        <v>7.6923076923076925</v>
      </c>
      <c r="CB22" s="65">
        <f>IF('Installer 1'!$G$10&lt;=7,'PR sum'!$F22/13,0)</f>
        <v>7.6923076923076925</v>
      </c>
      <c r="CC22" s="65">
        <f>IF('Installer 1'!$G$10&lt;=8,'PR sum'!$F22/13,0)</f>
        <v>7.6923076923076925</v>
      </c>
      <c r="CD22" s="65">
        <f>IF('Installer 1'!$G$10&lt;=9,'PR sum'!$F22/13,0)</f>
        <v>7.6923076923076925</v>
      </c>
      <c r="CE22" s="65">
        <f>IF('Installer 1'!$G$10&lt;=10,'PR sum'!$F22/13,0)</f>
        <v>7.6923076923076925</v>
      </c>
      <c r="CF22" s="65">
        <f>IF('Installer 1'!$G$10&lt;=11,'PR sum'!$F22/13,0)</f>
        <v>7.6923076923076925</v>
      </c>
      <c r="CG22" s="65">
        <f>IF('Installer 1'!$G$10&lt;=12,'PR sum'!$F22/13,0)</f>
        <v>7.6923076923076925</v>
      </c>
      <c r="CH22" s="65">
        <f>IF('Installer 1'!$G$10&lt;=13,'PR sum'!$F22/13,0)</f>
        <v>7.6923076923076925</v>
      </c>
      <c r="CJ22" s="299">
        <f>IF(SUM(R22,AF22,AT22,BH22,BV22)&lt;$J$4,SUM(R22,AF22,AT22,BH22,BV22)*$J$5,($J$4*$J$5))</f>
        <v>42</v>
      </c>
      <c r="CK22" s="299">
        <f>IF(SUM($R22:S22,$AF22:AG22,$AT22:AU22,$BH22:BI22,$BV22:BW22)&lt;$J$4,(SUM($R22:S22,$AF22:$AG22,$AT22:$AU22,$BH22:BI22,$BV22:BW22)*$J$5)-SUM($CJ22:CJ22),(($J$4*$J$5)-SUM($CJ22:CJ22)))</f>
        <v>0</v>
      </c>
      <c r="CL22" s="299">
        <f>IF(SUM($R22:T22,$AF22:AH22,$AT22:AV22,$BH22:BJ22,$BV22:BX22)&lt;$J$4,(SUM($R22:T22,$AF22:$AG22,$AT22:$AU22,$BH22:BJ22,$BV22:BX22)*$J$5)-SUM($CJ22:CK22),(($J$4*$J$5)-SUM($CJ22:CK22)))</f>
        <v>0</v>
      </c>
      <c r="CM22" s="299">
        <f>IF(SUM($R22:U22,$AF22:AI22,$AT22:AW22,$BH22:BK22,$BV22:BY22)&lt;$J$4,(SUM($R22:U22,$AF22:$AG22,$AT22:$AU22,$BH22:BK22,$BV22:BY22)*$J$5)-SUM($CJ22:CL22),(($J$4*$J$5)-SUM($CJ22:CL22)))</f>
        <v>0</v>
      </c>
      <c r="CN22" s="299">
        <f>IF(SUM($R22:V22,$AF22:AJ22,$AT22:AX22,$BH22:BL22,$BV22:BZ22)&lt;$J$4,(SUM($R22:V22,$AF22:$AG22,$AT22:$AU22,$BH22:BL22,$BV22:BZ22)*$J$5)-SUM($CJ22:CM22),(($J$4*$J$5)-SUM($CJ22:CM22)))</f>
        <v>0</v>
      </c>
      <c r="CO22" s="299">
        <f>IF(SUM($R22:W22,$AF22:AK22,$AT22:AY22,$BH22:BM22,$BV22:CA22)&lt;$J$4,(SUM($R22:W22,$AF22:$AG22,$AT22:$AU22,$BH22:BM22,$BV22:CA22)*$J$5)-SUM($CJ22:CN22),(($J$4*$J$5)-SUM($CJ22:CN22)))</f>
        <v>0</v>
      </c>
      <c r="CP22" s="299">
        <f>IF(SUM($R22:X22,$AF22:AL22,$AT22:AZ22,$BH22:BN22,$BV22:CB22)&lt;$J$4,(SUM($R22:X22,$AF22:$AG22,$AT22:$AU22,$BH22:BN22,$BV22:CB22)*$J$5)-SUM($CJ22:CO22),(($J$4*$J$5)-SUM($CJ22:CO22)))</f>
        <v>0</v>
      </c>
      <c r="CQ22" s="299">
        <f>IF(SUM($R22:Y22,$AF22:AM22,$AT22:BA22,$BH22:BO22,$BV22:CC22)&lt;$J$4,(SUM($R22:Y22,$AF22:$AG22,$AT22:$AU22,$BH22:BO22,$BV22:CC22)*$J$5)-SUM($CJ22:CP22),(($J$4*$J$5)-SUM($CJ22:CP22)))</f>
        <v>0</v>
      </c>
      <c r="CR22" s="299">
        <f>IF(SUM($R22:Z22,$AF22:AN22,$AT22:BB22,$BH22:BP22,$BV22:CD22)&lt;$J$4,(SUM($R22:Z22,$AF22:$AG22,$AT22:$AU22,$BH22:BP22,$BV22:CD22)*$J$5)-SUM($CJ22:CQ22),(($J$4*$J$5)-SUM($CJ22:CQ22)))</f>
        <v>0</v>
      </c>
      <c r="CS22" s="299">
        <f>IF(SUM($R22:AA22,$AF22:AO22,$AT22:BC22,$BH22:BQ22,$BV22:CE22)&lt;$J$4,(SUM($R22:AA22,$AF22:$AG22,$AT22:$AU22,$BH22:BQ22,$BV22:CE22)*$J$5)-SUM($CJ22:CR22),(($J$4*$J$5)-SUM($CJ22:CR22)))</f>
        <v>0</v>
      </c>
      <c r="CT22" s="299">
        <f>IF(SUM($R22:AB22,$AF22:AP22,$AT22:BD22,$BH22:BR22,$BV22:CF22)&lt;$J$4,(SUM($R22:AB22,$AF22:$AG22,$AT22:$AU22,$BH22:BR22,$BV22:CF22)*$J$5)-SUM($CJ22:CS22),(($J$4*$J$5)-SUM($CJ22:CS22)))</f>
        <v>0</v>
      </c>
      <c r="CU22" s="299">
        <f>IF(SUM($R22:AC22,$AF22:AQ22,$AT22:BE22,$BH22:BS22,$BV22:CG22)&lt;$J$4,(SUM($R22:AC22,$AF22:$AG22,$AT22:$AU22,$BH22:BS22,$BV22:CG22)*$J$5)-SUM($CJ22:CT22),(($J$4*$J$5)-SUM($CJ22:CT22)))</f>
        <v>0</v>
      </c>
      <c r="CV22" s="299">
        <f>IF(SUM($R22:AD22,$AF22:AR22,$AT22:BF22,$BH22:BT22,$BV22:CH22)&lt;$J$4,(SUM($R22:AD22,$AF22:$AG22,$AT22:$AU22,$BH22:BT22,$BV22:CH22)*$J$5)-SUM($CJ22:CU22),(($J$4*$J$5)-SUM($CJ22:CU22)))</f>
        <v>0</v>
      </c>
      <c r="CX22" s="299">
        <f t="shared" ref="CX22:CX24" si="50">IF(SUM(R22,AF22,AT22,BH22,BV22)&lt;$K$4,SUM(R22,AF22,AT22,BH22,BV22)*$K$5,($K$4*$K$5))</f>
        <v>435.86</v>
      </c>
      <c r="CY22" s="299">
        <f>IF(SUM($R22:S22,$AF22:AG22,$AT22:AU22,$BH22:BI22,$BV22:BW22)&lt;$K$4,(SUM($R22:S22,$AF22:AG22,$AT22:AU22,$BH22:BI22,$BV22:BW22)*$K$5)-SUM($CX22),(($K$4*$K$5)-SUM($CX22)))</f>
        <v>435.86</v>
      </c>
      <c r="CZ22" s="299">
        <f>IF(SUM($R22:T22,$AF22:AH22,$AT22:AV22,$BH22:BJ22,$BV22:BX22)&lt;$K$4,(SUM($R22:T22,$AF22:AH22,$AT22:AV22,$BH22:BJ22,$BV22:BX22)*$K$5)-SUM($CX22:CY22),(($K$4*$K$5)-SUM($CX22:CY22)))</f>
        <v>435.8599999999999</v>
      </c>
      <c r="DA22" s="299">
        <f>IF(SUM($R22:U22,$AF22:AI22,$AT22:AW22,$BH22:BK22,$BV22:BY22)&lt;$K$4,(SUM($R22:U22,$AF22:AI22,$AT22:AW22,$BH22:BK22,$BV22:BY22)*$K$5)-SUM($CX22:CZ22),(($K$4*$K$5)-SUM($CX22:CZ22)))</f>
        <v>435.86000000000013</v>
      </c>
      <c r="DB22" s="299">
        <f>IF(SUM($R22:V22,$AF22:AJ22,$AT22:AX22,$BH22:BL22,$BV22:BZ22)&lt;$K$4,(SUM($R22:V22,$AF22:AJ22,$AT22:AX22,$BH22:BL22,$BV22:BZ22)*$K$5)-SUM($CX22:DA22),(($K$4*$K$5)-SUM($CX22:DA22)))</f>
        <v>435.85999999999922</v>
      </c>
      <c r="DC22" s="299">
        <f>IF(SUM($R22:W22,$AF22:AK22,$AT22:AY22,$BH22:BM22,$BV22:CA22)&lt;$K$4,(SUM($R22:W22,$AF22:AK22,$AT22:AY22,$BH22:BM22,$BV22:CA22)*$K$5)-SUM($CX22:DB22),(($K$4*$K$5)-SUM($CX22:DB22)))</f>
        <v>435.86000000000013</v>
      </c>
      <c r="DD22" s="299">
        <f>IF(SUM($R22:X22,$AF22:AL22,$AT22:AZ22,$BH22:BN22,$BV22:CB22)&lt;$K$4,(SUM($R22:X22,$AF22:AL22,$AT22:AZ22,$BH22:BN22,$BV22:CB22)*$K$5)-SUM($CX22:DC22),(($K$4*$K$5)-SUM($CX22:DC22)))</f>
        <v>435.86000000000013</v>
      </c>
      <c r="DE22" s="299">
        <f>IF(SUM($R22:Y22,$AF22:AM22,$AT22:BA22,$BH22:BO22,$BV22:CC22)&lt;$K$4,(SUM($R22:Y22,$AF22:AM22,$AT22:BA22,$BH22:BO22,$BV22:CC22)*$K$5)-SUM($CX22:DD22),(($K$4*$K$5)-SUM($CX22:DD22)))</f>
        <v>435.86000000000058</v>
      </c>
      <c r="DF22" s="299">
        <f>IF(SUM($R22:Z22,$AF22:AN22,$AT22:BB22,$BH22:BP22,$BV22:CD22)&lt;$K$4,(SUM($R22:Z22,$AF22:AN22,$AT22:BB22,$BH22:BP22,$BV22:CD22)*$K$5)-SUM($CX22:DE22),(($K$4*$K$5)-SUM($CX22:DE22)))</f>
        <v>435.85999999999967</v>
      </c>
      <c r="DG22" s="299">
        <f>IF(SUM($R22:AA22,$AF22:AO22,$AT22:BC22,$BH22:BQ22,$BV22:CE22)&lt;$K$4,(SUM($R22:AA22,$AF22:AO22,$AT22:BC22,$BH22:BQ22,$BV22:CE22)*$K$5)-SUM($CX22:DF22),(($K$4*$K$5)-SUM($CX22:DF22)))</f>
        <v>435.86000000000422</v>
      </c>
      <c r="DH22" s="299">
        <f>IF(SUM($R22:AB22,$AF22:AP22,$AT22:BD22,$BH22:BR22,$BV22:CF22)&lt;$K$4,(SUM($R22:AB22,$AF22:AP22,$AT22:BD22,$BH22:BR22,$BV22:CF22)*$K$5)-SUM($CX22:DG22),(($K$4*$K$5)-SUM($CX22:DG22)))</f>
        <v>435.85999999999967</v>
      </c>
      <c r="DI22" s="299">
        <f>IF(SUM($R22:AC22,$AF22:AQ22,$AT22:BE22,$BH22:BS22,$BV22:CG22)&lt;$K$4,(SUM($R22:AC22,$AF22:AQ22,$AT22:BE22,$BH22:BS22,$BV22:CG22)*$K$5)-SUM($CX22:DH22),(($K$4*$K$5)-SUM($CX22:DH22)))</f>
        <v>435.85999999999876</v>
      </c>
      <c r="DJ22" s="299">
        <f>IF(SUM($R22:AD22,$AF22:AR22,$AT22:BF22,$BH22:BT22,$BV22:CH22)&lt;$K$4,(SUM($R22:AD22,$AF22:AR22,$AT22:BF22,$BH22:BT22,$BV22:CH22)*$K$5)-SUM($CX22:DI22),(($K$4*$K$5)-SUM($CX22:DI22)))</f>
        <v>435.85999999999967</v>
      </c>
      <c r="DL22" s="299">
        <f t="shared" ref="DL22:DX24" si="51">SUM(R22,AF22,AT22,BH22,BV22)*$L$5</f>
        <v>101.935</v>
      </c>
      <c r="DM22" s="299">
        <f t="shared" si="51"/>
        <v>101.935</v>
      </c>
      <c r="DN22" s="299">
        <f t="shared" si="51"/>
        <v>101.935</v>
      </c>
      <c r="DO22" s="299">
        <f t="shared" si="51"/>
        <v>101.935</v>
      </c>
      <c r="DP22" s="299">
        <f t="shared" si="51"/>
        <v>101.935</v>
      </c>
      <c r="DQ22" s="299">
        <f t="shared" si="51"/>
        <v>101.935</v>
      </c>
      <c r="DR22" s="299">
        <f t="shared" si="51"/>
        <v>101.935</v>
      </c>
      <c r="DS22" s="299">
        <f t="shared" si="51"/>
        <v>101.935</v>
      </c>
      <c r="DT22" s="299">
        <f t="shared" si="51"/>
        <v>101.935</v>
      </c>
      <c r="DU22" s="299">
        <f t="shared" si="51"/>
        <v>101.935</v>
      </c>
      <c r="DV22" s="299">
        <f t="shared" si="51"/>
        <v>101.935</v>
      </c>
      <c r="DW22" s="299">
        <f t="shared" si="51"/>
        <v>101.935</v>
      </c>
      <c r="DX22" s="299">
        <f t="shared" si="51"/>
        <v>101.935</v>
      </c>
      <c r="DZ22" s="299">
        <f>IF(SUM($R22:R22,$AF22:AF22,$AT22:AT22,$BH22:BH22,$BV22:BV22)&lt;$M$4,SUM(R22,AF22,AT22,BH22,BV22)*$M$5,($M$4*$M$5-SUM(DY22:$DY22)))</f>
        <v>288.23</v>
      </c>
      <c r="EA22" s="299">
        <f>IF(SUM($R22:S22,$AF22:AG22,$AT22:AU22,$BH22:BI22,$BV22:BW22)&lt;$M$4,SUM(S22,AG22,AU22,BI22,BW22)*$M$5,($M$4*$M$5-SUM($DZ22:DZ22)))</f>
        <v>288.23</v>
      </c>
      <c r="EB22" s="299">
        <f>IF(SUM($R22:T22,$AF22:AH22,$AT22:AV22,$BH22:BJ22,$BV22:BX22)&lt;$M$4,SUM(T22,AH22,AV22,BJ22,BX22)*$M$5,($M$4*$M$5-SUM($DZ22:EA22)))</f>
        <v>288.23</v>
      </c>
      <c r="EC22" s="299">
        <f>IF(SUM($R22:U22,$AF22:AI22,$AT22:AW22,$BH22:BK22,$BV22:BY22)&lt;$M$4,SUM(U22,AI22,AW22,BK22,BY22)*$M$5,($M$4*$M$5-SUM($DZ22:EB22)))</f>
        <v>288.23</v>
      </c>
      <c r="ED22" s="299">
        <f>IF(SUM($R22:V22,$AF22:AJ22,$AT22:AX22,$BH22:BL22,$BV22:BZ22)&lt;$M$4,SUM(V22,AJ22,AX22,BL22,BZ22)*$M$5,($M$4*$M$5-SUM($DZ22:EC22)))</f>
        <v>288.23</v>
      </c>
      <c r="EE22" s="299">
        <f>IF(SUM($R22:W22,$AF22:AK22,$AT22:AY22,$BH22:BM22,$BV22:CA22)&lt;$M$4,SUM(W22,AK22,AY22,BM22,CA22)*$M$5,($M$4*$M$5-SUM($DZ22:ED22)))</f>
        <v>190.65000000000009</v>
      </c>
      <c r="EF22" s="299">
        <f>IF(SUM($R22:X22,$AF22:AL22,$AT22:AZ22,$BH22:BN22,$BV22:CB22)&lt;$M$4,SUM(X22,AL22,AZ22,BN22,CB22)*$M$5,($M$4*$M$5-SUM($DZ22:EE22)))</f>
        <v>0</v>
      </c>
      <c r="EG22" s="299">
        <f>IF(SUM($R22:Y22,$AF22:AM22,$AT22:BA22,$BH22:BO22,$BV22:CC22)&lt;$M$4,SUM(Y22,AM22,BA22,BO22,CC22)*$M$5,($M$4*$M$5-SUM($DZ22:EF22)))</f>
        <v>0</v>
      </c>
      <c r="EH22" s="299">
        <f>IF(SUM($R22:Z22,$AF22:AN22,$AT22:BB22,$BH22:BP22,$BV22:CD22)&lt;$M$4,SUM(Z22,AN22,BB22,BP22,CD22)*$M$5,($M$4*$M$5-SUM($DZ22:EG22)))</f>
        <v>0</v>
      </c>
      <c r="EI22" s="299">
        <f>IF(SUM($R22:AA22,$AF22:AO22,$AT22:BC22,$BH22:BQ22,$BV22:CE22)&lt;$M$4,SUM(AA22,AO22,BC22,BQ22,CE22)*$M$5,($M$4*$M$5-SUM($DZ22:EH22)))</f>
        <v>0</v>
      </c>
      <c r="EJ22" s="299">
        <f>IF(SUM($R22:AB22,$AF22:AP22,$AT22:BD22,$BH22:BR22,$BV22:CF22)&lt;$M$4,SUM(AB22,AP22,BD22,BR22,CF22)*$M$5,($M$4*$M$5-SUM($DZ22:EI22)))</f>
        <v>0</v>
      </c>
      <c r="EK22" s="299">
        <f>IF(SUM($R22:AC22,$AF22:AQ22,$AT22:BE22,$BH22:BS22,$BV22:CG22)&lt;$M$4,SUM(AC22,AQ22,BE22,BS22,CG22)*$M$5,($M$4*$M$5-SUM($DZ22:EJ22)))</f>
        <v>0</v>
      </c>
      <c r="EL22" s="299">
        <f>IF(SUM($R22:AD22,$AF22:AR22,$AT22:BF22,$BH22:BT22,$BV22:CH22)&lt;$M$4,SUM(AD22,AR22,BF22,BT22,CH22)*$M$5,($M$4*$M$5-SUM($DZ22:EK22)))</f>
        <v>0</v>
      </c>
      <c r="EN22" s="299">
        <f t="shared" ref="EN22:EZ24" si="52">SUM(CJ22,CX22,DL22,DZ22)</f>
        <v>868.02500000000009</v>
      </c>
      <c r="EO22" s="299">
        <f t="shared" si="52"/>
        <v>826.02500000000009</v>
      </c>
      <c r="EP22" s="299">
        <f t="shared" si="52"/>
        <v>826.02499999999986</v>
      </c>
      <c r="EQ22" s="299">
        <f t="shared" si="52"/>
        <v>826.02500000000009</v>
      </c>
      <c r="ER22" s="299">
        <f t="shared" si="52"/>
        <v>826.02499999999918</v>
      </c>
      <c r="ES22" s="299">
        <f t="shared" si="52"/>
        <v>728.44500000000016</v>
      </c>
      <c r="ET22" s="299">
        <f t="shared" si="52"/>
        <v>537.79500000000007</v>
      </c>
      <c r="EU22" s="299">
        <f t="shared" si="52"/>
        <v>537.79500000000053</v>
      </c>
      <c r="EV22" s="299">
        <f t="shared" si="52"/>
        <v>537.79499999999962</v>
      </c>
      <c r="EW22" s="299">
        <f t="shared" si="52"/>
        <v>537.79500000000417</v>
      </c>
      <c r="EX22" s="299">
        <f t="shared" si="52"/>
        <v>537.79499999999962</v>
      </c>
      <c r="EY22" s="299">
        <f t="shared" si="52"/>
        <v>537.79499999999871</v>
      </c>
      <c r="EZ22" s="299">
        <f t="shared" si="52"/>
        <v>537.79499999999962</v>
      </c>
    </row>
    <row r="23" spans="1:156" x14ac:dyDescent="0.2">
      <c r="A23" s="68" t="str">
        <f>+'Installer 2'!$B$9</f>
        <v>Jevon Stephenson</v>
      </c>
      <c r="B23" s="29">
        <f>+'Installer 2'!G23</f>
        <v>0</v>
      </c>
      <c r="C23" s="29">
        <f>+'Installer 2'!G28+'Installer 2'!G30</f>
        <v>0</v>
      </c>
      <c r="D23" s="29">
        <f>+'Installer 2'!G26</f>
        <v>0</v>
      </c>
      <c r="E23" s="29">
        <f>+'Installer 2'!G33</f>
        <v>0</v>
      </c>
      <c r="F23" s="29">
        <f>SUM('Installer 2'!G35:G39)</f>
        <v>0</v>
      </c>
      <c r="G23" s="63">
        <f>SUM(B23:F23)</f>
        <v>0</v>
      </c>
      <c r="H23" s="310"/>
      <c r="I23" s="302"/>
      <c r="J23" s="299">
        <f>$J$5*G23</f>
        <v>0</v>
      </c>
      <c r="K23" s="299">
        <f>$K$5*G23</f>
        <v>0</v>
      </c>
      <c r="L23" s="299">
        <f>$L$5*G23</f>
        <v>0</v>
      </c>
      <c r="M23" s="299">
        <f>IF(G23&lt;$M$4,G23*$M$5,$M$4*$M$5)</f>
        <v>0</v>
      </c>
      <c r="N23" s="299">
        <f>SUM(J23:M23)</f>
        <v>0</v>
      </c>
      <c r="O23" s="103"/>
      <c r="R23" s="65">
        <f>IF('Installer 2'!$G$10&lt;2,'PR sum'!$B23/13,0)</f>
        <v>0</v>
      </c>
      <c r="S23" s="65">
        <f>IF('Installer 2'!$G$10&lt;=2,'PR sum'!$B23/13,0)</f>
        <v>0</v>
      </c>
      <c r="T23" s="65">
        <f>IF('Installer 2'!$G$10&lt;=3,'PR sum'!$B23/13,0)</f>
        <v>0</v>
      </c>
      <c r="U23" s="65">
        <f>IF('Installer 2'!$G$10&lt;=4,'PR sum'!$B23/13,0)</f>
        <v>0</v>
      </c>
      <c r="V23" s="65">
        <f>IF('Installer 2'!$G$10&lt;=5,'PR sum'!$B23/13,0)</f>
        <v>0</v>
      </c>
      <c r="W23" s="65">
        <f>IF('Installer 2'!$G$10&lt;=6,'PR sum'!$B23/13,0)</f>
        <v>0</v>
      </c>
      <c r="X23" s="65">
        <f>IF('Installer 2'!$G$10&lt;=7,'PR sum'!$B23/13,0)</f>
        <v>0</v>
      </c>
      <c r="Y23" s="65">
        <f>IF('Installer 2'!$G$10&lt;=8,'PR sum'!$B23/13,0)</f>
        <v>0</v>
      </c>
      <c r="Z23" s="65">
        <f>IF('Installer 2'!$G$10&lt;=9,'PR sum'!$B23/13,0)</f>
        <v>0</v>
      </c>
      <c r="AA23" s="65">
        <f>IF('Installer 2'!$G$10&lt;=10,'PR sum'!$B23/13,0)</f>
        <v>0</v>
      </c>
      <c r="AB23" s="65">
        <f>IF('Installer 1'!$G$10&lt;=11,'PR sum'!$B23/13,0)</f>
        <v>0</v>
      </c>
      <c r="AC23" s="65">
        <f>IF('Installer 2'!$G$10&lt;=12,'PR sum'!$B23/13,0)</f>
        <v>0</v>
      </c>
      <c r="AD23" s="65">
        <f>IF('Installer 2'!$G$10&lt;=13,'PR sum'!$B23/13,0)</f>
        <v>0</v>
      </c>
      <c r="AF23" s="65">
        <f>IF('Installer 2'!$G$10&lt;2,'PR sum'!$C23/13,0)</f>
        <v>0</v>
      </c>
      <c r="AG23" s="65">
        <f>IF('Installer 2'!$G$10&lt;=2,'PR sum'!$C23/13,0)</f>
        <v>0</v>
      </c>
      <c r="AH23" s="65">
        <f>IF('Installer 2'!$G$10&lt;=3,'PR sum'!$C23/13,0)</f>
        <v>0</v>
      </c>
      <c r="AI23" s="65">
        <f>IF('Installer 2'!$G$10&lt;=4,'PR sum'!$C23/13,0)</f>
        <v>0</v>
      </c>
      <c r="AJ23" s="65">
        <f>IF('Installer 2'!$G$10&lt;=5,'PR sum'!$C23/13,0)</f>
        <v>0</v>
      </c>
      <c r="AK23" s="65">
        <f>IF('Installer 2'!$G$10&lt;=6,'PR sum'!$C23/13,0)</f>
        <v>0</v>
      </c>
      <c r="AL23" s="65">
        <f>IF('Installer 2'!$G$10&lt;=7,'PR sum'!$C23/13,0)</f>
        <v>0</v>
      </c>
      <c r="AM23" s="65">
        <f>IF('Installer 2'!$G$10&lt;=8,'PR sum'!$C23/13,0)</f>
        <v>0</v>
      </c>
      <c r="AN23" s="65">
        <f>IF('Installer 2'!$G$10&lt;=9,'PR sum'!$C23/13,0)</f>
        <v>0</v>
      </c>
      <c r="AO23" s="65">
        <f>IF('Installer 2'!$G$10&lt;=10,'PR sum'!$C23/13,0)</f>
        <v>0</v>
      </c>
      <c r="AP23" s="65">
        <f>IF('Installer 1'!$G$10&lt;=11,'PR sum'!$C23/13,0)</f>
        <v>0</v>
      </c>
      <c r="AQ23" s="65">
        <f>IF('Installer 2'!$G$10&lt;=12,'PR sum'!$C23/13,0)</f>
        <v>0</v>
      </c>
      <c r="AR23" s="65">
        <f>IF('Installer 2'!$G$10&lt;=13,'PR sum'!$C23/13,0)</f>
        <v>0</v>
      </c>
      <c r="AT23" s="65">
        <f>IF('Installer 2'!$G$10&lt;2,'PR sum'!$D23/13,0)</f>
        <v>0</v>
      </c>
      <c r="AU23" s="65">
        <f>IF('Installer 2'!$G$10&lt;=2,'PR sum'!$D23/13,0)</f>
        <v>0</v>
      </c>
      <c r="AV23" s="65">
        <f>IF('Installer 2'!$G$10&lt;=3,'PR sum'!$D23/13,0)</f>
        <v>0</v>
      </c>
      <c r="AW23" s="65">
        <f>IF('Installer 2'!$G$10&lt;=4,'PR sum'!$D23/13,0)</f>
        <v>0</v>
      </c>
      <c r="AX23" s="65">
        <f>IF('Installer 2'!$G$10&lt;=5,'PR sum'!$D23/13,0)</f>
        <v>0</v>
      </c>
      <c r="AY23" s="65">
        <f>IF('Installer 2'!$G$10&lt;=6,'PR sum'!$D23/13,0)</f>
        <v>0</v>
      </c>
      <c r="AZ23" s="65">
        <f>IF('Installer 2'!$G$10&lt;=7,'PR sum'!$D23/13,0)</f>
        <v>0</v>
      </c>
      <c r="BA23" s="65">
        <f>IF('Installer 2'!$G$10&lt;=8,'PR sum'!$D23/13,0)</f>
        <v>0</v>
      </c>
      <c r="BB23" s="65">
        <f>IF('Installer 2'!$G$10&lt;=9,'PR sum'!$D23/13,0)</f>
        <v>0</v>
      </c>
      <c r="BC23" s="65">
        <f>IF('Installer 2'!$G$10&lt;=10,'PR sum'!$D23/13,0)</f>
        <v>0</v>
      </c>
      <c r="BD23" s="65">
        <f>IF('Installer 1'!$G$10&lt;=11,'PR sum'!$D23/13,0)</f>
        <v>0</v>
      </c>
      <c r="BE23" s="65">
        <f>IF('Installer 2'!$G$10&lt;=12,'PR sum'!$D23/13,0)</f>
        <v>0</v>
      </c>
      <c r="BF23" s="65">
        <f>IF('Installer 2'!$G$10&lt;=13,'PR sum'!$D23/13,0)</f>
        <v>0</v>
      </c>
      <c r="BH23" s="65">
        <f>IF('Installer 2'!$G$10&lt;2,'PR sum'!$E23/13,0)</f>
        <v>0</v>
      </c>
      <c r="BI23" s="65">
        <f>IF('Installer 2'!$G$10&lt;=2,'PR sum'!$E23/13,0)</f>
        <v>0</v>
      </c>
      <c r="BJ23" s="65">
        <f>IF('Installer 2'!$G$10&lt;=3,'PR sum'!$E23/13,0)</f>
        <v>0</v>
      </c>
      <c r="BK23" s="65">
        <f>IF('Installer 2'!$G$10&lt;=4,'PR sum'!$E23/13,0)</f>
        <v>0</v>
      </c>
      <c r="BL23" s="65">
        <f>IF('Installer 2'!$G$10&lt;=5,'PR sum'!$E23/13,0)</f>
        <v>0</v>
      </c>
      <c r="BM23" s="65">
        <f>IF('Installer 2'!$G$10&lt;=6,'PR sum'!$E23/13,0)</f>
        <v>0</v>
      </c>
      <c r="BN23" s="65">
        <f>IF('Installer 2'!$G$10&lt;=7,'PR sum'!$E23/13,0)</f>
        <v>0</v>
      </c>
      <c r="BO23" s="65">
        <f>IF('Installer 2'!$G$10&lt;=8,'PR sum'!$E23/13,0)</f>
        <v>0</v>
      </c>
      <c r="BP23" s="65">
        <f>IF('Installer 2'!$G$10&lt;=9,'PR sum'!$E23/13,0)</f>
        <v>0</v>
      </c>
      <c r="BQ23" s="65">
        <f>IF('Installer 2'!$G$10&lt;=10,'PR sum'!$E23/13,0)</f>
        <v>0</v>
      </c>
      <c r="BR23" s="65">
        <f>IF('Installer 1'!$G$10&lt;=11,'PR sum'!$E23/13,0)</f>
        <v>0</v>
      </c>
      <c r="BS23" s="65">
        <f>IF('Installer 2'!$G$10&lt;=12,'PR sum'!$E23/13,0)</f>
        <v>0</v>
      </c>
      <c r="BT23" s="65">
        <f>IF('Installer 2'!$G$10&lt;=13,'PR sum'!$E23/13,0)</f>
        <v>0</v>
      </c>
      <c r="BV23" s="65">
        <f>IF('Installer 2'!$G$10&lt;2,'PR sum'!$F23/13,0)</f>
        <v>0</v>
      </c>
      <c r="BW23" s="65">
        <f>IF('Installer 2'!$G$10&lt;=2,'PR sum'!$F23/13,0)</f>
        <v>0</v>
      </c>
      <c r="BX23" s="65">
        <f>IF('Installer 2'!$G$10&lt;=3,'PR sum'!$F23/13,0)</f>
        <v>0</v>
      </c>
      <c r="BY23" s="65">
        <f>IF('Installer 2'!$G$10&lt;=4,'PR sum'!$F23/13,0)</f>
        <v>0</v>
      </c>
      <c r="BZ23" s="65">
        <f>IF('Installer 2'!$G$10&lt;=5,'PR sum'!$F23/13,0)</f>
        <v>0</v>
      </c>
      <c r="CA23" s="65">
        <f>IF('Installer 2'!$G$10&lt;=6,'PR sum'!$F23/13,0)</f>
        <v>0</v>
      </c>
      <c r="CB23" s="65">
        <f>IF('Installer 2'!$G$10&lt;=7,'PR sum'!$F23/13,0)</f>
        <v>0</v>
      </c>
      <c r="CC23" s="65">
        <f>IF('Installer 2'!$G$10&lt;=8,'PR sum'!$F23/13,0)</f>
        <v>0</v>
      </c>
      <c r="CD23" s="65">
        <f>IF('Installer 2'!$G$10&lt;=9,'PR sum'!$F23/13,0)</f>
        <v>0</v>
      </c>
      <c r="CE23" s="65">
        <f>IF('Installer 2'!$G$10&lt;=10,'PR sum'!$F23/13,0)</f>
        <v>0</v>
      </c>
      <c r="CF23" s="65">
        <f>IF('Installer 1'!$G$10&lt;=11,'PR sum'!$F23/13,0)</f>
        <v>0</v>
      </c>
      <c r="CG23" s="65">
        <f>IF('Installer 2'!$G$10&lt;=12,'PR sum'!$F23/13,0)</f>
        <v>0</v>
      </c>
      <c r="CH23" s="65">
        <f>IF('Installer 2'!$G$10&lt;=13,'PR sum'!$F23/13,0)</f>
        <v>0</v>
      </c>
      <c r="CJ23" s="299">
        <f>IF(SUM(R23,AF23,AT23,BH23,BV23)&lt;$J$4,SUM(R23,AF23,AT23,BH23,BV23)*$J$5,($J$4*$J$5))</f>
        <v>0</v>
      </c>
      <c r="CK23" s="299">
        <f>IF(SUM($R23:S23,$AF23:AG23,$AT23:AU23,$BH23:BI23,$BV23:BW23)&lt;$J$4,(SUM($R23:S23,$AF23:$AG23,$AT23:$AU23,$BH23:BI23,$BV23:BW23)*$J$5)-SUM($CJ23:CJ23),(($J$4*$J$5)-SUM($CJ23:CJ23)))</f>
        <v>0</v>
      </c>
      <c r="CL23" s="299">
        <f>IF(SUM($R23:T23,$AF23:AH23,$AT23:AV23,$BH23:BJ23,$BV23:BX23)&lt;$J$4,(SUM($R23:T23,$AF23:$AG23,$AT23:$AU23,$BH23:BJ23,$BV23:BX23)*$J$5)-SUM($CJ23:CK23),(($J$4*$J$5)-SUM($CJ23:CK23)))</f>
        <v>0</v>
      </c>
      <c r="CM23" s="299">
        <f>IF(SUM($R23:U23,$AF23:AI23,$AT23:AW23,$BH23:BK23,$BV23:BY23)&lt;$J$4,(SUM($R23:U23,$AF23:$AG23,$AT23:$AU23,$BH23:BK23,$BV23:BY23)*$J$5)-SUM($CJ23:CL23),(($J$4*$J$5)-SUM($CJ23:CL23)))</f>
        <v>0</v>
      </c>
      <c r="CN23" s="299">
        <f>IF(SUM($R23:V23,$AF23:AJ23,$AT23:AX23,$BH23:BL23,$BV23:BZ23)&lt;$J$4,(SUM($R23:V23,$AF23:$AG23,$AT23:$AU23,$BH23:BL23,$BV23:BZ23)*$J$5)-SUM($CJ23:CM23),(($J$4*$J$5)-SUM($CJ23:CM23)))</f>
        <v>0</v>
      </c>
      <c r="CO23" s="299">
        <f>IF(SUM($R23:W23,$AF23:AK23,$AT23:AY23,$BH23:BM23,$BV23:CA23)&lt;$J$4,(SUM($R23:W23,$AF23:$AG23,$AT23:$AU23,$BH23:BM23,$BV23:CA23)*$J$5)-SUM($CJ23:CN23),(($J$4*$J$5)-SUM($CJ23:CN23)))</f>
        <v>0</v>
      </c>
      <c r="CP23" s="299">
        <f>IF(SUM($R23:X23,$AF23:AL23,$AT23:AZ23,$BH23:BN23,$BV23:CB23)&lt;$J$4,(SUM($R23:X23,$AF23:$AG23,$AT23:$AU23,$BH23:BN23,$BV23:CB23)*$J$5)-SUM($CJ23:CO23),(($J$4*$J$5)-SUM($CJ23:CO23)))</f>
        <v>0</v>
      </c>
      <c r="CQ23" s="299">
        <f>IF(SUM($R23:Y23,$AF23:AM23,$AT23:BA23,$BH23:BO23,$BV23:CC23)&lt;$J$4,(SUM($R23:Y23,$AF23:$AG23,$AT23:$AU23,$BH23:BO23,$BV23:CC23)*$J$5)-SUM($CJ23:CP23),(($J$4*$J$5)-SUM($CJ23:CP23)))</f>
        <v>0</v>
      </c>
      <c r="CR23" s="299">
        <f>IF(SUM($R23:Z23,$AF23:AN23,$AT23:BB23,$BH23:BP23,$BV23:CD23)&lt;$J$4,(SUM($R23:Z23,$AF23:$AG23,$AT23:$AU23,$BH23:BP23,$BV23:CD23)*$J$5)-SUM($CJ23:CQ23),(($J$4*$J$5)-SUM($CJ23:CQ23)))</f>
        <v>0</v>
      </c>
      <c r="CS23" s="299">
        <f>IF(SUM($R23:AA23,$AF23:AO23,$AT23:BC23,$BH23:BQ23,$BV23:CE23)&lt;$J$4,(SUM($R23:AA23,$AF23:$AG23,$AT23:$AU23,$BH23:BQ23,$BV23:CE23)*$J$5)-SUM($CJ23:CR23),(($J$4*$J$5)-SUM($CJ23:CR23)))</f>
        <v>0</v>
      </c>
      <c r="CT23" s="299">
        <f>IF(SUM($R23:AB23,$AF23:AP23,$AT23:BD23,$BH23:BR23,$BV23:CF23)&lt;$J$4,(SUM($R23:AB23,$AF23:$AG23,$AT23:$AU23,$BH23:BR23,$BV23:CF23)*$J$5)-SUM($CJ23:CS23),(($J$4*$J$5)-SUM($CJ23:CS23)))</f>
        <v>0</v>
      </c>
      <c r="CU23" s="299">
        <f>IF(SUM($R23:AC23,$AF23:AQ23,$AT23:BE23,$BH23:BS23,$BV23:CG23)&lt;$J$4,(SUM($R23:AC23,$AF23:$AG23,$AT23:$AU23,$BH23:BS23,$BV23:CG23)*$J$5)-SUM($CJ23:CT23),(($J$4*$J$5)-SUM($CJ23:CT23)))</f>
        <v>0</v>
      </c>
      <c r="CV23" s="299">
        <f>IF(SUM($R23:AD23,$AF23:AR23,$AT23:BF23,$BH23:BT23,$BV23:CH23)&lt;$J$4,(SUM($R23:AD23,$AF23:$AG23,$AT23:$AU23,$BH23:BT23,$BV23:CH23)*$J$5)-SUM($CJ23:CU23),(($J$4*$J$5)-SUM($CJ23:CU23)))</f>
        <v>0</v>
      </c>
      <c r="CX23" s="299">
        <f t="shared" si="50"/>
        <v>0</v>
      </c>
      <c r="CY23" s="299">
        <f>IF(SUM($R23:S23,$AF23:AG23,$AT23:AU23,$BH23:BI23,$BV23:BW23)&lt;$K$4,(SUM($R23:S23,$AF23:AG23,$AT23:AU23,$BH23:BI23,$BV23:BW23)*$K$5)-SUM($CX23),(($K$4*$K$5)-SUM($CX23)))</f>
        <v>0</v>
      </c>
      <c r="CZ23" s="299">
        <f>IF(SUM($R23:T23,$AF23:AH23,$AT23:AV23,$BH23:BJ23,$BV23:BX23)&lt;$K$4,(SUM($R23:T23,$AF23:AH23,$AT23:AV23,$BH23:BJ23,$BV23:BX23)*$K$5)-SUM($CX23:CY23),(($K$4*$K$5)-SUM($CX23:CY23)))</f>
        <v>0</v>
      </c>
      <c r="DA23" s="299">
        <f>IF(SUM($R23:U23,$AF23:AI23,$AT23:AW23,$BH23:BK23,$BV23:BY23)&lt;$K$4,(SUM($R23:U23,$AF23:AI23,$AT23:AW23,$BH23:BK23,$BV23:BY23)*$K$5)-SUM($CX23:CZ23),(($K$4*$K$5)-SUM($CX23:CZ23)))</f>
        <v>0</v>
      </c>
      <c r="DB23" s="299">
        <f>IF(SUM($R23:V23,$AF23:AJ23,$AT23:AX23,$BH23:BL23,$BV23:BZ23)&lt;$K$4,(SUM($R23:V23,$AF23:AJ23,$AT23:AX23,$BH23:BL23,$BV23:BZ23)*$K$5)-SUM($CX23:DA23),(($K$4*$K$5)-SUM($CX23:DA23)))</f>
        <v>0</v>
      </c>
      <c r="DC23" s="299">
        <f>IF(SUM($R23:W23,$AF23:AK23,$AT23:AY23,$BH23:BM23,$BV23:CA23)&lt;$K$4,(SUM($R23:W23,$AF23:AK23,$AT23:AY23,$BH23:BM23,$BV23:CA23)*$K$5)-SUM($CX23:DB23),(($K$4*$K$5)-SUM($CX23:DB23)))</f>
        <v>0</v>
      </c>
      <c r="DD23" s="299">
        <f>IF(SUM($R23:X23,$AF23:AL23,$AT23:AZ23,$BH23:BN23,$BV23:CB23)&lt;$K$4,(SUM($R23:X23,$AF23:AL23,$AT23:AZ23,$BH23:BN23,$BV23:CB23)*$K$5)-SUM($CX23:DC23),(($K$4*$K$5)-SUM($CX23:DC23)))</f>
        <v>0</v>
      </c>
      <c r="DE23" s="299">
        <f>IF(SUM($R23:Y23,$AF23:AM23,$AT23:BA23,$BH23:BO23,$BV23:CC23)&lt;$K$4,(SUM($R23:Y23,$AF23:AM23,$AT23:BA23,$BH23:BO23,$BV23:CC23)*$K$5)-SUM($CX23:DD23),(($K$4*$K$5)-SUM($CX23:DD23)))</f>
        <v>0</v>
      </c>
      <c r="DF23" s="299">
        <f>IF(SUM($R23:Z23,$AF23:AN23,$AT23:BB23,$BH23:BP23,$BV23:CD23)&lt;$K$4,(SUM($R23:Z23,$AF23:AN23,$AT23:BB23,$BH23:BP23,$BV23:CD23)*$K$5)-SUM($CX23:DE23),(($K$4*$K$5)-SUM($CX23:DE23)))</f>
        <v>0</v>
      </c>
      <c r="DG23" s="299">
        <f>IF(SUM($R23:AA23,$AF23:AO23,$AT23:BC23,$BH23:BQ23,$BV23:CE23)&lt;$K$4,(SUM($R23:AA23,$AF23:AO23,$AT23:BC23,$BH23:BQ23,$BV23:CE23)*$K$5)-SUM($CX23:DF23),(($K$4*$K$5)-SUM($CX23:DF23)))</f>
        <v>0</v>
      </c>
      <c r="DH23" s="299">
        <f>IF(SUM($R23:AB23,$AF23:AP23,$AT23:BD23,$BH23:BR23,$BV23:CF23)&lt;$K$4,(SUM($R23:AB23,$AF23:AP23,$AT23:BD23,$BH23:BR23,$BV23:CF23)*$K$5)-SUM($CX23:DG23),(($K$4*$K$5)-SUM($CX23:DG23)))</f>
        <v>0</v>
      </c>
      <c r="DI23" s="299">
        <f>IF(SUM($R23:AC23,$AF23:AQ23,$AT23:BE23,$BH23:BS23,$BV23:CG23)&lt;$K$4,(SUM($R23:AC23,$AF23:AQ23,$AT23:BE23,$BH23:BS23,$BV23:CG23)*$K$5)-SUM($CX23:DH23),(($K$4*$K$5)-SUM($CX23:DH23)))</f>
        <v>0</v>
      </c>
      <c r="DJ23" s="299">
        <f>IF(SUM($R23:AD23,$AF23:AR23,$AT23:BF23,$BH23:BT23,$BV23:CH23)&lt;$K$4,(SUM($R23:AD23,$AF23:AR23,$AT23:BF23,$BH23:BT23,$BV23:CH23)*$K$5)-SUM($CX23:DI23),(($K$4*$K$5)-SUM($CX23:DI23)))</f>
        <v>0</v>
      </c>
      <c r="DL23" s="299">
        <f t="shared" si="51"/>
        <v>0</v>
      </c>
      <c r="DM23" s="299">
        <f t="shared" si="51"/>
        <v>0</v>
      </c>
      <c r="DN23" s="299">
        <f t="shared" si="51"/>
        <v>0</v>
      </c>
      <c r="DO23" s="299">
        <f t="shared" si="51"/>
        <v>0</v>
      </c>
      <c r="DP23" s="299">
        <f t="shared" si="51"/>
        <v>0</v>
      </c>
      <c r="DQ23" s="299">
        <f t="shared" si="51"/>
        <v>0</v>
      </c>
      <c r="DR23" s="299">
        <f t="shared" si="51"/>
        <v>0</v>
      </c>
      <c r="DS23" s="299">
        <f t="shared" si="51"/>
        <v>0</v>
      </c>
      <c r="DT23" s="299">
        <f t="shared" si="51"/>
        <v>0</v>
      </c>
      <c r="DU23" s="299">
        <f t="shared" si="51"/>
        <v>0</v>
      </c>
      <c r="DV23" s="299">
        <f t="shared" si="51"/>
        <v>0</v>
      </c>
      <c r="DW23" s="299">
        <f t="shared" si="51"/>
        <v>0</v>
      </c>
      <c r="DX23" s="299">
        <f t="shared" si="51"/>
        <v>0</v>
      </c>
      <c r="DZ23" s="299">
        <f>IF(SUM($R23:R23,$AF23:AF23,$AT23:AT23,$BH23:BH23,$BV23:BV23)&lt;$M$4,SUM(R23,AF23,AT23,BH23,BV23)*$M$5,($M$4*$M$5-SUM(DY23:$DY23)))</f>
        <v>0</v>
      </c>
      <c r="EA23" s="299">
        <f>IF(SUM($R23:S23,$AF23:AG23,$AT23:AU23,$BH23:BI23,$BV23:BW23)&lt;$M$4,SUM(S23,AG23,AU23,BI23,BW23)*$M$5,($M$4*$M$5-SUM($DZ23:DZ23)))</f>
        <v>0</v>
      </c>
      <c r="EB23" s="299">
        <f>IF(SUM($R23:T23,$AF23:AH23,$AT23:AV23,$BH23:BJ23,$BV23:BX23)&lt;$M$4,SUM(T23,AH23,AV23,BJ23,BX23)*$M$5,($M$4*$M$5-SUM($DZ23:EA23)))</f>
        <v>0</v>
      </c>
      <c r="EC23" s="299">
        <f>IF(SUM($R23:U23,$AF23:AI23,$AT23:AW23,$BH23:BK23,$BV23:BY23)&lt;$M$4,SUM(U23,AI23,AW23,BK23,BY23)*$M$5,($M$4*$M$5-SUM($DZ23:EB23)))</f>
        <v>0</v>
      </c>
      <c r="ED23" s="299">
        <f>IF(SUM($R23:V23,$AF23:AJ23,$AT23:AX23,$BH23:BL23,$BV23:BZ23)&lt;$M$4,SUM(V23,AJ23,AX23,BL23,BZ23)*$M$5,($M$4*$M$5-SUM($DZ23:EC23)))</f>
        <v>0</v>
      </c>
      <c r="EE23" s="299">
        <f>IF(SUM($R23:W23,$AF23:AK23,$AT23:AY23,$BH23:BM23,$BV23:CA23)&lt;$M$4,SUM(W23,AK23,AY23,BM23,CA23)*$M$5,($M$4*$M$5-SUM($DZ23:ED23)))</f>
        <v>0</v>
      </c>
      <c r="EF23" s="299">
        <f>IF(SUM($R23:X23,$AF23:AL23,$AT23:AZ23,$BH23:BN23,$BV23:CB23)&lt;$M$4,SUM(X23,AL23,AZ23,BN23,CB23)*$M$5,($M$4*$M$5-SUM($DZ23:EE23)))</f>
        <v>0</v>
      </c>
      <c r="EG23" s="299">
        <f>IF(SUM($R23:Y23,$AF23:AM23,$AT23:BA23,$BH23:BO23,$BV23:CC23)&lt;$M$4,SUM(Y23,AM23,BA23,BO23,CC23)*$M$5,($M$4*$M$5-SUM($DZ23:EF23)))</f>
        <v>0</v>
      </c>
      <c r="EH23" s="299">
        <f>IF(SUM($R23:Z23,$AF23:AN23,$AT23:BB23,$BH23:BP23,$BV23:CD23)&lt;$M$4,SUM(Z23,AN23,BB23,BP23,CD23)*$M$5,($M$4*$M$5-SUM($DZ23:EG23)))</f>
        <v>0</v>
      </c>
      <c r="EI23" s="299">
        <f>IF(SUM($R23:AA23,$AF23:AO23,$AT23:BC23,$BH23:BQ23,$BV23:CE23)&lt;$M$4,SUM(AA23,AO23,BC23,BQ23,CE23)*$M$5,($M$4*$M$5-SUM($DZ23:EH23)))</f>
        <v>0</v>
      </c>
      <c r="EJ23" s="299">
        <f>IF(SUM($R23:AB23,$AF23:AP23,$AT23:BD23,$BH23:BR23,$BV23:CF23)&lt;$M$4,SUM(AB23,AP23,BD23,BR23,CF23)*$M$5,($M$4*$M$5-SUM($DZ23:EI23)))</f>
        <v>0</v>
      </c>
      <c r="EK23" s="299">
        <f>IF(SUM($R23:AC23,$AF23:AQ23,$AT23:BE23,$BH23:BS23,$BV23:CG23)&lt;$M$4,SUM(AC23,AQ23,BE23,BS23,CG23)*$M$5,($M$4*$M$5-SUM($DZ23:EJ23)))</f>
        <v>0</v>
      </c>
      <c r="EL23" s="299">
        <f>IF(SUM($R23:AD23,$AF23:AR23,$AT23:BF23,$BH23:BT23,$BV23:CH23)&lt;$M$4,SUM(AD23,AR23,BF23,BT23,CH23)*$M$5,($M$4*$M$5-SUM($DZ23:EK23)))</f>
        <v>0</v>
      </c>
      <c r="EN23" s="299">
        <f t="shared" si="52"/>
        <v>0</v>
      </c>
      <c r="EO23" s="299">
        <f t="shared" si="52"/>
        <v>0</v>
      </c>
      <c r="EP23" s="299">
        <f t="shared" si="52"/>
        <v>0</v>
      </c>
      <c r="EQ23" s="299">
        <f t="shared" si="52"/>
        <v>0</v>
      </c>
      <c r="ER23" s="299">
        <f t="shared" si="52"/>
        <v>0</v>
      </c>
      <c r="ES23" s="299">
        <f t="shared" si="52"/>
        <v>0</v>
      </c>
      <c r="ET23" s="299">
        <f t="shared" si="52"/>
        <v>0</v>
      </c>
      <c r="EU23" s="299">
        <f t="shared" si="52"/>
        <v>0</v>
      </c>
      <c r="EV23" s="299">
        <f t="shared" si="52"/>
        <v>0</v>
      </c>
      <c r="EW23" s="299">
        <f t="shared" si="52"/>
        <v>0</v>
      </c>
      <c r="EX23" s="299">
        <f t="shared" si="52"/>
        <v>0</v>
      </c>
      <c r="EY23" s="299">
        <f t="shared" si="52"/>
        <v>0</v>
      </c>
      <c r="EZ23" s="299">
        <f t="shared" si="52"/>
        <v>0</v>
      </c>
    </row>
    <row r="24" spans="1:156" x14ac:dyDescent="0.2">
      <c r="A24" s="68" t="str">
        <f>+'Installer 3'!$B$9</f>
        <v>Installer 3</v>
      </c>
      <c r="B24" s="29">
        <f>+'Installer 3'!G23</f>
        <v>0</v>
      </c>
      <c r="C24" s="29">
        <f>+'Installer 3'!G28+'Installer 3'!G30</f>
        <v>0</v>
      </c>
      <c r="D24" s="29">
        <f>+'Installer 3'!G26</f>
        <v>0</v>
      </c>
      <c r="E24" s="29">
        <f>+'Installer 3'!G33</f>
        <v>0</v>
      </c>
      <c r="F24" s="29">
        <f>SUM('Installer 3'!G35:G39)</f>
        <v>0</v>
      </c>
      <c r="G24" s="63">
        <f>SUM(B24:F24)</f>
        <v>0</v>
      </c>
      <c r="H24" s="310"/>
      <c r="I24" s="302"/>
      <c r="J24" s="299">
        <f>$J$5*G24</f>
        <v>0</v>
      </c>
      <c r="K24" s="299">
        <f>$K$5*G24</f>
        <v>0</v>
      </c>
      <c r="L24" s="299">
        <f>$L$5*G24</f>
        <v>0</v>
      </c>
      <c r="M24" s="299">
        <f>IF(G24&lt;$M$4,G24*$M$5,$M$4*$M$5)</f>
        <v>0</v>
      </c>
      <c r="N24" s="299">
        <f>SUM(J24:M24)</f>
        <v>0</v>
      </c>
      <c r="O24" s="103"/>
      <c r="R24" s="65">
        <f>IF('Installer 3'!$G$10&lt;2,'PR sum'!$B24/13,0)</f>
        <v>0</v>
      </c>
      <c r="S24" s="65">
        <f>IF('Installer 3'!$G$10&lt;=2,'PR sum'!$B24/13,0)</f>
        <v>0</v>
      </c>
      <c r="T24" s="65">
        <f>IF('Installer 3'!$G$10&lt;=3,'PR sum'!$B24/13,0)</f>
        <v>0</v>
      </c>
      <c r="U24" s="65">
        <f>IF('Installer 3'!$G$10&lt;=4,'PR sum'!$B24/13,0)</f>
        <v>0</v>
      </c>
      <c r="V24" s="65">
        <f>IF('Installer 3'!$G$10&lt;=5,'PR sum'!$B24/13,0)</f>
        <v>0</v>
      </c>
      <c r="W24" s="65">
        <f>IF('Installer 3'!$G$10&lt;=6,'PR sum'!$B24/13,0)</f>
        <v>0</v>
      </c>
      <c r="X24" s="65">
        <f>IF('Installer 3'!$G$10&lt;=7,'PR sum'!$B24/13,0)</f>
        <v>0</v>
      </c>
      <c r="Y24" s="65">
        <f>IF('Installer 3'!$G$10&lt;=8,'PR sum'!$B24/13,0)</f>
        <v>0</v>
      </c>
      <c r="Z24" s="65">
        <f>IF('Installer 3'!$G$10&lt;=9,'PR sum'!$B24/13,0)</f>
        <v>0</v>
      </c>
      <c r="AA24" s="65">
        <f>IF('Installer 3'!$G$10&lt;=10,'PR sum'!$B24/13,0)</f>
        <v>0</v>
      </c>
      <c r="AB24" s="65">
        <f>IF('Installer 1'!$G$10&lt;=11,'PR sum'!$B24/13,0)</f>
        <v>0</v>
      </c>
      <c r="AC24" s="65">
        <f>IF('Installer 3'!$G$10&lt;=12,'PR sum'!$B24/13,0)</f>
        <v>0</v>
      </c>
      <c r="AD24" s="65">
        <f>IF('Installer 3'!$G$10&lt;=13,'PR sum'!$B24/13,0)</f>
        <v>0</v>
      </c>
      <c r="AF24" s="65">
        <f>IF('Installer 3'!$G$10&lt;2,'PR sum'!$C24/13,0)</f>
        <v>0</v>
      </c>
      <c r="AG24" s="65">
        <f>IF('Installer 3'!$G$10&lt;=2,'PR sum'!$C24/13,0)</f>
        <v>0</v>
      </c>
      <c r="AH24" s="65">
        <f>IF('Installer 3'!$G$10&lt;=3,'PR sum'!$C24/13,0)</f>
        <v>0</v>
      </c>
      <c r="AI24" s="65">
        <f>IF('Installer 3'!$G$10&lt;=4,'PR sum'!$C24/13,0)</f>
        <v>0</v>
      </c>
      <c r="AJ24" s="65">
        <f>IF('Installer 3'!$G$10&lt;=5,'PR sum'!$C24/13,0)</f>
        <v>0</v>
      </c>
      <c r="AK24" s="65">
        <f>IF('Installer 3'!$G$10&lt;=6,'PR sum'!$C24/13,0)</f>
        <v>0</v>
      </c>
      <c r="AL24" s="65">
        <f>IF('Installer 3'!$G$10&lt;=7,'PR sum'!$C24/13,0)</f>
        <v>0</v>
      </c>
      <c r="AM24" s="65">
        <f>IF('Installer 3'!$G$10&lt;=8,'PR sum'!$C24/13,0)</f>
        <v>0</v>
      </c>
      <c r="AN24" s="65">
        <f>IF('Installer 3'!$G$10&lt;=9,'PR sum'!$C24/13,0)</f>
        <v>0</v>
      </c>
      <c r="AO24" s="65">
        <f>IF('Installer 3'!$G$10&lt;=10,'PR sum'!$C24/13,0)</f>
        <v>0</v>
      </c>
      <c r="AP24" s="65">
        <f>IF('Installer 1'!$G$10&lt;=11,'PR sum'!$C24/13,0)</f>
        <v>0</v>
      </c>
      <c r="AQ24" s="65">
        <f>IF('Installer 3'!$G$10&lt;=12,'PR sum'!$C24/13,0)</f>
        <v>0</v>
      </c>
      <c r="AR24" s="65">
        <f>IF('Installer 3'!$G$10&lt;=13,'PR sum'!$C24/13,0)</f>
        <v>0</v>
      </c>
      <c r="AT24" s="65">
        <f>IF('Installer 3'!$G$10&lt;2,'PR sum'!$D24/13,0)</f>
        <v>0</v>
      </c>
      <c r="AU24" s="65">
        <f>IF('Installer 3'!$G$10&lt;=2,'PR sum'!$D24/13,0)</f>
        <v>0</v>
      </c>
      <c r="AV24" s="65">
        <f>IF('Installer 3'!$G$10&lt;=3,'PR sum'!$D24/13,0)</f>
        <v>0</v>
      </c>
      <c r="AW24" s="65">
        <f>IF('Installer 3'!$G$10&lt;=4,'PR sum'!$D24/13,0)</f>
        <v>0</v>
      </c>
      <c r="AX24" s="65">
        <f>IF('Installer 3'!$G$10&lt;=5,'PR sum'!$D24/13,0)</f>
        <v>0</v>
      </c>
      <c r="AY24" s="65">
        <f>IF('Installer 3'!$G$10&lt;=6,'PR sum'!$D24/13,0)</f>
        <v>0</v>
      </c>
      <c r="AZ24" s="65">
        <f>IF('Installer 3'!$G$10&lt;=7,'PR sum'!$D24/13,0)</f>
        <v>0</v>
      </c>
      <c r="BA24" s="65">
        <f>IF('Installer 3'!$G$10&lt;=8,'PR sum'!$D24/13,0)</f>
        <v>0</v>
      </c>
      <c r="BB24" s="65">
        <f>IF('Installer 3'!$G$10&lt;=9,'PR sum'!$D24/13,0)</f>
        <v>0</v>
      </c>
      <c r="BC24" s="65">
        <f>IF('Installer 3'!$G$10&lt;=10,'PR sum'!$D24/13,0)</f>
        <v>0</v>
      </c>
      <c r="BD24" s="65">
        <f>IF('Installer 1'!$G$10&lt;=11,'PR sum'!$D24/13,0)</f>
        <v>0</v>
      </c>
      <c r="BE24" s="65">
        <f>IF('Installer 3'!$G$10&lt;=12,'PR sum'!$D24/13,0)</f>
        <v>0</v>
      </c>
      <c r="BF24" s="65">
        <f>IF('Installer 3'!$G$10&lt;=13,'PR sum'!$D24/13,0)</f>
        <v>0</v>
      </c>
      <c r="BH24" s="65">
        <f>IF('Installer 3'!$G$10&lt;2,'PR sum'!$E24/13,0)</f>
        <v>0</v>
      </c>
      <c r="BI24" s="65">
        <f>IF('Installer 3'!$G$10&lt;=2,'PR sum'!$E24/13,0)</f>
        <v>0</v>
      </c>
      <c r="BJ24" s="65">
        <f>IF('Installer 3'!$G$10&lt;=3,'PR sum'!$E24/13,0)</f>
        <v>0</v>
      </c>
      <c r="BK24" s="65">
        <f>IF('Installer 3'!$G$10&lt;=4,'PR sum'!$E24/13,0)</f>
        <v>0</v>
      </c>
      <c r="BL24" s="65">
        <f>IF('Installer 3'!$G$10&lt;=5,'PR sum'!$E24/13,0)</f>
        <v>0</v>
      </c>
      <c r="BM24" s="65">
        <f>IF('Installer 3'!$G$10&lt;=6,'PR sum'!$E24/13,0)</f>
        <v>0</v>
      </c>
      <c r="BN24" s="65">
        <f>IF('Installer 3'!$G$10&lt;=7,'PR sum'!$E24/13,0)</f>
        <v>0</v>
      </c>
      <c r="BO24" s="65">
        <f>IF('Installer 3'!$G$10&lt;=8,'PR sum'!$E24/13,0)</f>
        <v>0</v>
      </c>
      <c r="BP24" s="65">
        <f>IF('Installer 3'!$G$10&lt;=9,'PR sum'!$E24/13,0)</f>
        <v>0</v>
      </c>
      <c r="BQ24" s="65">
        <f>IF('Installer 3'!$G$10&lt;=10,'PR sum'!$E24/13,0)</f>
        <v>0</v>
      </c>
      <c r="BR24" s="65">
        <f>IF('Installer 1'!$G$10&lt;=11,'PR sum'!$E24/13,0)</f>
        <v>0</v>
      </c>
      <c r="BS24" s="65">
        <f>IF('Installer 3'!$G$10&lt;=12,'PR sum'!$E24/13,0)</f>
        <v>0</v>
      </c>
      <c r="BT24" s="65">
        <f>IF('Installer 3'!$G$10&lt;=13,'PR sum'!$E24/13,0)</f>
        <v>0</v>
      </c>
      <c r="BV24" s="65">
        <f>IF('Installer 3'!$G$10&lt;2,'PR sum'!$F24/13,0)</f>
        <v>0</v>
      </c>
      <c r="BW24" s="65">
        <f>IF('Installer 3'!$G$10&lt;=2,'PR sum'!$F24/13,0)</f>
        <v>0</v>
      </c>
      <c r="BX24" s="65">
        <f>IF('Installer 3'!$G$10&lt;=3,'PR sum'!$F24/13,0)</f>
        <v>0</v>
      </c>
      <c r="BY24" s="65">
        <f>IF('Installer 3'!$G$10&lt;=4,'PR sum'!$F24/13,0)</f>
        <v>0</v>
      </c>
      <c r="BZ24" s="65">
        <f>IF('Installer 3'!$G$10&lt;=5,'PR sum'!$F24/13,0)</f>
        <v>0</v>
      </c>
      <c r="CA24" s="65">
        <f>IF('Installer 3'!$G$10&lt;=6,'PR sum'!$F24/13,0)</f>
        <v>0</v>
      </c>
      <c r="CB24" s="65">
        <f>IF('Installer 3'!$G$10&lt;=7,'PR sum'!$F24/13,0)</f>
        <v>0</v>
      </c>
      <c r="CC24" s="65">
        <f>IF('Installer 3'!$G$10&lt;=8,'PR sum'!$F24/13,0)</f>
        <v>0</v>
      </c>
      <c r="CD24" s="65">
        <f>IF('Installer 3'!$G$10&lt;=9,'PR sum'!$F24/13,0)</f>
        <v>0</v>
      </c>
      <c r="CE24" s="65">
        <f>IF('Installer 3'!$G$10&lt;=10,'PR sum'!$F24/13,0)</f>
        <v>0</v>
      </c>
      <c r="CF24" s="65">
        <f>IF('Installer 1'!$G$10&lt;=11,'PR sum'!$F24/13,0)</f>
        <v>0</v>
      </c>
      <c r="CG24" s="65">
        <f>IF('Installer 3'!$G$10&lt;=12,'PR sum'!$F24/13,0)</f>
        <v>0</v>
      </c>
      <c r="CH24" s="65">
        <f>IF('Installer 3'!$G$10&lt;=13,'PR sum'!$F24/13,0)</f>
        <v>0</v>
      </c>
      <c r="CJ24" s="299">
        <f>IF(SUM(R24,AF24,AT24,BH24,BV24)&lt;$J$4,SUM(R24,AF24,AT24,BH24,BV24)*$J$5,($J$4*$J$5))</f>
        <v>0</v>
      </c>
      <c r="CK24" s="299">
        <f>IF(SUM($R24:S24,$AF24:AG24,$AT24:AU24,$BH24:BI24,$BV24:BW24)&lt;$J$4,(SUM($R24:S24,$AF24:$AG24,$AT24:$AU24,$BH24:BI24,$BV24:BW24)*$J$5)-SUM($CJ24:CJ24),(($J$4*$J$5)-SUM($CJ24:CJ24)))</f>
        <v>0</v>
      </c>
      <c r="CL24" s="299">
        <f>IF(SUM($R24:T24,$AF24:AH24,$AT24:AV24,$BH24:BJ24,$BV24:BX24)&lt;$J$4,(SUM($R24:T24,$AF24:$AG24,$AT24:$AU24,$BH24:BJ24,$BV24:BX24)*$J$5)-SUM($CJ24:CK24),(($J$4*$J$5)-SUM($CJ24:CK24)))</f>
        <v>0</v>
      </c>
      <c r="CM24" s="299">
        <f>IF(SUM($R24:U24,$AF24:AI24,$AT24:AW24,$BH24:BK24,$BV24:BY24)&lt;$J$4,(SUM($R24:U24,$AF24:$AG24,$AT24:$AU24,$BH24:BK24,$BV24:BY24)*$J$5)-SUM($CJ24:CL24),(($J$4*$J$5)-SUM($CJ24:CL24)))</f>
        <v>0</v>
      </c>
      <c r="CN24" s="299">
        <f>IF(SUM($R24:V24,$AF24:AJ24,$AT24:AX24,$BH24:BL24,$BV24:BZ24)&lt;$J$4,(SUM($R24:V24,$AF24:$AG24,$AT24:$AU24,$BH24:BL24,$BV24:BZ24)*$J$5)-SUM($CJ24:CM24),(($J$4*$J$5)-SUM($CJ24:CM24)))</f>
        <v>0</v>
      </c>
      <c r="CO24" s="299">
        <f>IF(SUM($R24:W24,$AF24:AK24,$AT24:AY24,$BH24:BM24,$BV24:CA24)&lt;$J$4,(SUM($R24:W24,$AF24:$AG24,$AT24:$AU24,$BH24:BM24,$BV24:CA24)*$J$5)-SUM($CJ24:CN24),(($J$4*$J$5)-SUM($CJ24:CN24)))</f>
        <v>0</v>
      </c>
      <c r="CP24" s="299">
        <f>IF(SUM($R24:X24,$AF24:AL24,$AT24:AZ24,$BH24:BN24,$BV24:CB24)&lt;$J$4,(SUM($R24:X24,$AF24:$AG24,$AT24:$AU24,$BH24:BN24,$BV24:CB24)*$J$5)-SUM($CJ24:CO24),(($J$4*$J$5)-SUM($CJ24:CO24)))</f>
        <v>0</v>
      </c>
      <c r="CQ24" s="299">
        <f>IF(SUM($R24:Y24,$AF24:AM24,$AT24:BA24,$BH24:BO24,$BV24:CC24)&lt;$J$4,(SUM($R24:Y24,$AF24:$AG24,$AT24:$AU24,$BH24:BO24,$BV24:CC24)*$J$5)-SUM($CJ24:CP24),(($J$4*$J$5)-SUM($CJ24:CP24)))</f>
        <v>0</v>
      </c>
      <c r="CR24" s="299">
        <f>IF(SUM($R24:Z24,$AF24:AN24,$AT24:BB24,$BH24:BP24,$BV24:CD24)&lt;$J$4,(SUM($R24:Z24,$AF24:$AG24,$AT24:$AU24,$BH24:BP24,$BV24:CD24)*$J$5)-SUM($CJ24:CQ24),(($J$4*$J$5)-SUM($CJ24:CQ24)))</f>
        <v>0</v>
      </c>
      <c r="CS24" s="299">
        <f>IF(SUM($R24:AA24,$AF24:AO24,$AT24:BC24,$BH24:BQ24,$BV24:CE24)&lt;$J$4,(SUM($R24:AA24,$AF24:$AG24,$AT24:$AU24,$BH24:BQ24,$BV24:CE24)*$J$5)-SUM($CJ24:CR24),(($J$4*$J$5)-SUM($CJ24:CR24)))</f>
        <v>0</v>
      </c>
      <c r="CT24" s="299">
        <f>IF(SUM($R24:AB24,$AF24:AP24,$AT24:BD24,$BH24:BR24,$BV24:CF24)&lt;$J$4,(SUM($R24:AB24,$AF24:$AG24,$AT24:$AU24,$BH24:BR24,$BV24:CF24)*$J$5)-SUM($CJ24:CS24),(($J$4*$J$5)-SUM($CJ24:CS24)))</f>
        <v>0</v>
      </c>
      <c r="CU24" s="299">
        <f>IF(SUM($R24:AC24,$AF24:AQ24,$AT24:BE24,$BH24:BS24,$BV24:CG24)&lt;$J$4,(SUM($R24:AC24,$AF24:$AG24,$AT24:$AU24,$BH24:BS24,$BV24:CG24)*$J$5)-SUM($CJ24:CT24),(($J$4*$J$5)-SUM($CJ24:CT24)))</f>
        <v>0</v>
      </c>
      <c r="CV24" s="299">
        <f>IF(SUM($R24:AD24,$AF24:AR24,$AT24:BF24,$BH24:BT24,$BV24:CH24)&lt;$J$4,(SUM($R24:AD24,$AF24:$AG24,$AT24:$AU24,$BH24:BT24,$BV24:CH24)*$J$5)-SUM($CJ24:CU24),(($J$4*$J$5)-SUM($CJ24:CU24)))</f>
        <v>0</v>
      </c>
      <c r="CX24" s="299">
        <f t="shared" si="50"/>
        <v>0</v>
      </c>
      <c r="CY24" s="299">
        <f>IF(SUM($R24:S24,$AF24:AG24,$AT24:AU24,$BH24:BI24,$BV24:BW24)&lt;$K$4,(SUM($R24:S24,$AF24:AG24,$AT24:AU24,$BH24:BI24,$BV24:BW24)*$K$5)-SUM($CX24),(($K$4*$K$5)-SUM($CX24)))</f>
        <v>0</v>
      </c>
      <c r="CZ24" s="299">
        <f>IF(SUM($R24:T24,$AF24:AH24,$AT24:AV24,$BH24:BJ24,$BV24:BX24)&lt;$K$4,(SUM($R24:T24,$AF24:AH24,$AT24:AV24,$BH24:BJ24,$BV24:BX24)*$K$5)-SUM($CX24:CY24),(($K$4*$K$5)-SUM($CX24:CY24)))</f>
        <v>0</v>
      </c>
      <c r="DA24" s="299">
        <f>IF(SUM($R24:U24,$AF24:AI24,$AT24:AW24,$BH24:BK24,$BV24:BY24)&lt;$K$4,(SUM($R24:U24,$AF24:AI24,$AT24:AW24,$BH24:BK24,$BV24:BY24)*$K$5)-SUM($CX24:CZ24),(($K$4*$K$5)-SUM($CX24:CZ24)))</f>
        <v>0</v>
      </c>
      <c r="DB24" s="299">
        <f>IF(SUM($R24:V24,$AF24:AJ24,$AT24:AX24,$BH24:BL24,$BV24:BZ24)&lt;$K$4,(SUM($R24:V24,$AF24:AJ24,$AT24:AX24,$BH24:BL24,$BV24:BZ24)*$K$5)-SUM($CX24:DA24),(($K$4*$K$5)-SUM($CX24:DA24)))</f>
        <v>0</v>
      </c>
      <c r="DC24" s="299">
        <f>IF(SUM($R24:W24,$AF24:AK24,$AT24:AY24,$BH24:BM24,$BV24:CA24)&lt;$K$4,(SUM($R24:W24,$AF24:AK24,$AT24:AY24,$BH24:BM24,$BV24:CA24)*$K$5)-SUM($CX24:DB24),(($K$4*$K$5)-SUM($CX24:DB24)))</f>
        <v>0</v>
      </c>
      <c r="DD24" s="299">
        <f>IF(SUM($R24:X24,$AF24:AL24,$AT24:AZ24,$BH24:BN24,$BV24:CB24)&lt;$K$4,(SUM($R24:X24,$AF24:AL24,$AT24:AZ24,$BH24:BN24,$BV24:CB24)*$K$5)-SUM($CX24:DC24),(($K$4*$K$5)-SUM($CX24:DC24)))</f>
        <v>0</v>
      </c>
      <c r="DE24" s="299">
        <f>IF(SUM($R24:Y24,$AF24:AM24,$AT24:BA24,$BH24:BO24,$BV24:CC24)&lt;$K$4,(SUM($R24:Y24,$AF24:AM24,$AT24:BA24,$BH24:BO24,$BV24:CC24)*$K$5)-SUM($CX24:DD24),(($K$4*$K$5)-SUM($CX24:DD24)))</f>
        <v>0</v>
      </c>
      <c r="DF24" s="299">
        <f>IF(SUM($R24:Z24,$AF24:AN24,$AT24:BB24,$BH24:BP24,$BV24:CD24)&lt;$K$4,(SUM($R24:Z24,$AF24:AN24,$AT24:BB24,$BH24:BP24,$BV24:CD24)*$K$5)-SUM($CX24:DE24),(($K$4*$K$5)-SUM($CX24:DE24)))</f>
        <v>0</v>
      </c>
      <c r="DG24" s="299">
        <f>IF(SUM($R24:AA24,$AF24:AO24,$AT24:BC24,$BH24:BQ24,$BV24:CE24)&lt;$K$4,(SUM($R24:AA24,$AF24:AO24,$AT24:BC24,$BH24:BQ24,$BV24:CE24)*$K$5)-SUM($CX24:DF24),(($K$4*$K$5)-SUM($CX24:DF24)))</f>
        <v>0</v>
      </c>
      <c r="DH24" s="299">
        <f>IF(SUM($R24:AB24,$AF24:AP24,$AT24:BD24,$BH24:BR24,$BV24:CF24)&lt;$K$4,(SUM($R24:AB24,$AF24:AP24,$AT24:BD24,$BH24:BR24,$BV24:CF24)*$K$5)-SUM($CX24:DG24),(($K$4*$K$5)-SUM($CX24:DG24)))</f>
        <v>0</v>
      </c>
      <c r="DI24" s="299">
        <f>IF(SUM($R24:AC24,$AF24:AQ24,$AT24:BE24,$BH24:BS24,$BV24:CG24)&lt;$K$4,(SUM($R24:AC24,$AF24:AQ24,$AT24:BE24,$BH24:BS24,$BV24:CG24)*$K$5)-SUM($CX24:DH24),(($K$4*$K$5)-SUM($CX24:DH24)))</f>
        <v>0</v>
      </c>
      <c r="DJ24" s="299">
        <f>IF(SUM($R24:AD24,$AF24:AR24,$AT24:BF24,$BH24:BT24,$BV24:CH24)&lt;$K$4,(SUM($R24:AD24,$AF24:AR24,$AT24:BF24,$BH24:BT24,$BV24:CH24)*$K$5)-SUM($CX24:DI24),(($K$4*$K$5)-SUM($CX24:DI24)))</f>
        <v>0</v>
      </c>
      <c r="DL24" s="299">
        <f t="shared" si="51"/>
        <v>0</v>
      </c>
      <c r="DM24" s="299">
        <f t="shared" si="51"/>
        <v>0</v>
      </c>
      <c r="DN24" s="299">
        <f t="shared" si="51"/>
        <v>0</v>
      </c>
      <c r="DO24" s="299">
        <f t="shared" si="51"/>
        <v>0</v>
      </c>
      <c r="DP24" s="299">
        <f t="shared" si="51"/>
        <v>0</v>
      </c>
      <c r="DQ24" s="299">
        <f t="shared" si="51"/>
        <v>0</v>
      </c>
      <c r="DR24" s="299">
        <f t="shared" si="51"/>
        <v>0</v>
      </c>
      <c r="DS24" s="299">
        <f t="shared" si="51"/>
        <v>0</v>
      </c>
      <c r="DT24" s="299">
        <f t="shared" si="51"/>
        <v>0</v>
      </c>
      <c r="DU24" s="299">
        <f t="shared" si="51"/>
        <v>0</v>
      </c>
      <c r="DV24" s="299">
        <f t="shared" si="51"/>
        <v>0</v>
      </c>
      <c r="DW24" s="299">
        <f t="shared" si="51"/>
        <v>0</v>
      </c>
      <c r="DX24" s="299">
        <f t="shared" si="51"/>
        <v>0</v>
      </c>
      <c r="DZ24" s="299">
        <f>IF(SUM($R24:R24,$AF24:AF24,$AT24:AT24,$BH24:BH24,$BV24:BV24)&lt;$M$4,SUM(R24,AF24,AT24,BH24,BV24)*$M$5,($M$4*$M$5-SUM(DY24:$DY24)))</f>
        <v>0</v>
      </c>
      <c r="EA24" s="299">
        <f>IF(SUM($R24:S24,$AF24:AG24,$AT24:AU24,$BH24:BI24,$BV24:BW24)&lt;$M$4,SUM(S24,AG24,AU24,BI24,BW24)*$M$5,($M$4*$M$5-SUM($DZ24:DZ24)))</f>
        <v>0</v>
      </c>
      <c r="EB24" s="299">
        <f>IF(SUM($R24:T24,$AF24:AH24,$AT24:AV24,$BH24:BJ24,$BV24:BX24)&lt;$M$4,SUM(T24,AH24,AV24,BJ24,BX24)*$M$5,($M$4*$M$5-SUM($DZ24:EA24)))</f>
        <v>0</v>
      </c>
      <c r="EC24" s="299">
        <f>IF(SUM($R24:U24,$AF24:AI24,$AT24:AW24,$BH24:BK24,$BV24:BY24)&lt;$M$4,SUM(U24,AI24,AW24,BK24,BY24)*$M$5,($M$4*$M$5-SUM($DZ24:EB24)))</f>
        <v>0</v>
      </c>
      <c r="ED24" s="299">
        <f>IF(SUM($R24:V24,$AF24:AJ24,$AT24:AX24,$BH24:BL24,$BV24:BZ24)&lt;$M$4,SUM(V24,AJ24,AX24,BL24,BZ24)*$M$5,($M$4*$M$5-SUM($DZ24:EC24)))</f>
        <v>0</v>
      </c>
      <c r="EE24" s="299">
        <f>IF(SUM($R24:W24,$AF24:AK24,$AT24:AY24,$BH24:BM24,$BV24:CA24)&lt;$M$4,SUM(W24,AK24,AY24,BM24,CA24)*$M$5,($M$4*$M$5-SUM($DZ24:ED24)))</f>
        <v>0</v>
      </c>
      <c r="EF24" s="299">
        <f>IF(SUM($R24:X24,$AF24:AL24,$AT24:AZ24,$BH24:BN24,$BV24:CB24)&lt;$M$4,SUM(X24,AL24,AZ24,BN24,CB24)*$M$5,($M$4*$M$5-SUM($DZ24:EE24)))</f>
        <v>0</v>
      </c>
      <c r="EG24" s="299">
        <f>IF(SUM($R24:Y24,$AF24:AM24,$AT24:BA24,$BH24:BO24,$BV24:CC24)&lt;$M$4,SUM(Y24,AM24,BA24,BO24,CC24)*$M$5,($M$4*$M$5-SUM($DZ24:EF24)))</f>
        <v>0</v>
      </c>
      <c r="EH24" s="299">
        <f>IF(SUM($R24:Z24,$AF24:AN24,$AT24:BB24,$BH24:BP24,$BV24:CD24)&lt;$M$4,SUM(Z24,AN24,BB24,BP24,CD24)*$M$5,($M$4*$M$5-SUM($DZ24:EG24)))</f>
        <v>0</v>
      </c>
      <c r="EI24" s="299">
        <f>IF(SUM($R24:AA24,$AF24:AO24,$AT24:BC24,$BH24:BQ24,$BV24:CE24)&lt;$M$4,SUM(AA24,AO24,BC24,BQ24,CE24)*$M$5,($M$4*$M$5-SUM($DZ24:EH24)))</f>
        <v>0</v>
      </c>
      <c r="EJ24" s="299">
        <f>IF(SUM($R24:AB24,$AF24:AP24,$AT24:BD24,$BH24:BR24,$BV24:CF24)&lt;$M$4,SUM(AB24,AP24,BD24,BR24,CF24)*$M$5,($M$4*$M$5-SUM($DZ24:EI24)))</f>
        <v>0</v>
      </c>
      <c r="EK24" s="299">
        <f>IF(SUM($R24:AC24,$AF24:AQ24,$AT24:BE24,$BH24:BS24,$BV24:CG24)&lt;$M$4,SUM(AC24,AQ24,BE24,BS24,CG24)*$M$5,($M$4*$M$5-SUM($DZ24:EJ24)))</f>
        <v>0</v>
      </c>
      <c r="EL24" s="299">
        <f>IF(SUM($R24:AD24,$AF24:AR24,$AT24:BF24,$BH24:BT24,$BV24:CH24)&lt;$M$4,SUM(AD24,AR24,BF24,BT24,CH24)*$M$5,($M$4*$M$5-SUM($DZ24:EK24)))</f>
        <v>0</v>
      </c>
      <c r="EN24" s="299">
        <f t="shared" si="52"/>
        <v>0</v>
      </c>
      <c r="EO24" s="299">
        <f t="shared" si="52"/>
        <v>0</v>
      </c>
      <c r="EP24" s="299">
        <f t="shared" si="52"/>
        <v>0</v>
      </c>
      <c r="EQ24" s="299">
        <f t="shared" si="52"/>
        <v>0</v>
      </c>
      <c r="ER24" s="299">
        <f t="shared" si="52"/>
        <v>0</v>
      </c>
      <c r="ES24" s="299">
        <f t="shared" si="52"/>
        <v>0</v>
      </c>
      <c r="ET24" s="299">
        <f t="shared" si="52"/>
        <v>0</v>
      </c>
      <c r="EU24" s="299">
        <f t="shared" si="52"/>
        <v>0</v>
      </c>
      <c r="EV24" s="299">
        <f t="shared" si="52"/>
        <v>0</v>
      </c>
      <c r="EW24" s="299">
        <f t="shared" si="52"/>
        <v>0</v>
      </c>
      <c r="EX24" s="299">
        <f t="shared" si="52"/>
        <v>0</v>
      </c>
      <c r="EY24" s="299">
        <f t="shared" si="52"/>
        <v>0</v>
      </c>
      <c r="EZ24" s="299">
        <f t="shared" si="52"/>
        <v>0</v>
      </c>
    </row>
    <row r="25" spans="1:156" x14ac:dyDescent="0.2">
      <c r="A25" s="43"/>
      <c r="B25" s="30"/>
      <c r="C25" s="30"/>
      <c r="D25" s="30"/>
      <c r="E25" s="30"/>
      <c r="F25" s="30"/>
      <c r="G25" s="63"/>
      <c r="H25" s="310"/>
      <c r="I25" s="302"/>
      <c r="J25" s="299"/>
      <c r="K25" s="299"/>
      <c r="L25" s="299"/>
      <c r="M25" s="299"/>
      <c r="N25" s="299"/>
      <c r="O25" s="103"/>
    </row>
    <row r="26" spans="1:156" ht="13.5" thickBot="1" x14ac:dyDescent="0.25">
      <c r="A26" s="43"/>
      <c r="B26" s="30"/>
      <c r="C26" s="30"/>
      <c r="D26" s="30"/>
      <c r="E26" s="30"/>
      <c r="F26" s="30"/>
      <c r="G26" s="63"/>
      <c r="H26" s="310"/>
      <c r="I26" s="302"/>
      <c r="J26" s="299"/>
      <c r="K26" s="299"/>
      <c r="L26" s="299"/>
      <c r="M26" s="299"/>
      <c r="N26" s="299"/>
      <c r="O26" s="103"/>
    </row>
    <row r="27" spans="1:156" x14ac:dyDescent="0.2">
      <c r="A27" s="43" t="s">
        <v>305</v>
      </c>
      <c r="B27" s="53">
        <f t="shared" ref="B27:G27" si="53">SUM(B22:B26)</f>
        <v>53040</v>
      </c>
      <c r="C27" s="53">
        <f t="shared" si="53"/>
        <v>0</v>
      </c>
      <c r="D27" s="53">
        <f t="shared" si="53"/>
        <v>38250</v>
      </c>
      <c r="E27" s="53">
        <f t="shared" si="53"/>
        <v>0</v>
      </c>
      <c r="F27" s="53">
        <f t="shared" si="53"/>
        <v>100</v>
      </c>
      <c r="G27" s="66">
        <f t="shared" si="53"/>
        <v>91390</v>
      </c>
      <c r="H27" s="311"/>
      <c r="I27" s="302"/>
      <c r="J27" s="299">
        <f>SUM(J21:J26)</f>
        <v>548.34</v>
      </c>
      <c r="K27" s="299">
        <f>SUM(K21:K26)</f>
        <v>5666.18</v>
      </c>
      <c r="L27" s="299">
        <f>SUM(L21:L26)</f>
        <v>1325.155</v>
      </c>
      <c r="M27" s="299">
        <f>SUM(M21:M26)</f>
        <v>1631.8000000000002</v>
      </c>
      <c r="N27" s="299">
        <f>SUM(N21:N26)</f>
        <v>9171.4750000000004</v>
      </c>
      <c r="O27" s="304">
        <f>IF(G27=0,0,N27/G27)</f>
        <v>0.10035534522376628</v>
      </c>
      <c r="R27" s="105">
        <f>SUM(R22:R26)</f>
        <v>4080</v>
      </c>
      <c r="S27" s="105">
        <f t="shared" ref="S27:AD27" si="54">SUM(S22:S26)</f>
        <v>4080</v>
      </c>
      <c r="T27" s="105">
        <f t="shared" si="54"/>
        <v>4080</v>
      </c>
      <c r="U27" s="105">
        <f t="shared" si="54"/>
        <v>4080</v>
      </c>
      <c r="V27" s="105">
        <f t="shared" si="54"/>
        <v>4080</v>
      </c>
      <c r="W27" s="105">
        <f t="shared" si="54"/>
        <v>4080</v>
      </c>
      <c r="X27" s="105">
        <f t="shared" si="54"/>
        <v>4080</v>
      </c>
      <c r="Y27" s="105">
        <f t="shared" si="54"/>
        <v>4080</v>
      </c>
      <c r="Z27" s="105">
        <f t="shared" si="54"/>
        <v>4080</v>
      </c>
      <c r="AA27" s="105">
        <f t="shared" si="54"/>
        <v>4080</v>
      </c>
      <c r="AB27" s="105">
        <f t="shared" si="54"/>
        <v>4080</v>
      </c>
      <c r="AC27" s="105">
        <f t="shared" si="54"/>
        <v>4080</v>
      </c>
      <c r="AD27" s="105">
        <f t="shared" si="54"/>
        <v>4080</v>
      </c>
      <c r="AF27" s="105">
        <f t="shared" ref="AF27:AR27" si="55">SUM(AF22:AF26)</f>
        <v>0</v>
      </c>
      <c r="AG27" s="105">
        <f t="shared" si="55"/>
        <v>0</v>
      </c>
      <c r="AH27" s="105">
        <f t="shared" si="55"/>
        <v>0</v>
      </c>
      <c r="AI27" s="105">
        <f t="shared" si="55"/>
        <v>0</v>
      </c>
      <c r="AJ27" s="105">
        <f t="shared" si="55"/>
        <v>0</v>
      </c>
      <c r="AK27" s="105">
        <f t="shared" si="55"/>
        <v>0</v>
      </c>
      <c r="AL27" s="105">
        <f t="shared" si="55"/>
        <v>0</v>
      </c>
      <c r="AM27" s="105">
        <f t="shared" si="55"/>
        <v>0</v>
      </c>
      <c r="AN27" s="105">
        <f t="shared" si="55"/>
        <v>0</v>
      </c>
      <c r="AO27" s="105">
        <f t="shared" si="55"/>
        <v>0</v>
      </c>
      <c r="AP27" s="105">
        <f t="shared" si="55"/>
        <v>0</v>
      </c>
      <c r="AQ27" s="105">
        <f t="shared" si="55"/>
        <v>0</v>
      </c>
      <c r="AR27" s="105">
        <f t="shared" si="55"/>
        <v>0</v>
      </c>
      <c r="AT27" s="105">
        <f t="shared" ref="AT27:BF27" si="56">SUM(AT22:AT26)</f>
        <v>2942.3076923076924</v>
      </c>
      <c r="AU27" s="105">
        <f t="shared" si="56"/>
        <v>2942.3076923076924</v>
      </c>
      <c r="AV27" s="105">
        <f t="shared" si="56"/>
        <v>2942.3076923076924</v>
      </c>
      <c r="AW27" s="105">
        <f t="shared" si="56"/>
        <v>2942.3076923076924</v>
      </c>
      <c r="AX27" s="105">
        <f t="shared" si="56"/>
        <v>2942.3076923076924</v>
      </c>
      <c r="AY27" s="105">
        <f t="shared" si="56"/>
        <v>2942.3076923076924</v>
      </c>
      <c r="AZ27" s="105">
        <f t="shared" si="56"/>
        <v>2942.3076923076924</v>
      </c>
      <c r="BA27" s="105">
        <f t="shared" si="56"/>
        <v>2942.3076923076924</v>
      </c>
      <c r="BB27" s="105">
        <f t="shared" si="56"/>
        <v>2942.3076923076924</v>
      </c>
      <c r="BC27" s="105">
        <f t="shared" si="56"/>
        <v>2942.3076923076924</v>
      </c>
      <c r="BD27" s="105">
        <f t="shared" si="56"/>
        <v>2942.3076923076924</v>
      </c>
      <c r="BE27" s="105">
        <f t="shared" si="56"/>
        <v>2942.3076923076924</v>
      </c>
      <c r="BF27" s="105">
        <f t="shared" si="56"/>
        <v>2942.3076923076924</v>
      </c>
      <c r="BH27" s="105">
        <f t="shared" ref="BH27:BT27" si="57">SUM(BH22:BH26)</f>
        <v>0</v>
      </c>
      <c r="BI27" s="105">
        <f t="shared" si="57"/>
        <v>0</v>
      </c>
      <c r="BJ27" s="105">
        <f t="shared" si="57"/>
        <v>0</v>
      </c>
      <c r="BK27" s="105">
        <f t="shared" si="57"/>
        <v>0</v>
      </c>
      <c r="BL27" s="105">
        <f t="shared" si="57"/>
        <v>0</v>
      </c>
      <c r="BM27" s="105">
        <f t="shared" si="57"/>
        <v>0</v>
      </c>
      <c r="BN27" s="105">
        <f t="shared" si="57"/>
        <v>0</v>
      </c>
      <c r="BO27" s="105">
        <f t="shared" si="57"/>
        <v>0</v>
      </c>
      <c r="BP27" s="105">
        <f t="shared" si="57"/>
        <v>0</v>
      </c>
      <c r="BQ27" s="105">
        <f t="shared" si="57"/>
        <v>0</v>
      </c>
      <c r="BR27" s="105">
        <f t="shared" si="57"/>
        <v>0</v>
      </c>
      <c r="BS27" s="105">
        <f t="shared" si="57"/>
        <v>0</v>
      </c>
      <c r="BT27" s="105">
        <f t="shared" si="57"/>
        <v>0</v>
      </c>
      <c r="BV27" s="105">
        <f t="shared" ref="BV27:CH27" si="58">SUM(BV22:BV26)</f>
        <v>7.6923076923076925</v>
      </c>
      <c r="BW27" s="105">
        <f t="shared" si="58"/>
        <v>7.6923076923076925</v>
      </c>
      <c r="BX27" s="105">
        <f t="shared" si="58"/>
        <v>7.6923076923076925</v>
      </c>
      <c r="BY27" s="105">
        <f t="shared" si="58"/>
        <v>7.6923076923076925</v>
      </c>
      <c r="BZ27" s="105">
        <f t="shared" si="58"/>
        <v>7.6923076923076925</v>
      </c>
      <c r="CA27" s="105">
        <f t="shared" si="58"/>
        <v>7.6923076923076925</v>
      </c>
      <c r="CB27" s="105">
        <f t="shared" si="58"/>
        <v>7.6923076923076925</v>
      </c>
      <c r="CC27" s="105">
        <f t="shared" si="58"/>
        <v>7.6923076923076925</v>
      </c>
      <c r="CD27" s="105">
        <f t="shared" si="58"/>
        <v>7.6923076923076925</v>
      </c>
      <c r="CE27" s="105">
        <f t="shared" si="58"/>
        <v>7.6923076923076925</v>
      </c>
      <c r="CF27" s="105">
        <f t="shared" si="58"/>
        <v>7.6923076923076925</v>
      </c>
      <c r="CG27" s="105">
        <f t="shared" si="58"/>
        <v>7.6923076923076925</v>
      </c>
      <c r="CH27" s="105">
        <f t="shared" si="58"/>
        <v>7.6923076923076925</v>
      </c>
      <c r="CJ27" s="105">
        <f t="shared" ref="CJ27:CV27" si="59">SUM(CJ22:CJ26)</f>
        <v>42</v>
      </c>
      <c r="CK27" s="105">
        <f t="shared" si="59"/>
        <v>0</v>
      </c>
      <c r="CL27" s="105">
        <f t="shared" si="59"/>
        <v>0</v>
      </c>
      <c r="CM27" s="105">
        <f t="shared" si="59"/>
        <v>0</v>
      </c>
      <c r="CN27" s="105">
        <f t="shared" si="59"/>
        <v>0</v>
      </c>
      <c r="CO27" s="105">
        <f t="shared" si="59"/>
        <v>0</v>
      </c>
      <c r="CP27" s="105">
        <f t="shared" si="59"/>
        <v>0</v>
      </c>
      <c r="CQ27" s="105">
        <f t="shared" si="59"/>
        <v>0</v>
      </c>
      <c r="CR27" s="105">
        <f t="shared" si="59"/>
        <v>0</v>
      </c>
      <c r="CS27" s="105">
        <f t="shared" si="59"/>
        <v>0</v>
      </c>
      <c r="CT27" s="105">
        <f t="shared" si="59"/>
        <v>0</v>
      </c>
      <c r="CU27" s="105">
        <f t="shared" si="59"/>
        <v>0</v>
      </c>
      <c r="CV27" s="105">
        <f t="shared" si="59"/>
        <v>0</v>
      </c>
      <c r="CX27" s="105">
        <f t="shared" ref="CX27:DJ27" si="60">SUM(CX22:CX26)</f>
        <v>435.86</v>
      </c>
      <c r="CY27" s="105">
        <f t="shared" si="60"/>
        <v>435.86</v>
      </c>
      <c r="CZ27" s="105">
        <f t="shared" si="60"/>
        <v>435.8599999999999</v>
      </c>
      <c r="DA27" s="105">
        <f t="shared" si="60"/>
        <v>435.86000000000013</v>
      </c>
      <c r="DB27" s="105">
        <f t="shared" si="60"/>
        <v>435.85999999999922</v>
      </c>
      <c r="DC27" s="105">
        <f t="shared" si="60"/>
        <v>435.86000000000013</v>
      </c>
      <c r="DD27" s="105">
        <f t="shared" si="60"/>
        <v>435.86000000000013</v>
      </c>
      <c r="DE27" s="105">
        <f t="shared" si="60"/>
        <v>435.86000000000058</v>
      </c>
      <c r="DF27" s="105">
        <f t="shared" si="60"/>
        <v>435.85999999999967</v>
      </c>
      <c r="DG27" s="105">
        <f t="shared" si="60"/>
        <v>435.86000000000422</v>
      </c>
      <c r="DH27" s="105">
        <f t="shared" si="60"/>
        <v>435.85999999999967</v>
      </c>
      <c r="DI27" s="105">
        <f t="shared" si="60"/>
        <v>435.85999999999876</v>
      </c>
      <c r="DJ27" s="105">
        <f t="shared" si="60"/>
        <v>435.85999999999967</v>
      </c>
      <c r="DL27" s="105">
        <f t="shared" ref="DL27:DX27" si="61">SUM(DL22:DL26)</f>
        <v>101.935</v>
      </c>
      <c r="DM27" s="105">
        <f t="shared" si="61"/>
        <v>101.935</v>
      </c>
      <c r="DN27" s="105">
        <f t="shared" si="61"/>
        <v>101.935</v>
      </c>
      <c r="DO27" s="105">
        <f t="shared" si="61"/>
        <v>101.935</v>
      </c>
      <c r="DP27" s="105">
        <f t="shared" si="61"/>
        <v>101.935</v>
      </c>
      <c r="DQ27" s="105">
        <f t="shared" si="61"/>
        <v>101.935</v>
      </c>
      <c r="DR27" s="105">
        <f t="shared" si="61"/>
        <v>101.935</v>
      </c>
      <c r="DS27" s="105">
        <f t="shared" si="61"/>
        <v>101.935</v>
      </c>
      <c r="DT27" s="105">
        <f t="shared" si="61"/>
        <v>101.935</v>
      </c>
      <c r="DU27" s="105">
        <f t="shared" si="61"/>
        <v>101.935</v>
      </c>
      <c r="DV27" s="105">
        <f t="shared" si="61"/>
        <v>101.935</v>
      </c>
      <c r="DW27" s="105">
        <f t="shared" si="61"/>
        <v>101.935</v>
      </c>
      <c r="DX27" s="105">
        <f t="shared" si="61"/>
        <v>101.935</v>
      </c>
      <c r="DZ27" s="105">
        <f t="shared" ref="DZ27:EL27" si="62">SUM(DZ22:DZ26)</f>
        <v>288.23</v>
      </c>
      <c r="EA27" s="105">
        <f t="shared" si="62"/>
        <v>288.23</v>
      </c>
      <c r="EB27" s="105">
        <f t="shared" si="62"/>
        <v>288.23</v>
      </c>
      <c r="EC27" s="105">
        <f t="shared" si="62"/>
        <v>288.23</v>
      </c>
      <c r="ED27" s="105">
        <f t="shared" si="62"/>
        <v>288.23</v>
      </c>
      <c r="EE27" s="105">
        <f t="shared" si="62"/>
        <v>190.65000000000009</v>
      </c>
      <c r="EF27" s="105">
        <f t="shared" si="62"/>
        <v>0</v>
      </c>
      <c r="EG27" s="105">
        <f t="shared" si="62"/>
        <v>0</v>
      </c>
      <c r="EH27" s="105">
        <f t="shared" si="62"/>
        <v>0</v>
      </c>
      <c r="EI27" s="105">
        <f t="shared" si="62"/>
        <v>0</v>
      </c>
      <c r="EJ27" s="105">
        <f t="shared" si="62"/>
        <v>0</v>
      </c>
      <c r="EK27" s="105">
        <f t="shared" si="62"/>
        <v>0</v>
      </c>
      <c r="EL27" s="105">
        <f t="shared" si="62"/>
        <v>0</v>
      </c>
      <c r="EN27" s="105">
        <f t="shared" ref="EN27:EZ27" si="63">SUM(EN22:EN26)</f>
        <v>868.02500000000009</v>
      </c>
      <c r="EO27" s="105">
        <f t="shared" si="63"/>
        <v>826.02500000000009</v>
      </c>
      <c r="EP27" s="105">
        <f t="shared" si="63"/>
        <v>826.02499999999986</v>
      </c>
      <c r="EQ27" s="105">
        <f t="shared" si="63"/>
        <v>826.02500000000009</v>
      </c>
      <c r="ER27" s="105">
        <f t="shared" si="63"/>
        <v>826.02499999999918</v>
      </c>
      <c r="ES27" s="105">
        <f t="shared" si="63"/>
        <v>728.44500000000016</v>
      </c>
      <c r="ET27" s="105">
        <f t="shared" si="63"/>
        <v>537.79500000000007</v>
      </c>
      <c r="EU27" s="105">
        <f t="shared" si="63"/>
        <v>537.79500000000053</v>
      </c>
      <c r="EV27" s="105">
        <f t="shared" si="63"/>
        <v>537.79499999999962</v>
      </c>
      <c r="EW27" s="105">
        <f t="shared" si="63"/>
        <v>537.79500000000417</v>
      </c>
      <c r="EX27" s="105">
        <f t="shared" si="63"/>
        <v>537.79499999999962</v>
      </c>
      <c r="EY27" s="105">
        <f t="shared" si="63"/>
        <v>537.79499999999871</v>
      </c>
      <c r="EZ27" s="105">
        <f t="shared" si="63"/>
        <v>537.79499999999962</v>
      </c>
    </row>
    <row r="28" spans="1:156" x14ac:dyDescent="0.2">
      <c r="A28" s="43" t="s">
        <v>302</v>
      </c>
      <c r="B28" s="29">
        <f>+B27/13*3</f>
        <v>12240</v>
      </c>
      <c r="C28" s="29">
        <f t="shared" ref="C28" si="64">+C27/13*3</f>
        <v>0</v>
      </c>
      <c r="D28" s="29">
        <f t="shared" ref="D28" si="65">+D27/13*3</f>
        <v>8826.923076923078</v>
      </c>
      <c r="E28" s="29">
        <f t="shared" ref="E28" si="66">+E27/13*3</f>
        <v>0</v>
      </c>
      <c r="F28" s="29">
        <f t="shared" ref="F28" si="67">+F27/13*3</f>
        <v>23.076923076923077</v>
      </c>
      <c r="G28" s="29">
        <f t="shared" ref="G28" si="68">+G27/13*3</f>
        <v>21090</v>
      </c>
      <c r="H28" s="310"/>
      <c r="I28" s="302"/>
      <c r="J28" s="299"/>
      <c r="K28" s="299"/>
      <c r="L28" s="299"/>
      <c r="M28" s="299"/>
      <c r="N28" s="299"/>
      <c r="O28" s="304"/>
    </row>
    <row r="29" spans="1:156" x14ac:dyDescent="0.2">
      <c r="A29" s="43" t="s">
        <v>303</v>
      </c>
      <c r="B29" s="29">
        <f>+B28/3*4</f>
        <v>16320</v>
      </c>
      <c r="C29" s="29">
        <f t="shared" ref="C29" si="69">+C28/3*4</f>
        <v>0</v>
      </c>
      <c r="D29" s="29">
        <f t="shared" ref="D29" si="70">+D28/3*4</f>
        <v>11769.230769230771</v>
      </c>
      <c r="E29" s="29">
        <f t="shared" ref="E29" si="71">+E28/3*4</f>
        <v>0</v>
      </c>
      <c r="F29" s="29">
        <f t="shared" ref="F29" si="72">+F28/3*4</f>
        <v>30.76923076923077</v>
      </c>
      <c r="G29" s="29">
        <f t="shared" ref="G29" si="73">+G28/3*4</f>
        <v>28120</v>
      </c>
      <c r="H29" s="310"/>
      <c r="I29" s="302"/>
      <c r="J29" s="299"/>
      <c r="K29" s="299"/>
      <c r="L29" s="299"/>
      <c r="M29" s="299"/>
      <c r="N29" s="299"/>
      <c r="O29" s="304"/>
    </row>
    <row r="30" spans="1:156" x14ac:dyDescent="0.2">
      <c r="A30" s="43"/>
      <c r="B30" s="30"/>
      <c r="C30" s="30"/>
      <c r="D30" s="30"/>
      <c r="E30" s="30"/>
      <c r="F30" s="30"/>
      <c r="G30" s="63"/>
      <c r="H30" s="310"/>
      <c r="I30" s="302"/>
      <c r="J30" s="299"/>
      <c r="K30" s="299"/>
      <c r="L30" s="299"/>
      <c r="M30" s="299"/>
      <c r="N30" s="299"/>
      <c r="O30" s="103"/>
    </row>
    <row r="31" spans="1:156" x14ac:dyDescent="0.2">
      <c r="A31" s="43" t="s">
        <v>306</v>
      </c>
      <c r="B31" s="30"/>
      <c r="C31" s="30"/>
      <c r="D31" s="30"/>
      <c r="E31" s="30"/>
      <c r="F31" s="30"/>
      <c r="G31" s="63"/>
      <c r="H31" s="310"/>
      <c r="I31" s="302"/>
      <c r="J31" s="299"/>
      <c r="K31" s="299"/>
      <c r="L31" s="299"/>
      <c r="M31" s="299"/>
      <c r="N31" s="299"/>
      <c r="O31" s="103"/>
    </row>
    <row r="32" spans="1:156" x14ac:dyDescent="0.2">
      <c r="A32" s="68" t="str">
        <f>+'Rebuild 1'!$B$9</f>
        <v xml:space="preserve">Ernesto Alfonso </v>
      </c>
      <c r="B32" s="29">
        <f>+'Rebuild 1'!G24</f>
        <v>53040</v>
      </c>
      <c r="C32" s="29">
        <f>+'Rebuild 1'!G31+'Rebuild 1'!G33</f>
        <v>0</v>
      </c>
      <c r="D32" s="29">
        <f>+'Rebuild 1'!G27</f>
        <v>34425</v>
      </c>
      <c r="E32" s="29">
        <f>+'Rebuild 1'!G36</f>
        <v>0</v>
      </c>
      <c r="F32" s="29">
        <f>SUM('Rebuild 1'!G38:G44)</f>
        <v>0</v>
      </c>
      <c r="G32" s="63">
        <f>SUM(B32:F32)</f>
        <v>87465</v>
      </c>
      <c r="H32" s="310"/>
      <c r="I32" s="302"/>
      <c r="J32" s="299">
        <f>$J$5*G32</f>
        <v>524.79</v>
      </c>
      <c r="K32" s="299">
        <f>$K$5*G32</f>
        <v>5422.83</v>
      </c>
      <c r="L32" s="299">
        <f>$L$5*G32</f>
        <v>1268.2425000000001</v>
      </c>
      <c r="M32" s="299">
        <f>IF(G32&lt;$M$4,G32*$M$5,$M$4*$M$5)</f>
        <v>1631.8000000000002</v>
      </c>
      <c r="N32" s="299">
        <f>SUM(J32:M32)</f>
        <v>8847.6625000000004</v>
      </c>
      <c r="O32" s="103"/>
      <c r="R32" s="65">
        <f>IF('Rebuild 1'!$G$10&lt;2,'PR sum'!$B32/13,0)</f>
        <v>4080</v>
      </c>
      <c r="S32" s="65">
        <f>IF('Rebuild 1'!$G$10&lt;=2,'PR sum'!$B32/13,0)</f>
        <v>4080</v>
      </c>
      <c r="T32" s="65">
        <f>IF('Rebuild 1'!$G$10&lt;=3,'PR sum'!$B32/13,0)</f>
        <v>4080</v>
      </c>
      <c r="U32" s="65">
        <f>IF('Rebuild 1'!$G$10&lt;=4,'PR sum'!$B32/13,0)</f>
        <v>4080</v>
      </c>
      <c r="V32" s="65">
        <f>IF('Rebuild 1'!$G$10&lt;=5,'PR sum'!$B32/13,0)</f>
        <v>4080</v>
      </c>
      <c r="W32" s="65">
        <f>IF('Rebuild 1'!$G$10&lt;=6,'PR sum'!$B32/13,0)</f>
        <v>4080</v>
      </c>
      <c r="X32" s="65">
        <f>IF('Rebuild 1'!$G$10&lt;=7,'PR sum'!$B32/13,0)</f>
        <v>4080</v>
      </c>
      <c r="Y32" s="65">
        <f>IF('Rebuild 1'!$G$10&lt;=8,'PR sum'!$B32/13,0)</f>
        <v>4080</v>
      </c>
      <c r="Z32" s="65">
        <f>IF('Rebuild 1'!$G$10&lt;=9,'PR sum'!$B32/13,0)</f>
        <v>4080</v>
      </c>
      <c r="AA32" s="65">
        <f>IF('Rebuild 1'!$G$10&lt;=10,'PR sum'!$B32/13,0)</f>
        <v>4080</v>
      </c>
      <c r="AB32" s="65">
        <f>IF('Rebuild 1'!$G$10&lt;=11,'PR sum'!$B32/13,0)</f>
        <v>4080</v>
      </c>
      <c r="AC32" s="65">
        <f>IF('Rebuild 1'!$G$10&lt;=12,'PR sum'!$B32/13,0)</f>
        <v>4080</v>
      </c>
      <c r="AD32" s="65">
        <f>IF('Rebuild 1'!$G$10&lt;=13,'PR sum'!$B32/13,0)</f>
        <v>4080</v>
      </c>
      <c r="AF32" s="65">
        <f>IF('Rebuild 1'!$G$10&lt;2,'PR sum'!$C32/13,0)</f>
        <v>0</v>
      </c>
      <c r="AG32" s="65">
        <f>IF('Rebuild 1'!$G$10&lt;=2,'PR sum'!$C32/13,0)</f>
        <v>0</v>
      </c>
      <c r="AH32" s="65">
        <f>IF('Rebuild 1'!$G$10&lt;=3,'PR sum'!$C32/13,0)</f>
        <v>0</v>
      </c>
      <c r="AI32" s="65">
        <f>IF('Rebuild 1'!$G$10&lt;=4,'PR sum'!$C32/13,0)</f>
        <v>0</v>
      </c>
      <c r="AJ32" s="65">
        <f>IF('Rebuild 1'!$G$10&lt;=5,'PR sum'!$C32/13,0)</f>
        <v>0</v>
      </c>
      <c r="AK32" s="65">
        <f>IF('Rebuild 1'!$G$10&lt;=6,'PR sum'!$C32/13,0)</f>
        <v>0</v>
      </c>
      <c r="AL32" s="65">
        <f>IF('Rebuild 1'!$G$10&lt;=7,'PR sum'!$C32/13,0)</f>
        <v>0</v>
      </c>
      <c r="AM32" s="65">
        <f>IF('Rebuild 1'!$G$10&lt;=8,'PR sum'!$C32/13,0)</f>
        <v>0</v>
      </c>
      <c r="AN32" s="65">
        <f>IF('Rebuild 1'!$G$10&lt;=9,'PR sum'!$C32/13,0)</f>
        <v>0</v>
      </c>
      <c r="AO32" s="65">
        <f>IF('Rebuild 1'!$G$10&lt;=10,'PR sum'!$C32/13,0)</f>
        <v>0</v>
      </c>
      <c r="AP32" s="65">
        <f>IF('Rebuild 1'!$G$10&lt;=11,'PR sum'!$C32/13,0)</f>
        <v>0</v>
      </c>
      <c r="AQ32" s="65">
        <f>IF('Rebuild 1'!$G$10&lt;=12,'PR sum'!$C32/13,0)</f>
        <v>0</v>
      </c>
      <c r="AR32" s="65">
        <f>IF('Rebuild 1'!$G$10&lt;=13,'PR sum'!$C32/13,0)</f>
        <v>0</v>
      </c>
      <c r="AT32" s="65">
        <f>IF('Rebuild 1'!$G$10&lt;2,'PR sum'!$D32/13,0)</f>
        <v>2648.0769230769229</v>
      </c>
      <c r="AU32" s="65">
        <f>IF('Rebuild 1'!$G$10&lt;=2,'PR sum'!$D32/13,0)</f>
        <v>2648.0769230769229</v>
      </c>
      <c r="AV32" s="65">
        <f>IF('Rebuild 1'!$G$10&lt;=3,'PR sum'!$D32/13,0)</f>
        <v>2648.0769230769229</v>
      </c>
      <c r="AW32" s="65">
        <f>IF('Rebuild 1'!$G$10&lt;=4,'PR sum'!$D32/13,0)</f>
        <v>2648.0769230769229</v>
      </c>
      <c r="AX32" s="65">
        <f>IF('Rebuild 1'!$G$10&lt;=5,'PR sum'!$D32/13,0)</f>
        <v>2648.0769230769229</v>
      </c>
      <c r="AY32" s="65">
        <f>IF('Rebuild 1'!$G$10&lt;=6,'PR sum'!$D32/13,0)</f>
        <v>2648.0769230769229</v>
      </c>
      <c r="AZ32" s="65">
        <f>IF('Rebuild 1'!$G$10&lt;=7,'PR sum'!$D32/13,0)</f>
        <v>2648.0769230769229</v>
      </c>
      <c r="BA32" s="65">
        <f>IF('Rebuild 1'!$G$10&lt;=8,'PR sum'!$D32/13,0)</f>
        <v>2648.0769230769229</v>
      </c>
      <c r="BB32" s="65">
        <f>IF('Rebuild 1'!$G$10&lt;=9,'PR sum'!$D32/13,0)</f>
        <v>2648.0769230769229</v>
      </c>
      <c r="BC32" s="65">
        <f>IF('Rebuild 1'!$G$10&lt;=10,'PR sum'!$D32/13,0)</f>
        <v>2648.0769230769229</v>
      </c>
      <c r="BD32" s="65">
        <f>IF('Rebuild 1'!$G$10&lt;=11,'PR sum'!$D32/13,0)</f>
        <v>2648.0769230769229</v>
      </c>
      <c r="BE32" s="65">
        <f>IF('Rebuild 1'!$G$10&lt;=12,'PR sum'!$D32/13,0)</f>
        <v>2648.0769230769229</v>
      </c>
      <c r="BF32" s="65">
        <f>IF('Rebuild 1'!$G$10&lt;=13,'PR sum'!$D32/13,0)</f>
        <v>2648.0769230769229</v>
      </c>
      <c r="BH32" s="65">
        <f>IF('Rebuild 1'!$G$10&lt;2,'PR sum'!$E32/13,0)</f>
        <v>0</v>
      </c>
      <c r="BI32" s="65">
        <f>IF('Rebuild 1'!$G$10&lt;=2,'PR sum'!$E32/13,0)</f>
        <v>0</v>
      </c>
      <c r="BJ32" s="65">
        <f>IF('Rebuild 1'!$G$10&lt;=3,'PR sum'!$E32/13,0)</f>
        <v>0</v>
      </c>
      <c r="BK32" s="65">
        <f>IF('Rebuild 1'!$G$10&lt;=4,'PR sum'!$E32/13,0)</f>
        <v>0</v>
      </c>
      <c r="BL32" s="65">
        <f>IF('Rebuild 1'!$G$10&lt;=5,'PR sum'!$E32/13,0)</f>
        <v>0</v>
      </c>
      <c r="BM32" s="65">
        <f>IF('Rebuild 1'!$G$10&lt;=6,'PR sum'!$E32/13,0)</f>
        <v>0</v>
      </c>
      <c r="BN32" s="65">
        <f>IF('Rebuild 1'!$G$10&lt;=7,'PR sum'!$E32/13,0)</f>
        <v>0</v>
      </c>
      <c r="BO32" s="65">
        <f>IF('Rebuild 1'!$G$10&lt;=8,'PR sum'!$E32/13,0)</f>
        <v>0</v>
      </c>
      <c r="BP32" s="65">
        <f>IF('Rebuild 1'!$G$10&lt;=9,'PR sum'!$E32/13,0)</f>
        <v>0</v>
      </c>
      <c r="BQ32" s="65">
        <f>IF('Rebuild 1'!$G$10&lt;=10,'PR sum'!$E32/13,0)</f>
        <v>0</v>
      </c>
      <c r="BR32" s="65">
        <f>IF('Rebuild 1'!$G$10&lt;=11,'PR sum'!$E32/13,0)</f>
        <v>0</v>
      </c>
      <c r="BS32" s="65">
        <f>IF('Rebuild 1'!$G$10&lt;=12,'PR sum'!$E32/13,0)</f>
        <v>0</v>
      </c>
      <c r="BT32" s="65">
        <f>IF('Rebuild 1'!$G$10&lt;=13,'PR sum'!$E32/13,0)</f>
        <v>0</v>
      </c>
      <c r="BV32" s="65">
        <f>IF('Rebuild 1'!$G$10&lt;2,'PR sum'!$F32/13,0)</f>
        <v>0</v>
      </c>
      <c r="BW32" s="65">
        <f>IF('Rebuild 1'!$G$10&lt;=2,'PR sum'!$F32/13,0)</f>
        <v>0</v>
      </c>
      <c r="BX32" s="65">
        <f>IF('Rebuild 1'!$G$10&lt;=3,'PR sum'!$F32/13,0)</f>
        <v>0</v>
      </c>
      <c r="BY32" s="65">
        <f>IF('Rebuild 1'!$G$10&lt;=4,'PR sum'!$F32/13,0)</f>
        <v>0</v>
      </c>
      <c r="BZ32" s="65">
        <f>IF('Rebuild 1'!$G$10&lt;=5,'PR sum'!$F32/13,0)</f>
        <v>0</v>
      </c>
      <c r="CA32" s="65">
        <f>IF('Rebuild 1'!$G$10&lt;=6,'PR sum'!$F32/13,0)</f>
        <v>0</v>
      </c>
      <c r="CB32" s="65">
        <f>IF('Rebuild 1'!$G$10&lt;=7,'PR sum'!$F32/13,0)</f>
        <v>0</v>
      </c>
      <c r="CC32" s="65">
        <f>IF('Rebuild 1'!$G$10&lt;=8,'PR sum'!$F32/13,0)</f>
        <v>0</v>
      </c>
      <c r="CD32" s="65">
        <f>IF('Rebuild 1'!$G$10&lt;=9,'PR sum'!$F32/13,0)</f>
        <v>0</v>
      </c>
      <c r="CE32" s="65">
        <f>IF('Rebuild 1'!$G$10&lt;=10,'PR sum'!$F32/13,0)</f>
        <v>0</v>
      </c>
      <c r="CF32" s="65">
        <f>IF('Rebuild 1'!$G$10&lt;=11,'PR sum'!$F32/13,0)</f>
        <v>0</v>
      </c>
      <c r="CG32" s="65">
        <f>IF('Rebuild 1'!$G$10&lt;=12,'PR sum'!$F32/13,0)</f>
        <v>0</v>
      </c>
      <c r="CH32" s="65">
        <f>IF('Rebuild 1'!$G$10&lt;=13,'PR sum'!$F32/13,0)</f>
        <v>0</v>
      </c>
      <c r="CJ32" s="299">
        <f>IF(SUM(R32,AF32,AT32,BH32,BV32)&lt;$J$4,SUM(R32,AF32,AT32,BH32,BV32)*$J$5,($J$4*$J$5))</f>
        <v>40.368461538461538</v>
      </c>
      <c r="CK32" s="299">
        <f>IF(SUM($R32:S32,$AF32:AG32,$AT32:AU32,$BH32:BI32,$BV32:BW32)&lt;$J$4,(SUM($R32:S32,$AF32:$AG32,$AT32:$AU32,$BH32:BI32,$BV32:BW32)*$J$5)-SUM($CJ32:CJ32),(($J$4*$J$5)-SUM($CJ32:CJ32)))</f>
        <v>1.6315384615384616</v>
      </c>
      <c r="CL32" s="299">
        <f>IF(SUM($R32:T32,$AF32:AH32,$AT32:AV32,$BH32:BJ32,$BV32:BX32)&lt;$J$4,(SUM($R32:T32,$AF32:$AG32,$AT32:$AU32,$BH32:BJ32,$BV32:BX32)*$J$5)-SUM($CJ32:CK32),(($J$4*$J$5)-SUM($CJ32:CK32)))</f>
        <v>0</v>
      </c>
      <c r="CM32" s="299">
        <f>IF(SUM($R32:U32,$AF32:AI32,$AT32:AW32,$BH32:BK32,$BV32:BY32)&lt;$J$4,(SUM($R32:U32,$AF32:$AG32,$AT32:$AU32,$BH32:BK32,$BV32:BY32)*$J$5)-SUM($CJ32:CL32),(($J$4*$J$5)-SUM($CJ32:CL32)))</f>
        <v>0</v>
      </c>
      <c r="CN32" s="299">
        <f>IF(SUM($R32:V32,$AF32:AJ32,$AT32:AX32,$BH32:BL32,$BV32:BZ32)&lt;$J$4,(SUM($R32:V32,$AF32:$AG32,$AT32:$AU32,$BH32:BL32,$BV32:BZ32)*$J$5)-SUM($CJ32:CM32),(($J$4*$J$5)-SUM($CJ32:CM32)))</f>
        <v>0</v>
      </c>
      <c r="CO32" s="299">
        <f>IF(SUM($R32:W32,$AF32:AK32,$AT32:AY32,$BH32:BM32,$BV32:CA32)&lt;$J$4,(SUM($R32:W32,$AF32:$AG32,$AT32:$AU32,$BH32:BM32,$BV32:CA32)*$J$5)-SUM($CJ32:CN32),(($J$4*$J$5)-SUM($CJ32:CN32)))</f>
        <v>0</v>
      </c>
      <c r="CP32" s="299">
        <f>IF(SUM($R32:X32,$AF32:AL32,$AT32:AZ32,$BH32:BN32,$BV32:CB32)&lt;$J$4,(SUM($R32:X32,$AF32:$AG32,$AT32:$AU32,$BH32:BN32,$BV32:CB32)*$J$5)-SUM($CJ32:CO32),(($J$4*$J$5)-SUM($CJ32:CO32)))</f>
        <v>0</v>
      </c>
      <c r="CQ32" s="299">
        <f>IF(SUM($R32:Y32,$AF32:AM32,$AT32:BA32,$BH32:BO32,$BV32:CC32)&lt;$J$4,(SUM($R32:Y32,$AF32:$AG32,$AT32:$AU32,$BH32:BO32,$BV32:CC32)*$J$5)-SUM($CJ32:CP32),(($J$4*$J$5)-SUM($CJ32:CP32)))</f>
        <v>0</v>
      </c>
      <c r="CR32" s="299">
        <f>IF(SUM($R32:Z32,$AF32:AN32,$AT32:BB32,$BH32:BP32,$BV32:CD32)&lt;$J$4,(SUM($R32:Z32,$AF32:$AG32,$AT32:$AU32,$BH32:BP32,$BV32:CD32)*$J$5)-SUM($CJ32:CQ32),(($J$4*$J$5)-SUM($CJ32:CQ32)))</f>
        <v>0</v>
      </c>
      <c r="CS32" s="299">
        <f>IF(SUM($R32:AA32,$AF32:AO32,$AT32:BC32,$BH32:BQ32,$BV32:CE32)&lt;$J$4,(SUM($R32:AA32,$AF32:$AG32,$AT32:$AU32,$BH32:BQ32,$BV32:CE32)*$J$5)-SUM($CJ32:CR32),(($J$4*$J$5)-SUM($CJ32:CR32)))</f>
        <v>0</v>
      </c>
      <c r="CT32" s="299">
        <f>IF(SUM($R32:AB32,$AF32:AP32,$AT32:BD32,$BH32:BR32,$BV32:CF32)&lt;$J$4,(SUM($R32:AB32,$AF32:$AG32,$AT32:$AU32,$BH32:BR32,$BV32:CF32)*$J$5)-SUM($CJ32:CS32),(($J$4*$J$5)-SUM($CJ32:CS32)))</f>
        <v>0</v>
      </c>
      <c r="CU32" s="299">
        <f>IF(SUM($R32:AC32,$AF32:AQ32,$AT32:BE32,$BH32:BS32,$BV32:CG32)&lt;$J$4,(SUM($R32:AC32,$AF32:$AG32,$AT32:$AU32,$BH32:BS32,$BV32:CG32)*$J$5)-SUM($CJ32:CT32),(($J$4*$J$5)-SUM($CJ32:CT32)))</f>
        <v>0</v>
      </c>
      <c r="CV32" s="299">
        <f>IF(SUM($R32:AD32,$AF32:AR32,$AT32:BF32,$BH32:BT32,$BV32:CH32)&lt;$J$4,(SUM($R32:AD32,$AF32:$AG32,$AT32:$AU32,$BH32:BT32,$BV32:CH32)*$J$5)-SUM($CJ32:CU32),(($J$4*$J$5)-SUM($CJ32:CU32)))</f>
        <v>0</v>
      </c>
      <c r="CX32" s="299">
        <f t="shared" ref="CX32:CX34" si="74">IF(SUM(R32,AF32,AT32,BH32,BV32)&lt;$K$4,SUM(R32,AF32,AT32,BH32,BV32)*$K$5,($K$4*$K$5))</f>
        <v>417.14076923076919</v>
      </c>
      <c r="CY32" s="299">
        <f>IF(SUM($R32:S32,$AF32:AG32,$AT32:AU32,$BH32:BI32,$BV32:BW32)&lt;$K$4,(SUM($R32:S32,$AF32:AG32,$AT32:AU32,$BH32:BI32,$BV32:BW32)*$K$5)-SUM($CX32),(($K$4*$K$5)-SUM($CX32)))</f>
        <v>417.14076923076908</v>
      </c>
      <c r="CZ32" s="299">
        <f>IF(SUM($R32:T32,$AF32:AH32,$AT32:AV32,$BH32:BJ32,$BV32:BX32)&lt;$K$4,(SUM($R32:T32,$AF32:AH32,$AT32:AV32,$BH32:BJ32,$BV32:BX32)*$K$5)-SUM($CX32:CY32),(($K$4*$K$5)-SUM($CX32:CY32)))</f>
        <v>417.14076923076914</v>
      </c>
      <c r="DA32" s="299">
        <f>IF(SUM($R32:U32,$AF32:AI32,$AT32:AW32,$BH32:BK32,$BV32:BY32)&lt;$K$4,(SUM($R32:U32,$AF32:AI32,$AT32:AW32,$BH32:BK32,$BV32:BY32)*$K$5)-SUM($CX32:CZ32),(($K$4*$K$5)-SUM($CX32:CZ32)))</f>
        <v>417.14076923076914</v>
      </c>
      <c r="DB32" s="299">
        <f>IF(SUM($R32:V32,$AF32:AJ32,$AT32:AX32,$BH32:BL32,$BV32:BZ32)&lt;$K$4,(SUM($R32:V32,$AF32:AJ32,$AT32:AX32,$BH32:BL32,$BV32:BZ32)*$K$5)-SUM($CX32:DA32),(($K$4*$K$5)-SUM($CX32:DA32)))</f>
        <v>417.14076923076937</v>
      </c>
      <c r="DC32" s="299">
        <f>IF(SUM($R32:W32,$AF32:AK32,$AT32:AY32,$BH32:BM32,$BV32:CA32)&lt;$K$4,(SUM($R32:W32,$AF32:AK32,$AT32:AY32,$BH32:BM32,$BV32:CA32)*$K$5)-SUM($CX32:DB32),(($K$4*$K$5)-SUM($CX32:DB32)))</f>
        <v>417.14076923076891</v>
      </c>
      <c r="DD32" s="299">
        <f>IF(SUM($R32:X32,$AF32:AL32,$AT32:AZ32,$BH32:BN32,$BV32:CB32)&lt;$K$4,(SUM($R32:X32,$AF32:AL32,$AT32:AZ32,$BH32:BN32,$BV32:CB32)*$K$5)-SUM($CX32:DC32),(($K$4*$K$5)-SUM($CX32:DC32)))</f>
        <v>417.14076923076937</v>
      </c>
      <c r="DE32" s="299">
        <f>IF(SUM($R32:Y32,$AF32:AM32,$AT32:BA32,$BH32:BO32,$BV32:CC32)&lt;$K$4,(SUM($R32:Y32,$AF32:AM32,$AT32:BA32,$BH32:BO32,$BV32:CC32)*$K$5)-SUM($CX32:DD32),(($K$4*$K$5)-SUM($CX32:DD32)))</f>
        <v>417.14076923076891</v>
      </c>
      <c r="DF32" s="299">
        <f>IF(SUM($R32:Z32,$AF32:AN32,$AT32:BB32,$BH32:BP32,$BV32:CD32)&lt;$K$4,(SUM($R32:Z32,$AF32:AN32,$AT32:BB32,$BH32:BP32,$BV32:CD32)*$K$5)-SUM($CX32:DE32),(($K$4*$K$5)-SUM($CX32:DE32)))</f>
        <v>417.14076923076937</v>
      </c>
      <c r="DG32" s="299">
        <f>IF(SUM($R32:AA32,$AF32:AO32,$AT32:BC32,$BH32:BQ32,$BV32:CE32)&lt;$K$4,(SUM($R32:AA32,$AF32:AO32,$AT32:BC32,$BH32:BQ32,$BV32:CE32)*$K$5)-SUM($CX32:DF32),(($K$4*$K$5)-SUM($CX32:DF32)))</f>
        <v>417.14076923076937</v>
      </c>
      <c r="DH32" s="299">
        <f>IF(SUM($R32:AB32,$AF32:AP32,$AT32:BD32,$BH32:BR32,$BV32:CF32)&lt;$K$4,(SUM($R32:AB32,$AF32:AP32,$AT32:BD32,$BH32:BR32,$BV32:CF32)*$K$5)-SUM($CX32:DG32),(($K$4*$K$5)-SUM($CX32:DG32)))</f>
        <v>417.14076923076937</v>
      </c>
      <c r="DI32" s="299">
        <f>IF(SUM($R32:AC32,$AF32:AQ32,$AT32:BE32,$BH32:BS32,$BV32:CG32)&lt;$K$4,(SUM($R32:AC32,$AF32:AQ32,$AT32:BE32,$BH32:BS32,$BV32:CG32)*$K$5)-SUM($CX32:DH32),(($K$4*$K$5)-SUM($CX32:DH32)))</f>
        <v>417.14076923076846</v>
      </c>
      <c r="DJ32" s="299">
        <f>IF(SUM($R32:AD32,$AF32:AR32,$AT32:BF32,$BH32:BT32,$BV32:CH32)&lt;$K$4,(SUM($R32:AD32,$AF32:AR32,$AT32:BF32,$BH32:BT32,$BV32:CH32)*$K$5)-SUM($CX32:DI32),(($K$4*$K$5)-SUM($CX32:DI32)))</f>
        <v>417.14076923076937</v>
      </c>
      <c r="DL32" s="299">
        <f t="shared" ref="DL32:DX34" si="75">SUM(R32,AF32,AT32,BH32,BV32)*$L$5</f>
        <v>97.557115384615386</v>
      </c>
      <c r="DM32" s="299">
        <f t="shared" si="75"/>
        <v>97.557115384615386</v>
      </c>
      <c r="DN32" s="299">
        <f t="shared" si="75"/>
        <v>97.557115384615386</v>
      </c>
      <c r="DO32" s="299">
        <f t="shared" si="75"/>
        <v>97.557115384615386</v>
      </c>
      <c r="DP32" s="299">
        <f t="shared" si="75"/>
        <v>97.557115384615386</v>
      </c>
      <c r="DQ32" s="299">
        <f t="shared" si="75"/>
        <v>97.557115384615386</v>
      </c>
      <c r="DR32" s="299">
        <f t="shared" si="75"/>
        <v>97.557115384615386</v>
      </c>
      <c r="DS32" s="299">
        <f t="shared" si="75"/>
        <v>97.557115384615386</v>
      </c>
      <c r="DT32" s="299">
        <f t="shared" si="75"/>
        <v>97.557115384615386</v>
      </c>
      <c r="DU32" s="299">
        <f t="shared" si="75"/>
        <v>97.557115384615386</v>
      </c>
      <c r="DV32" s="299">
        <f t="shared" si="75"/>
        <v>97.557115384615386</v>
      </c>
      <c r="DW32" s="299">
        <f t="shared" si="75"/>
        <v>97.557115384615386</v>
      </c>
      <c r="DX32" s="299">
        <f t="shared" si="75"/>
        <v>97.557115384615386</v>
      </c>
      <c r="DZ32" s="299">
        <f>IF(SUM($R32:R32,$AF32:AF32,$AT32:AT32,$BH32:BH32,$BV32:BV32)&lt;$M$4,SUM(R32,AF32,AT32,BH32,BV32)*$M$5,($M$4*$M$5-SUM(DY32:$DY32)))</f>
        <v>275.85115384615386</v>
      </c>
      <c r="EA32" s="299">
        <f>IF(SUM($R32:S32,$AF32:AG32,$AT32:AU32,$BH32:BI32,$BV32:BW32)&lt;$M$4,SUM(S32,AG32,AU32,BI32,BW32)*$M$5,($M$4*$M$5-SUM($DZ32:DZ32)))</f>
        <v>275.85115384615386</v>
      </c>
      <c r="EB32" s="299">
        <f>IF(SUM($R32:T32,$AF32:AH32,$AT32:AV32,$BH32:BJ32,$BV32:BX32)&lt;$M$4,SUM(T32,AH32,AV32,BJ32,BX32)*$M$5,($M$4*$M$5-SUM($DZ32:EA32)))</f>
        <v>275.85115384615386</v>
      </c>
      <c r="EC32" s="299">
        <f>IF(SUM($R32:U32,$AF32:AI32,$AT32:AW32,$BH32:BK32,$BV32:BY32)&lt;$M$4,SUM(U32,AI32,AW32,BK32,BY32)*$M$5,($M$4*$M$5-SUM($DZ32:EB32)))</f>
        <v>275.85115384615386</v>
      </c>
      <c r="ED32" s="299">
        <f>IF(SUM($R32:V32,$AF32:AJ32,$AT32:AX32,$BH32:BL32,$BV32:BZ32)&lt;$M$4,SUM(V32,AJ32,AX32,BL32,BZ32)*$M$5,($M$4*$M$5-SUM($DZ32:EC32)))</f>
        <v>275.85115384615386</v>
      </c>
      <c r="EE32" s="299">
        <f>IF(SUM($R32:W32,$AF32:AK32,$AT32:AY32,$BH32:BM32,$BV32:CA32)&lt;$M$4,SUM(W32,AK32,AY32,BM32,CA32)*$M$5,($M$4*$M$5-SUM($DZ32:ED32)))</f>
        <v>252.54423076923081</v>
      </c>
      <c r="EF32" s="299">
        <f>IF(SUM($R32:X32,$AF32:AL32,$AT32:AZ32,$BH32:BN32,$BV32:CB32)&lt;$M$4,SUM(X32,AL32,AZ32,BN32,CB32)*$M$5,($M$4*$M$5-SUM($DZ32:EE32)))</f>
        <v>0</v>
      </c>
      <c r="EG32" s="299">
        <f>IF(SUM($R32:Y32,$AF32:AM32,$AT32:BA32,$BH32:BO32,$BV32:CC32)&lt;$M$4,SUM(Y32,AM32,BA32,BO32,CC32)*$M$5,($M$4*$M$5-SUM($DZ32:EF32)))</f>
        <v>0</v>
      </c>
      <c r="EH32" s="299">
        <f>IF(SUM($R32:Z32,$AF32:AN32,$AT32:BB32,$BH32:BP32,$BV32:CD32)&lt;$M$4,SUM(Z32,AN32,BB32,BP32,CD32)*$M$5,($M$4*$M$5-SUM($DZ32:EG32)))</f>
        <v>0</v>
      </c>
      <c r="EI32" s="299">
        <f>IF(SUM($R32:AA32,$AF32:AO32,$AT32:BC32,$BH32:BQ32,$BV32:CE32)&lt;$M$4,SUM(AA32,AO32,BC32,BQ32,CE32)*$M$5,($M$4*$M$5-SUM($DZ32:EH32)))</f>
        <v>0</v>
      </c>
      <c r="EJ32" s="299">
        <f>IF(SUM($R32:AB32,$AF32:AP32,$AT32:BD32,$BH32:BR32,$BV32:CF32)&lt;$M$4,SUM(AB32,AP32,BD32,BR32,CF32)*$M$5,($M$4*$M$5-SUM($DZ32:EI32)))</f>
        <v>0</v>
      </c>
      <c r="EK32" s="299">
        <f>IF(SUM($R32:AC32,$AF32:AQ32,$AT32:BE32,$BH32:BS32,$BV32:CG32)&lt;$M$4,SUM(AC32,AQ32,BE32,BS32,CG32)*$M$5,($M$4*$M$5-SUM($DZ32:EJ32)))</f>
        <v>0</v>
      </c>
      <c r="EL32" s="299">
        <f>IF(SUM($R32:AD32,$AF32:AR32,$AT32:BF32,$BH32:BT32,$BV32:CH32)&lt;$M$4,SUM(AD32,AR32,BF32,BT32,CH32)*$M$5,($M$4*$M$5-SUM($DZ32:EK32)))</f>
        <v>0</v>
      </c>
      <c r="EN32" s="299">
        <f t="shared" ref="EN32:EZ34" si="76">SUM(CJ32,CX32,DL32,DZ32)</f>
        <v>830.91750000000002</v>
      </c>
      <c r="EO32" s="299">
        <f t="shared" si="76"/>
        <v>792.18057692307684</v>
      </c>
      <c r="EP32" s="299">
        <f t="shared" si="76"/>
        <v>790.54903846153843</v>
      </c>
      <c r="EQ32" s="299">
        <f t="shared" si="76"/>
        <v>790.54903846153843</v>
      </c>
      <c r="ER32" s="299">
        <f t="shared" si="76"/>
        <v>790.54903846153866</v>
      </c>
      <c r="ES32" s="299">
        <f t="shared" si="76"/>
        <v>767.24211538461509</v>
      </c>
      <c r="ET32" s="299">
        <f t="shared" si="76"/>
        <v>514.69788461538474</v>
      </c>
      <c r="EU32" s="299">
        <f t="shared" si="76"/>
        <v>514.69788461538428</v>
      </c>
      <c r="EV32" s="299">
        <f t="shared" si="76"/>
        <v>514.69788461538474</v>
      </c>
      <c r="EW32" s="299">
        <f t="shared" si="76"/>
        <v>514.69788461538474</v>
      </c>
      <c r="EX32" s="299">
        <f t="shared" si="76"/>
        <v>514.69788461538474</v>
      </c>
      <c r="EY32" s="299">
        <f t="shared" si="76"/>
        <v>514.69788461538383</v>
      </c>
      <c r="EZ32" s="299">
        <f t="shared" si="76"/>
        <v>514.69788461538474</v>
      </c>
    </row>
    <row r="33" spans="1:156" x14ac:dyDescent="0.2">
      <c r="A33" s="68" t="str">
        <f>+'Rebuild 2'!$B$9</f>
        <v>Ryan Alvarenga</v>
      </c>
      <c r="B33" s="29">
        <f>+'Rebuild 2'!G24</f>
        <v>44720</v>
      </c>
      <c r="C33" s="29">
        <f>+'Rebuild 2'!G31+'Rebuild 2'!G33</f>
        <v>0</v>
      </c>
      <c r="D33" s="29">
        <f>+'Rebuild 2'!G27</f>
        <v>8546.25</v>
      </c>
      <c r="E33" s="29">
        <f>+'Rebuild 2'!G36</f>
        <v>11287.5</v>
      </c>
      <c r="F33" s="29">
        <f>SUM('Rebuild 2'!G38:G44)</f>
        <v>0</v>
      </c>
      <c r="G33" s="63">
        <f>SUM(B33:F33)</f>
        <v>64553.75</v>
      </c>
      <c r="H33" s="310"/>
      <c r="I33" s="302"/>
      <c r="J33" s="299">
        <f>$J$5*G33</f>
        <v>387.32249999999999</v>
      </c>
      <c r="K33" s="299">
        <f>$K$5*G33</f>
        <v>4002.3325</v>
      </c>
      <c r="L33" s="299">
        <f>$L$5*G33</f>
        <v>936.02937500000007</v>
      </c>
      <c r="M33" s="299">
        <f>IF(G33&lt;$M$4,G33*$M$5,$M$4*$M$5)</f>
        <v>1631.8000000000002</v>
      </c>
      <c r="N33" s="299">
        <f>SUM(J33:M33)</f>
        <v>6957.484375</v>
      </c>
      <c r="O33" s="103"/>
      <c r="R33" s="65">
        <f>IF('Rebuild 2'!$G$10&lt;2,'PR sum'!$B33/13,0)</f>
        <v>3440</v>
      </c>
      <c r="S33" s="65">
        <f>IF('Rebuild 2'!$G$10&lt;=2,'PR sum'!$B33/13,0)</f>
        <v>3440</v>
      </c>
      <c r="T33" s="65">
        <f>IF('Rebuild 2'!$G$10&lt;=3,'PR sum'!$B33/13,0)</f>
        <v>3440</v>
      </c>
      <c r="U33" s="65">
        <f>IF('Rebuild 2'!$G$10&lt;=4,'PR sum'!$B33/13,0)</f>
        <v>3440</v>
      </c>
      <c r="V33" s="65">
        <f>IF('Rebuild 2'!$G$10&lt;=5,'PR sum'!$B33/13,0)</f>
        <v>3440</v>
      </c>
      <c r="W33" s="65">
        <f>IF('Rebuild 2'!$G$10&lt;=6,'PR sum'!$B33/13,0)</f>
        <v>3440</v>
      </c>
      <c r="X33" s="65">
        <f>IF('Rebuild 2'!$G$10&lt;=7,'PR sum'!$B33/13,0)</f>
        <v>3440</v>
      </c>
      <c r="Y33" s="65">
        <f>IF('Rebuild 2'!$G$10&lt;=8,'PR sum'!$B33/13,0)</f>
        <v>3440</v>
      </c>
      <c r="Z33" s="65">
        <f>IF('Rebuild 2'!$G$10&lt;=9,'PR sum'!$B33/13,0)</f>
        <v>3440</v>
      </c>
      <c r="AA33" s="65">
        <f>IF('Rebuild 2'!$G$10&lt;=10,'PR sum'!$B33/13,0)</f>
        <v>3440</v>
      </c>
      <c r="AB33" s="65">
        <f>IF('Rebuild 1'!$G$10&lt;=11,'PR sum'!$B33/13,0)</f>
        <v>3440</v>
      </c>
      <c r="AC33" s="65">
        <f>IF('Rebuild 2'!$G$10&lt;=12,'PR sum'!$B33/13,0)</f>
        <v>3440</v>
      </c>
      <c r="AD33" s="65">
        <f>IF('Rebuild 2'!$G$10&lt;=13,'PR sum'!$B33/13,0)</f>
        <v>3440</v>
      </c>
      <c r="AF33" s="65">
        <f>IF('Rebuild 2'!$G$10&lt;2,'PR sum'!$C33/13,0)</f>
        <v>0</v>
      </c>
      <c r="AG33" s="65">
        <f>IF('Rebuild 2'!$G$10&lt;=2,'PR sum'!$C33/13,0)</f>
        <v>0</v>
      </c>
      <c r="AH33" s="65">
        <f>IF('Rebuild 2'!$G$10&lt;=3,'PR sum'!$C33/13,0)</f>
        <v>0</v>
      </c>
      <c r="AI33" s="65">
        <f>IF('Rebuild 2'!$G$10&lt;=4,'PR sum'!$C33/13,0)</f>
        <v>0</v>
      </c>
      <c r="AJ33" s="65">
        <f>IF('Rebuild 2'!$G$10&lt;=5,'PR sum'!$C33/13,0)</f>
        <v>0</v>
      </c>
      <c r="AK33" s="65">
        <f>IF('Rebuild 2'!$G$10&lt;=6,'PR sum'!$C33/13,0)</f>
        <v>0</v>
      </c>
      <c r="AL33" s="65">
        <f>IF('Rebuild 2'!$G$10&lt;=7,'PR sum'!$C33/13,0)</f>
        <v>0</v>
      </c>
      <c r="AM33" s="65">
        <f>IF('Rebuild 2'!$G$10&lt;=8,'PR sum'!$C33/13,0)</f>
        <v>0</v>
      </c>
      <c r="AN33" s="65">
        <f>IF('Rebuild 2'!$G$10&lt;=9,'PR sum'!$C33/13,0)</f>
        <v>0</v>
      </c>
      <c r="AO33" s="65">
        <f>IF('Rebuild 2'!$G$10&lt;=10,'PR sum'!$C33/13,0)</f>
        <v>0</v>
      </c>
      <c r="AP33" s="65">
        <f>IF('Rebuild 1'!$G$10&lt;=11,'PR sum'!$C33/13,0)</f>
        <v>0</v>
      </c>
      <c r="AQ33" s="65">
        <f>IF('Rebuild 2'!$G$10&lt;=12,'PR sum'!$C33/13,0)</f>
        <v>0</v>
      </c>
      <c r="AR33" s="65">
        <f>IF('Rebuild 2'!$G$10&lt;=13,'PR sum'!$C33/13,0)</f>
        <v>0</v>
      </c>
      <c r="AT33" s="65">
        <f>IF('Rebuild 2'!$G$10&lt;2,'PR sum'!$D33/13,0)</f>
        <v>657.40384615384619</v>
      </c>
      <c r="AU33" s="65">
        <f>IF('Rebuild 2'!$G$10&lt;=2,'PR sum'!$D33/13,0)</f>
        <v>657.40384615384619</v>
      </c>
      <c r="AV33" s="65">
        <f>IF('Rebuild 2'!$G$10&lt;=3,'PR sum'!$D33/13,0)</f>
        <v>657.40384615384619</v>
      </c>
      <c r="AW33" s="65">
        <f>IF('Rebuild 2'!$G$10&lt;=4,'PR sum'!$D33/13,0)</f>
        <v>657.40384615384619</v>
      </c>
      <c r="AX33" s="65">
        <f>IF('Rebuild 2'!$G$10&lt;=5,'PR sum'!$D33/13,0)</f>
        <v>657.40384615384619</v>
      </c>
      <c r="AY33" s="65">
        <f>IF('Rebuild 2'!$G$10&lt;=6,'PR sum'!$D33/13,0)</f>
        <v>657.40384615384619</v>
      </c>
      <c r="AZ33" s="65">
        <f>IF('Rebuild 2'!$G$10&lt;=7,'PR sum'!$D33/13,0)</f>
        <v>657.40384615384619</v>
      </c>
      <c r="BA33" s="65">
        <f>IF('Rebuild 2'!$G$10&lt;=8,'PR sum'!$D33/13,0)</f>
        <v>657.40384615384619</v>
      </c>
      <c r="BB33" s="65">
        <f>IF('Rebuild 2'!$G$10&lt;=9,'PR sum'!$D33/13,0)</f>
        <v>657.40384615384619</v>
      </c>
      <c r="BC33" s="65">
        <f>IF('Rebuild 2'!$G$10&lt;=10,'PR sum'!$D33/13,0)</f>
        <v>657.40384615384619</v>
      </c>
      <c r="BD33" s="65">
        <f>IF('Rebuild 1'!$G$10&lt;=11,'PR sum'!$D33/13,0)</f>
        <v>657.40384615384619</v>
      </c>
      <c r="BE33" s="65">
        <f>IF('Rebuild 2'!$G$10&lt;=12,'PR sum'!$D33/13,0)</f>
        <v>657.40384615384619</v>
      </c>
      <c r="BF33" s="65">
        <f>IF('Rebuild 2'!$G$10&lt;=13,'PR sum'!$D33/13,0)</f>
        <v>657.40384615384619</v>
      </c>
      <c r="BH33" s="65">
        <f>IF('Rebuild 2'!$G$10&lt;2,'PR sum'!$E33/13,0)</f>
        <v>868.26923076923072</v>
      </c>
      <c r="BI33" s="65">
        <f>IF('Rebuild 2'!$G$10&lt;=2,'PR sum'!$E33/13,0)</f>
        <v>868.26923076923072</v>
      </c>
      <c r="BJ33" s="65">
        <f>IF('Rebuild 2'!$G$10&lt;=3,'PR sum'!$E33/13,0)</f>
        <v>868.26923076923072</v>
      </c>
      <c r="BK33" s="65">
        <f>IF('Rebuild 2'!$G$10&lt;=4,'PR sum'!$E33/13,0)</f>
        <v>868.26923076923072</v>
      </c>
      <c r="BL33" s="65">
        <f>IF('Rebuild 2'!$G$10&lt;=5,'PR sum'!$E33/13,0)</f>
        <v>868.26923076923072</v>
      </c>
      <c r="BM33" s="65">
        <f>IF('Rebuild 2'!$G$10&lt;=6,'PR sum'!$E33/13,0)</f>
        <v>868.26923076923072</v>
      </c>
      <c r="BN33" s="65">
        <f>IF('Rebuild 2'!$G$10&lt;=7,'PR sum'!$E33/13,0)</f>
        <v>868.26923076923072</v>
      </c>
      <c r="BO33" s="65">
        <f>IF('Rebuild 2'!$G$10&lt;=8,'PR sum'!$E33/13,0)</f>
        <v>868.26923076923072</v>
      </c>
      <c r="BP33" s="65">
        <f>IF('Rebuild 2'!$G$10&lt;=9,'PR sum'!$E33/13,0)</f>
        <v>868.26923076923072</v>
      </c>
      <c r="BQ33" s="65">
        <f>IF('Rebuild 2'!$G$10&lt;=10,'PR sum'!$E33/13,0)</f>
        <v>868.26923076923072</v>
      </c>
      <c r="BR33" s="65">
        <f>IF('Rebuild 1'!$G$10&lt;=11,'PR sum'!$E33/13,0)</f>
        <v>868.26923076923072</v>
      </c>
      <c r="BS33" s="65">
        <f>IF('Rebuild 2'!$G$10&lt;=12,'PR sum'!$E33/13,0)</f>
        <v>868.26923076923072</v>
      </c>
      <c r="BT33" s="65">
        <f>IF('Rebuild 2'!$G$10&lt;=13,'PR sum'!$E33/13,0)</f>
        <v>868.26923076923072</v>
      </c>
      <c r="BV33" s="65">
        <f>IF('Rebuild 2'!$G$10&lt;2,'PR sum'!$F33/13,0)</f>
        <v>0</v>
      </c>
      <c r="BW33" s="65">
        <f>IF('Rebuild 2'!$G$10&lt;=2,'PR sum'!$F33/13,0)</f>
        <v>0</v>
      </c>
      <c r="BX33" s="65">
        <f>IF('Rebuild 2'!$G$10&lt;=3,'PR sum'!$F33/13,0)</f>
        <v>0</v>
      </c>
      <c r="BY33" s="65">
        <f>IF('Rebuild 2'!$G$10&lt;=4,'PR sum'!$F33/13,0)</f>
        <v>0</v>
      </c>
      <c r="BZ33" s="65">
        <f>IF('Rebuild 2'!$G$10&lt;=5,'PR sum'!$F33/13,0)</f>
        <v>0</v>
      </c>
      <c r="CA33" s="65">
        <f>IF('Rebuild 2'!$G$10&lt;=6,'PR sum'!$F33/13,0)</f>
        <v>0</v>
      </c>
      <c r="CB33" s="65">
        <f>IF('Rebuild 2'!$G$10&lt;=7,'PR sum'!$F33/13,0)</f>
        <v>0</v>
      </c>
      <c r="CC33" s="65">
        <f>IF('Rebuild 2'!$G$10&lt;=8,'PR sum'!$F33/13,0)</f>
        <v>0</v>
      </c>
      <c r="CD33" s="65">
        <f>IF('Rebuild 2'!$G$10&lt;=9,'PR sum'!$F33/13,0)</f>
        <v>0</v>
      </c>
      <c r="CE33" s="65">
        <f>IF('Rebuild 2'!$G$10&lt;=10,'PR sum'!$F33/13,0)</f>
        <v>0</v>
      </c>
      <c r="CF33" s="65">
        <f>IF('Rebuild 1'!$G$10&lt;=11,'PR sum'!$F33/13,0)</f>
        <v>0</v>
      </c>
      <c r="CG33" s="65">
        <f>IF('Rebuild 2'!$G$10&lt;=12,'PR sum'!$F33/13,0)</f>
        <v>0</v>
      </c>
      <c r="CH33" s="65">
        <f>IF('Rebuild 2'!$G$10&lt;=13,'PR sum'!$F33/13,0)</f>
        <v>0</v>
      </c>
      <c r="CJ33" s="299">
        <f>IF(SUM(R33,AF33,AT33,BH33,BV33)&lt;$J$4,SUM(R33,AF33,AT33,BH33,BV33)*$J$5,($J$4*$J$5))</f>
        <v>29.794038461538459</v>
      </c>
      <c r="CK33" s="299">
        <f>IF(SUM($R33:S33,$AF33:AG33,$AT33:AU33,$BH33:BI33,$BV33:BW33)&lt;$J$4,(SUM($R33:S33,$AF33:$AG33,$AT33:$AU33,$BH33:BI33,$BV33:BW33)*$J$5)-SUM($CJ33:CJ33),(($J$4*$J$5)-SUM($CJ33:CJ33)))</f>
        <v>12.205961538461541</v>
      </c>
      <c r="CL33" s="299">
        <f>IF(SUM($R33:T33,$AF33:AH33,$AT33:AV33,$BH33:BJ33,$BV33:BX33)&lt;$J$4,(SUM($R33:T33,$AF33:$AG33,$AT33:$AU33,$BH33:BJ33,$BV33:BX33)*$J$5)-SUM($CJ33:CK33),(($J$4*$J$5)-SUM($CJ33:CK33)))</f>
        <v>0</v>
      </c>
      <c r="CM33" s="299">
        <f>IF(SUM($R33:U33,$AF33:AI33,$AT33:AW33,$BH33:BK33,$BV33:BY33)&lt;$J$4,(SUM($R33:U33,$AF33:$AG33,$AT33:$AU33,$BH33:BK33,$BV33:BY33)*$J$5)-SUM($CJ33:CL33),(($J$4*$J$5)-SUM($CJ33:CL33)))</f>
        <v>0</v>
      </c>
      <c r="CN33" s="299">
        <f>IF(SUM($R33:V33,$AF33:AJ33,$AT33:AX33,$BH33:BL33,$BV33:BZ33)&lt;$J$4,(SUM($R33:V33,$AF33:$AG33,$AT33:$AU33,$BH33:BL33,$BV33:BZ33)*$J$5)-SUM($CJ33:CM33),(($J$4*$J$5)-SUM($CJ33:CM33)))</f>
        <v>0</v>
      </c>
      <c r="CO33" s="299">
        <f>IF(SUM($R33:W33,$AF33:AK33,$AT33:AY33,$BH33:BM33,$BV33:CA33)&lt;$J$4,(SUM($R33:W33,$AF33:$AG33,$AT33:$AU33,$BH33:BM33,$BV33:CA33)*$J$5)-SUM($CJ33:CN33),(($J$4*$J$5)-SUM($CJ33:CN33)))</f>
        <v>0</v>
      </c>
      <c r="CP33" s="299">
        <f>IF(SUM($R33:X33,$AF33:AL33,$AT33:AZ33,$BH33:BN33,$BV33:CB33)&lt;$J$4,(SUM($R33:X33,$AF33:$AG33,$AT33:$AU33,$BH33:BN33,$BV33:CB33)*$J$5)-SUM($CJ33:CO33),(($J$4*$J$5)-SUM($CJ33:CO33)))</f>
        <v>0</v>
      </c>
      <c r="CQ33" s="299">
        <f>IF(SUM($R33:Y33,$AF33:AM33,$AT33:BA33,$BH33:BO33,$BV33:CC33)&lt;$J$4,(SUM($R33:Y33,$AF33:$AG33,$AT33:$AU33,$BH33:BO33,$BV33:CC33)*$J$5)-SUM($CJ33:CP33),(($J$4*$J$5)-SUM($CJ33:CP33)))</f>
        <v>0</v>
      </c>
      <c r="CR33" s="299">
        <f>IF(SUM($R33:Z33,$AF33:AN33,$AT33:BB33,$BH33:BP33,$BV33:CD33)&lt;$J$4,(SUM($R33:Z33,$AF33:$AG33,$AT33:$AU33,$BH33:BP33,$BV33:CD33)*$J$5)-SUM($CJ33:CQ33),(($J$4*$J$5)-SUM($CJ33:CQ33)))</f>
        <v>0</v>
      </c>
      <c r="CS33" s="299">
        <f>IF(SUM($R33:AA33,$AF33:AO33,$AT33:BC33,$BH33:BQ33,$BV33:CE33)&lt;$J$4,(SUM($R33:AA33,$AF33:$AG33,$AT33:$AU33,$BH33:BQ33,$BV33:CE33)*$J$5)-SUM($CJ33:CR33),(($J$4*$J$5)-SUM($CJ33:CR33)))</f>
        <v>0</v>
      </c>
      <c r="CT33" s="299">
        <f>IF(SUM($R33:AB33,$AF33:AP33,$AT33:BD33,$BH33:BR33,$BV33:CF33)&lt;$J$4,(SUM($R33:AB33,$AF33:$AG33,$AT33:$AU33,$BH33:BR33,$BV33:CF33)*$J$5)-SUM($CJ33:CS33),(($J$4*$J$5)-SUM($CJ33:CS33)))</f>
        <v>0</v>
      </c>
      <c r="CU33" s="299">
        <f>IF(SUM($R33:AC33,$AF33:AQ33,$AT33:BE33,$BH33:BS33,$BV33:CG33)&lt;$J$4,(SUM($R33:AC33,$AF33:$AG33,$AT33:$AU33,$BH33:BS33,$BV33:CG33)*$J$5)-SUM($CJ33:CT33),(($J$4*$J$5)-SUM($CJ33:CT33)))</f>
        <v>0</v>
      </c>
      <c r="CV33" s="299">
        <f>IF(SUM($R33:AD33,$AF33:AR33,$AT33:BF33,$BH33:BT33,$BV33:CH33)&lt;$J$4,(SUM($R33:AD33,$AF33:$AG33,$AT33:$AU33,$BH33:BT33,$BV33:CH33)*$J$5)-SUM($CJ33:CU33),(($J$4*$J$5)-SUM($CJ33:CU33)))</f>
        <v>0</v>
      </c>
      <c r="CX33" s="299">
        <f t="shared" si="74"/>
        <v>307.87173076923074</v>
      </c>
      <c r="CY33" s="299">
        <f>IF(SUM($R33:S33,$AF33:AG33,$AT33:AU33,$BH33:BI33,$BV33:BW33)&lt;$K$4,(SUM($R33:S33,$AF33:AG33,$AT33:AU33,$BH33:BI33,$BV33:BW33)*$K$5)-SUM($CX33),(($K$4*$K$5)-SUM($CX33)))</f>
        <v>307.87173076923074</v>
      </c>
      <c r="CZ33" s="299">
        <f>IF(SUM($R33:T33,$AF33:AH33,$AT33:AV33,$BH33:BJ33,$BV33:BX33)&lt;$K$4,(SUM($R33:T33,$AF33:AH33,$AT33:AV33,$BH33:BJ33,$BV33:BX33)*$K$5)-SUM($CX33:CY33),(($K$4*$K$5)-SUM($CX33:CY33)))</f>
        <v>307.87173076923068</v>
      </c>
      <c r="DA33" s="299">
        <f>IF(SUM($R33:U33,$AF33:AI33,$AT33:AW33,$BH33:BK33,$BV33:BY33)&lt;$K$4,(SUM($R33:U33,$AF33:AI33,$AT33:AW33,$BH33:BK33,$BV33:BY33)*$K$5)-SUM($CX33:CZ33),(($K$4*$K$5)-SUM($CX33:CZ33)))</f>
        <v>307.87173076923079</v>
      </c>
      <c r="DB33" s="299">
        <f>IF(SUM($R33:V33,$AF33:AJ33,$AT33:AX33,$BH33:BL33,$BV33:BZ33)&lt;$K$4,(SUM($R33:V33,$AF33:AJ33,$AT33:AX33,$BH33:BL33,$BV33:BZ33)*$K$5)-SUM($CX33:DA33),(($K$4*$K$5)-SUM($CX33:DA33)))</f>
        <v>307.87173076923114</v>
      </c>
      <c r="DC33" s="299">
        <f>IF(SUM($R33:W33,$AF33:AK33,$AT33:AY33,$BH33:BM33,$BV33:CA33)&lt;$K$4,(SUM($R33:W33,$AF33:AK33,$AT33:AY33,$BH33:BM33,$BV33:CA33)*$K$5)-SUM($CX33:DB33),(($K$4*$K$5)-SUM($CX33:DB33)))</f>
        <v>307.87173076923091</v>
      </c>
      <c r="DD33" s="299">
        <f>IF(SUM($R33:X33,$AF33:AL33,$AT33:AZ33,$BH33:BN33,$BV33:CB33)&lt;$K$4,(SUM($R33:X33,$AF33:AL33,$AT33:AZ33,$BH33:BN33,$BV33:CB33)*$K$5)-SUM($CX33:DC33),(($K$4*$K$5)-SUM($CX33:DC33)))</f>
        <v>307.87173076923136</v>
      </c>
      <c r="DE33" s="299">
        <f>IF(SUM($R33:Y33,$AF33:AM33,$AT33:BA33,$BH33:BO33,$BV33:CC33)&lt;$K$4,(SUM($R33:Y33,$AF33:AM33,$AT33:BA33,$BH33:BO33,$BV33:CC33)*$K$5)-SUM($CX33:DD33),(($K$4*$K$5)-SUM($CX33:DD33)))</f>
        <v>307.87173076923227</v>
      </c>
      <c r="DF33" s="299">
        <f>IF(SUM($R33:Z33,$AF33:AN33,$AT33:BB33,$BH33:BP33,$BV33:CD33)&lt;$K$4,(SUM($R33:Z33,$AF33:AN33,$AT33:BB33,$BH33:BP33,$BV33:CD33)*$K$5)-SUM($CX33:DE33),(($K$4*$K$5)-SUM($CX33:DE33)))</f>
        <v>307.87173076922954</v>
      </c>
      <c r="DG33" s="299">
        <f>IF(SUM($R33:AA33,$AF33:AO33,$AT33:BC33,$BH33:BQ33,$BV33:CE33)&lt;$K$4,(SUM($R33:AA33,$AF33:AO33,$AT33:BC33,$BH33:BQ33,$BV33:CE33)*$K$5)-SUM($CX33:DF33),(($K$4*$K$5)-SUM($CX33:DF33)))</f>
        <v>307.87173076923</v>
      </c>
      <c r="DH33" s="299">
        <f>IF(SUM($R33:AB33,$AF33:AP33,$AT33:BD33,$BH33:BR33,$BV33:CF33)&lt;$K$4,(SUM($R33:AB33,$AF33:AP33,$AT33:BD33,$BH33:BR33,$BV33:CF33)*$K$5)-SUM($CX33:DG33),(($K$4*$K$5)-SUM($CX33:DG33)))</f>
        <v>307.87173076923091</v>
      </c>
      <c r="DI33" s="299">
        <f>IF(SUM($R33:AC33,$AF33:AQ33,$AT33:BE33,$BH33:BS33,$BV33:CG33)&lt;$K$4,(SUM($R33:AC33,$AF33:AQ33,$AT33:BE33,$BH33:BS33,$BV33:CG33)*$K$5)-SUM($CX33:DH33),(($K$4*$K$5)-SUM($CX33:DH33)))</f>
        <v>307.87173076923091</v>
      </c>
      <c r="DJ33" s="299">
        <f>IF(SUM($R33:AD33,$AF33:AR33,$AT33:BF33,$BH33:BT33,$BV33:CH33)&lt;$K$4,(SUM($R33:AD33,$AF33:AR33,$AT33:BF33,$BH33:BT33,$BV33:CH33)*$K$5)-SUM($CX33:DI33),(($K$4*$K$5)-SUM($CX33:DI33)))</f>
        <v>307.87173076923091</v>
      </c>
      <c r="DL33" s="299">
        <f t="shared" si="75"/>
        <v>72.002259615384602</v>
      </c>
      <c r="DM33" s="299">
        <f t="shared" si="75"/>
        <v>72.002259615384602</v>
      </c>
      <c r="DN33" s="299">
        <f t="shared" si="75"/>
        <v>72.002259615384602</v>
      </c>
      <c r="DO33" s="299">
        <f t="shared" si="75"/>
        <v>72.002259615384602</v>
      </c>
      <c r="DP33" s="299">
        <f t="shared" si="75"/>
        <v>72.002259615384602</v>
      </c>
      <c r="DQ33" s="299">
        <f t="shared" si="75"/>
        <v>72.002259615384602</v>
      </c>
      <c r="DR33" s="299">
        <f t="shared" si="75"/>
        <v>72.002259615384602</v>
      </c>
      <c r="DS33" s="299">
        <f t="shared" si="75"/>
        <v>72.002259615384602</v>
      </c>
      <c r="DT33" s="299">
        <f t="shared" si="75"/>
        <v>72.002259615384602</v>
      </c>
      <c r="DU33" s="299">
        <f t="shared" si="75"/>
        <v>72.002259615384602</v>
      </c>
      <c r="DV33" s="299">
        <f t="shared" si="75"/>
        <v>72.002259615384602</v>
      </c>
      <c r="DW33" s="299">
        <f t="shared" si="75"/>
        <v>72.002259615384602</v>
      </c>
      <c r="DX33" s="299">
        <f t="shared" si="75"/>
        <v>72.002259615384602</v>
      </c>
      <c r="DZ33" s="299">
        <f>IF(SUM($R33:R33,$AF33:AF33,$AT33:AT33,$BH33:BH33,$BV33:BV33)&lt;$M$4,SUM(R33,AF33,AT33,BH33,BV33)*$M$5,($M$4*$M$5-SUM(DY33:$DY33)))</f>
        <v>203.59259615384613</v>
      </c>
      <c r="EA33" s="299">
        <f>IF(SUM($R33:S33,$AF33:AG33,$AT33:AU33,$BH33:BI33,$BV33:BW33)&lt;$M$4,SUM(S33,AG33,AU33,BI33,BW33)*$M$5,($M$4*$M$5-SUM($DZ33:DZ33)))</f>
        <v>203.59259615384613</v>
      </c>
      <c r="EB33" s="299">
        <f>IF(SUM($R33:T33,$AF33:AH33,$AT33:AV33,$BH33:BJ33,$BV33:BX33)&lt;$M$4,SUM(T33,AH33,AV33,BJ33,BX33)*$M$5,($M$4*$M$5-SUM($DZ33:EA33)))</f>
        <v>203.59259615384613</v>
      </c>
      <c r="EC33" s="299">
        <f>IF(SUM($R33:U33,$AF33:AI33,$AT33:AW33,$BH33:BK33,$BV33:BY33)&lt;$M$4,SUM(U33,AI33,AW33,BK33,BY33)*$M$5,($M$4*$M$5-SUM($DZ33:EB33)))</f>
        <v>203.59259615384613</v>
      </c>
      <c r="ED33" s="299">
        <f>IF(SUM($R33:V33,$AF33:AJ33,$AT33:AX33,$BH33:BL33,$BV33:BZ33)&lt;$M$4,SUM(V33,AJ33,AX33,BL33,BZ33)*$M$5,($M$4*$M$5-SUM($DZ33:EC33)))</f>
        <v>203.59259615384613</v>
      </c>
      <c r="EE33" s="299">
        <f>IF(SUM($R33:W33,$AF33:AK33,$AT33:AY33,$BH33:BM33,$BV33:CA33)&lt;$M$4,SUM(W33,AK33,AY33,BM33,CA33)*$M$5,($M$4*$M$5-SUM($DZ33:ED33)))</f>
        <v>203.59259615384613</v>
      </c>
      <c r="EF33" s="299">
        <f>IF(SUM($R33:X33,$AF33:AL33,$AT33:AZ33,$BH33:BN33,$BV33:CB33)&lt;$M$4,SUM(X33,AL33,AZ33,BN33,CB33)*$M$5,($M$4*$M$5-SUM($DZ33:EE33)))</f>
        <v>203.59259615384613</v>
      </c>
      <c r="EG33" s="299">
        <f>IF(SUM($R33:Y33,$AF33:AM33,$AT33:BA33,$BH33:BO33,$BV33:CC33)&lt;$M$4,SUM(Y33,AM33,BA33,BO33,CC33)*$M$5,($M$4*$M$5-SUM($DZ33:EF33)))</f>
        <v>203.59259615384613</v>
      </c>
      <c r="EH33" s="299">
        <f>IF(SUM($R33:Z33,$AF33:AN33,$AT33:BB33,$BH33:BP33,$BV33:CD33)&lt;$M$4,SUM(Z33,AN33,BB33,BP33,CD33)*$M$5,($M$4*$M$5-SUM($DZ33:EG33)))</f>
        <v>3.0592307692309078</v>
      </c>
      <c r="EI33" s="299">
        <f>IF(SUM($R33:AA33,$AF33:AO33,$AT33:BC33,$BH33:BQ33,$BV33:CE33)&lt;$M$4,SUM(AA33,AO33,BC33,BQ33,CE33)*$M$5,($M$4*$M$5-SUM($DZ33:EH33)))</f>
        <v>0</v>
      </c>
      <c r="EJ33" s="299">
        <f>IF(SUM($R33:AB33,$AF33:AP33,$AT33:BD33,$BH33:BR33,$BV33:CF33)&lt;$M$4,SUM(AB33,AP33,BD33,BR33,CF33)*$M$5,($M$4*$M$5-SUM($DZ33:EI33)))</f>
        <v>0</v>
      </c>
      <c r="EK33" s="299">
        <f>IF(SUM($R33:AC33,$AF33:AQ33,$AT33:BE33,$BH33:BS33,$BV33:CG33)&lt;$M$4,SUM(AC33,AQ33,BE33,BS33,CG33)*$M$5,($M$4*$M$5-SUM($DZ33:EJ33)))</f>
        <v>0</v>
      </c>
      <c r="EL33" s="299">
        <f>IF(SUM($R33:AD33,$AF33:AR33,$AT33:BF33,$BH33:BT33,$BV33:CH33)&lt;$M$4,SUM(AD33,AR33,BF33,BT33,CH33)*$M$5,($M$4*$M$5-SUM($DZ33:EK33)))</f>
        <v>0</v>
      </c>
      <c r="EN33" s="299">
        <f t="shared" si="76"/>
        <v>613.26062499999989</v>
      </c>
      <c r="EO33" s="299">
        <f t="shared" si="76"/>
        <v>595.67254807692302</v>
      </c>
      <c r="EP33" s="299">
        <f t="shared" si="76"/>
        <v>583.46658653846146</v>
      </c>
      <c r="EQ33" s="299">
        <f t="shared" si="76"/>
        <v>583.46658653846157</v>
      </c>
      <c r="ER33" s="299">
        <f t="shared" si="76"/>
        <v>583.46658653846191</v>
      </c>
      <c r="ES33" s="299">
        <f t="shared" si="76"/>
        <v>583.46658653846168</v>
      </c>
      <c r="ET33" s="299">
        <f t="shared" si="76"/>
        <v>583.46658653846214</v>
      </c>
      <c r="EU33" s="299">
        <f t="shared" si="76"/>
        <v>583.46658653846305</v>
      </c>
      <c r="EV33" s="299">
        <f t="shared" si="76"/>
        <v>382.93322115384507</v>
      </c>
      <c r="EW33" s="299">
        <f t="shared" si="76"/>
        <v>379.87399038461461</v>
      </c>
      <c r="EX33" s="299">
        <f t="shared" si="76"/>
        <v>379.87399038461552</v>
      </c>
      <c r="EY33" s="299">
        <f t="shared" si="76"/>
        <v>379.87399038461552</v>
      </c>
      <c r="EZ33" s="299">
        <f t="shared" si="76"/>
        <v>379.87399038461552</v>
      </c>
    </row>
    <row r="34" spans="1:156" x14ac:dyDescent="0.2">
      <c r="A34" s="68" t="str">
        <f>+'Rebuild 3'!$B$9</f>
        <v>Rebuild 3</v>
      </c>
      <c r="B34" s="29">
        <f>+'Rebuild 3'!G24</f>
        <v>0</v>
      </c>
      <c r="C34" s="29">
        <f>+'Rebuild 3'!G31+'Rebuild 3'!G33</f>
        <v>0</v>
      </c>
      <c r="D34" s="29">
        <f>+'Rebuild 3'!G27</f>
        <v>0</v>
      </c>
      <c r="E34" s="29">
        <f>+'Rebuild 3'!G36</f>
        <v>0</v>
      </c>
      <c r="F34" s="29">
        <f>SUM('Rebuild 3'!G38:G43)</f>
        <v>0</v>
      </c>
      <c r="G34" s="63">
        <f>SUM(B34:F34)</f>
        <v>0</v>
      </c>
      <c r="H34" s="310"/>
      <c r="I34" s="302"/>
      <c r="J34" s="299">
        <f>$J$5*G34</f>
        <v>0</v>
      </c>
      <c r="K34" s="299">
        <f>$K$5*G34</f>
        <v>0</v>
      </c>
      <c r="L34" s="299">
        <f>$L$5*G34</f>
        <v>0</v>
      </c>
      <c r="M34" s="299">
        <f>IF(G34&lt;$M$4,G34*$M$5,$M$4*$M$5)</f>
        <v>0</v>
      </c>
      <c r="N34" s="299">
        <f>SUM(J34:M34)</f>
        <v>0</v>
      </c>
      <c r="O34" s="103"/>
      <c r="R34" s="65">
        <f>IF('Rebuild 3'!$G$10&lt;2,'PR sum'!$B34/13,0)</f>
        <v>0</v>
      </c>
      <c r="S34" s="65">
        <f>IF('Rebuild 3'!$G$10&lt;=2,'PR sum'!$B34/13,0)</f>
        <v>0</v>
      </c>
      <c r="T34" s="65">
        <f>IF('Rebuild 3'!$G$10&lt;=3,'PR sum'!$B34/13,0)</f>
        <v>0</v>
      </c>
      <c r="U34" s="65">
        <f>IF('Rebuild 3'!$G$10&lt;=4,'PR sum'!$B34/13,0)</f>
        <v>0</v>
      </c>
      <c r="V34" s="65">
        <f>IF('Rebuild 3'!$G$10&lt;=5,'PR sum'!$B34/13,0)</f>
        <v>0</v>
      </c>
      <c r="W34" s="65">
        <f>IF('Rebuild 3'!$G$10&lt;=6,'PR sum'!$B34/13,0)</f>
        <v>0</v>
      </c>
      <c r="X34" s="65">
        <f>IF('Rebuild 3'!$G$10&lt;=7,'PR sum'!$B34/13,0)</f>
        <v>0</v>
      </c>
      <c r="Y34" s="65">
        <f>IF('Rebuild 3'!$G$10&lt;=8,'PR sum'!$B34/13,0)</f>
        <v>0</v>
      </c>
      <c r="Z34" s="65">
        <f>IF('Rebuild 3'!$G$10&lt;=9,'PR sum'!$B34/13,0)</f>
        <v>0</v>
      </c>
      <c r="AA34" s="65">
        <f>IF('Rebuild 3'!$G$10&lt;=10,'PR sum'!$B34/13,0)</f>
        <v>0</v>
      </c>
      <c r="AB34" s="65">
        <f>IF('Rebuild 1'!$G$10&lt;=11,'PR sum'!$B34/13,0)</f>
        <v>0</v>
      </c>
      <c r="AC34" s="65">
        <f>IF('Rebuild 3'!$G$10&lt;=12,'PR sum'!$B34/13,0)</f>
        <v>0</v>
      </c>
      <c r="AD34" s="65">
        <f>IF('Rebuild 3'!$G$10&lt;=13,'PR sum'!$B34/13,0)</f>
        <v>0</v>
      </c>
      <c r="AF34" s="65">
        <f>IF('Rebuild 3'!$G$10&lt;2,'PR sum'!$C34/13,0)</f>
        <v>0</v>
      </c>
      <c r="AG34" s="65">
        <f>IF('Rebuild 3'!$G$10&lt;=2,'PR sum'!$C34/13,0)</f>
        <v>0</v>
      </c>
      <c r="AH34" s="65">
        <f>IF('Rebuild 3'!$G$10&lt;=3,'PR sum'!$C34/13,0)</f>
        <v>0</v>
      </c>
      <c r="AI34" s="65">
        <f>IF('Rebuild 3'!$G$10&lt;=4,'PR sum'!$C34/13,0)</f>
        <v>0</v>
      </c>
      <c r="AJ34" s="65">
        <f>IF('Rebuild 3'!$G$10&lt;=5,'PR sum'!$C34/13,0)</f>
        <v>0</v>
      </c>
      <c r="AK34" s="65">
        <f>IF('Rebuild 3'!$G$10&lt;=6,'PR sum'!$C34/13,0)</f>
        <v>0</v>
      </c>
      <c r="AL34" s="65">
        <f>IF('Rebuild 3'!$G$10&lt;=7,'PR sum'!$C34/13,0)</f>
        <v>0</v>
      </c>
      <c r="AM34" s="65">
        <f>IF('Rebuild 3'!$G$10&lt;=8,'PR sum'!$C34/13,0)</f>
        <v>0</v>
      </c>
      <c r="AN34" s="65">
        <f>IF('Rebuild 3'!$G$10&lt;=9,'PR sum'!$C34/13,0)</f>
        <v>0</v>
      </c>
      <c r="AO34" s="65">
        <f>IF('Rebuild 3'!$G$10&lt;=10,'PR sum'!$C34/13,0)</f>
        <v>0</v>
      </c>
      <c r="AP34" s="65">
        <f>IF('Rebuild 1'!$G$10&lt;=11,'PR sum'!$C34/13,0)</f>
        <v>0</v>
      </c>
      <c r="AQ34" s="65">
        <f>IF('Rebuild 3'!$G$10&lt;=12,'PR sum'!$C34/13,0)</f>
        <v>0</v>
      </c>
      <c r="AR34" s="65">
        <f>IF('Rebuild 3'!$G$10&lt;=13,'PR sum'!$C34/13,0)</f>
        <v>0</v>
      </c>
      <c r="AT34" s="65">
        <f>IF('Rebuild 3'!$G$10&lt;2,'PR sum'!$D34/13,0)</f>
        <v>0</v>
      </c>
      <c r="AU34" s="65">
        <f>IF('Rebuild 3'!$G$10&lt;=2,'PR sum'!$D34/13,0)</f>
        <v>0</v>
      </c>
      <c r="AV34" s="65">
        <f>IF('Rebuild 3'!$G$10&lt;=3,'PR sum'!$D34/13,0)</f>
        <v>0</v>
      </c>
      <c r="AW34" s="65">
        <f>IF('Rebuild 3'!$G$10&lt;=4,'PR sum'!$D34/13,0)</f>
        <v>0</v>
      </c>
      <c r="AX34" s="65">
        <f>IF('Rebuild 3'!$G$10&lt;=5,'PR sum'!$D34/13,0)</f>
        <v>0</v>
      </c>
      <c r="AY34" s="65">
        <f>IF('Rebuild 3'!$G$10&lt;=6,'PR sum'!$D34/13,0)</f>
        <v>0</v>
      </c>
      <c r="AZ34" s="65">
        <f>IF('Rebuild 3'!$G$10&lt;=7,'PR sum'!$D34/13,0)</f>
        <v>0</v>
      </c>
      <c r="BA34" s="65">
        <f>IF('Rebuild 3'!$G$10&lt;=8,'PR sum'!$D34/13,0)</f>
        <v>0</v>
      </c>
      <c r="BB34" s="65">
        <f>IF('Rebuild 3'!$G$10&lt;=9,'PR sum'!$D34/13,0)</f>
        <v>0</v>
      </c>
      <c r="BC34" s="65">
        <f>IF('Rebuild 3'!$G$10&lt;=10,'PR sum'!$D34/13,0)</f>
        <v>0</v>
      </c>
      <c r="BD34" s="65">
        <f>IF('Rebuild 1'!$G$10&lt;=11,'PR sum'!$D34/13,0)</f>
        <v>0</v>
      </c>
      <c r="BE34" s="65">
        <f>IF('Rebuild 3'!$G$10&lt;=12,'PR sum'!$D34/13,0)</f>
        <v>0</v>
      </c>
      <c r="BF34" s="65">
        <f>IF('Rebuild 3'!$G$10&lt;=13,'PR sum'!$D34/13,0)</f>
        <v>0</v>
      </c>
      <c r="BH34" s="65">
        <f>IF('Rebuild 3'!$G$10&lt;2,'PR sum'!$E34/13,0)</f>
        <v>0</v>
      </c>
      <c r="BI34" s="65">
        <f>IF('Rebuild 3'!$G$10&lt;=2,'PR sum'!$E34/13,0)</f>
        <v>0</v>
      </c>
      <c r="BJ34" s="65">
        <f>IF('Rebuild 3'!$G$10&lt;=3,'PR sum'!$E34/13,0)</f>
        <v>0</v>
      </c>
      <c r="BK34" s="65">
        <f>IF('Rebuild 3'!$G$10&lt;=4,'PR sum'!$E34/13,0)</f>
        <v>0</v>
      </c>
      <c r="BL34" s="65">
        <f>IF('Rebuild 3'!$G$10&lt;=5,'PR sum'!$E34/13,0)</f>
        <v>0</v>
      </c>
      <c r="BM34" s="65">
        <f>IF('Rebuild 3'!$G$10&lt;=6,'PR sum'!$E34/13,0)</f>
        <v>0</v>
      </c>
      <c r="BN34" s="65">
        <f>IF('Rebuild 3'!$G$10&lt;=7,'PR sum'!$E34/13,0)</f>
        <v>0</v>
      </c>
      <c r="BO34" s="65">
        <f>IF('Rebuild 3'!$G$10&lt;=8,'PR sum'!$E34/13,0)</f>
        <v>0</v>
      </c>
      <c r="BP34" s="65">
        <f>IF('Rebuild 3'!$G$10&lt;=9,'PR sum'!$E34/13,0)</f>
        <v>0</v>
      </c>
      <c r="BQ34" s="65">
        <f>IF('Rebuild 3'!$G$10&lt;=10,'PR sum'!$E34/13,0)</f>
        <v>0</v>
      </c>
      <c r="BR34" s="65">
        <f>IF('Rebuild 1'!$G$10&lt;=11,'PR sum'!$E34/13,0)</f>
        <v>0</v>
      </c>
      <c r="BS34" s="65">
        <f>IF('Rebuild 3'!$G$10&lt;=12,'PR sum'!$E34/13,0)</f>
        <v>0</v>
      </c>
      <c r="BT34" s="65">
        <f>IF('Rebuild 3'!$G$10&lt;=13,'PR sum'!$E34/13,0)</f>
        <v>0</v>
      </c>
      <c r="BV34" s="65">
        <f>IF('Rebuild 3'!$G$10&lt;2,'PR sum'!$F34/13,0)</f>
        <v>0</v>
      </c>
      <c r="BW34" s="65">
        <f>IF('Rebuild 3'!$G$10&lt;=2,'PR sum'!$F34/13,0)</f>
        <v>0</v>
      </c>
      <c r="BX34" s="65">
        <f>IF('Rebuild 3'!$G$10&lt;=3,'PR sum'!$F34/13,0)</f>
        <v>0</v>
      </c>
      <c r="BY34" s="65">
        <f>IF('Rebuild 3'!$G$10&lt;=4,'PR sum'!$F34/13,0)</f>
        <v>0</v>
      </c>
      <c r="BZ34" s="65">
        <f>IF('Rebuild 3'!$G$10&lt;=5,'PR sum'!$F34/13,0)</f>
        <v>0</v>
      </c>
      <c r="CA34" s="65">
        <f>IF('Rebuild 3'!$G$10&lt;=6,'PR sum'!$F34/13,0)</f>
        <v>0</v>
      </c>
      <c r="CB34" s="65">
        <f>IF('Rebuild 3'!$G$10&lt;=7,'PR sum'!$F34/13,0)</f>
        <v>0</v>
      </c>
      <c r="CC34" s="65">
        <f>IF('Rebuild 3'!$G$10&lt;=8,'PR sum'!$F34/13,0)</f>
        <v>0</v>
      </c>
      <c r="CD34" s="65">
        <f>IF('Rebuild 3'!$G$10&lt;=9,'PR sum'!$F34/13,0)</f>
        <v>0</v>
      </c>
      <c r="CE34" s="65">
        <f>IF('Rebuild 3'!$G$10&lt;=10,'PR sum'!$F34/13,0)</f>
        <v>0</v>
      </c>
      <c r="CF34" s="65">
        <f>IF('Rebuild 1'!$G$10&lt;=11,'PR sum'!$F34/13,0)</f>
        <v>0</v>
      </c>
      <c r="CG34" s="65">
        <f>IF('Rebuild 3'!$G$10&lt;=12,'PR sum'!$F34/13,0)</f>
        <v>0</v>
      </c>
      <c r="CH34" s="65">
        <f>IF('Rebuild 3'!$G$10&lt;=13,'PR sum'!$F34/13,0)</f>
        <v>0</v>
      </c>
      <c r="CJ34" s="299">
        <f>IF(SUM(R34,AF34,AT34,BH34,BV34)&lt;$J$4,SUM(R34,AF34,AT34,BH34,BV34)*$J$5,($J$4*$J$5))</f>
        <v>0</v>
      </c>
      <c r="CK34" s="299">
        <f>IF(SUM($R34:S34,$AF34:AG34,$AT34:AU34,$BH34:BI34,$BV34:BW34)&lt;$J$4,(SUM($R34:S34,$AF34:$AG34,$AT34:$AU34,$BH34:BI34,$BV34:BW34)*$J$5)-SUM($CJ34:CJ34),(($J$4*$J$5)-SUM($CJ34:CJ34)))</f>
        <v>0</v>
      </c>
      <c r="CL34" s="299">
        <f>IF(SUM($R34:T34,$AF34:AH34,$AT34:AV34,$BH34:BJ34,$BV34:BX34)&lt;$J$4,(SUM($R34:T34,$AF34:$AG34,$AT34:$AU34,$BH34:BJ34,$BV34:BX34)*$J$5)-SUM($CJ34:CK34),(($J$4*$J$5)-SUM($CJ34:CK34)))</f>
        <v>0</v>
      </c>
      <c r="CM34" s="299">
        <f>IF(SUM($R34:U34,$AF34:AI34,$AT34:AW34,$BH34:BK34,$BV34:BY34)&lt;$J$4,(SUM($R34:U34,$AF34:$AG34,$AT34:$AU34,$BH34:BK34,$BV34:BY34)*$J$5)-SUM($CJ34:CL34),(($J$4*$J$5)-SUM($CJ34:CL34)))</f>
        <v>0</v>
      </c>
      <c r="CN34" s="299">
        <f>IF(SUM($R34:V34,$AF34:AJ34,$AT34:AX34,$BH34:BL34,$BV34:BZ34)&lt;$J$4,(SUM($R34:V34,$AF34:$AG34,$AT34:$AU34,$BH34:BL34,$BV34:BZ34)*$J$5)-SUM($CJ34:CM34),(($J$4*$J$5)-SUM($CJ34:CM34)))</f>
        <v>0</v>
      </c>
      <c r="CO34" s="299">
        <f>IF(SUM($R34:W34,$AF34:AK34,$AT34:AY34,$BH34:BM34,$BV34:CA34)&lt;$J$4,(SUM($R34:W34,$AF34:$AG34,$AT34:$AU34,$BH34:BM34,$BV34:CA34)*$J$5)-SUM($CJ34:CN34),(($J$4*$J$5)-SUM($CJ34:CN34)))</f>
        <v>0</v>
      </c>
      <c r="CP34" s="299">
        <f>IF(SUM($R34:X34,$AF34:AL34,$AT34:AZ34,$BH34:BN34,$BV34:CB34)&lt;$J$4,(SUM($R34:X34,$AF34:$AG34,$AT34:$AU34,$BH34:BN34,$BV34:CB34)*$J$5)-SUM($CJ34:CO34),(($J$4*$J$5)-SUM($CJ34:CO34)))</f>
        <v>0</v>
      </c>
      <c r="CQ34" s="299">
        <f>IF(SUM($R34:Y34,$AF34:AM34,$AT34:BA34,$BH34:BO34,$BV34:CC34)&lt;$J$4,(SUM($R34:Y34,$AF34:$AG34,$AT34:$AU34,$BH34:BO34,$BV34:CC34)*$J$5)-SUM($CJ34:CP34),(($J$4*$J$5)-SUM($CJ34:CP34)))</f>
        <v>0</v>
      </c>
      <c r="CR34" s="299">
        <f>IF(SUM($R34:Z34,$AF34:AN34,$AT34:BB34,$BH34:BP34,$BV34:CD34)&lt;$J$4,(SUM($R34:Z34,$AF34:$AG34,$AT34:$AU34,$BH34:BP34,$BV34:CD34)*$J$5)-SUM($CJ34:CQ34),(($J$4*$J$5)-SUM($CJ34:CQ34)))</f>
        <v>0</v>
      </c>
      <c r="CS34" s="299">
        <f>IF(SUM($R34:AA34,$AF34:AO34,$AT34:BC34,$BH34:BQ34,$BV34:CE34)&lt;$J$4,(SUM($R34:AA34,$AF34:$AG34,$AT34:$AU34,$BH34:BQ34,$BV34:CE34)*$J$5)-SUM($CJ34:CR34),(($J$4*$J$5)-SUM($CJ34:CR34)))</f>
        <v>0</v>
      </c>
      <c r="CT34" s="299">
        <f>IF(SUM($R34:AB34,$AF34:AP34,$AT34:BD34,$BH34:BR34,$BV34:CF34)&lt;$J$4,(SUM($R34:AB34,$AF34:$AG34,$AT34:$AU34,$BH34:BR34,$BV34:CF34)*$J$5)-SUM($CJ34:CS34),(($J$4*$J$5)-SUM($CJ34:CS34)))</f>
        <v>0</v>
      </c>
      <c r="CU34" s="299">
        <f>IF(SUM($R34:AC34,$AF34:AQ34,$AT34:BE34,$BH34:BS34,$BV34:CG34)&lt;$J$4,(SUM($R34:AC34,$AF34:$AG34,$AT34:$AU34,$BH34:BS34,$BV34:CG34)*$J$5)-SUM($CJ34:CT34),(($J$4*$J$5)-SUM($CJ34:CT34)))</f>
        <v>0</v>
      </c>
      <c r="CV34" s="299">
        <f>IF(SUM($R34:AD34,$AF34:AR34,$AT34:BF34,$BH34:BT34,$BV34:CH34)&lt;$J$4,(SUM($R34:AD34,$AF34:$AG34,$AT34:$AU34,$BH34:BT34,$BV34:CH34)*$J$5)-SUM($CJ34:CU34),(($J$4*$J$5)-SUM($CJ34:CU34)))</f>
        <v>0</v>
      </c>
      <c r="CX34" s="299">
        <f t="shared" si="74"/>
        <v>0</v>
      </c>
      <c r="CY34" s="299">
        <f>IF(SUM($R34:S34,$AF34:AG34,$AT34:AU34,$BH34:BI34,$BV34:BW34)&lt;$K$4,(SUM($R34:S34,$AF34:AG34,$AT34:AU34,$BH34:BI34,$BV34:BW34)*$K$5)-SUM($CX34),(($K$4*$K$5)-SUM($CX34)))</f>
        <v>0</v>
      </c>
      <c r="CZ34" s="299">
        <f>IF(SUM($R34:T34,$AF34:AH34,$AT34:AV34,$BH34:BJ34,$BV34:BX34)&lt;$K$4,(SUM($R34:T34,$AF34:AH34,$AT34:AV34,$BH34:BJ34,$BV34:BX34)*$K$5)-SUM($CX34:CY34),(($K$4*$K$5)-SUM($CX34:CY34)))</f>
        <v>0</v>
      </c>
      <c r="DA34" s="299">
        <f>IF(SUM($R34:U34,$AF34:AI34,$AT34:AW34,$BH34:BK34,$BV34:BY34)&lt;$K$4,(SUM($R34:U34,$AF34:AI34,$AT34:AW34,$BH34:BK34,$BV34:BY34)*$K$5)-SUM($CX34:CZ34),(($K$4*$K$5)-SUM($CX34:CZ34)))</f>
        <v>0</v>
      </c>
      <c r="DB34" s="299">
        <f>IF(SUM($R34:V34,$AF34:AJ34,$AT34:AX34,$BH34:BL34,$BV34:BZ34)&lt;$K$4,(SUM($R34:V34,$AF34:AJ34,$AT34:AX34,$BH34:BL34,$BV34:BZ34)*$K$5)-SUM($CX34:DA34),(($K$4*$K$5)-SUM($CX34:DA34)))</f>
        <v>0</v>
      </c>
      <c r="DC34" s="299">
        <f>IF(SUM($R34:W34,$AF34:AK34,$AT34:AY34,$BH34:BM34,$BV34:CA34)&lt;$K$4,(SUM($R34:W34,$AF34:AK34,$AT34:AY34,$BH34:BM34,$BV34:CA34)*$K$5)-SUM($CX34:DB34),(($K$4*$K$5)-SUM($CX34:DB34)))</f>
        <v>0</v>
      </c>
      <c r="DD34" s="299">
        <f>IF(SUM($R34:X34,$AF34:AL34,$AT34:AZ34,$BH34:BN34,$BV34:CB34)&lt;$K$4,(SUM($R34:X34,$AF34:AL34,$AT34:AZ34,$BH34:BN34,$BV34:CB34)*$K$5)-SUM($CX34:DC34),(($K$4*$K$5)-SUM($CX34:DC34)))</f>
        <v>0</v>
      </c>
      <c r="DE34" s="299">
        <f>IF(SUM($R34:Y34,$AF34:AM34,$AT34:BA34,$BH34:BO34,$BV34:CC34)&lt;$K$4,(SUM($R34:Y34,$AF34:AM34,$AT34:BA34,$BH34:BO34,$BV34:CC34)*$K$5)-SUM($CX34:DD34),(($K$4*$K$5)-SUM($CX34:DD34)))</f>
        <v>0</v>
      </c>
      <c r="DF34" s="299">
        <f>IF(SUM($R34:Z34,$AF34:AN34,$AT34:BB34,$BH34:BP34,$BV34:CD34)&lt;$K$4,(SUM($R34:Z34,$AF34:AN34,$AT34:BB34,$BH34:BP34,$BV34:CD34)*$K$5)-SUM($CX34:DE34),(($K$4*$K$5)-SUM($CX34:DE34)))</f>
        <v>0</v>
      </c>
      <c r="DG34" s="299">
        <f>IF(SUM($R34:AA34,$AF34:AO34,$AT34:BC34,$BH34:BQ34,$BV34:CE34)&lt;$K$4,(SUM($R34:AA34,$AF34:AO34,$AT34:BC34,$BH34:BQ34,$BV34:CE34)*$K$5)-SUM($CX34:DF34),(($K$4*$K$5)-SUM($CX34:DF34)))</f>
        <v>0</v>
      </c>
      <c r="DH34" s="299">
        <f>IF(SUM($R34:AB34,$AF34:AP34,$AT34:BD34,$BH34:BR34,$BV34:CF34)&lt;$K$4,(SUM($R34:AB34,$AF34:AP34,$AT34:BD34,$BH34:BR34,$BV34:CF34)*$K$5)-SUM($CX34:DG34),(($K$4*$K$5)-SUM($CX34:DG34)))</f>
        <v>0</v>
      </c>
      <c r="DI34" s="299">
        <f>IF(SUM($R34:AC34,$AF34:AQ34,$AT34:BE34,$BH34:BS34,$BV34:CG34)&lt;$K$4,(SUM($R34:AC34,$AF34:AQ34,$AT34:BE34,$BH34:BS34,$BV34:CG34)*$K$5)-SUM($CX34:DH34),(($K$4*$K$5)-SUM($CX34:DH34)))</f>
        <v>0</v>
      </c>
      <c r="DJ34" s="299">
        <f>IF(SUM($R34:AD34,$AF34:AR34,$AT34:BF34,$BH34:BT34,$BV34:CH34)&lt;$K$4,(SUM($R34:AD34,$AF34:AR34,$AT34:BF34,$BH34:BT34,$BV34:CH34)*$K$5)-SUM($CX34:DI34),(($K$4*$K$5)-SUM($CX34:DI34)))</f>
        <v>0</v>
      </c>
      <c r="DL34" s="299">
        <f t="shared" si="75"/>
        <v>0</v>
      </c>
      <c r="DM34" s="299">
        <f t="shared" si="75"/>
        <v>0</v>
      </c>
      <c r="DN34" s="299">
        <f t="shared" si="75"/>
        <v>0</v>
      </c>
      <c r="DO34" s="299">
        <f t="shared" si="75"/>
        <v>0</v>
      </c>
      <c r="DP34" s="299">
        <f t="shared" si="75"/>
        <v>0</v>
      </c>
      <c r="DQ34" s="299">
        <f t="shared" si="75"/>
        <v>0</v>
      </c>
      <c r="DR34" s="299">
        <f t="shared" si="75"/>
        <v>0</v>
      </c>
      <c r="DS34" s="299">
        <f t="shared" si="75"/>
        <v>0</v>
      </c>
      <c r="DT34" s="299">
        <f t="shared" si="75"/>
        <v>0</v>
      </c>
      <c r="DU34" s="299">
        <f t="shared" si="75"/>
        <v>0</v>
      </c>
      <c r="DV34" s="299">
        <f t="shared" si="75"/>
        <v>0</v>
      </c>
      <c r="DW34" s="299">
        <f t="shared" si="75"/>
        <v>0</v>
      </c>
      <c r="DX34" s="299">
        <f t="shared" si="75"/>
        <v>0</v>
      </c>
      <c r="DZ34" s="299">
        <f>IF(SUM($R34:R34,$AF34:AF34,$AT34:AT34,$BH34:BH34,$BV34:BV34)&lt;$M$4,SUM(R34,AF34,AT34,BH34,BV34)*$M$5,($M$4*$M$5-SUM(DY34:$DY34)))</f>
        <v>0</v>
      </c>
      <c r="EA34" s="299">
        <f>IF(SUM($R34:S34,$AF34:AG34,$AT34:AU34,$BH34:BI34,$BV34:BW34)&lt;$M$4,SUM(S34,AG34,AU34,BI34,BW34)*$M$5,($M$4*$M$5-SUM($DZ34:DZ34)))</f>
        <v>0</v>
      </c>
      <c r="EB34" s="299">
        <f>IF(SUM($R34:T34,$AF34:AH34,$AT34:AV34,$BH34:BJ34,$BV34:BX34)&lt;$M$4,SUM(T34,AH34,AV34,BJ34,BX34)*$M$5,($M$4*$M$5-SUM($DZ34:EA34)))</f>
        <v>0</v>
      </c>
      <c r="EC34" s="299">
        <f>IF(SUM($R34:U34,$AF34:AI34,$AT34:AW34,$BH34:BK34,$BV34:BY34)&lt;$M$4,SUM(U34,AI34,AW34,BK34,BY34)*$M$5,($M$4*$M$5-SUM($DZ34:EB34)))</f>
        <v>0</v>
      </c>
      <c r="ED34" s="299">
        <f>IF(SUM($R34:V34,$AF34:AJ34,$AT34:AX34,$BH34:BL34,$BV34:BZ34)&lt;$M$4,SUM(V34,AJ34,AX34,BL34,BZ34)*$M$5,($M$4*$M$5-SUM($DZ34:EC34)))</f>
        <v>0</v>
      </c>
      <c r="EE34" s="299">
        <f>IF(SUM($R34:W34,$AF34:AK34,$AT34:AY34,$BH34:BM34,$BV34:CA34)&lt;$M$4,SUM(W34,AK34,AY34,BM34,CA34)*$M$5,($M$4*$M$5-SUM($DZ34:ED34)))</f>
        <v>0</v>
      </c>
      <c r="EF34" s="299">
        <f>IF(SUM($R34:X34,$AF34:AL34,$AT34:AZ34,$BH34:BN34,$BV34:CB34)&lt;$M$4,SUM(X34,AL34,AZ34,BN34,CB34)*$M$5,($M$4*$M$5-SUM($DZ34:EE34)))</f>
        <v>0</v>
      </c>
      <c r="EG34" s="299">
        <f>IF(SUM($R34:Y34,$AF34:AM34,$AT34:BA34,$BH34:BO34,$BV34:CC34)&lt;$M$4,SUM(Y34,AM34,BA34,BO34,CC34)*$M$5,($M$4*$M$5-SUM($DZ34:EF34)))</f>
        <v>0</v>
      </c>
      <c r="EH34" s="299">
        <f>IF(SUM($R34:Z34,$AF34:AN34,$AT34:BB34,$BH34:BP34,$BV34:CD34)&lt;$M$4,SUM(Z34,AN34,BB34,BP34,CD34)*$M$5,($M$4*$M$5-SUM($DZ34:EG34)))</f>
        <v>0</v>
      </c>
      <c r="EI34" s="299">
        <f>IF(SUM($R34:AA34,$AF34:AO34,$AT34:BC34,$BH34:BQ34,$BV34:CE34)&lt;$M$4,SUM(AA34,AO34,BC34,BQ34,CE34)*$M$5,($M$4*$M$5-SUM($DZ34:EH34)))</f>
        <v>0</v>
      </c>
      <c r="EJ34" s="299">
        <f>IF(SUM($R34:AB34,$AF34:AP34,$AT34:BD34,$BH34:BR34,$BV34:CF34)&lt;$M$4,SUM(AB34,AP34,BD34,BR34,CF34)*$M$5,($M$4*$M$5-SUM($DZ34:EI34)))</f>
        <v>0</v>
      </c>
      <c r="EK34" s="299">
        <f>IF(SUM($R34:AC34,$AF34:AQ34,$AT34:BE34,$BH34:BS34,$BV34:CG34)&lt;$M$4,SUM(AC34,AQ34,BE34,BS34,CG34)*$M$5,($M$4*$M$5-SUM($DZ34:EJ34)))</f>
        <v>0</v>
      </c>
      <c r="EL34" s="299">
        <f>IF(SUM($R34:AD34,$AF34:AR34,$AT34:BF34,$BH34:BT34,$BV34:CH34)&lt;$M$4,SUM(AD34,AR34,BF34,BT34,CH34)*$M$5,($M$4*$M$5-SUM($DZ34:EK34)))</f>
        <v>0</v>
      </c>
      <c r="EN34" s="299">
        <f t="shared" si="76"/>
        <v>0</v>
      </c>
      <c r="EO34" s="299">
        <f t="shared" si="76"/>
        <v>0</v>
      </c>
      <c r="EP34" s="299">
        <f t="shared" si="76"/>
        <v>0</v>
      </c>
      <c r="EQ34" s="299">
        <f t="shared" si="76"/>
        <v>0</v>
      </c>
      <c r="ER34" s="299">
        <f t="shared" si="76"/>
        <v>0</v>
      </c>
      <c r="ES34" s="299">
        <f t="shared" si="76"/>
        <v>0</v>
      </c>
      <c r="ET34" s="299">
        <f t="shared" si="76"/>
        <v>0</v>
      </c>
      <c r="EU34" s="299">
        <f t="shared" si="76"/>
        <v>0</v>
      </c>
      <c r="EV34" s="299">
        <f t="shared" si="76"/>
        <v>0</v>
      </c>
      <c r="EW34" s="299">
        <f t="shared" si="76"/>
        <v>0</v>
      </c>
      <c r="EX34" s="299">
        <f t="shared" si="76"/>
        <v>0</v>
      </c>
      <c r="EY34" s="299">
        <f t="shared" si="76"/>
        <v>0</v>
      </c>
      <c r="EZ34" s="299">
        <f t="shared" si="76"/>
        <v>0</v>
      </c>
    </row>
    <row r="35" spans="1:156" x14ac:dyDescent="0.2">
      <c r="A35" s="43"/>
      <c r="B35" s="30"/>
      <c r="C35" s="30"/>
      <c r="D35" s="30"/>
      <c r="E35" s="30"/>
      <c r="F35" s="30"/>
      <c r="G35" s="63">
        <f>SUM(B35:F35)</f>
        <v>0</v>
      </c>
      <c r="H35" s="310"/>
      <c r="I35" s="302"/>
      <c r="J35" s="299"/>
      <c r="K35" s="299"/>
      <c r="L35" s="299"/>
      <c r="M35" s="299"/>
      <c r="N35" s="299"/>
      <c r="O35" s="103"/>
    </row>
    <row r="36" spans="1:156" ht="13.5" thickBot="1" x14ac:dyDescent="0.25">
      <c r="A36" s="43"/>
      <c r="B36" s="30"/>
      <c r="C36" s="30"/>
      <c r="D36" s="30"/>
      <c r="E36" s="30"/>
      <c r="F36" s="30"/>
      <c r="G36" s="63"/>
      <c r="H36" s="310"/>
      <c r="I36" s="302"/>
      <c r="J36" s="299"/>
      <c r="K36" s="299"/>
      <c r="L36" s="299"/>
      <c r="M36" s="299"/>
      <c r="N36" s="299"/>
      <c r="O36" s="103"/>
    </row>
    <row r="37" spans="1:156" x14ac:dyDescent="0.2">
      <c r="A37" s="43" t="s">
        <v>307</v>
      </c>
      <c r="B37" s="53">
        <f t="shared" ref="B37:G37" si="77">SUM(B32:B36)</f>
        <v>97760</v>
      </c>
      <c r="C37" s="53">
        <f t="shared" si="77"/>
        <v>0</v>
      </c>
      <c r="D37" s="53">
        <f t="shared" si="77"/>
        <v>42971.25</v>
      </c>
      <c r="E37" s="53">
        <f t="shared" si="77"/>
        <v>11287.5</v>
      </c>
      <c r="F37" s="53">
        <f t="shared" si="77"/>
        <v>0</v>
      </c>
      <c r="G37" s="66">
        <f t="shared" si="77"/>
        <v>152018.75</v>
      </c>
      <c r="H37" s="311"/>
      <c r="I37" s="302"/>
      <c r="J37" s="299">
        <f>SUM(J31:J36)</f>
        <v>912.11249999999995</v>
      </c>
      <c r="K37" s="299">
        <f>SUM(K31:K36)</f>
        <v>9425.1625000000004</v>
      </c>
      <c r="L37" s="299">
        <f>SUM(L31:L36)</f>
        <v>2204.2718750000004</v>
      </c>
      <c r="M37" s="299">
        <f>SUM(M31:M36)</f>
        <v>3263.6000000000004</v>
      </c>
      <c r="N37" s="299">
        <f>SUM(N31:N36)</f>
        <v>15805.146875</v>
      </c>
      <c r="O37" s="304">
        <f>IF(G37=0,0,N37/G37)</f>
        <v>0.10396840439090572</v>
      </c>
      <c r="R37" s="105">
        <f>SUM(R32:R36)</f>
        <v>7520</v>
      </c>
      <c r="S37" s="105">
        <f t="shared" ref="S37:AD37" si="78">SUM(S32:S36)</f>
        <v>7520</v>
      </c>
      <c r="T37" s="105">
        <f t="shared" si="78"/>
        <v>7520</v>
      </c>
      <c r="U37" s="105">
        <f t="shared" si="78"/>
        <v>7520</v>
      </c>
      <c r="V37" s="105">
        <f t="shared" si="78"/>
        <v>7520</v>
      </c>
      <c r="W37" s="105">
        <f t="shared" si="78"/>
        <v>7520</v>
      </c>
      <c r="X37" s="105">
        <f t="shared" si="78"/>
        <v>7520</v>
      </c>
      <c r="Y37" s="105">
        <f t="shared" si="78"/>
        <v>7520</v>
      </c>
      <c r="Z37" s="105">
        <f t="shared" si="78"/>
        <v>7520</v>
      </c>
      <c r="AA37" s="105">
        <f t="shared" si="78"/>
        <v>7520</v>
      </c>
      <c r="AB37" s="105">
        <f t="shared" si="78"/>
        <v>7520</v>
      </c>
      <c r="AC37" s="105">
        <f t="shared" si="78"/>
        <v>7520</v>
      </c>
      <c r="AD37" s="105">
        <f t="shared" si="78"/>
        <v>7520</v>
      </c>
      <c r="AF37" s="105">
        <f t="shared" ref="AF37:AR37" si="79">SUM(AF32:AF36)</f>
        <v>0</v>
      </c>
      <c r="AG37" s="105">
        <f t="shared" si="79"/>
        <v>0</v>
      </c>
      <c r="AH37" s="105">
        <f t="shared" si="79"/>
        <v>0</v>
      </c>
      <c r="AI37" s="105">
        <f t="shared" si="79"/>
        <v>0</v>
      </c>
      <c r="AJ37" s="105">
        <f t="shared" si="79"/>
        <v>0</v>
      </c>
      <c r="AK37" s="105">
        <f t="shared" si="79"/>
        <v>0</v>
      </c>
      <c r="AL37" s="105">
        <f t="shared" si="79"/>
        <v>0</v>
      </c>
      <c r="AM37" s="105">
        <f t="shared" si="79"/>
        <v>0</v>
      </c>
      <c r="AN37" s="105">
        <f t="shared" si="79"/>
        <v>0</v>
      </c>
      <c r="AO37" s="105">
        <f t="shared" si="79"/>
        <v>0</v>
      </c>
      <c r="AP37" s="105">
        <f t="shared" si="79"/>
        <v>0</v>
      </c>
      <c r="AQ37" s="105">
        <f t="shared" si="79"/>
        <v>0</v>
      </c>
      <c r="AR37" s="105">
        <f t="shared" si="79"/>
        <v>0</v>
      </c>
      <c r="AT37" s="105">
        <f t="shared" ref="AT37:BF37" si="80">SUM(AT32:AT36)</f>
        <v>3305.4807692307691</v>
      </c>
      <c r="AU37" s="105">
        <f t="shared" si="80"/>
        <v>3305.4807692307691</v>
      </c>
      <c r="AV37" s="105">
        <f t="shared" si="80"/>
        <v>3305.4807692307691</v>
      </c>
      <c r="AW37" s="105">
        <f t="shared" si="80"/>
        <v>3305.4807692307691</v>
      </c>
      <c r="AX37" s="105">
        <f t="shared" si="80"/>
        <v>3305.4807692307691</v>
      </c>
      <c r="AY37" s="105">
        <f t="shared" si="80"/>
        <v>3305.4807692307691</v>
      </c>
      <c r="AZ37" s="105">
        <f t="shared" si="80"/>
        <v>3305.4807692307691</v>
      </c>
      <c r="BA37" s="105">
        <f t="shared" si="80"/>
        <v>3305.4807692307691</v>
      </c>
      <c r="BB37" s="105">
        <f t="shared" si="80"/>
        <v>3305.4807692307691</v>
      </c>
      <c r="BC37" s="105">
        <f t="shared" si="80"/>
        <v>3305.4807692307691</v>
      </c>
      <c r="BD37" s="105">
        <f t="shared" si="80"/>
        <v>3305.4807692307691</v>
      </c>
      <c r="BE37" s="105">
        <f t="shared" si="80"/>
        <v>3305.4807692307691</v>
      </c>
      <c r="BF37" s="105">
        <f t="shared" si="80"/>
        <v>3305.4807692307691</v>
      </c>
      <c r="BH37" s="105">
        <f t="shared" ref="BH37:BT37" si="81">SUM(BH32:BH36)</f>
        <v>868.26923076923072</v>
      </c>
      <c r="BI37" s="105">
        <f t="shared" si="81"/>
        <v>868.26923076923072</v>
      </c>
      <c r="BJ37" s="105">
        <f t="shared" si="81"/>
        <v>868.26923076923072</v>
      </c>
      <c r="BK37" s="105">
        <f t="shared" si="81"/>
        <v>868.26923076923072</v>
      </c>
      <c r="BL37" s="105">
        <f t="shared" si="81"/>
        <v>868.26923076923072</v>
      </c>
      <c r="BM37" s="105">
        <f t="shared" si="81"/>
        <v>868.26923076923072</v>
      </c>
      <c r="BN37" s="105">
        <f t="shared" si="81"/>
        <v>868.26923076923072</v>
      </c>
      <c r="BO37" s="105">
        <f t="shared" si="81"/>
        <v>868.26923076923072</v>
      </c>
      <c r="BP37" s="105">
        <f t="shared" si="81"/>
        <v>868.26923076923072</v>
      </c>
      <c r="BQ37" s="105">
        <f t="shared" si="81"/>
        <v>868.26923076923072</v>
      </c>
      <c r="BR37" s="105">
        <f t="shared" si="81"/>
        <v>868.26923076923072</v>
      </c>
      <c r="BS37" s="105">
        <f t="shared" si="81"/>
        <v>868.26923076923072</v>
      </c>
      <c r="BT37" s="105">
        <f t="shared" si="81"/>
        <v>868.26923076923072</v>
      </c>
      <c r="BV37" s="105">
        <f t="shared" ref="BV37:CH37" si="82">SUM(BV32:BV36)</f>
        <v>0</v>
      </c>
      <c r="BW37" s="105">
        <f t="shared" si="82"/>
        <v>0</v>
      </c>
      <c r="BX37" s="105">
        <f t="shared" si="82"/>
        <v>0</v>
      </c>
      <c r="BY37" s="105">
        <f t="shared" si="82"/>
        <v>0</v>
      </c>
      <c r="BZ37" s="105">
        <f t="shared" si="82"/>
        <v>0</v>
      </c>
      <c r="CA37" s="105">
        <f t="shared" si="82"/>
        <v>0</v>
      </c>
      <c r="CB37" s="105">
        <f t="shared" si="82"/>
        <v>0</v>
      </c>
      <c r="CC37" s="105">
        <f t="shared" si="82"/>
        <v>0</v>
      </c>
      <c r="CD37" s="105">
        <f t="shared" si="82"/>
        <v>0</v>
      </c>
      <c r="CE37" s="105">
        <f t="shared" si="82"/>
        <v>0</v>
      </c>
      <c r="CF37" s="105">
        <f t="shared" si="82"/>
        <v>0</v>
      </c>
      <c r="CG37" s="105">
        <f t="shared" si="82"/>
        <v>0</v>
      </c>
      <c r="CH37" s="105">
        <f t="shared" si="82"/>
        <v>0</v>
      </c>
      <c r="CJ37" s="105">
        <f t="shared" ref="CJ37:CV37" si="83">SUM(CJ32:CJ36)</f>
        <v>70.162499999999994</v>
      </c>
      <c r="CK37" s="105">
        <f t="shared" si="83"/>
        <v>13.837500000000002</v>
      </c>
      <c r="CL37" s="105">
        <f t="shared" si="83"/>
        <v>0</v>
      </c>
      <c r="CM37" s="105">
        <f t="shared" si="83"/>
        <v>0</v>
      </c>
      <c r="CN37" s="105">
        <f t="shared" si="83"/>
        <v>0</v>
      </c>
      <c r="CO37" s="105">
        <f t="shared" si="83"/>
        <v>0</v>
      </c>
      <c r="CP37" s="105">
        <f t="shared" si="83"/>
        <v>0</v>
      </c>
      <c r="CQ37" s="105">
        <f t="shared" si="83"/>
        <v>0</v>
      </c>
      <c r="CR37" s="105">
        <f t="shared" si="83"/>
        <v>0</v>
      </c>
      <c r="CS37" s="105">
        <f t="shared" si="83"/>
        <v>0</v>
      </c>
      <c r="CT37" s="105">
        <f t="shared" si="83"/>
        <v>0</v>
      </c>
      <c r="CU37" s="105">
        <f t="shared" si="83"/>
        <v>0</v>
      </c>
      <c r="CV37" s="105">
        <f t="shared" si="83"/>
        <v>0</v>
      </c>
      <c r="CX37" s="105">
        <f t="shared" ref="CX37:DJ37" si="84">SUM(CX32:CX36)</f>
        <v>725.01249999999993</v>
      </c>
      <c r="CY37" s="105">
        <f t="shared" si="84"/>
        <v>725.01249999999982</v>
      </c>
      <c r="CZ37" s="105">
        <f t="shared" si="84"/>
        <v>725.01249999999982</v>
      </c>
      <c r="DA37" s="105">
        <f t="shared" si="84"/>
        <v>725.01249999999993</v>
      </c>
      <c r="DB37" s="105">
        <f t="shared" si="84"/>
        <v>725.0125000000005</v>
      </c>
      <c r="DC37" s="105">
        <f t="shared" si="84"/>
        <v>725.01249999999982</v>
      </c>
      <c r="DD37" s="105">
        <f t="shared" si="84"/>
        <v>725.01250000000073</v>
      </c>
      <c r="DE37" s="105">
        <f t="shared" si="84"/>
        <v>725.01250000000118</v>
      </c>
      <c r="DF37" s="105">
        <f t="shared" si="84"/>
        <v>725.01249999999891</v>
      </c>
      <c r="DG37" s="105">
        <f t="shared" si="84"/>
        <v>725.01249999999936</v>
      </c>
      <c r="DH37" s="105">
        <f t="shared" si="84"/>
        <v>725.01250000000027</v>
      </c>
      <c r="DI37" s="105">
        <f t="shared" si="84"/>
        <v>725.01249999999936</v>
      </c>
      <c r="DJ37" s="105">
        <f t="shared" si="84"/>
        <v>725.01250000000027</v>
      </c>
      <c r="DL37" s="105">
        <f t="shared" ref="DL37:DX37" si="85">SUM(DL32:DL36)</f>
        <v>169.55937499999999</v>
      </c>
      <c r="DM37" s="105">
        <f t="shared" si="85"/>
        <v>169.55937499999999</v>
      </c>
      <c r="DN37" s="105">
        <f t="shared" si="85"/>
        <v>169.55937499999999</v>
      </c>
      <c r="DO37" s="105">
        <f t="shared" si="85"/>
        <v>169.55937499999999</v>
      </c>
      <c r="DP37" s="105">
        <f t="shared" si="85"/>
        <v>169.55937499999999</v>
      </c>
      <c r="DQ37" s="105">
        <f t="shared" si="85"/>
        <v>169.55937499999999</v>
      </c>
      <c r="DR37" s="105">
        <f t="shared" si="85"/>
        <v>169.55937499999999</v>
      </c>
      <c r="DS37" s="105">
        <f t="shared" si="85"/>
        <v>169.55937499999999</v>
      </c>
      <c r="DT37" s="105">
        <f t="shared" si="85"/>
        <v>169.55937499999999</v>
      </c>
      <c r="DU37" s="105">
        <f t="shared" si="85"/>
        <v>169.55937499999999</v>
      </c>
      <c r="DV37" s="105">
        <f t="shared" si="85"/>
        <v>169.55937499999999</v>
      </c>
      <c r="DW37" s="105">
        <f t="shared" si="85"/>
        <v>169.55937499999999</v>
      </c>
      <c r="DX37" s="105">
        <f t="shared" si="85"/>
        <v>169.55937499999999</v>
      </c>
      <c r="DZ37" s="105">
        <f t="shared" ref="DZ37:EL37" si="86">SUM(DZ32:DZ36)</f>
        <v>479.44375000000002</v>
      </c>
      <c r="EA37" s="105">
        <f t="shared" si="86"/>
        <v>479.44375000000002</v>
      </c>
      <c r="EB37" s="105">
        <f t="shared" si="86"/>
        <v>479.44375000000002</v>
      </c>
      <c r="EC37" s="105">
        <f t="shared" si="86"/>
        <v>479.44375000000002</v>
      </c>
      <c r="ED37" s="105">
        <f t="shared" si="86"/>
        <v>479.44375000000002</v>
      </c>
      <c r="EE37" s="105">
        <f t="shared" si="86"/>
        <v>456.13682692307691</v>
      </c>
      <c r="EF37" s="105">
        <f t="shared" si="86"/>
        <v>203.59259615384613</v>
      </c>
      <c r="EG37" s="105">
        <f t="shared" si="86"/>
        <v>203.59259615384613</v>
      </c>
      <c r="EH37" s="105">
        <f t="shared" si="86"/>
        <v>3.0592307692309078</v>
      </c>
      <c r="EI37" s="105">
        <f t="shared" si="86"/>
        <v>0</v>
      </c>
      <c r="EJ37" s="105">
        <f t="shared" si="86"/>
        <v>0</v>
      </c>
      <c r="EK37" s="105">
        <f t="shared" si="86"/>
        <v>0</v>
      </c>
      <c r="EL37" s="105">
        <f t="shared" si="86"/>
        <v>0</v>
      </c>
      <c r="EN37" s="105">
        <f t="shared" ref="EN37:EZ37" si="87">SUM(EN32:EN36)</f>
        <v>1444.1781249999999</v>
      </c>
      <c r="EO37" s="105">
        <f t="shared" si="87"/>
        <v>1387.8531249999999</v>
      </c>
      <c r="EP37" s="105">
        <f t="shared" si="87"/>
        <v>1374.015625</v>
      </c>
      <c r="EQ37" s="105">
        <f t="shared" si="87"/>
        <v>1374.015625</v>
      </c>
      <c r="ER37" s="105">
        <f t="shared" si="87"/>
        <v>1374.0156250000005</v>
      </c>
      <c r="ES37" s="105">
        <f t="shared" si="87"/>
        <v>1350.7087019230767</v>
      </c>
      <c r="ET37" s="105">
        <f t="shared" si="87"/>
        <v>1098.164471153847</v>
      </c>
      <c r="EU37" s="105">
        <f t="shared" si="87"/>
        <v>1098.1644711538474</v>
      </c>
      <c r="EV37" s="105">
        <f t="shared" si="87"/>
        <v>897.63110576922986</v>
      </c>
      <c r="EW37" s="105">
        <f t="shared" si="87"/>
        <v>894.57187499999941</v>
      </c>
      <c r="EX37" s="105">
        <f t="shared" si="87"/>
        <v>894.57187500000032</v>
      </c>
      <c r="EY37" s="105">
        <f t="shared" si="87"/>
        <v>894.57187499999941</v>
      </c>
      <c r="EZ37" s="105">
        <f t="shared" si="87"/>
        <v>894.57187500000032</v>
      </c>
    </row>
    <row r="38" spans="1:156" x14ac:dyDescent="0.2">
      <c r="A38" s="43" t="s">
        <v>302</v>
      </c>
      <c r="B38" s="29">
        <f>+B37/13*3</f>
        <v>22560</v>
      </c>
      <c r="C38" s="29">
        <f t="shared" ref="C38" si="88">+C37/13*3</f>
        <v>0</v>
      </c>
      <c r="D38" s="29">
        <f t="shared" ref="D38" si="89">+D37/13*3</f>
        <v>9916.4423076923067</v>
      </c>
      <c r="E38" s="29">
        <f t="shared" ref="E38" si="90">+E37/13*3</f>
        <v>2604.8076923076924</v>
      </c>
      <c r="F38" s="29">
        <f t="shared" ref="F38" si="91">+F37/13*3</f>
        <v>0</v>
      </c>
      <c r="G38" s="29">
        <f t="shared" ref="G38" si="92">+G37/13*3</f>
        <v>35081.25</v>
      </c>
      <c r="H38" s="310"/>
      <c r="I38" s="302"/>
      <c r="J38" s="299"/>
      <c r="K38" s="299"/>
      <c r="L38" s="299"/>
      <c r="M38" s="299"/>
      <c r="N38" s="299"/>
      <c r="O38" s="304"/>
    </row>
    <row r="39" spans="1:156" x14ac:dyDescent="0.2">
      <c r="A39" s="43" t="s">
        <v>303</v>
      </c>
      <c r="B39" s="29">
        <f>+B38/3*4</f>
        <v>30080</v>
      </c>
      <c r="C39" s="29">
        <f t="shared" ref="C39" si="93">+C38/3*4</f>
        <v>0</v>
      </c>
      <c r="D39" s="29">
        <f t="shared" ref="D39" si="94">+D38/3*4</f>
        <v>13221.923076923076</v>
      </c>
      <c r="E39" s="29">
        <f t="shared" ref="E39" si="95">+E38/3*4</f>
        <v>3473.0769230769233</v>
      </c>
      <c r="F39" s="29">
        <f t="shared" ref="F39" si="96">+F38/3*4</f>
        <v>0</v>
      </c>
      <c r="G39" s="29">
        <f t="shared" ref="G39" si="97">+G38/3*4</f>
        <v>46775</v>
      </c>
      <c r="H39" s="310"/>
      <c r="I39" s="302"/>
      <c r="J39" s="299"/>
      <c r="K39" s="299"/>
      <c r="L39" s="299"/>
      <c r="M39" s="299"/>
      <c r="N39" s="299"/>
      <c r="O39" s="304"/>
    </row>
    <row r="40" spans="1:156" x14ac:dyDescent="0.2">
      <c r="A40" s="43"/>
      <c r="B40" s="30"/>
      <c r="C40" s="30"/>
      <c r="D40" s="30"/>
      <c r="E40" s="30"/>
      <c r="F40" s="30"/>
      <c r="G40" s="63"/>
      <c r="H40" s="310"/>
      <c r="I40" s="302"/>
      <c r="J40" s="299"/>
      <c r="K40" s="299"/>
      <c r="L40" s="299"/>
      <c r="M40" s="299"/>
      <c r="N40" s="299"/>
      <c r="O40" s="103"/>
      <c r="P40" s="111" t="s">
        <v>308</v>
      </c>
      <c r="Q40" s="111" t="s">
        <v>309</v>
      </c>
    </row>
    <row r="41" spans="1:156" x14ac:dyDescent="0.2">
      <c r="A41" s="43" t="s">
        <v>310</v>
      </c>
      <c r="B41" s="30"/>
      <c r="C41" s="30"/>
      <c r="D41" s="30"/>
      <c r="E41" s="30"/>
      <c r="F41" s="30"/>
      <c r="G41" s="63"/>
      <c r="H41" s="310"/>
      <c r="I41" s="302"/>
      <c r="J41" s="299"/>
      <c r="K41" s="299"/>
      <c r="L41" s="299"/>
      <c r="M41" s="299"/>
      <c r="N41" s="299"/>
      <c r="O41" s="103"/>
      <c r="P41" s="51" t="s">
        <v>311</v>
      </c>
      <c r="Q41" s="51" t="s">
        <v>311</v>
      </c>
    </row>
    <row r="42" spans="1:156" x14ac:dyDescent="0.2">
      <c r="A42" s="68" t="str">
        <f>+'SSR 1'!$B$9</f>
        <v>Daniel Moran</v>
      </c>
      <c r="B42" s="29">
        <f>+'SSR 1'!$G$24</f>
        <v>47840</v>
      </c>
      <c r="C42" s="29">
        <f>+'SSR 1'!$G$39+'SSR 1'!$G$44</f>
        <v>9360</v>
      </c>
      <c r="D42" s="29">
        <f>+'SSR 1'!$G$30+'SSR 1'!$G$31</f>
        <v>17005.591836734693</v>
      </c>
      <c r="E42" s="29">
        <f>+'SSR 1'!$G$47</f>
        <v>15203.877551020407</v>
      </c>
      <c r="F42" s="29">
        <f>SUM('SSR 1'!$G$50:$G$55)</f>
        <v>2620</v>
      </c>
      <c r="G42" s="63">
        <f>SUM(B42:F42)</f>
        <v>92029.469387755089</v>
      </c>
      <c r="H42" s="310"/>
      <c r="I42" s="302"/>
      <c r="J42" s="299">
        <f t="shared" ref="J42:J60" si="98">$J$5*G42</f>
        <v>552.17681632653057</v>
      </c>
      <c r="K42" s="299">
        <f>$K$5*G42</f>
        <v>5705.8271020408156</v>
      </c>
      <c r="L42" s="299">
        <f t="shared" ref="L42:L60" si="99">$L$5*G42</f>
        <v>1334.427306122449</v>
      </c>
      <c r="M42" s="299">
        <f t="shared" ref="M42:M66" si="100">IF(G42&lt;$M$4,G42*$M$5,$M$4*$M$5)</f>
        <v>1631.8000000000002</v>
      </c>
      <c r="N42" s="299">
        <f t="shared" ref="N42:N60" si="101">SUM(J42:M42)</f>
        <v>9224.2312244897948</v>
      </c>
      <c r="O42" s="103"/>
      <c r="P42" s="63">
        <f>'SSR 1'!$C$39</f>
        <v>18000</v>
      </c>
      <c r="Q42" s="63">
        <f>'SSR 1'!E34</f>
        <v>75000</v>
      </c>
      <c r="R42" s="65">
        <f>IF('SSR 1'!$G$10&lt;2,'PR sum'!$B42/13,0)</f>
        <v>3680</v>
      </c>
      <c r="S42" s="65">
        <f>IF('SSR 1'!$G$10&lt;=2,'PR sum'!$B42/13,0)</f>
        <v>3680</v>
      </c>
      <c r="T42" s="65">
        <f>IF('SSR 1'!$G$10&lt;=3,'PR sum'!$B42/13,0)</f>
        <v>3680</v>
      </c>
      <c r="U42" s="65">
        <f>IF('SSR 1'!$G$10&lt;=4,'PR sum'!$B42/13,0)</f>
        <v>3680</v>
      </c>
      <c r="V42" s="65">
        <f>IF('SSR 1'!$G$10&lt;=5,'PR sum'!$B42/13,0)</f>
        <v>3680</v>
      </c>
      <c r="W42" s="65">
        <f>IF('SSR 1'!$G$10&lt;=6,'PR sum'!$B42/13,0)</f>
        <v>3680</v>
      </c>
      <c r="X42" s="65">
        <f>IF('SSR 1'!$G$10&lt;=7,'PR sum'!$B42/13,0)</f>
        <v>3680</v>
      </c>
      <c r="Y42" s="65">
        <f>IF('SSR 1'!$G$10&lt;=8,'PR sum'!$B42/13,0)</f>
        <v>3680</v>
      </c>
      <c r="Z42" s="65">
        <f>IF('SSR 1'!$G$10&lt;=9,'PR sum'!$B42/13,0)</f>
        <v>3680</v>
      </c>
      <c r="AA42" s="65">
        <f>IF('SSR 1'!$G$10&lt;=10,'PR sum'!$B42/13,0)</f>
        <v>3680</v>
      </c>
      <c r="AB42" s="65">
        <f>IF('SSR 1'!$G$10&lt;=11,'PR sum'!$B42/13,0)</f>
        <v>3680</v>
      </c>
      <c r="AC42" s="65">
        <f>IF('SSR 1'!$G$10&lt;=12,'PR sum'!$B42/13,0)</f>
        <v>3680</v>
      </c>
      <c r="AD42" s="65">
        <f>IF('SSR 1'!$G$10&lt;=13,'PR sum'!$B42/13,0)</f>
        <v>3680</v>
      </c>
      <c r="AF42" s="65">
        <f>IF('SSR 1'!$G$10&lt;2,'PR sum'!$C42/13,0)</f>
        <v>720</v>
      </c>
      <c r="AG42" s="65">
        <f>IF('SSR 1'!$G$10&lt;=2,'PR sum'!$C42/13,0)</f>
        <v>720</v>
      </c>
      <c r="AH42" s="65">
        <f>IF('SSR 1'!$G$10&lt;=3,'PR sum'!$C42/13,0)</f>
        <v>720</v>
      </c>
      <c r="AI42" s="65">
        <f>IF('SSR 1'!$G$10&lt;=4,'PR sum'!$C42/13,0)</f>
        <v>720</v>
      </c>
      <c r="AJ42" s="65">
        <f>IF('SSR 1'!$G$10&lt;=5,'PR sum'!$C42/13,0)</f>
        <v>720</v>
      </c>
      <c r="AK42" s="65">
        <f>IF('SSR 1'!$G$10&lt;=6,'PR sum'!$C42/13,0)</f>
        <v>720</v>
      </c>
      <c r="AL42" s="65">
        <f>IF('SSR 1'!$G$10&lt;=7,'PR sum'!$C42/13,0)</f>
        <v>720</v>
      </c>
      <c r="AM42" s="65">
        <f>IF('SSR 1'!$G$10&lt;=8,'PR sum'!$C42/13,0)</f>
        <v>720</v>
      </c>
      <c r="AN42" s="65">
        <f>IF('SSR 1'!$G$10&lt;=9,'PR sum'!$C42/13,0)</f>
        <v>720</v>
      </c>
      <c r="AO42" s="65">
        <f>IF('SSR 1'!$G$10&lt;=10,'PR sum'!$C42/13,0)</f>
        <v>720</v>
      </c>
      <c r="AP42" s="65">
        <f>IF('SSR 1'!$G$10&lt;=11,'PR sum'!$C42/13,0)</f>
        <v>720</v>
      </c>
      <c r="AQ42" s="65">
        <f>IF('SSR 1'!$G$10&lt;=12,'PR sum'!$C42/13,0)</f>
        <v>720</v>
      </c>
      <c r="AR42" s="65">
        <f>IF('SSR 1'!$G$10&lt;=13,'PR sum'!$C42/13,0)</f>
        <v>720</v>
      </c>
      <c r="AT42" s="65">
        <f>IF('SSR 1'!$G$10&lt;2,'PR sum'!$D42/13,0)</f>
        <v>1308.1224489795918</v>
      </c>
      <c r="AU42" s="65">
        <f>IF('SSR 1'!$G$10&lt;=2,'PR sum'!$D42/13,0)</f>
        <v>1308.1224489795918</v>
      </c>
      <c r="AV42" s="65">
        <f>IF('SSR 1'!$G$10&lt;=3,'PR sum'!$D42/13,0)</f>
        <v>1308.1224489795918</v>
      </c>
      <c r="AW42" s="65">
        <f>IF('SSR 1'!$G$10&lt;=4,'PR sum'!$D42/13,0)</f>
        <v>1308.1224489795918</v>
      </c>
      <c r="AX42" s="65">
        <f>IF('SSR 1'!$G$10&lt;=5,'PR sum'!$D42/13,0)</f>
        <v>1308.1224489795918</v>
      </c>
      <c r="AY42" s="65">
        <f>IF('SSR 1'!$G$10&lt;=6,'PR sum'!$D42/13,0)</f>
        <v>1308.1224489795918</v>
      </c>
      <c r="AZ42" s="65">
        <f>IF('SSR 1'!$G$10&lt;=7,'PR sum'!$D42/13,0)</f>
        <v>1308.1224489795918</v>
      </c>
      <c r="BA42" s="65">
        <f>IF('SSR 1'!$G$10&lt;=8,'PR sum'!$D42/13,0)</f>
        <v>1308.1224489795918</v>
      </c>
      <c r="BB42" s="65">
        <f>IF('SSR 1'!$G$10&lt;=9,'PR sum'!$D42/13,0)</f>
        <v>1308.1224489795918</v>
      </c>
      <c r="BC42" s="65">
        <f>IF('SSR 1'!$G$10&lt;=10,'PR sum'!$D42/13,0)</f>
        <v>1308.1224489795918</v>
      </c>
      <c r="BD42" s="65">
        <f>IF('SSR 1'!$G$10&lt;=11,'PR sum'!$D42/13,0)</f>
        <v>1308.1224489795918</v>
      </c>
      <c r="BE42" s="65">
        <f>IF('SSR 1'!$G$10&lt;=12,'PR sum'!$D42/13,0)</f>
        <v>1308.1224489795918</v>
      </c>
      <c r="BF42" s="65">
        <f>IF('SSR 1'!$G$10&lt;=13,'PR sum'!$D42/13,0)</f>
        <v>1308.1224489795918</v>
      </c>
      <c r="BH42" s="65">
        <f>IF('SSR 1'!$G$10&lt;2,'PR sum'!$E42/13,0)</f>
        <v>1169.5290423861852</v>
      </c>
      <c r="BI42" s="65">
        <f>IF('SSR 1'!$G$10&lt;=2,'PR sum'!$E42/13,0)</f>
        <v>1169.5290423861852</v>
      </c>
      <c r="BJ42" s="65">
        <f>IF('SSR 1'!$G$10&lt;=3,'PR sum'!$E42/13,0)</f>
        <v>1169.5290423861852</v>
      </c>
      <c r="BK42" s="65">
        <f>IF('SSR 1'!$G$10&lt;=4,'PR sum'!$E42/13,0)</f>
        <v>1169.5290423861852</v>
      </c>
      <c r="BL42" s="65">
        <f>IF('SSR 1'!$G$10&lt;=5,'PR sum'!$E42/13,0)</f>
        <v>1169.5290423861852</v>
      </c>
      <c r="BM42" s="65">
        <f>IF('SSR 1'!$G$10&lt;=6,'PR sum'!$E42/13,0)</f>
        <v>1169.5290423861852</v>
      </c>
      <c r="BN42" s="65">
        <f>IF('SSR 1'!$G$10&lt;=7,'PR sum'!$E42/13,0)</f>
        <v>1169.5290423861852</v>
      </c>
      <c r="BO42" s="65">
        <f>IF('SSR 1'!$G$10&lt;=8,'PR sum'!$E42/13,0)</f>
        <v>1169.5290423861852</v>
      </c>
      <c r="BP42" s="65">
        <f>IF('SSR 1'!$G$10&lt;=9,'PR sum'!$E42/13,0)</f>
        <v>1169.5290423861852</v>
      </c>
      <c r="BQ42" s="65">
        <f>IF('SSR 1'!$G$10&lt;=10,'PR sum'!$E42/13,0)</f>
        <v>1169.5290423861852</v>
      </c>
      <c r="BR42" s="65">
        <f>IF('SSR 1'!$G$10&lt;=11,'PR sum'!$E42/13,0)</f>
        <v>1169.5290423861852</v>
      </c>
      <c r="BS42" s="65">
        <f>IF('SSR 1'!$G$10&lt;=12,'PR sum'!$E42/13,0)</f>
        <v>1169.5290423861852</v>
      </c>
      <c r="BT42" s="65">
        <f>IF('SSR 1'!$G$10&lt;=13,'PR sum'!$E42/13,0)</f>
        <v>1169.5290423861852</v>
      </c>
      <c r="BV42" s="65">
        <f>IF('SSR 1'!$G$10&lt;2,'PR sum'!$F42/13,0)</f>
        <v>201.53846153846155</v>
      </c>
      <c r="BW42" s="65">
        <f>IF('SSR 1'!$G$10&lt;=2,'PR sum'!$F42/13,0)</f>
        <v>201.53846153846155</v>
      </c>
      <c r="BX42" s="65">
        <f>IF('SSR 1'!$G$10&lt;=3,'PR sum'!$F42/13,0)</f>
        <v>201.53846153846155</v>
      </c>
      <c r="BY42" s="65">
        <f>IF('SSR 1'!$G$10&lt;=4,'PR sum'!$F42/13,0)</f>
        <v>201.53846153846155</v>
      </c>
      <c r="BZ42" s="65">
        <f>IF('SSR 1'!$G$10&lt;=5,'PR sum'!$F42/13,0)</f>
        <v>201.53846153846155</v>
      </c>
      <c r="CA42" s="65">
        <f>IF('SSR 1'!$G$10&lt;=6,'PR sum'!$F42/13,0)</f>
        <v>201.53846153846155</v>
      </c>
      <c r="CB42" s="65">
        <f>IF('SSR 1'!$G$10&lt;=7,'PR sum'!$F42/13,0)</f>
        <v>201.53846153846155</v>
      </c>
      <c r="CC42" s="65">
        <f>IF('SSR 1'!$G$10&lt;=8,'PR sum'!$F42/13,0)</f>
        <v>201.53846153846155</v>
      </c>
      <c r="CD42" s="65">
        <f>IF('SSR 1'!$G$10&lt;=9,'PR sum'!$F42/13,0)</f>
        <v>201.53846153846155</v>
      </c>
      <c r="CE42" s="65">
        <f>IF('SSR 1'!$G$10&lt;=10,'PR sum'!$F42/13,0)</f>
        <v>201.53846153846155</v>
      </c>
      <c r="CF42" s="65">
        <f>IF('SSR 1'!$G$10&lt;=11,'PR sum'!$F42/13,0)</f>
        <v>201.53846153846155</v>
      </c>
      <c r="CG42" s="65">
        <f>IF('SSR 1'!$G$10&lt;=12,'PR sum'!$F42/13,0)</f>
        <v>201.53846153846155</v>
      </c>
      <c r="CH42" s="65">
        <f>IF('SSR 1'!$G$10&lt;=13,'PR sum'!$F42/13,0)</f>
        <v>201.53846153846155</v>
      </c>
      <c r="CJ42" s="299">
        <f t="shared" ref="CJ42:CJ60" si="102">IF(SUM(R42,AF42,AT42,BH42,BV42)&lt;$J$4,SUM(R42,AF42,AT42,BH42,BV42)*$J$5,($J$4*$J$5))</f>
        <v>42</v>
      </c>
      <c r="CK42" s="299">
        <f>IF(SUM($R42:S42,$AF42:AG42,$AT42:AU42,$BH42:BI42,$BV42:BW42)&lt;$J$4,(SUM($R42:S42,$AF42:$AG42,$AT42:$AU42,$BH42:BI42,$BV42:BW42)*$J$5)-SUM($CJ42:CJ42),(($J$4*$J$5)-SUM($CJ42:CJ42)))</f>
        <v>0</v>
      </c>
      <c r="CL42" s="299">
        <f>IF(SUM($R42:T42,$AF42:AH42,$AT42:AV42,$BH42:BJ42,$BV42:BX42)&lt;$J$4,(SUM($R42:T42,$AF42:$AG42,$AT42:$AU42,$BH42:BJ42,$BV42:BX42)*$J$5)-SUM($CJ42:CK42),(($J$4*$J$5)-SUM($CJ42:CK42)))</f>
        <v>0</v>
      </c>
      <c r="CM42" s="299">
        <f>IF(SUM($R42:U42,$AF42:AI42,$AT42:AW42,$BH42:BK42,$BV42:BY42)&lt;$J$4,(SUM($R42:U42,$AF42:$AG42,$AT42:$AU42,$BH42:BK42,$BV42:BY42)*$J$5)-SUM($CJ42:CL42),(($J$4*$J$5)-SUM($CJ42:CL42)))</f>
        <v>0</v>
      </c>
      <c r="CN42" s="299">
        <f>IF(SUM($R42:V42,$AF42:AJ42,$AT42:AX42,$BH42:BL42,$BV42:BZ42)&lt;$J$4,(SUM($R42:V42,$AF42:$AG42,$AT42:$AU42,$BH42:BL42,$BV42:BZ42)*$J$5)-SUM($CJ42:CM42),(($J$4*$J$5)-SUM($CJ42:CM42)))</f>
        <v>0</v>
      </c>
      <c r="CO42" s="299">
        <f>IF(SUM($R42:W42,$AF42:AK42,$AT42:AY42,$BH42:BM42,$BV42:CA42)&lt;$J$4,(SUM($R42:W42,$AF42:$AG42,$AT42:$AU42,$BH42:BM42,$BV42:CA42)*$J$5)-SUM($CJ42:CN42),(($J$4*$J$5)-SUM($CJ42:CN42)))</f>
        <v>0</v>
      </c>
      <c r="CP42" s="299">
        <f>IF(SUM($R42:X42,$AF42:AL42,$AT42:AZ42,$BH42:BN42,$BV42:CB42)&lt;$J$4,(SUM($R42:X42,$AF42:$AG42,$AT42:$AU42,$BH42:BN42,$BV42:CB42)*$J$5)-SUM($CJ42:CO42),(($J$4*$J$5)-SUM($CJ42:CO42)))</f>
        <v>0</v>
      </c>
      <c r="CQ42" s="299">
        <f>IF(SUM($R42:Y42,$AF42:AM42,$AT42:BA42,$BH42:BO42,$BV42:CC42)&lt;$J$4,(SUM($R42:Y42,$AF42:$AG42,$AT42:$AU42,$BH42:BO42,$BV42:CC42)*$J$5)-SUM($CJ42:CP42),(($J$4*$J$5)-SUM($CJ42:CP42)))</f>
        <v>0</v>
      </c>
      <c r="CR42" s="299">
        <f>IF(SUM($R42:Z42,$AF42:AN42,$AT42:BB42,$BH42:BP42,$BV42:CD42)&lt;$J$4,(SUM($R42:Z42,$AF42:$AG42,$AT42:$AU42,$BH42:BP42,$BV42:CD42)*$J$5)-SUM($CJ42:CQ42),(($J$4*$J$5)-SUM($CJ42:CQ42)))</f>
        <v>0</v>
      </c>
      <c r="CS42" s="299">
        <f>IF(SUM($R42:AA42,$AF42:AO42,$AT42:BC42,$BH42:BQ42,$BV42:CE42)&lt;$J$4,(SUM($R42:AA42,$AF42:$AG42,$AT42:$AU42,$BH42:BQ42,$BV42:CE42)*$J$5)-SUM($CJ42:CR42),(($J$4*$J$5)-SUM($CJ42:CR42)))</f>
        <v>0</v>
      </c>
      <c r="CT42" s="299">
        <f>IF(SUM($R42:AB42,$AF42:AP42,$AT42:BD42,$BH42:BR42,$BV42:CF42)&lt;$J$4,(SUM($R42:AB42,$AF42:$AG42,$AT42:$AU42,$BH42:BR42,$BV42:CF42)*$J$5)-SUM($CJ42:CS42),(($J$4*$J$5)-SUM($CJ42:CS42)))</f>
        <v>0</v>
      </c>
      <c r="CU42" s="299">
        <f>IF(SUM($R42:AC42,$AF42:AQ42,$AT42:BE42,$BH42:BS42,$BV42:CG42)&lt;$J$4,(SUM($R42:AC42,$AF42:$AG42,$AT42:$AU42,$BH42:BS42,$BV42:CG42)*$J$5)-SUM($CJ42:CT42),(($J$4*$J$5)-SUM($CJ42:CT42)))</f>
        <v>0</v>
      </c>
      <c r="CV42" s="299">
        <f>IF(SUM($R42:AD42,$AF42:AR42,$AT42:BF42,$BH42:BT42,$BV42:CH42)&lt;$J$4,(SUM($R42:AD42,$AF42:$AG42,$AT42:$AU42,$BH42:BT42,$BV42:CH42)*$J$5)-SUM($CJ42:CU42),(($J$4*$J$5)-SUM($CJ42:CU42)))</f>
        <v>0</v>
      </c>
      <c r="CX42" s="299">
        <f t="shared" ref="CX42:CX60" si="103">IF(SUM(R42,AF42,AT42,BH42,BV42)&lt;$K$4,SUM(R42,AF42,AT42,BH42,BV42)*$K$5,($K$4*$K$5))</f>
        <v>438.90977708006278</v>
      </c>
      <c r="CY42" s="299">
        <f>IF(SUM($R42:S42,$AF42:AG42,$AT42:AU42,$BH42:BI42,$BV42:BW42)&lt;$K$4,(SUM($R42:S42,$AF42:AG42,$AT42:AU42,$BH42:BI42,$BV42:BW42)*$K$5)-SUM($CX42),(($K$4*$K$5)-SUM($CX42)))</f>
        <v>438.90977708006255</v>
      </c>
      <c r="CZ42" s="299">
        <f>IF(SUM($R42:T42,$AF42:AH42,$AT42:AV42,$BH42:BJ42,$BV42:BX42)&lt;$K$4,(SUM($R42:T42,$AF42:AH42,$AT42:AV42,$BH42:BJ42,$BV42:BX42)*$K$5)-SUM($CX42:CY42),(($K$4*$K$5)-SUM($CX42:CY42)))</f>
        <v>438.9097770800629</v>
      </c>
      <c r="DA42" s="299">
        <f>IF(SUM($R42:U42,$AF42:AI42,$AT42:AW42,$BH42:BK42,$BV42:BY42)&lt;$K$4,(SUM($R42:U42,$AF42:AI42,$AT42:AW42,$BH42:BK42,$BV42:BY42)*$K$5)-SUM($CX42:CZ42),(($K$4*$K$5)-SUM($CX42:CZ42)))</f>
        <v>438.9097770800629</v>
      </c>
      <c r="DB42" s="299">
        <f>IF(SUM($R42:V42,$AF42:AJ42,$AT42:AX42,$BH42:BL42,$BV42:BZ42)&lt;$K$4,(SUM($R42:V42,$AF42:AJ42,$AT42:AX42,$BH42:BL42,$BV42:BZ42)*$K$5)-SUM($CX42:DA42),(($K$4*$K$5)-SUM($CX42:DA42)))</f>
        <v>438.90977708006312</v>
      </c>
      <c r="DC42" s="299">
        <f>IF(SUM($R42:W42,$AF42:AK42,$AT42:AY42,$BH42:BM42,$BV42:CA42)&lt;$K$4,(SUM($R42:W42,$AF42:AK42,$AT42:AY42,$BH42:BM42,$BV42:CA42)*$K$5)-SUM($CX42:DB42),(($K$4*$K$5)-SUM($CX42:DB42)))</f>
        <v>438.90977708006358</v>
      </c>
      <c r="DD42" s="299">
        <f>IF(SUM($R42:X42,$AF42:AL42,$AT42:AZ42,$BH42:BN42,$BV42:CB42)&lt;$K$4,(SUM($R42:X42,$AF42:AL42,$AT42:AZ42,$BH42:BN42,$BV42:CB42)*$K$5)-SUM($CX42:DC42),(($K$4*$K$5)-SUM($CX42:DC42)))</f>
        <v>438.90977708006312</v>
      </c>
      <c r="DE42" s="299">
        <f>IF(SUM($R42:Y42,$AF42:AM42,$AT42:BA42,$BH42:BO42,$BV42:CC42)&lt;$K$4,(SUM($R42:Y42,$AF42:AM42,$AT42:BA42,$BH42:BO42,$BV42:CC42)*$K$5)-SUM($CX42:DD42),(($K$4*$K$5)-SUM($CX42:DD42)))</f>
        <v>438.90977708006312</v>
      </c>
      <c r="DF42" s="299">
        <f>IF(SUM($R42:Z42,$AF42:AN42,$AT42:BB42,$BH42:BP42,$BV42:CD42)&lt;$K$4,(SUM($R42:Z42,$AF42:AN42,$AT42:BB42,$BH42:BP42,$BV42:CD42)*$K$5)-SUM($CX42:DE42),(($K$4*$K$5)-SUM($CX42:DE42)))</f>
        <v>438.90977708006312</v>
      </c>
      <c r="DG42" s="299">
        <f>IF(SUM($R42:AA42,$AF42:AO42,$AT42:BC42,$BH42:BQ42,$BV42:CE42)&lt;$K$4,(SUM($R42:AA42,$AF42:AO42,$AT42:BC42,$BH42:BQ42,$BV42:CE42)*$K$5)-SUM($CX42:DF42),(($K$4*$K$5)-SUM($CX42:DF42)))</f>
        <v>438.90977708006767</v>
      </c>
      <c r="DH42" s="299">
        <f>IF(SUM($R42:AB42,$AF42:AP42,$AT42:BD42,$BH42:BR42,$BV42:CF42)&lt;$K$4,(SUM($R42:AB42,$AF42:AP42,$AT42:BD42,$BH42:BR42,$BV42:CF42)*$K$5)-SUM($CX42:DG42),(($K$4*$K$5)-SUM($CX42:DG42)))</f>
        <v>438.90977708006267</v>
      </c>
      <c r="DI42" s="299">
        <f>IF(SUM($R42:AC42,$AF42:AQ42,$AT42:BE42,$BH42:BS42,$BV42:CG42)&lt;$K$4,(SUM($R42:AC42,$AF42:AQ42,$AT42:BE42,$BH42:BS42,$BV42:CG42)*$K$5)-SUM($CX42:DH42),(($K$4*$K$5)-SUM($CX42:DH42)))</f>
        <v>438.90977708006267</v>
      </c>
      <c r="DJ42" s="299">
        <f>IF(SUM($R42:AD42,$AF42:AR42,$AT42:BF42,$BH42:BT42,$BV42:CH42)&lt;$K$4,(SUM($R42:AD42,$AF42:AR42,$AT42:BF42,$BH42:BT42,$BV42:CH42)*$K$5)-SUM($CX42:DI42),(($K$4*$K$5)-SUM($CX42:DI42)))</f>
        <v>438.90977708006176</v>
      </c>
      <c r="DL42" s="299">
        <f t="shared" ref="DL42:DL60" si="104">SUM(R42,AF42,AT42,BH42,BV42)*$L$5</f>
        <v>102.64825431711147</v>
      </c>
      <c r="DM42" s="299">
        <f t="shared" ref="DM42:DM60" si="105">SUM(S42,AG42,AU42,BI42,BW42)*$L$5</f>
        <v>102.64825431711147</v>
      </c>
      <c r="DN42" s="299">
        <f t="shared" ref="DN42:DN60" si="106">SUM(T42,AH42,AV42,BJ42,BX42)*$L$5</f>
        <v>102.64825431711147</v>
      </c>
      <c r="DO42" s="299">
        <f t="shared" ref="DO42:DO60" si="107">SUM(U42,AI42,AW42,BK42,BY42)*$L$5</f>
        <v>102.64825431711147</v>
      </c>
      <c r="DP42" s="299">
        <f t="shared" ref="DP42:DP60" si="108">SUM(V42,AJ42,AX42,BL42,BZ42)*$L$5</f>
        <v>102.64825431711147</v>
      </c>
      <c r="DQ42" s="299">
        <f t="shared" ref="DQ42:DQ60" si="109">SUM(W42,AK42,AY42,BM42,CA42)*$L$5</f>
        <v>102.64825431711147</v>
      </c>
      <c r="DR42" s="299">
        <f t="shared" ref="DR42:DR60" si="110">SUM(X42,AL42,AZ42,BN42,CB42)*$L$5</f>
        <v>102.64825431711147</v>
      </c>
      <c r="DS42" s="299">
        <f t="shared" ref="DS42:DS60" si="111">SUM(Y42,AM42,BA42,BO42,CC42)*$L$5</f>
        <v>102.64825431711147</v>
      </c>
      <c r="DT42" s="299">
        <f t="shared" ref="DT42:DT60" si="112">SUM(Z42,AN42,BB42,BP42,CD42)*$L$5</f>
        <v>102.64825431711147</v>
      </c>
      <c r="DU42" s="299">
        <f t="shared" ref="DU42:DU60" si="113">SUM(AA42,AO42,BC42,BQ42,CE42)*$L$5</f>
        <v>102.64825431711147</v>
      </c>
      <c r="DV42" s="299">
        <f t="shared" ref="DV42:DV60" si="114">SUM(AB42,AP42,BD42,BR42,CF42)*$L$5</f>
        <v>102.64825431711147</v>
      </c>
      <c r="DW42" s="299">
        <f t="shared" ref="DW42:DW60" si="115">SUM(AC42,AQ42,BE42,BS42,CG42)*$L$5</f>
        <v>102.64825431711147</v>
      </c>
      <c r="DX42" s="299">
        <f t="shared" ref="DX42:DX60" si="116">SUM(AD42,AR42,BF42,BT42,CH42)*$L$5</f>
        <v>102.64825431711147</v>
      </c>
      <c r="DZ42" s="299">
        <f>IF(SUM($R42:R42,$AF42:AF42,$AT42:AT42,$BH42:BH42,$BV42:BV42)&lt;$M$4,SUM(R42,AF42,AT42,BH42,BV42)*$M$5,($M$4*$M$5-SUM(DY42:$DY42)))</f>
        <v>290.24678806907377</v>
      </c>
      <c r="EA42" s="299">
        <f>IF(SUM($R42:S42,$AF42:AG42,$AT42:AU42,$BH42:BI42,$BV42:BW42)&lt;$M$4,SUM(S42,AG42,AU42,BI42,BW42)*$M$5,($M$4*$M$5-SUM($DZ42:DZ42)))</f>
        <v>290.24678806907377</v>
      </c>
      <c r="EB42" s="299">
        <f>IF(SUM($R42:T42,$AF42:AH42,$AT42:AV42,$BH42:BJ42,$BV42:BX42)&lt;$M$4,SUM(T42,AH42,AV42,BJ42,BX42)*$M$5,($M$4*$M$5-SUM($DZ42:EA42)))</f>
        <v>290.24678806907377</v>
      </c>
      <c r="EC42" s="299">
        <f>IF(SUM($R42:U42,$AF42:AI42,$AT42:AW42,$BH42:BK42,$BV42:BY42)&lt;$M$4,SUM(U42,AI42,AW42,BK42,BY42)*$M$5,($M$4*$M$5-SUM($DZ42:EB42)))</f>
        <v>290.24678806907377</v>
      </c>
      <c r="ED42" s="299">
        <f>IF(SUM($R42:V42,$AF42:AJ42,$AT42:AX42,$BH42:BL42,$BV42:BZ42)&lt;$M$4,SUM(V42,AJ42,AX42,BL42,BZ42)*$M$5,($M$4*$M$5-SUM($DZ42:EC42)))</f>
        <v>290.24678806907377</v>
      </c>
      <c r="EE42" s="299">
        <f>IF(SUM($R42:W42,$AF42:AK42,$AT42:AY42,$BH42:BM42,$BV42:CA42)&lt;$M$4,SUM(W42,AK42,AY42,BM42,CA42)*$M$5,($M$4*$M$5-SUM($DZ42:ED42)))</f>
        <v>180.56605965463132</v>
      </c>
      <c r="EF42" s="299">
        <f>IF(SUM($R42:X42,$AF42:AL42,$AT42:AZ42,$BH42:BN42,$BV42:CB42)&lt;$M$4,SUM(X42,AL42,AZ42,BN42,CB42)*$M$5,($M$4*$M$5-SUM($DZ42:EE42)))</f>
        <v>0</v>
      </c>
      <c r="EG42" s="299">
        <f>IF(SUM($R42:Y42,$AF42:AM42,$AT42:BA42,$BH42:BO42,$BV42:CC42)&lt;$M$4,SUM(Y42,AM42,BA42,BO42,CC42)*$M$5,($M$4*$M$5-SUM($DZ42:EF42)))</f>
        <v>0</v>
      </c>
      <c r="EH42" s="299">
        <f>IF(SUM($R42:Z42,$AF42:AN42,$AT42:BB42,$BH42:BP42,$BV42:CD42)&lt;$M$4,SUM(Z42,AN42,BB42,BP42,CD42)*$M$5,($M$4*$M$5-SUM($DZ42:EG42)))</f>
        <v>0</v>
      </c>
      <c r="EI42" s="299">
        <f>IF(SUM($R42:AA42,$AF42:AO42,$AT42:BC42,$BH42:BQ42,$BV42:CE42)&lt;$M$4,SUM(AA42,AO42,BC42,BQ42,CE42)*$M$5,($M$4*$M$5-SUM($DZ42:EH42)))</f>
        <v>0</v>
      </c>
      <c r="EJ42" s="299">
        <f>IF(SUM($R42:AB42,$AF42:AP42,$AT42:BD42,$BH42:BR42,$BV42:CF42)&lt;$M$4,SUM(AB42,AP42,BD42,BR42,CF42)*$M$5,($M$4*$M$5-SUM($DZ42:EI42)))</f>
        <v>0</v>
      </c>
      <c r="EK42" s="299">
        <f>IF(SUM($R42:AC42,$AF42:AQ42,$AT42:BE42,$BH42:BS42,$BV42:CG42)&lt;$M$4,SUM(AC42,AQ42,BE42,BS42,CG42)*$M$5,($M$4*$M$5-SUM($DZ42:EJ42)))</f>
        <v>0</v>
      </c>
      <c r="EL42" s="299">
        <f>IF(SUM($R42:AD42,$AF42:AR42,$AT42:BF42,$BH42:BT42,$BV42:CH42)&lt;$M$4,SUM(AD42,AR42,BF42,BT42,CH42)*$M$5,($M$4*$M$5-SUM($DZ42:EK42)))</f>
        <v>0</v>
      </c>
      <c r="EN42" s="299">
        <f t="shared" ref="EN42:EN60" si="117">SUM(CJ42,CX42,DL42,DZ42)</f>
        <v>873.80481946624798</v>
      </c>
      <c r="EO42" s="299">
        <f t="shared" ref="EO42:EO60" si="118">SUM(CK42,CY42,DM42,EA42)</f>
        <v>831.80481946624775</v>
      </c>
      <c r="EP42" s="299">
        <f t="shared" ref="EP42:EP60" si="119">SUM(CL42,CZ42,DN42,EB42)</f>
        <v>831.80481946624809</v>
      </c>
      <c r="EQ42" s="299">
        <f t="shared" ref="EQ42:EQ60" si="120">SUM(CM42,DA42,DO42,EC42)</f>
        <v>831.80481946624809</v>
      </c>
      <c r="ER42" s="299">
        <f t="shared" ref="ER42:ER60" si="121">SUM(CN42,DB42,DP42,ED42)</f>
        <v>831.80481946624832</v>
      </c>
      <c r="ES42" s="299">
        <f t="shared" ref="ES42:ES60" si="122">SUM(CO42,DC42,DQ42,EE42)</f>
        <v>722.12409105180632</v>
      </c>
      <c r="ET42" s="299">
        <f t="shared" ref="ET42:ET60" si="123">SUM(CP42,DD42,DR42,EF42)</f>
        <v>541.55803139717455</v>
      </c>
      <c r="EU42" s="299">
        <f t="shared" ref="EU42:EU60" si="124">SUM(CQ42,DE42,DS42,EG42)</f>
        <v>541.55803139717455</v>
      </c>
      <c r="EV42" s="299">
        <f t="shared" ref="EV42:EV60" si="125">SUM(CR42,DF42,DT42,EH42)</f>
        <v>541.55803139717455</v>
      </c>
      <c r="EW42" s="299">
        <f t="shared" ref="EW42:EW60" si="126">SUM(CS42,DG42,DU42,EI42)</f>
        <v>541.55803139717909</v>
      </c>
      <c r="EX42" s="299">
        <f t="shared" ref="EX42:EX60" si="127">SUM(CT42,DH42,DV42,EJ42)</f>
        <v>541.55803139717409</v>
      </c>
      <c r="EY42" s="299">
        <f t="shared" ref="EY42:EY60" si="128">SUM(CU42,DI42,DW42,EK42)</f>
        <v>541.55803139717409</v>
      </c>
      <c r="EZ42" s="299">
        <f t="shared" ref="EZ42:EZ60" si="129">SUM(CV42,DJ42,DX42,EL42)</f>
        <v>541.55803139717318</v>
      </c>
    </row>
    <row r="43" spans="1:156" x14ac:dyDescent="0.2">
      <c r="A43" s="68" t="str">
        <f>+'SSR 2'!$B$9</f>
        <v>SSR 2</v>
      </c>
      <c r="B43" s="29">
        <f>+'SSR 2'!G24</f>
        <v>0</v>
      </c>
      <c r="C43" s="29">
        <f>+'SSR 2'!G39+'SSR 2'!G44</f>
        <v>0</v>
      </c>
      <c r="D43" s="29">
        <f>+'SSR 2'!G31+'SSR 2'!G30</f>
        <v>0</v>
      </c>
      <c r="E43" s="29">
        <f>+'SSR 2'!G47</f>
        <v>0</v>
      </c>
      <c r="F43" s="29">
        <f>SUM('SSR 2'!G50:G55)</f>
        <v>0</v>
      </c>
      <c r="G43" s="63">
        <f>SUM(B43:F43)</f>
        <v>0</v>
      </c>
      <c r="H43" s="310"/>
      <c r="I43" s="302"/>
      <c r="J43" s="299">
        <f t="shared" si="98"/>
        <v>0</v>
      </c>
      <c r="K43" s="299">
        <f t="shared" ref="K43:K60" si="130">$K$5*G43</f>
        <v>0</v>
      </c>
      <c r="L43" s="299">
        <f t="shared" si="99"/>
        <v>0</v>
      </c>
      <c r="M43" s="299">
        <f t="shared" si="100"/>
        <v>0</v>
      </c>
      <c r="N43" s="299">
        <f t="shared" si="101"/>
        <v>0</v>
      </c>
      <c r="O43" s="103"/>
      <c r="P43" s="63">
        <f>'SSR 2'!$C$39</f>
        <v>0</v>
      </c>
      <c r="Q43" s="63">
        <f>'SSR 2'!E34</f>
        <v>0</v>
      </c>
      <c r="R43" s="65">
        <f>IF('SSR 2'!$G$10&lt;2,'PR sum'!$B43/13,0)</f>
        <v>0</v>
      </c>
      <c r="S43" s="65">
        <f>IF('SSR 2'!$G$10&lt;=2,'PR sum'!$B43/13,0)</f>
        <v>0</v>
      </c>
      <c r="T43" s="65">
        <f>IF('SSR 2'!$G$10&lt;=3,'PR sum'!$B43/13,0)</f>
        <v>0</v>
      </c>
      <c r="U43" s="65">
        <f>IF('SSR 2'!$G$10&lt;=4,'PR sum'!$B43/13,0)</f>
        <v>0</v>
      </c>
      <c r="V43" s="65">
        <f>IF('SSR 2'!$G$10&lt;=5,'PR sum'!$B43/13,0)</f>
        <v>0</v>
      </c>
      <c r="W43" s="65">
        <f>IF('SSR 2'!$G$10&lt;=6,'PR sum'!$B43/13,0)</f>
        <v>0</v>
      </c>
      <c r="X43" s="65">
        <f>IF('SSR 2'!$G$10&lt;=7,'PR sum'!$B43/13,0)</f>
        <v>0</v>
      </c>
      <c r="Y43" s="65">
        <f>IF('SSR 2'!$G$10&lt;=8,'PR sum'!$B43/13,0)</f>
        <v>0</v>
      </c>
      <c r="Z43" s="65">
        <f>IF('SSR 2'!$G$10&lt;=9,'PR sum'!$B43/13,0)</f>
        <v>0</v>
      </c>
      <c r="AA43" s="65">
        <f>IF('SSR 2'!$G$10&lt;=10,'PR sum'!$B43/13,0)</f>
        <v>0</v>
      </c>
      <c r="AB43" s="65">
        <f>IF('SSR 1'!$G$10&lt;=11,'PR sum'!$B43/13,0)</f>
        <v>0</v>
      </c>
      <c r="AC43" s="65">
        <f>IF('SSR 2'!$G$10&lt;=12,'PR sum'!$B43/13,0)</f>
        <v>0</v>
      </c>
      <c r="AD43" s="65">
        <f>IF('SSR 2'!$G$10&lt;=13,'PR sum'!$B43/13,0)</f>
        <v>0</v>
      </c>
      <c r="AF43" s="65">
        <f>IF('SSR 2'!$G$10&lt;2,'PR sum'!$C43/13,0)</f>
        <v>0</v>
      </c>
      <c r="AG43" s="65">
        <f>IF('SSR 2'!$G$10&lt;=2,'PR sum'!$C43/13,0)</f>
        <v>0</v>
      </c>
      <c r="AH43" s="65">
        <f>IF('SSR 2'!$G$10&lt;=3,'PR sum'!$C43/13,0)</f>
        <v>0</v>
      </c>
      <c r="AI43" s="65">
        <f>IF('SSR 2'!$G$10&lt;=4,'PR sum'!$C43/13,0)</f>
        <v>0</v>
      </c>
      <c r="AJ43" s="65">
        <f>IF('SSR 2'!$G$10&lt;=5,'PR sum'!$C43/13,0)</f>
        <v>0</v>
      </c>
      <c r="AK43" s="65">
        <f>IF('SSR 2'!$G$10&lt;=6,'PR sum'!$C43/13,0)</f>
        <v>0</v>
      </c>
      <c r="AL43" s="65">
        <f>IF('SSR 2'!$G$10&lt;=7,'PR sum'!$C43/13,0)</f>
        <v>0</v>
      </c>
      <c r="AM43" s="65">
        <f>IF('SSR 2'!$G$10&lt;=8,'PR sum'!$C43/13,0)</f>
        <v>0</v>
      </c>
      <c r="AN43" s="65">
        <f>IF('SSR 2'!$G$10&lt;=9,'PR sum'!$C43/13,0)</f>
        <v>0</v>
      </c>
      <c r="AO43" s="65">
        <f>IF('SSR 2'!$G$10&lt;=10,'PR sum'!$C43/13,0)</f>
        <v>0</v>
      </c>
      <c r="AP43" s="65">
        <f>IF('SSR 1'!$G$10&lt;=11,'PR sum'!$C43/13,0)</f>
        <v>0</v>
      </c>
      <c r="AQ43" s="65">
        <f>IF('SSR 2'!$G$10&lt;=12,'PR sum'!$C43/13,0)</f>
        <v>0</v>
      </c>
      <c r="AR43" s="65">
        <f>IF('SSR 2'!$G$10&lt;=13,'PR sum'!$C43/13,0)</f>
        <v>0</v>
      </c>
      <c r="AT43" s="65">
        <f>IF('SSR 2'!$G$10&lt;2,'PR sum'!$D43/13,0)</f>
        <v>0</v>
      </c>
      <c r="AU43" s="65">
        <f>IF('SSR 2'!$G$10&lt;=2,'PR sum'!$D43/13,0)</f>
        <v>0</v>
      </c>
      <c r="AV43" s="65">
        <f>IF('SSR 2'!$G$10&lt;=3,'PR sum'!$D43/13,0)</f>
        <v>0</v>
      </c>
      <c r="AW43" s="65">
        <f>IF('SSR 2'!$G$10&lt;=4,'PR sum'!$D43/13,0)</f>
        <v>0</v>
      </c>
      <c r="AX43" s="65">
        <f>IF('SSR 2'!$G$10&lt;=5,'PR sum'!$D43/13,0)</f>
        <v>0</v>
      </c>
      <c r="AY43" s="65">
        <f>IF('SSR 2'!$G$10&lt;=6,'PR sum'!$D43/13,0)</f>
        <v>0</v>
      </c>
      <c r="AZ43" s="65">
        <f>IF('SSR 2'!$G$10&lt;=7,'PR sum'!$D43/13,0)</f>
        <v>0</v>
      </c>
      <c r="BA43" s="65">
        <f>IF('SSR 2'!$G$10&lt;=8,'PR sum'!$D43/13,0)</f>
        <v>0</v>
      </c>
      <c r="BB43" s="65">
        <f>IF('SSR 2'!$G$10&lt;=9,'PR sum'!$D43/13,0)</f>
        <v>0</v>
      </c>
      <c r="BC43" s="65">
        <f>IF('SSR 2'!$G$10&lt;=10,'PR sum'!$D43/13,0)</f>
        <v>0</v>
      </c>
      <c r="BD43" s="65">
        <f>IF('SSR 1'!$G$10&lt;=11,'PR sum'!$D43/13,0)</f>
        <v>0</v>
      </c>
      <c r="BE43" s="65">
        <f>IF('SSR 2'!$G$10&lt;=12,'PR sum'!$D43/13,0)</f>
        <v>0</v>
      </c>
      <c r="BF43" s="65">
        <f>IF('SSR 2'!$G$10&lt;=13,'PR sum'!$D43/13,0)</f>
        <v>0</v>
      </c>
      <c r="BH43" s="65">
        <f>IF('SSR 2'!$G$10&lt;2,'PR sum'!$E43/13,0)</f>
        <v>0</v>
      </c>
      <c r="BI43" s="65">
        <f>IF('SSR 2'!$G$10&lt;=2,'PR sum'!$E43/13,0)</f>
        <v>0</v>
      </c>
      <c r="BJ43" s="65">
        <f>IF('SSR 2'!$G$10&lt;=3,'PR sum'!$E43/13,0)</f>
        <v>0</v>
      </c>
      <c r="BK43" s="65">
        <f>IF('SSR 2'!$G$10&lt;=4,'PR sum'!$E43/13,0)</f>
        <v>0</v>
      </c>
      <c r="BL43" s="65">
        <f>IF('SSR 2'!$G$10&lt;=5,'PR sum'!$E43/13,0)</f>
        <v>0</v>
      </c>
      <c r="BM43" s="65">
        <f>IF('SSR 2'!$G$10&lt;=6,'PR sum'!$E43/13,0)</f>
        <v>0</v>
      </c>
      <c r="BN43" s="65">
        <f>IF('SSR 2'!$G$10&lt;=7,'PR sum'!$E43/13,0)</f>
        <v>0</v>
      </c>
      <c r="BO43" s="65">
        <f>IF('SSR 2'!$G$10&lt;=8,'PR sum'!$E43/13,0)</f>
        <v>0</v>
      </c>
      <c r="BP43" s="65">
        <f>IF('SSR 2'!$G$10&lt;=9,'PR sum'!$E43/13,0)</f>
        <v>0</v>
      </c>
      <c r="BQ43" s="65">
        <f>IF('SSR 2'!$G$10&lt;=10,'PR sum'!$E43/13,0)</f>
        <v>0</v>
      </c>
      <c r="BR43" s="65">
        <f>IF('SSR 1'!$G$10&lt;=11,'PR sum'!$E43/13,0)</f>
        <v>0</v>
      </c>
      <c r="BS43" s="65">
        <f>IF('SSR 2'!$G$10&lt;=12,'PR sum'!$E43/13,0)</f>
        <v>0</v>
      </c>
      <c r="BT43" s="65">
        <f>IF('SSR 2'!$G$10&lt;=13,'PR sum'!$E43/13,0)</f>
        <v>0</v>
      </c>
      <c r="BV43" s="65">
        <f>IF('SSR 2'!$G$10&lt;2,'PR sum'!$F43/13,0)</f>
        <v>0</v>
      </c>
      <c r="BW43" s="65">
        <f>IF('SSR 2'!$G$10&lt;=2,'PR sum'!$F43/13,0)</f>
        <v>0</v>
      </c>
      <c r="BX43" s="65">
        <f>IF('SSR 2'!$G$10&lt;=3,'PR sum'!$F43/13,0)</f>
        <v>0</v>
      </c>
      <c r="BY43" s="65">
        <f>IF('SSR 2'!$G$10&lt;=4,'PR sum'!$F43/13,0)</f>
        <v>0</v>
      </c>
      <c r="BZ43" s="65">
        <f>IF('SSR 2'!$G$10&lt;=5,'PR sum'!$F43/13,0)</f>
        <v>0</v>
      </c>
      <c r="CA43" s="65">
        <f>IF('SSR 2'!$G$10&lt;=6,'PR sum'!$F43/13,0)</f>
        <v>0</v>
      </c>
      <c r="CB43" s="65">
        <f>IF('SSR 2'!$G$10&lt;=7,'PR sum'!$F43/13,0)</f>
        <v>0</v>
      </c>
      <c r="CC43" s="65">
        <f>IF('SSR 2'!$G$10&lt;=8,'PR sum'!$F43/13,0)</f>
        <v>0</v>
      </c>
      <c r="CD43" s="65">
        <f>IF('SSR 2'!$G$10&lt;=9,'PR sum'!$F43/13,0)</f>
        <v>0</v>
      </c>
      <c r="CE43" s="65">
        <f>IF('SSR 2'!$G$10&lt;=10,'PR sum'!$F43/13,0)</f>
        <v>0</v>
      </c>
      <c r="CF43" s="65">
        <f>IF('SSR 1'!$G$10&lt;=11,'PR sum'!$F43/13,0)</f>
        <v>0</v>
      </c>
      <c r="CG43" s="65">
        <f>IF('SSR 2'!$G$10&lt;=12,'PR sum'!$F43/13,0)</f>
        <v>0</v>
      </c>
      <c r="CH43" s="65">
        <f>IF('SSR 2'!$G$10&lt;=13,'PR sum'!$F43/13,0)</f>
        <v>0</v>
      </c>
      <c r="CJ43" s="299">
        <f t="shared" si="102"/>
        <v>0</v>
      </c>
      <c r="CK43" s="299">
        <f>IF(SUM($R43:S43,$AF43:AG43,$AT43:AU43,$BH43:BI43,$BV43:BW43)&lt;$J$4,(SUM($R43:S43,$AF43:$AG43,$AT43:$AU43,$BH43:BI43,$BV43:BW43)*$J$5)-SUM($CJ43:CJ43),(($J$4*$J$5)-SUM($CJ43:CJ43)))</f>
        <v>0</v>
      </c>
      <c r="CL43" s="299">
        <f>IF(SUM($R43:T43,$AF43:AH43,$AT43:AV43,$BH43:BJ43,$BV43:BX43)&lt;$J$4,(SUM($R43:T43,$AF43:$AG43,$AT43:$AU43,$BH43:BJ43,$BV43:BX43)*$J$5)-SUM($CJ43:CK43),(($J$4*$J$5)-SUM($CJ43:CK43)))</f>
        <v>0</v>
      </c>
      <c r="CM43" s="299">
        <f>IF(SUM($R43:U43,$AF43:AI43,$AT43:AW43,$BH43:BK43,$BV43:BY43)&lt;$J$4,(SUM($R43:U43,$AF43:$AG43,$AT43:$AU43,$BH43:BK43,$BV43:BY43)*$J$5)-SUM($CJ43:CL43),(($J$4*$J$5)-SUM($CJ43:CL43)))</f>
        <v>0</v>
      </c>
      <c r="CN43" s="299">
        <f>IF(SUM($R43:V43,$AF43:AJ43,$AT43:AX43,$BH43:BL43,$BV43:BZ43)&lt;$J$4,(SUM($R43:V43,$AF43:$AG43,$AT43:$AU43,$BH43:BL43,$BV43:BZ43)*$J$5)-SUM($CJ43:CM43),(($J$4*$J$5)-SUM($CJ43:CM43)))</f>
        <v>0</v>
      </c>
      <c r="CO43" s="299">
        <f>IF(SUM($R43:W43,$AF43:AK43,$AT43:AY43,$BH43:BM43,$BV43:CA43)&lt;$J$4,(SUM($R43:W43,$AF43:$AG43,$AT43:$AU43,$BH43:BM43,$BV43:CA43)*$J$5)-SUM($CJ43:CN43),(($J$4*$J$5)-SUM($CJ43:CN43)))</f>
        <v>0</v>
      </c>
      <c r="CP43" s="299">
        <f>IF(SUM($R43:X43,$AF43:AL43,$AT43:AZ43,$BH43:BN43,$BV43:CB43)&lt;$J$4,(SUM($R43:X43,$AF43:$AG43,$AT43:$AU43,$BH43:BN43,$BV43:CB43)*$J$5)-SUM($CJ43:CO43),(($J$4*$J$5)-SUM($CJ43:CO43)))</f>
        <v>0</v>
      </c>
      <c r="CQ43" s="299">
        <f>IF(SUM($R43:Y43,$AF43:AM43,$AT43:BA43,$BH43:BO43,$BV43:CC43)&lt;$J$4,(SUM($R43:Y43,$AF43:$AG43,$AT43:$AU43,$BH43:BO43,$BV43:CC43)*$J$5)-SUM($CJ43:CP43),(($J$4*$J$5)-SUM($CJ43:CP43)))</f>
        <v>0</v>
      </c>
      <c r="CR43" s="299">
        <f>IF(SUM($R43:Z43,$AF43:AN43,$AT43:BB43,$BH43:BP43,$BV43:CD43)&lt;$J$4,(SUM($R43:Z43,$AF43:$AG43,$AT43:$AU43,$BH43:BP43,$BV43:CD43)*$J$5)-SUM($CJ43:CQ43),(($J$4*$J$5)-SUM($CJ43:CQ43)))</f>
        <v>0</v>
      </c>
      <c r="CS43" s="299">
        <f>IF(SUM($R43:AA43,$AF43:AO43,$AT43:BC43,$BH43:BQ43,$BV43:CE43)&lt;$J$4,(SUM($R43:AA43,$AF43:$AG43,$AT43:$AU43,$BH43:BQ43,$BV43:CE43)*$J$5)-SUM($CJ43:CR43),(($J$4*$J$5)-SUM($CJ43:CR43)))</f>
        <v>0</v>
      </c>
      <c r="CT43" s="299">
        <f>IF(SUM($R43:AB43,$AF43:AP43,$AT43:BD43,$BH43:BR43,$BV43:CF43)&lt;$J$4,(SUM($R43:AB43,$AF43:$AG43,$AT43:$AU43,$BH43:BR43,$BV43:CF43)*$J$5)-SUM($CJ43:CS43),(($J$4*$J$5)-SUM($CJ43:CS43)))</f>
        <v>0</v>
      </c>
      <c r="CU43" s="299">
        <f>IF(SUM($R43:AC43,$AF43:AQ43,$AT43:BE43,$BH43:BS43,$BV43:CG43)&lt;$J$4,(SUM($R43:AC43,$AF43:$AG43,$AT43:$AU43,$BH43:BS43,$BV43:CG43)*$J$5)-SUM($CJ43:CT43),(($J$4*$J$5)-SUM($CJ43:CT43)))</f>
        <v>0</v>
      </c>
      <c r="CV43" s="299">
        <f>IF(SUM($R43:AD43,$AF43:AR43,$AT43:BF43,$BH43:BT43,$BV43:CH43)&lt;$J$4,(SUM($R43:AD43,$AF43:$AG43,$AT43:$AU43,$BH43:BT43,$BV43:CH43)*$J$5)-SUM($CJ43:CU43),(($J$4*$J$5)-SUM($CJ43:CU43)))</f>
        <v>0</v>
      </c>
      <c r="CX43" s="299">
        <f t="shared" si="103"/>
        <v>0</v>
      </c>
      <c r="CY43" s="299">
        <f>IF(SUM($R43:S43,$AF43:AG43,$AT43:AU43,$BH43:BI43,$BV43:BW43)&lt;$K$4,(SUM($R43:S43,$AF43:AG43,$AT43:AU43,$BH43:BI43,$BV43:BW43)*$K$5)-SUM($CX43),(($K$4*$K$5)-SUM($CX43)))</f>
        <v>0</v>
      </c>
      <c r="CZ43" s="299">
        <f>IF(SUM($R43:T43,$AF43:AH43,$AT43:AV43,$BH43:BJ43,$BV43:BX43)&lt;$K$4,(SUM($R43:T43,$AF43:AH43,$AT43:AV43,$BH43:BJ43,$BV43:BX43)*$K$5)-SUM($CX43:CY43),(($K$4*$K$5)-SUM($CX43:CY43)))</f>
        <v>0</v>
      </c>
      <c r="DA43" s="299">
        <f>IF(SUM($R43:U43,$AF43:AI43,$AT43:AW43,$BH43:BK43,$BV43:BY43)&lt;$K$4,(SUM($R43:U43,$AF43:AI43,$AT43:AW43,$BH43:BK43,$BV43:BY43)*$K$5)-SUM($CX43:CZ43),(($K$4*$K$5)-SUM($CX43:CZ43)))</f>
        <v>0</v>
      </c>
      <c r="DB43" s="299">
        <f>IF(SUM($R43:V43,$AF43:AJ43,$AT43:AX43,$BH43:BL43,$BV43:BZ43)&lt;$K$4,(SUM($R43:V43,$AF43:AJ43,$AT43:AX43,$BH43:BL43,$BV43:BZ43)*$K$5)-SUM($CX43:DA43),(($K$4*$K$5)-SUM($CX43:DA43)))</f>
        <v>0</v>
      </c>
      <c r="DC43" s="299">
        <f>IF(SUM($R43:W43,$AF43:AK43,$AT43:AY43,$BH43:BM43,$BV43:CA43)&lt;$K$4,(SUM($R43:W43,$AF43:AK43,$AT43:AY43,$BH43:BM43,$BV43:CA43)*$K$5)-SUM($CX43:DB43),(($K$4*$K$5)-SUM($CX43:DB43)))</f>
        <v>0</v>
      </c>
      <c r="DD43" s="299">
        <f>IF(SUM($R43:X43,$AF43:AL43,$AT43:AZ43,$BH43:BN43,$BV43:CB43)&lt;$K$4,(SUM($R43:X43,$AF43:AL43,$AT43:AZ43,$BH43:BN43,$BV43:CB43)*$K$5)-SUM($CX43:DC43),(($K$4*$K$5)-SUM($CX43:DC43)))</f>
        <v>0</v>
      </c>
      <c r="DE43" s="299">
        <f>IF(SUM($R43:Y43,$AF43:AM43,$AT43:BA43,$BH43:BO43,$BV43:CC43)&lt;$K$4,(SUM($R43:Y43,$AF43:AM43,$AT43:BA43,$BH43:BO43,$BV43:CC43)*$K$5)-SUM($CX43:DD43),(($K$4*$K$5)-SUM($CX43:DD43)))</f>
        <v>0</v>
      </c>
      <c r="DF43" s="299">
        <f>IF(SUM($R43:Z43,$AF43:AN43,$AT43:BB43,$BH43:BP43,$BV43:CD43)&lt;$K$4,(SUM($R43:Z43,$AF43:AN43,$AT43:BB43,$BH43:BP43,$BV43:CD43)*$K$5)-SUM($CX43:DE43),(($K$4*$K$5)-SUM($CX43:DE43)))</f>
        <v>0</v>
      </c>
      <c r="DG43" s="299">
        <f>IF(SUM($R43:AA43,$AF43:AO43,$AT43:BC43,$BH43:BQ43,$BV43:CE43)&lt;$K$4,(SUM($R43:AA43,$AF43:AO43,$AT43:BC43,$BH43:BQ43,$BV43:CE43)*$K$5)-SUM($CX43:DF43),(($K$4*$K$5)-SUM($CX43:DF43)))</f>
        <v>0</v>
      </c>
      <c r="DH43" s="299">
        <f>IF(SUM($R43:AB43,$AF43:AP43,$AT43:BD43,$BH43:BR43,$BV43:CF43)&lt;$K$4,(SUM($R43:AB43,$AF43:AP43,$AT43:BD43,$BH43:BR43,$BV43:CF43)*$K$5)-SUM($CX43:DG43),(($K$4*$K$5)-SUM($CX43:DG43)))</f>
        <v>0</v>
      </c>
      <c r="DI43" s="299">
        <f>IF(SUM($R43:AC43,$AF43:AQ43,$AT43:BE43,$BH43:BS43,$BV43:CG43)&lt;$K$4,(SUM($R43:AC43,$AF43:AQ43,$AT43:BE43,$BH43:BS43,$BV43:CG43)*$K$5)-SUM($CX43:DH43),(($K$4*$K$5)-SUM($CX43:DH43)))</f>
        <v>0</v>
      </c>
      <c r="DJ43" s="299">
        <f>IF(SUM($R43:AD43,$AF43:AR43,$AT43:BF43,$BH43:BT43,$BV43:CH43)&lt;$K$4,(SUM($R43:AD43,$AF43:AR43,$AT43:BF43,$BH43:BT43,$BV43:CH43)*$K$5)-SUM($CX43:DI43),(($K$4*$K$5)-SUM($CX43:DI43)))</f>
        <v>0</v>
      </c>
      <c r="DL43" s="299">
        <f t="shared" si="104"/>
        <v>0</v>
      </c>
      <c r="DM43" s="299">
        <f t="shared" si="105"/>
        <v>0</v>
      </c>
      <c r="DN43" s="299">
        <f t="shared" si="106"/>
        <v>0</v>
      </c>
      <c r="DO43" s="299">
        <f t="shared" si="107"/>
        <v>0</v>
      </c>
      <c r="DP43" s="299">
        <f t="shared" si="108"/>
        <v>0</v>
      </c>
      <c r="DQ43" s="299">
        <f t="shared" si="109"/>
        <v>0</v>
      </c>
      <c r="DR43" s="299">
        <f t="shared" si="110"/>
        <v>0</v>
      </c>
      <c r="DS43" s="299">
        <f t="shared" si="111"/>
        <v>0</v>
      </c>
      <c r="DT43" s="299">
        <f t="shared" si="112"/>
        <v>0</v>
      </c>
      <c r="DU43" s="299">
        <f t="shared" si="113"/>
        <v>0</v>
      </c>
      <c r="DV43" s="299">
        <f t="shared" si="114"/>
        <v>0</v>
      </c>
      <c r="DW43" s="299">
        <f t="shared" si="115"/>
        <v>0</v>
      </c>
      <c r="DX43" s="299">
        <f t="shared" si="116"/>
        <v>0</v>
      </c>
      <c r="DZ43" s="299">
        <f>IF(SUM($R43:R43,$AF43:AF43,$AT43:AT43,$BH43:BH43,$BV43:BV43)&lt;$M$4,SUM(R43,AF43,AT43,BH43,BV43)*$M$5,($M$4*$M$5-SUM(DY43:$DY43)))</f>
        <v>0</v>
      </c>
      <c r="EA43" s="299">
        <f>IF(SUM($R43:S43,$AF43:AG43,$AT43:AU43,$BH43:BI43,$BV43:BW43)&lt;$M$4,SUM(S43,AG43,AU43,BI43,BW43)*$M$5,($M$4*$M$5-SUM($DZ43:DZ43)))</f>
        <v>0</v>
      </c>
      <c r="EB43" s="299">
        <f>IF(SUM($R43:T43,$AF43:AH43,$AT43:AV43,$BH43:BJ43,$BV43:BX43)&lt;$M$4,SUM(T43,AH43,AV43,BJ43,BX43)*$M$5,($M$4*$M$5-SUM($DZ43:EA43)))</f>
        <v>0</v>
      </c>
      <c r="EC43" s="299">
        <f>IF(SUM($R43:U43,$AF43:AI43,$AT43:AW43,$BH43:BK43,$BV43:BY43)&lt;$M$4,SUM(U43,AI43,AW43,BK43,BY43)*$M$5,($M$4*$M$5-SUM($DZ43:EB43)))</f>
        <v>0</v>
      </c>
      <c r="ED43" s="299">
        <f>IF(SUM($R43:V43,$AF43:AJ43,$AT43:AX43,$BH43:BL43,$BV43:BZ43)&lt;$M$4,SUM(V43,AJ43,AX43,BL43,BZ43)*$M$5,($M$4*$M$5-SUM($DZ43:EC43)))</f>
        <v>0</v>
      </c>
      <c r="EE43" s="299">
        <f>IF(SUM($R43:W43,$AF43:AK43,$AT43:AY43,$BH43:BM43,$BV43:CA43)&lt;$M$4,SUM(W43,AK43,AY43,BM43,CA43)*$M$5,($M$4*$M$5-SUM($DZ43:ED43)))</f>
        <v>0</v>
      </c>
      <c r="EF43" s="299">
        <f>IF(SUM($R43:X43,$AF43:AL43,$AT43:AZ43,$BH43:BN43,$BV43:CB43)&lt;$M$4,SUM(X43,AL43,AZ43,BN43,CB43)*$M$5,($M$4*$M$5-SUM($DZ43:EE43)))</f>
        <v>0</v>
      </c>
      <c r="EG43" s="299">
        <f>IF(SUM($R43:Y43,$AF43:AM43,$AT43:BA43,$BH43:BO43,$BV43:CC43)&lt;$M$4,SUM(Y43,AM43,BA43,BO43,CC43)*$M$5,($M$4*$M$5-SUM($DZ43:EF43)))</f>
        <v>0</v>
      </c>
      <c r="EH43" s="299">
        <f>IF(SUM($R43:Z43,$AF43:AN43,$AT43:BB43,$BH43:BP43,$BV43:CD43)&lt;$M$4,SUM(Z43,AN43,BB43,BP43,CD43)*$M$5,($M$4*$M$5-SUM($DZ43:EG43)))</f>
        <v>0</v>
      </c>
      <c r="EI43" s="299">
        <f>IF(SUM($R43:AA43,$AF43:AO43,$AT43:BC43,$BH43:BQ43,$BV43:CE43)&lt;$M$4,SUM(AA43,AO43,BC43,BQ43,CE43)*$M$5,($M$4*$M$5-SUM($DZ43:EH43)))</f>
        <v>0</v>
      </c>
      <c r="EJ43" s="299">
        <f>IF(SUM($R43:AB43,$AF43:AP43,$AT43:BD43,$BH43:BR43,$BV43:CF43)&lt;$M$4,SUM(AB43,AP43,BD43,BR43,CF43)*$M$5,($M$4*$M$5-SUM($DZ43:EI43)))</f>
        <v>0</v>
      </c>
      <c r="EK43" s="299">
        <f>IF(SUM($R43:AC43,$AF43:AQ43,$AT43:BE43,$BH43:BS43,$BV43:CG43)&lt;$M$4,SUM(AC43,AQ43,BE43,BS43,CG43)*$M$5,($M$4*$M$5-SUM($DZ43:EJ43)))</f>
        <v>0</v>
      </c>
      <c r="EL43" s="299">
        <f>IF(SUM($R43:AD43,$AF43:AR43,$AT43:BF43,$BH43:BT43,$BV43:CH43)&lt;$M$4,SUM(AD43,AR43,BF43,BT43,CH43)*$M$5,($M$4*$M$5-SUM($DZ43:EK43)))</f>
        <v>0</v>
      </c>
      <c r="EN43" s="299">
        <f t="shared" si="117"/>
        <v>0</v>
      </c>
      <c r="EO43" s="299">
        <f t="shared" si="118"/>
        <v>0</v>
      </c>
      <c r="EP43" s="299">
        <f t="shared" si="119"/>
        <v>0</v>
      </c>
      <c r="EQ43" s="299">
        <f t="shared" si="120"/>
        <v>0</v>
      </c>
      <c r="ER43" s="299">
        <f t="shared" si="121"/>
        <v>0</v>
      </c>
      <c r="ES43" s="299">
        <f t="shared" si="122"/>
        <v>0</v>
      </c>
      <c r="ET43" s="299">
        <f t="shared" si="123"/>
        <v>0</v>
      </c>
      <c r="EU43" s="299">
        <f t="shared" si="124"/>
        <v>0</v>
      </c>
      <c r="EV43" s="299">
        <f t="shared" si="125"/>
        <v>0</v>
      </c>
      <c r="EW43" s="299">
        <f t="shared" si="126"/>
        <v>0</v>
      </c>
      <c r="EX43" s="299">
        <f t="shared" si="127"/>
        <v>0</v>
      </c>
      <c r="EY43" s="299">
        <f t="shared" si="128"/>
        <v>0</v>
      </c>
      <c r="EZ43" s="299">
        <f t="shared" si="129"/>
        <v>0</v>
      </c>
    </row>
    <row r="44" spans="1:156" x14ac:dyDescent="0.2">
      <c r="A44" s="68" t="str">
        <f>+'SSR 3'!$B$9</f>
        <v>SSR 3</v>
      </c>
      <c r="B44" s="29">
        <f>+'SSR 3'!G24</f>
        <v>0</v>
      </c>
      <c r="C44" s="29">
        <f>+'SSR 3'!G39+'SSR 3'!G44</f>
        <v>0</v>
      </c>
      <c r="D44" s="29">
        <f>+'SSR 3'!G30+'SSR 3'!G31</f>
        <v>0</v>
      </c>
      <c r="E44" s="29">
        <f>+'SSR 3'!G47</f>
        <v>0</v>
      </c>
      <c r="F44" s="29">
        <f>SUM('SSR 3'!G50:G55)</f>
        <v>0</v>
      </c>
      <c r="G44" s="63">
        <f t="shared" ref="G44:G60" si="131">SUM(B44:F44)</f>
        <v>0</v>
      </c>
      <c r="H44" s="310"/>
      <c r="I44" s="302"/>
      <c r="J44" s="299">
        <f t="shared" si="98"/>
        <v>0</v>
      </c>
      <c r="K44" s="299">
        <f t="shared" si="130"/>
        <v>0</v>
      </c>
      <c r="L44" s="299">
        <f t="shared" si="99"/>
        <v>0</v>
      </c>
      <c r="M44" s="299">
        <f t="shared" si="100"/>
        <v>0</v>
      </c>
      <c r="N44" s="299">
        <f t="shared" si="101"/>
        <v>0</v>
      </c>
      <c r="O44" s="103"/>
      <c r="P44" s="63">
        <f>'SSR 3'!$C$39</f>
        <v>0</v>
      </c>
      <c r="Q44" s="63">
        <f>'SSR 3'!E34</f>
        <v>0</v>
      </c>
      <c r="R44" s="65">
        <f>IF('SSR 3'!$G$10&lt;2,'PR sum'!$B44/13,0)</f>
        <v>0</v>
      </c>
      <c r="S44" s="65">
        <f>IF('SSR 3'!$G$10&lt;=2,'PR sum'!$B44/13,0)</f>
        <v>0</v>
      </c>
      <c r="T44" s="65">
        <f>IF('SSR 3'!$G$10&lt;=3,'PR sum'!$B44/13,0)</f>
        <v>0</v>
      </c>
      <c r="U44" s="65">
        <f>IF('SSR 3'!$G$10&lt;=4,'PR sum'!$B44/13,0)</f>
        <v>0</v>
      </c>
      <c r="V44" s="65">
        <f>IF('SSR 3'!$G$10&lt;=5,'PR sum'!$B44/13,0)</f>
        <v>0</v>
      </c>
      <c r="W44" s="65">
        <f>IF('SSR 3'!$G$10&lt;=6,'PR sum'!$B44/13,0)</f>
        <v>0</v>
      </c>
      <c r="X44" s="65">
        <f>IF('SSR 3'!$G$10&lt;=7,'PR sum'!$B44/13,0)</f>
        <v>0</v>
      </c>
      <c r="Y44" s="65">
        <f>IF('SSR 3'!$G$10&lt;=8,'PR sum'!$B44/13,0)</f>
        <v>0</v>
      </c>
      <c r="Z44" s="65">
        <f>IF('SSR 3'!$G$10&lt;=9,'PR sum'!$B44/13,0)</f>
        <v>0</v>
      </c>
      <c r="AA44" s="65">
        <f>IF('SSR 3'!$G$10&lt;=10,'PR sum'!$B44/13,0)</f>
        <v>0</v>
      </c>
      <c r="AB44" s="65">
        <f>IF('SSR 1'!$G$10&lt;=11,'PR sum'!$B44/13,0)</f>
        <v>0</v>
      </c>
      <c r="AC44" s="65">
        <f>IF('SSR 3'!$G$10&lt;=12,'PR sum'!$B44/13,0)</f>
        <v>0</v>
      </c>
      <c r="AD44" s="65">
        <f>IF('SSR 3'!$G$10&lt;=13,'PR sum'!$B44/13,0)</f>
        <v>0</v>
      </c>
      <c r="AF44" s="65">
        <f>IF('SSR 3'!$G$10&lt;2,'PR sum'!$C44/13,0)</f>
        <v>0</v>
      </c>
      <c r="AG44" s="65">
        <f>IF('SSR 3'!$G$10&lt;=2,'PR sum'!$C44/13,0)</f>
        <v>0</v>
      </c>
      <c r="AH44" s="65">
        <f>IF('SSR 3'!$G$10&lt;=3,'PR sum'!$C44/13,0)</f>
        <v>0</v>
      </c>
      <c r="AI44" s="65">
        <f>IF('SSR 3'!$G$10&lt;=4,'PR sum'!$C44/13,0)</f>
        <v>0</v>
      </c>
      <c r="AJ44" s="65">
        <f>IF('SSR 3'!$G$10&lt;=5,'PR sum'!$C44/13,0)</f>
        <v>0</v>
      </c>
      <c r="AK44" s="65">
        <f>IF('SSR 3'!$G$10&lt;=6,'PR sum'!$C44/13,0)</f>
        <v>0</v>
      </c>
      <c r="AL44" s="65">
        <f>IF('SSR 3'!$G$10&lt;=7,'PR sum'!$C44/13,0)</f>
        <v>0</v>
      </c>
      <c r="AM44" s="65">
        <f>IF('SSR 3'!$G$10&lt;=8,'PR sum'!$C44/13,0)</f>
        <v>0</v>
      </c>
      <c r="AN44" s="65">
        <f>IF('SSR 3'!$G$10&lt;=9,'PR sum'!$C44/13,0)</f>
        <v>0</v>
      </c>
      <c r="AO44" s="65">
        <f>IF('SSR 3'!$G$10&lt;=10,'PR sum'!$C44/13,0)</f>
        <v>0</v>
      </c>
      <c r="AP44" s="65">
        <f>IF('SSR 1'!$G$10&lt;=11,'PR sum'!$C44/13,0)</f>
        <v>0</v>
      </c>
      <c r="AQ44" s="65">
        <f>IF('SSR 3'!$G$10&lt;=12,'PR sum'!$C44/13,0)</f>
        <v>0</v>
      </c>
      <c r="AR44" s="65">
        <f>IF('SSR 3'!$G$10&lt;=13,'PR sum'!$C44/13,0)</f>
        <v>0</v>
      </c>
      <c r="AT44" s="65">
        <f>IF('SSR 3'!$G$10&lt;2,'PR sum'!$D44/13,0)</f>
        <v>0</v>
      </c>
      <c r="AU44" s="65">
        <f>IF('SSR 3'!$G$10&lt;=2,'PR sum'!$D44/13,0)</f>
        <v>0</v>
      </c>
      <c r="AV44" s="65">
        <f>IF('SSR 3'!$G$10&lt;=3,'PR sum'!$D44/13,0)</f>
        <v>0</v>
      </c>
      <c r="AW44" s="65">
        <f>IF('SSR 3'!$G$10&lt;=4,'PR sum'!$D44/13,0)</f>
        <v>0</v>
      </c>
      <c r="AX44" s="65">
        <f>IF('SSR 3'!$G$10&lt;=5,'PR sum'!$D44/13,0)</f>
        <v>0</v>
      </c>
      <c r="AY44" s="65">
        <f>IF('SSR 3'!$G$10&lt;=6,'PR sum'!$D44/13,0)</f>
        <v>0</v>
      </c>
      <c r="AZ44" s="65">
        <f>IF('SSR 3'!$G$10&lt;=7,'PR sum'!$D44/13,0)</f>
        <v>0</v>
      </c>
      <c r="BA44" s="65">
        <f>IF('SSR 3'!$G$10&lt;=8,'PR sum'!$D44/13,0)</f>
        <v>0</v>
      </c>
      <c r="BB44" s="65">
        <f>IF('SSR 3'!$G$10&lt;=9,'PR sum'!$D44/13,0)</f>
        <v>0</v>
      </c>
      <c r="BC44" s="65">
        <f>IF('SSR 3'!$G$10&lt;=10,'PR sum'!$D44/13,0)</f>
        <v>0</v>
      </c>
      <c r="BD44" s="65">
        <f>IF('SSR 1'!$G$10&lt;=11,'PR sum'!$D44/13,0)</f>
        <v>0</v>
      </c>
      <c r="BE44" s="65">
        <f>IF('SSR 3'!$G$10&lt;=12,'PR sum'!$D44/13,0)</f>
        <v>0</v>
      </c>
      <c r="BF44" s="65">
        <f>IF('SSR 3'!$G$10&lt;=13,'PR sum'!$D44/13,0)</f>
        <v>0</v>
      </c>
      <c r="BH44" s="65">
        <f>IF('SSR 3'!$G$10&lt;2,'PR sum'!$E44/13,0)</f>
        <v>0</v>
      </c>
      <c r="BI44" s="65">
        <f>IF('SSR 3'!$G$10&lt;=2,'PR sum'!$E44/13,0)</f>
        <v>0</v>
      </c>
      <c r="BJ44" s="65">
        <f>IF('SSR 3'!$G$10&lt;=3,'PR sum'!$E44/13,0)</f>
        <v>0</v>
      </c>
      <c r="BK44" s="65">
        <f>IF('SSR 3'!$G$10&lt;=4,'PR sum'!$E44/13,0)</f>
        <v>0</v>
      </c>
      <c r="BL44" s="65">
        <f>IF('SSR 3'!$G$10&lt;=5,'PR sum'!$E44/13,0)</f>
        <v>0</v>
      </c>
      <c r="BM44" s="65">
        <f>IF('SSR 3'!$G$10&lt;=6,'PR sum'!$E44/13,0)</f>
        <v>0</v>
      </c>
      <c r="BN44" s="65">
        <f>IF('SSR 3'!$G$10&lt;=7,'PR sum'!$E44/13,0)</f>
        <v>0</v>
      </c>
      <c r="BO44" s="65">
        <f>IF('SSR 3'!$G$10&lt;=8,'PR sum'!$E44/13,0)</f>
        <v>0</v>
      </c>
      <c r="BP44" s="65">
        <f>IF('SSR 3'!$G$10&lt;=9,'PR sum'!$E44/13,0)</f>
        <v>0</v>
      </c>
      <c r="BQ44" s="65">
        <f>IF('SSR 3'!$G$10&lt;=10,'PR sum'!$E44/13,0)</f>
        <v>0</v>
      </c>
      <c r="BR44" s="65">
        <f>IF('SSR 1'!$G$10&lt;=11,'PR sum'!$E44/13,0)</f>
        <v>0</v>
      </c>
      <c r="BS44" s="65">
        <f>IF('SSR 3'!$G$10&lt;=12,'PR sum'!$E44/13,0)</f>
        <v>0</v>
      </c>
      <c r="BT44" s="65">
        <f>IF('SSR 3'!$G$10&lt;=13,'PR sum'!$E44/13,0)</f>
        <v>0</v>
      </c>
      <c r="BV44" s="65">
        <f>IF('SSR 3'!$G$10&lt;2,'PR sum'!$F44/13,0)</f>
        <v>0</v>
      </c>
      <c r="BW44" s="65">
        <f>IF('SSR 3'!$G$10&lt;=2,'PR sum'!$F44/13,0)</f>
        <v>0</v>
      </c>
      <c r="BX44" s="65">
        <f>IF('SSR 3'!$G$10&lt;=3,'PR sum'!$F44/13,0)</f>
        <v>0</v>
      </c>
      <c r="BY44" s="65">
        <f>IF('SSR 3'!$G$10&lt;=4,'PR sum'!$F44/13,0)</f>
        <v>0</v>
      </c>
      <c r="BZ44" s="65">
        <f>IF('SSR 3'!$G$10&lt;=5,'PR sum'!$F44/13,0)</f>
        <v>0</v>
      </c>
      <c r="CA44" s="65">
        <f>IF('SSR 3'!$G$10&lt;=6,'PR sum'!$F44/13,0)</f>
        <v>0</v>
      </c>
      <c r="CB44" s="65">
        <f>IF('SSR 3'!$G$10&lt;=7,'PR sum'!$F44/13,0)</f>
        <v>0</v>
      </c>
      <c r="CC44" s="65">
        <f>IF('SSR 3'!$G$10&lt;=8,'PR sum'!$F44/13,0)</f>
        <v>0</v>
      </c>
      <c r="CD44" s="65">
        <f>IF('SSR 3'!$G$10&lt;=9,'PR sum'!$F44/13,0)</f>
        <v>0</v>
      </c>
      <c r="CE44" s="65">
        <f>IF('SSR 3'!$G$10&lt;=10,'PR sum'!$F44/13,0)</f>
        <v>0</v>
      </c>
      <c r="CF44" s="65">
        <f>IF('SSR 1'!$G$10&lt;=11,'PR sum'!$F44/13,0)</f>
        <v>0</v>
      </c>
      <c r="CG44" s="65">
        <f>IF('SSR 3'!$G$10&lt;=12,'PR sum'!$F44/13,0)</f>
        <v>0</v>
      </c>
      <c r="CH44" s="65">
        <f>IF('SSR 3'!$G$10&lt;=13,'PR sum'!$F44/13,0)</f>
        <v>0</v>
      </c>
      <c r="CJ44" s="299">
        <f t="shared" si="102"/>
        <v>0</v>
      </c>
      <c r="CK44" s="299">
        <f>IF(SUM($R44:S44,$AF44:AG44,$AT44:AU44,$BH44:BI44,$BV44:BW44)&lt;$J$4,(SUM($R44:S44,$AF44:$AG44,$AT44:$AU44,$BH44:BI44,$BV44:BW44)*$J$5)-SUM($CJ44:CJ44),(($J$4*$J$5)-SUM($CJ44:CJ44)))</f>
        <v>0</v>
      </c>
      <c r="CL44" s="299">
        <f>IF(SUM($R44:T44,$AF44:AH44,$AT44:AV44,$BH44:BJ44,$BV44:BX44)&lt;$J$4,(SUM($R44:T44,$AF44:$AG44,$AT44:$AU44,$BH44:BJ44,$BV44:BX44)*$J$5)-SUM($CJ44:CK44),(($J$4*$J$5)-SUM($CJ44:CK44)))</f>
        <v>0</v>
      </c>
      <c r="CM44" s="299">
        <f>IF(SUM($R44:U44,$AF44:AI44,$AT44:AW44,$BH44:BK44,$BV44:BY44)&lt;$J$4,(SUM($R44:U44,$AF44:$AG44,$AT44:$AU44,$BH44:BK44,$BV44:BY44)*$J$5)-SUM($CJ44:CL44),(($J$4*$J$5)-SUM($CJ44:CL44)))</f>
        <v>0</v>
      </c>
      <c r="CN44" s="299">
        <f>IF(SUM($R44:V44,$AF44:AJ44,$AT44:AX44,$BH44:BL44,$BV44:BZ44)&lt;$J$4,(SUM($R44:V44,$AF44:$AG44,$AT44:$AU44,$BH44:BL44,$BV44:BZ44)*$J$5)-SUM($CJ44:CM44),(($J$4*$J$5)-SUM($CJ44:CM44)))</f>
        <v>0</v>
      </c>
      <c r="CO44" s="299">
        <f>IF(SUM($R44:W44,$AF44:AK44,$AT44:AY44,$BH44:BM44,$BV44:CA44)&lt;$J$4,(SUM($R44:W44,$AF44:$AG44,$AT44:$AU44,$BH44:BM44,$BV44:CA44)*$J$5)-SUM($CJ44:CN44),(($J$4*$J$5)-SUM($CJ44:CN44)))</f>
        <v>0</v>
      </c>
      <c r="CP44" s="299">
        <f>IF(SUM($R44:X44,$AF44:AL44,$AT44:AZ44,$BH44:BN44,$BV44:CB44)&lt;$J$4,(SUM($R44:X44,$AF44:$AG44,$AT44:$AU44,$BH44:BN44,$BV44:CB44)*$J$5)-SUM($CJ44:CO44),(($J$4*$J$5)-SUM($CJ44:CO44)))</f>
        <v>0</v>
      </c>
      <c r="CQ44" s="299">
        <f>IF(SUM($R44:Y44,$AF44:AM44,$AT44:BA44,$BH44:BO44,$BV44:CC44)&lt;$J$4,(SUM($R44:Y44,$AF44:$AG44,$AT44:$AU44,$BH44:BO44,$BV44:CC44)*$J$5)-SUM($CJ44:CP44),(($J$4*$J$5)-SUM($CJ44:CP44)))</f>
        <v>0</v>
      </c>
      <c r="CR44" s="299">
        <f>IF(SUM($R44:Z44,$AF44:AN44,$AT44:BB44,$BH44:BP44,$BV44:CD44)&lt;$J$4,(SUM($R44:Z44,$AF44:$AG44,$AT44:$AU44,$BH44:BP44,$BV44:CD44)*$J$5)-SUM($CJ44:CQ44),(($J$4*$J$5)-SUM($CJ44:CQ44)))</f>
        <v>0</v>
      </c>
      <c r="CS44" s="299">
        <f>IF(SUM($R44:AA44,$AF44:AO44,$AT44:BC44,$BH44:BQ44,$BV44:CE44)&lt;$J$4,(SUM($R44:AA44,$AF44:$AG44,$AT44:$AU44,$BH44:BQ44,$BV44:CE44)*$J$5)-SUM($CJ44:CR44),(($J$4*$J$5)-SUM($CJ44:CR44)))</f>
        <v>0</v>
      </c>
      <c r="CT44" s="299">
        <f>IF(SUM($R44:AB44,$AF44:AP44,$AT44:BD44,$BH44:BR44,$BV44:CF44)&lt;$J$4,(SUM($R44:AB44,$AF44:$AG44,$AT44:$AU44,$BH44:BR44,$BV44:CF44)*$J$5)-SUM($CJ44:CS44),(($J$4*$J$5)-SUM($CJ44:CS44)))</f>
        <v>0</v>
      </c>
      <c r="CU44" s="299">
        <f>IF(SUM($R44:AC44,$AF44:AQ44,$AT44:BE44,$BH44:BS44,$BV44:CG44)&lt;$J$4,(SUM($R44:AC44,$AF44:$AG44,$AT44:$AU44,$BH44:BS44,$BV44:CG44)*$J$5)-SUM($CJ44:CT44),(($J$4*$J$5)-SUM($CJ44:CT44)))</f>
        <v>0</v>
      </c>
      <c r="CV44" s="299">
        <f>IF(SUM($R44:AD44,$AF44:AR44,$AT44:BF44,$BH44:BT44,$BV44:CH44)&lt;$J$4,(SUM($R44:AD44,$AF44:$AG44,$AT44:$AU44,$BH44:BT44,$BV44:CH44)*$J$5)-SUM($CJ44:CU44),(($J$4*$J$5)-SUM($CJ44:CU44)))</f>
        <v>0</v>
      </c>
      <c r="CX44" s="299">
        <f t="shared" si="103"/>
        <v>0</v>
      </c>
      <c r="CY44" s="299">
        <f>IF(SUM($R44:S44,$AF44:AG44,$AT44:AU44,$BH44:BI44,$BV44:BW44)&lt;$K$4,(SUM($R44:S44,$AF44:AG44,$AT44:AU44,$BH44:BI44,$BV44:BW44)*$K$5)-SUM($CX44),(($K$4*$K$5)-SUM($CX44)))</f>
        <v>0</v>
      </c>
      <c r="CZ44" s="299">
        <f>IF(SUM($R44:T44,$AF44:AH44,$AT44:AV44,$BH44:BJ44,$BV44:BX44)&lt;$K$4,(SUM($R44:T44,$AF44:AH44,$AT44:AV44,$BH44:BJ44,$BV44:BX44)*$K$5)-SUM($CX44:CY44),(($K$4*$K$5)-SUM($CX44:CY44)))</f>
        <v>0</v>
      </c>
      <c r="DA44" s="299">
        <f>IF(SUM($R44:U44,$AF44:AI44,$AT44:AW44,$BH44:BK44,$BV44:BY44)&lt;$K$4,(SUM($R44:U44,$AF44:AI44,$AT44:AW44,$BH44:BK44,$BV44:BY44)*$K$5)-SUM($CX44:CZ44),(($K$4*$K$5)-SUM($CX44:CZ44)))</f>
        <v>0</v>
      </c>
      <c r="DB44" s="299">
        <f>IF(SUM($R44:V44,$AF44:AJ44,$AT44:AX44,$BH44:BL44,$BV44:BZ44)&lt;$K$4,(SUM($R44:V44,$AF44:AJ44,$AT44:AX44,$BH44:BL44,$BV44:BZ44)*$K$5)-SUM($CX44:DA44),(($K$4*$K$5)-SUM($CX44:DA44)))</f>
        <v>0</v>
      </c>
      <c r="DC44" s="299">
        <f>IF(SUM($R44:W44,$AF44:AK44,$AT44:AY44,$BH44:BM44,$BV44:CA44)&lt;$K$4,(SUM($R44:W44,$AF44:AK44,$AT44:AY44,$BH44:BM44,$BV44:CA44)*$K$5)-SUM($CX44:DB44),(($K$4*$K$5)-SUM($CX44:DB44)))</f>
        <v>0</v>
      </c>
      <c r="DD44" s="299">
        <f>IF(SUM($R44:X44,$AF44:AL44,$AT44:AZ44,$BH44:BN44,$BV44:CB44)&lt;$K$4,(SUM($R44:X44,$AF44:AL44,$AT44:AZ44,$BH44:BN44,$BV44:CB44)*$K$5)-SUM($CX44:DC44),(($K$4*$K$5)-SUM($CX44:DC44)))</f>
        <v>0</v>
      </c>
      <c r="DE44" s="299">
        <f>IF(SUM($R44:Y44,$AF44:AM44,$AT44:BA44,$BH44:BO44,$BV44:CC44)&lt;$K$4,(SUM($R44:Y44,$AF44:AM44,$AT44:BA44,$BH44:BO44,$BV44:CC44)*$K$5)-SUM($CX44:DD44),(($K$4*$K$5)-SUM($CX44:DD44)))</f>
        <v>0</v>
      </c>
      <c r="DF44" s="299">
        <f>IF(SUM($R44:Z44,$AF44:AN44,$AT44:BB44,$BH44:BP44,$BV44:CD44)&lt;$K$4,(SUM($R44:Z44,$AF44:AN44,$AT44:BB44,$BH44:BP44,$BV44:CD44)*$K$5)-SUM($CX44:DE44),(($K$4*$K$5)-SUM($CX44:DE44)))</f>
        <v>0</v>
      </c>
      <c r="DG44" s="299">
        <f>IF(SUM($R44:AA44,$AF44:AO44,$AT44:BC44,$BH44:BQ44,$BV44:CE44)&lt;$K$4,(SUM($R44:AA44,$AF44:AO44,$AT44:BC44,$BH44:BQ44,$BV44:CE44)*$K$5)-SUM($CX44:DF44),(($K$4*$K$5)-SUM($CX44:DF44)))</f>
        <v>0</v>
      </c>
      <c r="DH44" s="299">
        <f>IF(SUM($R44:AB44,$AF44:AP44,$AT44:BD44,$BH44:BR44,$BV44:CF44)&lt;$K$4,(SUM($R44:AB44,$AF44:AP44,$AT44:BD44,$BH44:BR44,$BV44:CF44)*$K$5)-SUM($CX44:DG44),(($K$4*$K$5)-SUM($CX44:DG44)))</f>
        <v>0</v>
      </c>
      <c r="DI44" s="299">
        <f>IF(SUM($R44:AC44,$AF44:AQ44,$AT44:BE44,$BH44:BS44,$BV44:CG44)&lt;$K$4,(SUM($R44:AC44,$AF44:AQ44,$AT44:BE44,$BH44:BS44,$BV44:CG44)*$K$5)-SUM($CX44:DH44),(($K$4*$K$5)-SUM($CX44:DH44)))</f>
        <v>0</v>
      </c>
      <c r="DJ44" s="299">
        <f>IF(SUM($R44:AD44,$AF44:AR44,$AT44:BF44,$BH44:BT44,$BV44:CH44)&lt;$K$4,(SUM($R44:AD44,$AF44:AR44,$AT44:BF44,$BH44:BT44,$BV44:CH44)*$K$5)-SUM($CX44:DI44),(($K$4*$K$5)-SUM($CX44:DI44)))</f>
        <v>0</v>
      </c>
      <c r="DL44" s="299">
        <f t="shared" si="104"/>
        <v>0</v>
      </c>
      <c r="DM44" s="299">
        <f t="shared" si="105"/>
        <v>0</v>
      </c>
      <c r="DN44" s="299">
        <f t="shared" si="106"/>
        <v>0</v>
      </c>
      <c r="DO44" s="299">
        <f t="shared" si="107"/>
        <v>0</v>
      </c>
      <c r="DP44" s="299">
        <f t="shared" si="108"/>
        <v>0</v>
      </c>
      <c r="DQ44" s="299">
        <f t="shared" si="109"/>
        <v>0</v>
      </c>
      <c r="DR44" s="299">
        <f t="shared" si="110"/>
        <v>0</v>
      </c>
      <c r="DS44" s="299">
        <f t="shared" si="111"/>
        <v>0</v>
      </c>
      <c r="DT44" s="299">
        <f t="shared" si="112"/>
        <v>0</v>
      </c>
      <c r="DU44" s="299">
        <f t="shared" si="113"/>
        <v>0</v>
      </c>
      <c r="DV44" s="299">
        <f t="shared" si="114"/>
        <v>0</v>
      </c>
      <c r="DW44" s="299">
        <f t="shared" si="115"/>
        <v>0</v>
      </c>
      <c r="DX44" s="299">
        <f t="shared" si="116"/>
        <v>0</v>
      </c>
      <c r="DZ44" s="299">
        <f>IF(SUM($R44:R44,$AF44:AF44,$AT44:AT44,$BH44:BH44,$BV44:BV44)&lt;$M$4,SUM(R44,AF44,AT44,BH44,BV44)*$M$5,($M$4*$M$5-SUM(DY44:$DY44)))</f>
        <v>0</v>
      </c>
      <c r="EA44" s="299">
        <f>IF(SUM($R44:S44,$AF44:AG44,$AT44:AU44,$BH44:BI44,$BV44:BW44)&lt;$M$4,SUM(S44,AG44,AU44,BI44,BW44)*$M$5,($M$4*$M$5-SUM($DZ44:DZ44)))</f>
        <v>0</v>
      </c>
      <c r="EB44" s="299">
        <f>IF(SUM($R44:T44,$AF44:AH44,$AT44:AV44,$BH44:BJ44,$BV44:BX44)&lt;$M$4,SUM(T44,AH44,AV44,BJ44,BX44)*$M$5,($M$4*$M$5-SUM($DZ44:EA44)))</f>
        <v>0</v>
      </c>
      <c r="EC44" s="299">
        <f>IF(SUM($R44:U44,$AF44:AI44,$AT44:AW44,$BH44:BK44,$BV44:BY44)&lt;$M$4,SUM(U44,AI44,AW44,BK44,BY44)*$M$5,($M$4*$M$5-SUM($DZ44:EB44)))</f>
        <v>0</v>
      </c>
      <c r="ED44" s="299">
        <f>IF(SUM($R44:V44,$AF44:AJ44,$AT44:AX44,$BH44:BL44,$BV44:BZ44)&lt;$M$4,SUM(V44,AJ44,AX44,BL44,BZ44)*$M$5,($M$4*$M$5-SUM($DZ44:EC44)))</f>
        <v>0</v>
      </c>
      <c r="EE44" s="299">
        <f>IF(SUM($R44:W44,$AF44:AK44,$AT44:AY44,$BH44:BM44,$BV44:CA44)&lt;$M$4,SUM(W44,AK44,AY44,BM44,CA44)*$M$5,($M$4*$M$5-SUM($DZ44:ED44)))</f>
        <v>0</v>
      </c>
      <c r="EF44" s="299">
        <f>IF(SUM($R44:X44,$AF44:AL44,$AT44:AZ44,$BH44:BN44,$BV44:CB44)&lt;$M$4,SUM(X44,AL44,AZ44,BN44,CB44)*$M$5,($M$4*$M$5-SUM($DZ44:EE44)))</f>
        <v>0</v>
      </c>
      <c r="EG44" s="299">
        <f>IF(SUM($R44:Y44,$AF44:AM44,$AT44:BA44,$BH44:BO44,$BV44:CC44)&lt;$M$4,SUM(Y44,AM44,BA44,BO44,CC44)*$M$5,($M$4*$M$5-SUM($DZ44:EF44)))</f>
        <v>0</v>
      </c>
      <c r="EH44" s="299">
        <f>IF(SUM($R44:Z44,$AF44:AN44,$AT44:BB44,$BH44:BP44,$BV44:CD44)&lt;$M$4,SUM(Z44,AN44,BB44,BP44,CD44)*$M$5,($M$4*$M$5-SUM($DZ44:EG44)))</f>
        <v>0</v>
      </c>
      <c r="EI44" s="299">
        <f>IF(SUM($R44:AA44,$AF44:AO44,$AT44:BC44,$BH44:BQ44,$BV44:CE44)&lt;$M$4,SUM(AA44,AO44,BC44,BQ44,CE44)*$M$5,($M$4*$M$5-SUM($DZ44:EH44)))</f>
        <v>0</v>
      </c>
      <c r="EJ44" s="299">
        <f>IF(SUM($R44:AB44,$AF44:AP44,$AT44:BD44,$BH44:BR44,$BV44:CF44)&lt;$M$4,SUM(AB44,AP44,BD44,BR44,CF44)*$M$5,($M$4*$M$5-SUM($DZ44:EI44)))</f>
        <v>0</v>
      </c>
      <c r="EK44" s="299">
        <f>IF(SUM($R44:AC44,$AF44:AQ44,$AT44:BE44,$BH44:BS44,$BV44:CG44)&lt;$M$4,SUM(AC44,AQ44,BE44,BS44,CG44)*$M$5,($M$4*$M$5-SUM($DZ44:EJ44)))</f>
        <v>0</v>
      </c>
      <c r="EL44" s="299">
        <f>IF(SUM($R44:AD44,$AF44:AR44,$AT44:BF44,$BH44:BT44,$BV44:CH44)&lt;$M$4,SUM(AD44,AR44,BF44,BT44,CH44)*$M$5,($M$4*$M$5-SUM($DZ44:EK44)))</f>
        <v>0</v>
      </c>
      <c r="EN44" s="299">
        <f t="shared" si="117"/>
        <v>0</v>
      </c>
      <c r="EO44" s="299">
        <f t="shared" si="118"/>
        <v>0</v>
      </c>
      <c r="EP44" s="299">
        <f t="shared" si="119"/>
        <v>0</v>
      </c>
      <c r="EQ44" s="299">
        <f t="shared" si="120"/>
        <v>0</v>
      </c>
      <c r="ER44" s="299">
        <f t="shared" si="121"/>
        <v>0</v>
      </c>
      <c r="ES44" s="299">
        <f t="shared" si="122"/>
        <v>0</v>
      </c>
      <c r="ET44" s="299">
        <f t="shared" si="123"/>
        <v>0</v>
      </c>
      <c r="EU44" s="299">
        <f t="shared" si="124"/>
        <v>0</v>
      </c>
      <c r="EV44" s="299">
        <f t="shared" si="125"/>
        <v>0</v>
      </c>
      <c r="EW44" s="299">
        <f t="shared" si="126"/>
        <v>0</v>
      </c>
      <c r="EX44" s="299">
        <f t="shared" si="127"/>
        <v>0</v>
      </c>
      <c r="EY44" s="299">
        <f t="shared" si="128"/>
        <v>0</v>
      </c>
      <c r="EZ44" s="299">
        <f t="shared" si="129"/>
        <v>0</v>
      </c>
    </row>
    <row r="45" spans="1:156" x14ac:dyDescent="0.2">
      <c r="A45" s="68" t="str">
        <f>+'SSR 4'!$B$9</f>
        <v>SSR 4</v>
      </c>
      <c r="B45" s="29">
        <f>+'SSR 4'!$G$24</f>
        <v>0</v>
      </c>
      <c r="C45" s="29">
        <f>+'SSR 4'!$G$39+'SSR 4'!$G$44</f>
        <v>0</v>
      </c>
      <c r="D45" s="29">
        <f>+'SSR 4'!$G$30+'SSR 4'!$G$31</f>
        <v>0</v>
      </c>
      <c r="E45" s="29">
        <f>+'SSR 4'!$G$47</f>
        <v>0</v>
      </c>
      <c r="F45" s="29">
        <f>SUM('SSR 4'!$G$49:$G$56)</f>
        <v>0</v>
      </c>
      <c r="G45" s="63">
        <f t="shared" si="131"/>
        <v>0</v>
      </c>
      <c r="H45" s="310"/>
      <c r="I45" s="302"/>
      <c r="J45" s="299">
        <f t="shared" si="98"/>
        <v>0</v>
      </c>
      <c r="K45" s="299">
        <f t="shared" si="130"/>
        <v>0</v>
      </c>
      <c r="L45" s="299">
        <f t="shared" si="99"/>
        <v>0</v>
      </c>
      <c r="M45" s="299">
        <f t="shared" si="100"/>
        <v>0</v>
      </c>
      <c r="N45" s="299">
        <f t="shared" si="101"/>
        <v>0</v>
      </c>
      <c r="O45" s="103"/>
      <c r="P45" s="63">
        <f>'SSR 4'!$C$39</f>
        <v>0</v>
      </c>
      <c r="Q45" s="63">
        <f>'SSR 4'!E34</f>
        <v>0</v>
      </c>
      <c r="R45" s="65">
        <f>IF('SSR 4'!$G$10&lt;2,'PR sum'!$B45/13,0)</f>
        <v>0</v>
      </c>
      <c r="S45" s="65">
        <f>IF('SSR 4'!$G$10&lt;=2,'PR sum'!$B45/13,0)</f>
        <v>0</v>
      </c>
      <c r="T45" s="65">
        <f>IF('SSR 4'!$G$10&lt;=3,'PR sum'!$B45/13,0)</f>
        <v>0</v>
      </c>
      <c r="U45" s="65">
        <f>IF('SSR 4'!$G$10&lt;=4,'PR sum'!$B45/13,0)</f>
        <v>0</v>
      </c>
      <c r="V45" s="65">
        <f>IF('SSR 4'!$G$10&lt;=5,'PR sum'!$B45/13,0)</f>
        <v>0</v>
      </c>
      <c r="W45" s="65">
        <f>IF('SSR 4'!$G$10&lt;=6,'PR sum'!$B45/13,0)</f>
        <v>0</v>
      </c>
      <c r="X45" s="65">
        <f>IF('SSR 4'!$G$10&lt;=7,'PR sum'!$B45/13,0)</f>
        <v>0</v>
      </c>
      <c r="Y45" s="65">
        <f>IF('SSR 4'!$G$10&lt;=8,'PR sum'!$B45/13,0)</f>
        <v>0</v>
      </c>
      <c r="Z45" s="65">
        <f>IF('SSR 4'!$G$10&lt;=9,'PR sum'!$B45/13,0)</f>
        <v>0</v>
      </c>
      <c r="AA45" s="65">
        <f>IF('SSR 4'!$G$10&lt;=10,'PR sum'!$B45/13,0)</f>
        <v>0</v>
      </c>
      <c r="AB45" s="65">
        <f>IF('SSR 1'!$G$10&lt;=11,'PR sum'!$B45/13,0)</f>
        <v>0</v>
      </c>
      <c r="AC45" s="65">
        <f>IF('SSR 4'!$G$10&lt;=12,'PR sum'!$B45/13,0)</f>
        <v>0</v>
      </c>
      <c r="AD45" s="65">
        <f>IF('SSR 4'!$G$10&lt;=13,'PR sum'!$B45/13,0)</f>
        <v>0</v>
      </c>
      <c r="AF45" s="65">
        <f>IF('SSR 4'!$G$10&lt;2,'PR sum'!$C45/13,0)</f>
        <v>0</v>
      </c>
      <c r="AG45" s="65">
        <f>IF('SSR 4'!$G$10&lt;=2,'PR sum'!$C45/13,0)</f>
        <v>0</v>
      </c>
      <c r="AH45" s="65">
        <f>IF('SSR 4'!$G$10&lt;=3,'PR sum'!$C45/13,0)</f>
        <v>0</v>
      </c>
      <c r="AI45" s="65">
        <f>IF('SSR 4'!$G$10&lt;=4,'PR sum'!$C45/13,0)</f>
        <v>0</v>
      </c>
      <c r="AJ45" s="65">
        <f>IF('SSR 4'!$G$10&lt;=5,'PR sum'!$C45/13,0)</f>
        <v>0</v>
      </c>
      <c r="AK45" s="65">
        <f>IF('SSR 4'!$G$10&lt;=6,'PR sum'!$C45/13,0)</f>
        <v>0</v>
      </c>
      <c r="AL45" s="65">
        <f>IF('SSR 4'!$G$10&lt;=7,'PR sum'!$C45/13,0)</f>
        <v>0</v>
      </c>
      <c r="AM45" s="65">
        <f>IF('SSR 4'!$G$10&lt;=8,'PR sum'!$C45/13,0)</f>
        <v>0</v>
      </c>
      <c r="AN45" s="65">
        <f>IF('SSR 4'!$G$10&lt;=9,'PR sum'!$C45/13,0)</f>
        <v>0</v>
      </c>
      <c r="AO45" s="65">
        <f>IF('SSR 4'!$G$10&lt;=10,'PR sum'!$C45/13,0)</f>
        <v>0</v>
      </c>
      <c r="AP45" s="65">
        <f>IF('SSR 1'!$G$10&lt;=11,'PR sum'!$C45/13,0)</f>
        <v>0</v>
      </c>
      <c r="AQ45" s="65">
        <f>IF('SSR 4'!$G$10&lt;=12,'PR sum'!$C45/13,0)</f>
        <v>0</v>
      </c>
      <c r="AR45" s="65">
        <f>IF('SSR 4'!$G$10&lt;=13,'PR sum'!$C45/13,0)</f>
        <v>0</v>
      </c>
      <c r="AT45" s="65">
        <f>IF('SSR 4'!$G$10&lt;2,'PR sum'!$D45/13,0)</f>
        <v>0</v>
      </c>
      <c r="AU45" s="65">
        <f>IF('SSR 4'!$G$10&lt;=2,'PR sum'!$D45/13,0)</f>
        <v>0</v>
      </c>
      <c r="AV45" s="65">
        <f>IF('SSR 4'!$G$10&lt;=3,'PR sum'!$D45/13,0)</f>
        <v>0</v>
      </c>
      <c r="AW45" s="65">
        <f>IF('SSR 4'!$G$10&lt;=4,'PR sum'!$D45/13,0)</f>
        <v>0</v>
      </c>
      <c r="AX45" s="65">
        <f>IF('SSR 4'!$G$10&lt;=5,'PR sum'!$D45/13,0)</f>
        <v>0</v>
      </c>
      <c r="AY45" s="65">
        <f>IF('SSR 4'!$G$10&lt;=6,'PR sum'!$D45/13,0)</f>
        <v>0</v>
      </c>
      <c r="AZ45" s="65">
        <f>IF('SSR 4'!$G$10&lt;=7,'PR sum'!$D45/13,0)</f>
        <v>0</v>
      </c>
      <c r="BA45" s="65">
        <f>IF('SSR 4'!$G$10&lt;=8,'PR sum'!$D45/13,0)</f>
        <v>0</v>
      </c>
      <c r="BB45" s="65">
        <f>IF('SSR 4'!$G$10&lt;=9,'PR sum'!$D45/13,0)</f>
        <v>0</v>
      </c>
      <c r="BC45" s="65">
        <f>IF('SSR 4'!$G$10&lt;=10,'PR sum'!$D45/13,0)</f>
        <v>0</v>
      </c>
      <c r="BD45" s="65">
        <f>IF('SSR 1'!$G$10&lt;=11,'PR sum'!$D45/13,0)</f>
        <v>0</v>
      </c>
      <c r="BE45" s="65">
        <f>IF('SSR 4'!$G$10&lt;=12,'PR sum'!$D45/13,0)</f>
        <v>0</v>
      </c>
      <c r="BF45" s="65">
        <f>IF('SSR 4'!$G$10&lt;=13,'PR sum'!$D45/13,0)</f>
        <v>0</v>
      </c>
      <c r="BH45" s="65">
        <f>IF('SSR 4'!$G$10&lt;2,'PR sum'!$E45/13,0)</f>
        <v>0</v>
      </c>
      <c r="BI45" s="65">
        <f>IF('SSR 4'!$G$10&lt;=2,'PR sum'!$E45/13,0)</f>
        <v>0</v>
      </c>
      <c r="BJ45" s="65">
        <f>IF('SSR 4'!$G$10&lt;=3,'PR sum'!$E45/13,0)</f>
        <v>0</v>
      </c>
      <c r="BK45" s="65">
        <f>IF('SSR 4'!$G$10&lt;=4,'PR sum'!$E45/13,0)</f>
        <v>0</v>
      </c>
      <c r="BL45" s="65">
        <f>IF('SSR 4'!$G$10&lt;=5,'PR sum'!$E45/13,0)</f>
        <v>0</v>
      </c>
      <c r="BM45" s="65">
        <f>IF('SSR 4'!$G$10&lt;=6,'PR sum'!$E45/13,0)</f>
        <v>0</v>
      </c>
      <c r="BN45" s="65">
        <f>IF('SSR 4'!$G$10&lt;=7,'PR sum'!$E45/13,0)</f>
        <v>0</v>
      </c>
      <c r="BO45" s="65">
        <f>IF('SSR 4'!$G$10&lt;=8,'PR sum'!$E45/13,0)</f>
        <v>0</v>
      </c>
      <c r="BP45" s="65">
        <f>IF('SSR 4'!$G$10&lt;=9,'PR sum'!$E45/13,0)</f>
        <v>0</v>
      </c>
      <c r="BQ45" s="65">
        <f>IF('SSR 4'!$G$10&lt;=10,'PR sum'!$E45/13,0)</f>
        <v>0</v>
      </c>
      <c r="BR45" s="65">
        <f>IF('SSR 1'!$G$10&lt;=11,'PR sum'!$E45/13,0)</f>
        <v>0</v>
      </c>
      <c r="BS45" s="65">
        <f>IF('SSR 4'!$G$10&lt;=12,'PR sum'!$E45/13,0)</f>
        <v>0</v>
      </c>
      <c r="BT45" s="65">
        <f>IF('SSR 4'!$G$10&lt;=13,'PR sum'!$E45/13,0)</f>
        <v>0</v>
      </c>
      <c r="BV45" s="65">
        <f>IF('SSR 4'!$G$10&lt;2,'PR sum'!$F45/13,0)</f>
        <v>0</v>
      </c>
      <c r="BW45" s="65">
        <f>IF('SSR 4'!$G$10&lt;=2,'PR sum'!$F45/13,0)</f>
        <v>0</v>
      </c>
      <c r="BX45" s="65">
        <f>IF('SSR 4'!$G$10&lt;=3,'PR sum'!$F45/13,0)</f>
        <v>0</v>
      </c>
      <c r="BY45" s="65">
        <f>IF('SSR 4'!$G$10&lt;=4,'PR sum'!$F45/13,0)</f>
        <v>0</v>
      </c>
      <c r="BZ45" s="65">
        <f>IF('SSR 4'!$G$10&lt;=5,'PR sum'!$F45/13,0)</f>
        <v>0</v>
      </c>
      <c r="CA45" s="65">
        <f>IF('SSR 4'!$G$10&lt;=6,'PR sum'!$F45/13,0)</f>
        <v>0</v>
      </c>
      <c r="CB45" s="65">
        <f>IF('SSR 4'!$G$10&lt;=7,'PR sum'!$F45/13,0)</f>
        <v>0</v>
      </c>
      <c r="CC45" s="65">
        <f>IF('SSR 4'!$G$10&lt;=8,'PR sum'!$F45/13,0)</f>
        <v>0</v>
      </c>
      <c r="CD45" s="65">
        <f>IF('SSR 4'!$G$10&lt;=9,'PR sum'!$F45/13,0)</f>
        <v>0</v>
      </c>
      <c r="CE45" s="65">
        <f>IF('SSR 4'!$G$10&lt;=10,'PR sum'!$F45/13,0)</f>
        <v>0</v>
      </c>
      <c r="CF45" s="65">
        <f>IF('SSR 1'!$G$10&lt;=11,'PR sum'!$F45/13,0)</f>
        <v>0</v>
      </c>
      <c r="CG45" s="65">
        <f>IF('SSR 4'!$G$10&lt;=12,'PR sum'!$F45/13,0)</f>
        <v>0</v>
      </c>
      <c r="CH45" s="65">
        <f>IF('SSR 4'!$G$10&lt;=13,'PR sum'!$F45/13,0)</f>
        <v>0</v>
      </c>
      <c r="CJ45" s="299">
        <f t="shared" si="102"/>
        <v>0</v>
      </c>
      <c r="CK45" s="299">
        <f>IF(SUM($R45:S45,$AF45:AG45,$AT45:AU45,$BH45:BI45,$BV45:BW45)&lt;$J$4,(SUM($R45:S45,$AF45:$AG45,$AT45:$AU45,$BH45:BI45,$BV45:BW45)*$J$5)-SUM($CJ45:CJ45),(($J$4*$J$5)-SUM($CJ45:CJ45)))</f>
        <v>0</v>
      </c>
      <c r="CL45" s="299">
        <f>IF(SUM($R45:T45,$AF45:AH45,$AT45:AV45,$BH45:BJ45,$BV45:BX45)&lt;$J$4,(SUM($R45:T45,$AF45:$AG45,$AT45:$AU45,$BH45:BJ45,$BV45:BX45)*$J$5)-SUM($CJ45:CK45),(($J$4*$J$5)-SUM($CJ45:CK45)))</f>
        <v>0</v>
      </c>
      <c r="CM45" s="299">
        <f>IF(SUM($R45:U45,$AF45:AI45,$AT45:AW45,$BH45:BK45,$BV45:BY45)&lt;$J$4,(SUM($R45:U45,$AF45:$AG45,$AT45:$AU45,$BH45:BK45,$BV45:BY45)*$J$5)-SUM($CJ45:CL45),(($J$4*$J$5)-SUM($CJ45:CL45)))</f>
        <v>0</v>
      </c>
      <c r="CN45" s="299">
        <f>IF(SUM($R45:V45,$AF45:AJ45,$AT45:AX45,$BH45:BL45,$BV45:BZ45)&lt;$J$4,(SUM($R45:V45,$AF45:$AG45,$AT45:$AU45,$BH45:BL45,$BV45:BZ45)*$J$5)-SUM($CJ45:CM45),(($J$4*$J$5)-SUM($CJ45:CM45)))</f>
        <v>0</v>
      </c>
      <c r="CO45" s="299">
        <f>IF(SUM($R45:W45,$AF45:AK45,$AT45:AY45,$BH45:BM45,$BV45:CA45)&lt;$J$4,(SUM($R45:W45,$AF45:$AG45,$AT45:$AU45,$BH45:BM45,$BV45:CA45)*$J$5)-SUM($CJ45:CN45),(($J$4*$J$5)-SUM($CJ45:CN45)))</f>
        <v>0</v>
      </c>
      <c r="CP45" s="299">
        <f>IF(SUM($R45:X45,$AF45:AL45,$AT45:AZ45,$BH45:BN45,$BV45:CB45)&lt;$J$4,(SUM($R45:X45,$AF45:$AG45,$AT45:$AU45,$BH45:BN45,$BV45:CB45)*$J$5)-SUM($CJ45:CO45),(($J$4*$J$5)-SUM($CJ45:CO45)))</f>
        <v>0</v>
      </c>
      <c r="CQ45" s="299">
        <f>IF(SUM($R45:Y45,$AF45:AM45,$AT45:BA45,$BH45:BO45,$BV45:CC45)&lt;$J$4,(SUM($R45:Y45,$AF45:$AG45,$AT45:$AU45,$BH45:BO45,$BV45:CC45)*$J$5)-SUM($CJ45:CP45),(($J$4*$J$5)-SUM($CJ45:CP45)))</f>
        <v>0</v>
      </c>
      <c r="CR45" s="299">
        <f>IF(SUM($R45:Z45,$AF45:AN45,$AT45:BB45,$BH45:BP45,$BV45:CD45)&lt;$J$4,(SUM($R45:Z45,$AF45:$AG45,$AT45:$AU45,$BH45:BP45,$BV45:CD45)*$J$5)-SUM($CJ45:CQ45),(($J$4*$J$5)-SUM($CJ45:CQ45)))</f>
        <v>0</v>
      </c>
      <c r="CS45" s="299">
        <f>IF(SUM($R45:AA45,$AF45:AO45,$AT45:BC45,$BH45:BQ45,$BV45:CE45)&lt;$J$4,(SUM($R45:AA45,$AF45:$AG45,$AT45:$AU45,$BH45:BQ45,$BV45:CE45)*$J$5)-SUM($CJ45:CR45),(($J$4*$J$5)-SUM($CJ45:CR45)))</f>
        <v>0</v>
      </c>
      <c r="CT45" s="299">
        <f>IF(SUM($R45:AB45,$AF45:AP45,$AT45:BD45,$BH45:BR45,$BV45:CF45)&lt;$J$4,(SUM($R45:AB45,$AF45:$AG45,$AT45:$AU45,$BH45:BR45,$BV45:CF45)*$J$5)-SUM($CJ45:CS45),(($J$4*$J$5)-SUM($CJ45:CS45)))</f>
        <v>0</v>
      </c>
      <c r="CU45" s="299">
        <f>IF(SUM($R45:AC45,$AF45:AQ45,$AT45:BE45,$BH45:BS45,$BV45:CG45)&lt;$J$4,(SUM($R45:AC45,$AF45:$AG45,$AT45:$AU45,$BH45:BS45,$BV45:CG45)*$J$5)-SUM($CJ45:CT45),(($J$4*$J$5)-SUM($CJ45:CT45)))</f>
        <v>0</v>
      </c>
      <c r="CV45" s="299">
        <f>IF(SUM($R45:AD45,$AF45:AR45,$AT45:BF45,$BH45:BT45,$BV45:CH45)&lt;$J$4,(SUM($R45:AD45,$AF45:$AG45,$AT45:$AU45,$BH45:BT45,$BV45:CH45)*$J$5)-SUM($CJ45:CU45),(($J$4*$J$5)-SUM($CJ45:CU45)))</f>
        <v>0</v>
      </c>
      <c r="CX45" s="299">
        <f t="shared" si="103"/>
        <v>0</v>
      </c>
      <c r="CY45" s="299">
        <f>IF(SUM($R45:S45,$AF45:AG45,$AT45:AU45,$BH45:BI45,$BV45:BW45)&lt;$K$4,(SUM($R45:S45,$AF45:AG45,$AT45:AU45,$BH45:BI45,$BV45:BW45)*$K$5)-SUM($CX45),(($K$4*$K$5)-SUM($CX45)))</f>
        <v>0</v>
      </c>
      <c r="CZ45" s="299">
        <f>IF(SUM($R45:T45,$AF45:AH45,$AT45:AV45,$BH45:BJ45,$BV45:BX45)&lt;$K$4,(SUM($R45:T45,$AF45:AH45,$AT45:AV45,$BH45:BJ45,$BV45:BX45)*$K$5)-SUM($CX45:CY45),(($K$4*$K$5)-SUM($CX45:CY45)))</f>
        <v>0</v>
      </c>
      <c r="DA45" s="299">
        <f>IF(SUM($R45:U45,$AF45:AI45,$AT45:AW45,$BH45:BK45,$BV45:BY45)&lt;$K$4,(SUM($R45:U45,$AF45:AI45,$AT45:AW45,$BH45:BK45,$BV45:BY45)*$K$5)-SUM($CX45:CZ45),(($K$4*$K$5)-SUM($CX45:CZ45)))</f>
        <v>0</v>
      </c>
      <c r="DB45" s="299">
        <f>IF(SUM($R45:V45,$AF45:AJ45,$AT45:AX45,$BH45:BL45,$BV45:BZ45)&lt;$K$4,(SUM($R45:V45,$AF45:AJ45,$AT45:AX45,$BH45:BL45,$BV45:BZ45)*$K$5)-SUM($CX45:DA45),(($K$4*$K$5)-SUM($CX45:DA45)))</f>
        <v>0</v>
      </c>
      <c r="DC45" s="299">
        <f>IF(SUM($R45:W45,$AF45:AK45,$AT45:AY45,$BH45:BM45,$BV45:CA45)&lt;$K$4,(SUM($R45:W45,$AF45:AK45,$AT45:AY45,$BH45:BM45,$BV45:CA45)*$K$5)-SUM($CX45:DB45),(($K$4*$K$5)-SUM($CX45:DB45)))</f>
        <v>0</v>
      </c>
      <c r="DD45" s="299">
        <f>IF(SUM($R45:X45,$AF45:AL45,$AT45:AZ45,$BH45:BN45,$BV45:CB45)&lt;$K$4,(SUM($R45:X45,$AF45:AL45,$AT45:AZ45,$BH45:BN45,$BV45:CB45)*$K$5)-SUM($CX45:DC45),(($K$4*$K$5)-SUM($CX45:DC45)))</f>
        <v>0</v>
      </c>
      <c r="DE45" s="299">
        <f>IF(SUM($R45:Y45,$AF45:AM45,$AT45:BA45,$BH45:BO45,$BV45:CC45)&lt;$K$4,(SUM($R45:Y45,$AF45:AM45,$AT45:BA45,$BH45:BO45,$BV45:CC45)*$K$5)-SUM($CX45:DD45),(($K$4*$K$5)-SUM($CX45:DD45)))</f>
        <v>0</v>
      </c>
      <c r="DF45" s="299">
        <f>IF(SUM($R45:Z45,$AF45:AN45,$AT45:BB45,$BH45:BP45,$BV45:CD45)&lt;$K$4,(SUM($R45:Z45,$AF45:AN45,$AT45:BB45,$BH45:BP45,$BV45:CD45)*$K$5)-SUM($CX45:DE45),(($K$4*$K$5)-SUM($CX45:DE45)))</f>
        <v>0</v>
      </c>
      <c r="DG45" s="299">
        <f>IF(SUM($R45:AA45,$AF45:AO45,$AT45:BC45,$BH45:BQ45,$BV45:CE45)&lt;$K$4,(SUM($R45:AA45,$AF45:AO45,$AT45:BC45,$BH45:BQ45,$BV45:CE45)*$K$5)-SUM($CX45:DF45),(($K$4*$K$5)-SUM($CX45:DF45)))</f>
        <v>0</v>
      </c>
      <c r="DH45" s="299">
        <f>IF(SUM($R45:AB45,$AF45:AP45,$AT45:BD45,$BH45:BR45,$BV45:CF45)&lt;$K$4,(SUM($R45:AB45,$AF45:AP45,$AT45:BD45,$BH45:BR45,$BV45:CF45)*$K$5)-SUM($CX45:DG45),(($K$4*$K$5)-SUM($CX45:DG45)))</f>
        <v>0</v>
      </c>
      <c r="DI45" s="299">
        <f>IF(SUM($R45:AC45,$AF45:AQ45,$AT45:BE45,$BH45:BS45,$BV45:CG45)&lt;$K$4,(SUM($R45:AC45,$AF45:AQ45,$AT45:BE45,$BH45:BS45,$BV45:CG45)*$K$5)-SUM($CX45:DH45),(($K$4*$K$5)-SUM($CX45:DH45)))</f>
        <v>0</v>
      </c>
      <c r="DJ45" s="299">
        <f>IF(SUM($R45:AD45,$AF45:AR45,$AT45:BF45,$BH45:BT45,$BV45:CH45)&lt;$K$4,(SUM($R45:AD45,$AF45:AR45,$AT45:BF45,$BH45:BT45,$BV45:CH45)*$K$5)-SUM($CX45:DI45),(($K$4*$K$5)-SUM($CX45:DI45)))</f>
        <v>0</v>
      </c>
      <c r="DL45" s="299">
        <f t="shared" si="104"/>
        <v>0</v>
      </c>
      <c r="DM45" s="299">
        <f t="shared" si="105"/>
        <v>0</v>
      </c>
      <c r="DN45" s="299">
        <f t="shared" si="106"/>
        <v>0</v>
      </c>
      <c r="DO45" s="299">
        <f t="shared" si="107"/>
        <v>0</v>
      </c>
      <c r="DP45" s="299">
        <f t="shared" si="108"/>
        <v>0</v>
      </c>
      <c r="DQ45" s="299">
        <f t="shared" si="109"/>
        <v>0</v>
      </c>
      <c r="DR45" s="299">
        <f t="shared" si="110"/>
        <v>0</v>
      </c>
      <c r="DS45" s="299">
        <f t="shared" si="111"/>
        <v>0</v>
      </c>
      <c r="DT45" s="299">
        <f t="shared" si="112"/>
        <v>0</v>
      </c>
      <c r="DU45" s="299">
        <f t="shared" si="113"/>
        <v>0</v>
      </c>
      <c r="DV45" s="299">
        <f t="shared" si="114"/>
        <v>0</v>
      </c>
      <c r="DW45" s="299">
        <f t="shared" si="115"/>
        <v>0</v>
      </c>
      <c r="DX45" s="299">
        <f t="shared" si="116"/>
        <v>0</v>
      </c>
      <c r="DZ45" s="299">
        <f>IF(SUM($R45:R45,$AF45:AF45,$AT45:AT45,$BH45:BH45,$BV45:BV45)&lt;$M$4,SUM(R45,AF45,AT45,BH45,BV45)*$M$5,($M$4*$M$5-SUM(DY45:$DY45)))</f>
        <v>0</v>
      </c>
      <c r="EA45" s="299">
        <f>IF(SUM($R45:S45,$AF45:AG45,$AT45:AU45,$BH45:BI45,$BV45:BW45)&lt;$M$4,SUM(S45,AG45,AU45,BI45,BW45)*$M$5,($M$4*$M$5-SUM($DZ45:DZ45)))</f>
        <v>0</v>
      </c>
      <c r="EB45" s="299">
        <f>IF(SUM($R45:T45,$AF45:AH45,$AT45:AV45,$BH45:BJ45,$BV45:BX45)&lt;$M$4,SUM(T45,AH45,AV45,BJ45,BX45)*$M$5,($M$4*$M$5-SUM($DZ45:EA45)))</f>
        <v>0</v>
      </c>
      <c r="EC45" s="299">
        <f>IF(SUM($R45:U45,$AF45:AI45,$AT45:AW45,$BH45:BK45,$BV45:BY45)&lt;$M$4,SUM(U45,AI45,AW45,BK45,BY45)*$M$5,($M$4*$M$5-SUM($DZ45:EB45)))</f>
        <v>0</v>
      </c>
      <c r="ED45" s="299">
        <f>IF(SUM($R45:V45,$AF45:AJ45,$AT45:AX45,$BH45:BL45,$BV45:BZ45)&lt;$M$4,SUM(V45,AJ45,AX45,BL45,BZ45)*$M$5,($M$4*$M$5-SUM($DZ45:EC45)))</f>
        <v>0</v>
      </c>
      <c r="EE45" s="299">
        <f>IF(SUM($R45:W45,$AF45:AK45,$AT45:AY45,$BH45:BM45,$BV45:CA45)&lt;$M$4,SUM(W45,AK45,AY45,BM45,CA45)*$M$5,($M$4*$M$5-SUM($DZ45:ED45)))</f>
        <v>0</v>
      </c>
      <c r="EF45" s="299">
        <f>IF(SUM($R45:X45,$AF45:AL45,$AT45:AZ45,$BH45:BN45,$BV45:CB45)&lt;$M$4,SUM(X45,AL45,AZ45,BN45,CB45)*$M$5,($M$4*$M$5-SUM($DZ45:EE45)))</f>
        <v>0</v>
      </c>
      <c r="EG45" s="299">
        <f>IF(SUM($R45:Y45,$AF45:AM45,$AT45:BA45,$BH45:BO45,$BV45:CC45)&lt;$M$4,SUM(Y45,AM45,BA45,BO45,CC45)*$M$5,($M$4*$M$5-SUM($DZ45:EF45)))</f>
        <v>0</v>
      </c>
      <c r="EH45" s="299">
        <f>IF(SUM($R45:Z45,$AF45:AN45,$AT45:BB45,$BH45:BP45,$BV45:CD45)&lt;$M$4,SUM(Z45,AN45,BB45,BP45,CD45)*$M$5,($M$4*$M$5-SUM($DZ45:EG45)))</f>
        <v>0</v>
      </c>
      <c r="EI45" s="299">
        <f>IF(SUM($R45:AA45,$AF45:AO45,$AT45:BC45,$BH45:BQ45,$BV45:CE45)&lt;$M$4,SUM(AA45,AO45,BC45,BQ45,CE45)*$M$5,($M$4*$M$5-SUM($DZ45:EH45)))</f>
        <v>0</v>
      </c>
      <c r="EJ45" s="299">
        <f>IF(SUM($R45:AB45,$AF45:AP45,$AT45:BD45,$BH45:BR45,$BV45:CF45)&lt;$M$4,SUM(AB45,AP45,BD45,BR45,CF45)*$M$5,($M$4*$M$5-SUM($DZ45:EI45)))</f>
        <v>0</v>
      </c>
      <c r="EK45" s="299">
        <f>IF(SUM($R45:AC45,$AF45:AQ45,$AT45:BE45,$BH45:BS45,$BV45:CG45)&lt;$M$4,SUM(AC45,AQ45,BE45,BS45,CG45)*$M$5,($M$4*$M$5-SUM($DZ45:EJ45)))</f>
        <v>0</v>
      </c>
      <c r="EL45" s="299">
        <f>IF(SUM($R45:AD45,$AF45:AR45,$AT45:BF45,$BH45:BT45,$BV45:CH45)&lt;$M$4,SUM(AD45,AR45,BF45,BT45,CH45)*$M$5,($M$4*$M$5-SUM($DZ45:EK45)))</f>
        <v>0</v>
      </c>
      <c r="EN45" s="299">
        <f t="shared" si="117"/>
        <v>0</v>
      </c>
      <c r="EO45" s="299">
        <f t="shared" si="118"/>
        <v>0</v>
      </c>
      <c r="EP45" s="299">
        <f t="shared" si="119"/>
        <v>0</v>
      </c>
      <c r="EQ45" s="299">
        <f t="shared" si="120"/>
        <v>0</v>
      </c>
      <c r="ER45" s="299">
        <f t="shared" si="121"/>
        <v>0</v>
      </c>
      <c r="ES45" s="299">
        <f t="shared" si="122"/>
        <v>0</v>
      </c>
      <c r="ET45" s="299">
        <f t="shared" si="123"/>
        <v>0</v>
      </c>
      <c r="EU45" s="299">
        <f t="shared" si="124"/>
        <v>0</v>
      </c>
      <c r="EV45" s="299">
        <f t="shared" si="125"/>
        <v>0</v>
      </c>
      <c r="EW45" s="299">
        <f t="shared" si="126"/>
        <v>0</v>
      </c>
      <c r="EX45" s="299">
        <f t="shared" si="127"/>
        <v>0</v>
      </c>
      <c r="EY45" s="299">
        <f t="shared" si="128"/>
        <v>0</v>
      </c>
      <c r="EZ45" s="299">
        <f t="shared" si="129"/>
        <v>0</v>
      </c>
    </row>
    <row r="46" spans="1:156" x14ac:dyDescent="0.2">
      <c r="A46" s="68" t="str">
        <f>+'SSR 5'!$B$9</f>
        <v>SSR 5</v>
      </c>
      <c r="B46" s="29">
        <f>+'SSR 5'!$G$24</f>
        <v>0</v>
      </c>
      <c r="C46" s="29">
        <f>+'SSR 5'!$G$39+'SSR 5'!$G$44</f>
        <v>0</v>
      </c>
      <c r="D46" s="29">
        <f>+'SSR 5'!$G$30+'SSR 5'!$G$31</f>
        <v>0</v>
      </c>
      <c r="E46" s="29">
        <f>+'SSR 5'!$G$47</f>
        <v>0</v>
      </c>
      <c r="F46" s="29">
        <f>SUM('SSR 5'!$G$49:$G$56)</f>
        <v>0</v>
      </c>
      <c r="G46" s="63">
        <f t="shared" si="131"/>
        <v>0</v>
      </c>
      <c r="H46" s="310"/>
      <c r="I46" s="302"/>
      <c r="J46" s="299">
        <f t="shared" si="98"/>
        <v>0</v>
      </c>
      <c r="K46" s="299">
        <f t="shared" si="130"/>
        <v>0</v>
      </c>
      <c r="L46" s="299">
        <f t="shared" si="99"/>
        <v>0</v>
      </c>
      <c r="M46" s="299">
        <f t="shared" si="100"/>
        <v>0</v>
      </c>
      <c r="N46" s="299">
        <f t="shared" si="101"/>
        <v>0</v>
      </c>
      <c r="O46" s="103"/>
      <c r="P46" s="63">
        <f>'SSR 5'!$C$39</f>
        <v>0</v>
      </c>
      <c r="Q46" s="63">
        <f>'SSR 5'!E34</f>
        <v>0</v>
      </c>
      <c r="R46" s="65">
        <f>IF('SSR 5'!$G$10&lt;2,'PR sum'!$B46/13,0)</f>
        <v>0</v>
      </c>
      <c r="S46" s="65">
        <f>IF('SSR 5'!$G$10&lt;=2,'PR sum'!$B46/13,0)</f>
        <v>0</v>
      </c>
      <c r="T46" s="65">
        <f>IF('SSR 5'!$G$10&lt;=3,'PR sum'!$B46/13,0)</f>
        <v>0</v>
      </c>
      <c r="U46" s="65">
        <f>IF('SSR 5'!$G$10&lt;=4,'PR sum'!$B46/13,0)</f>
        <v>0</v>
      </c>
      <c r="V46" s="65">
        <f>IF('SSR 5'!$G$10&lt;=5,'PR sum'!$B46/13,0)</f>
        <v>0</v>
      </c>
      <c r="W46" s="65">
        <f>IF('SSR 5'!$G$10&lt;=6,'PR sum'!$B46/13,0)</f>
        <v>0</v>
      </c>
      <c r="X46" s="65">
        <f>IF('SSR 5'!$G$10&lt;=7,'PR sum'!$B46/13,0)</f>
        <v>0</v>
      </c>
      <c r="Y46" s="65">
        <f>IF('SSR 5'!$G$10&lt;=8,'PR sum'!$B46/13,0)</f>
        <v>0</v>
      </c>
      <c r="Z46" s="65">
        <f>IF('SSR 5'!$G$10&lt;=9,'PR sum'!$B46/13,0)</f>
        <v>0</v>
      </c>
      <c r="AA46" s="65">
        <f>IF('SSR 5'!$G$10&lt;=10,'PR sum'!$B46/13,0)</f>
        <v>0</v>
      </c>
      <c r="AB46" s="65">
        <f>IF('SSR 1'!$G$10&lt;=11,'PR sum'!$B46/13,0)</f>
        <v>0</v>
      </c>
      <c r="AC46" s="65">
        <f>IF('SSR 5'!$G$10&lt;=12,'PR sum'!$B46/13,0)</f>
        <v>0</v>
      </c>
      <c r="AD46" s="65">
        <f>IF('SSR 5'!$G$10&lt;=13,'PR sum'!$B46/13,0)</f>
        <v>0</v>
      </c>
      <c r="AF46" s="65">
        <f>IF('SSR 5'!$G$10&lt;2,'PR sum'!$C46/13,0)</f>
        <v>0</v>
      </c>
      <c r="AG46" s="65">
        <f>IF('SSR 5'!$G$10&lt;=2,'PR sum'!$C46/13,0)</f>
        <v>0</v>
      </c>
      <c r="AH46" s="65">
        <f>IF('SSR 5'!$G$10&lt;=3,'PR sum'!$C46/13,0)</f>
        <v>0</v>
      </c>
      <c r="AI46" s="65">
        <f>IF('SSR 5'!$G$10&lt;=4,'PR sum'!$C46/13,0)</f>
        <v>0</v>
      </c>
      <c r="AJ46" s="65">
        <f>IF('SSR 5'!$G$10&lt;=5,'PR sum'!$C46/13,0)</f>
        <v>0</v>
      </c>
      <c r="AK46" s="65">
        <f>IF('SSR 5'!$G$10&lt;=6,'PR sum'!$C46/13,0)</f>
        <v>0</v>
      </c>
      <c r="AL46" s="65">
        <f>IF('SSR 5'!$G$10&lt;=7,'PR sum'!$C46/13,0)</f>
        <v>0</v>
      </c>
      <c r="AM46" s="65">
        <f>IF('SSR 5'!$G$10&lt;=8,'PR sum'!$C46/13,0)</f>
        <v>0</v>
      </c>
      <c r="AN46" s="65">
        <f>IF('SSR 5'!$G$10&lt;=9,'PR sum'!$C46/13,0)</f>
        <v>0</v>
      </c>
      <c r="AO46" s="65">
        <f>IF('SSR 5'!$G$10&lt;=10,'PR sum'!$C46/13,0)</f>
        <v>0</v>
      </c>
      <c r="AP46" s="65">
        <f>IF('SSR 1'!$G$10&lt;=11,'PR sum'!$C46/13,0)</f>
        <v>0</v>
      </c>
      <c r="AQ46" s="65">
        <f>IF('SSR 5'!$G$10&lt;=12,'PR sum'!$C46/13,0)</f>
        <v>0</v>
      </c>
      <c r="AR46" s="65">
        <f>IF('SSR 5'!$G$10&lt;=13,'PR sum'!$C46/13,0)</f>
        <v>0</v>
      </c>
      <c r="AT46" s="65">
        <f>IF('SSR 5'!$G$10&lt;2,'PR sum'!$D46/13,0)</f>
        <v>0</v>
      </c>
      <c r="AU46" s="65">
        <f>IF('SSR 5'!$G$10&lt;=2,'PR sum'!$D46/13,0)</f>
        <v>0</v>
      </c>
      <c r="AV46" s="65">
        <f>IF('SSR 5'!$G$10&lt;=3,'PR sum'!$D46/13,0)</f>
        <v>0</v>
      </c>
      <c r="AW46" s="65">
        <f>IF('SSR 5'!$G$10&lt;=4,'PR sum'!$D46/13,0)</f>
        <v>0</v>
      </c>
      <c r="AX46" s="65">
        <f>IF('SSR 5'!$G$10&lt;=5,'PR sum'!$D46/13,0)</f>
        <v>0</v>
      </c>
      <c r="AY46" s="65">
        <f>IF('SSR 5'!$G$10&lt;=6,'PR sum'!$D46/13,0)</f>
        <v>0</v>
      </c>
      <c r="AZ46" s="65">
        <f>IF('SSR 5'!$G$10&lt;=7,'PR sum'!$D46/13,0)</f>
        <v>0</v>
      </c>
      <c r="BA46" s="65">
        <f>IF('SSR 5'!$G$10&lt;=8,'PR sum'!$D46/13,0)</f>
        <v>0</v>
      </c>
      <c r="BB46" s="65">
        <f>IF('SSR 5'!$G$10&lt;=9,'PR sum'!$D46/13,0)</f>
        <v>0</v>
      </c>
      <c r="BC46" s="65">
        <f>IF('SSR 5'!$G$10&lt;=10,'PR sum'!$D46/13,0)</f>
        <v>0</v>
      </c>
      <c r="BD46" s="65">
        <f>IF('SSR 1'!$G$10&lt;=11,'PR sum'!$D46/13,0)</f>
        <v>0</v>
      </c>
      <c r="BE46" s="65">
        <f>IF('SSR 5'!$G$10&lt;=12,'PR sum'!$D46/13,0)</f>
        <v>0</v>
      </c>
      <c r="BF46" s="65">
        <f>IF('SSR 5'!$G$10&lt;=13,'PR sum'!$D46/13,0)</f>
        <v>0</v>
      </c>
      <c r="BH46" s="65">
        <f>IF('SSR 5'!$G$10&lt;2,'PR sum'!$E46/13,0)</f>
        <v>0</v>
      </c>
      <c r="BI46" s="65">
        <f>IF('SSR 5'!$G$10&lt;=2,'PR sum'!$E46/13,0)</f>
        <v>0</v>
      </c>
      <c r="BJ46" s="65">
        <f>IF('SSR 5'!$G$10&lt;=3,'PR sum'!$E46/13,0)</f>
        <v>0</v>
      </c>
      <c r="BK46" s="65">
        <f>IF('SSR 5'!$G$10&lt;=4,'PR sum'!$E46/13,0)</f>
        <v>0</v>
      </c>
      <c r="BL46" s="65">
        <f>IF('SSR 5'!$G$10&lt;=5,'PR sum'!$E46/13,0)</f>
        <v>0</v>
      </c>
      <c r="BM46" s="65">
        <f>IF('SSR 5'!$G$10&lt;=6,'PR sum'!$E46/13,0)</f>
        <v>0</v>
      </c>
      <c r="BN46" s="65">
        <f>IF('SSR 5'!$G$10&lt;=7,'PR sum'!$E46/13,0)</f>
        <v>0</v>
      </c>
      <c r="BO46" s="65">
        <f>IF('SSR 5'!$G$10&lt;=8,'PR sum'!$E46/13,0)</f>
        <v>0</v>
      </c>
      <c r="BP46" s="65">
        <f>IF('SSR 5'!$G$10&lt;=9,'PR sum'!$E46/13,0)</f>
        <v>0</v>
      </c>
      <c r="BQ46" s="65">
        <f>IF('SSR 5'!$G$10&lt;=10,'PR sum'!$E46/13,0)</f>
        <v>0</v>
      </c>
      <c r="BR46" s="65">
        <f>IF('SSR 1'!$G$10&lt;=11,'PR sum'!$E46/13,0)</f>
        <v>0</v>
      </c>
      <c r="BS46" s="65">
        <f>IF('SSR 5'!$G$10&lt;=12,'PR sum'!$E46/13,0)</f>
        <v>0</v>
      </c>
      <c r="BT46" s="65">
        <f>IF('SSR 5'!$G$10&lt;=13,'PR sum'!$E46/13,0)</f>
        <v>0</v>
      </c>
      <c r="BV46" s="65">
        <f>IF('SSR 5'!$G$10&lt;2,'PR sum'!$F46/13,0)</f>
        <v>0</v>
      </c>
      <c r="BW46" s="65">
        <f>IF('SSR 5'!$G$10&lt;=2,'PR sum'!$F46/13,0)</f>
        <v>0</v>
      </c>
      <c r="BX46" s="65">
        <f>IF('SSR 5'!$G$10&lt;=3,'PR sum'!$F46/13,0)</f>
        <v>0</v>
      </c>
      <c r="BY46" s="65">
        <f>IF('SSR 5'!$G$10&lt;=4,'PR sum'!$F46/13,0)</f>
        <v>0</v>
      </c>
      <c r="BZ46" s="65">
        <f>IF('SSR 5'!$G$10&lt;=5,'PR sum'!$F46/13,0)</f>
        <v>0</v>
      </c>
      <c r="CA46" s="65">
        <f>IF('SSR 5'!$G$10&lt;=6,'PR sum'!$F46/13,0)</f>
        <v>0</v>
      </c>
      <c r="CB46" s="65">
        <f>IF('SSR 5'!$G$10&lt;=7,'PR sum'!$F46/13,0)</f>
        <v>0</v>
      </c>
      <c r="CC46" s="65">
        <f>IF('SSR 5'!$G$10&lt;=8,'PR sum'!$F46/13,0)</f>
        <v>0</v>
      </c>
      <c r="CD46" s="65">
        <f>IF('SSR 5'!$G$10&lt;=9,'PR sum'!$F46/13,0)</f>
        <v>0</v>
      </c>
      <c r="CE46" s="65">
        <f>IF('SSR 5'!$G$10&lt;=10,'PR sum'!$F46/13,0)</f>
        <v>0</v>
      </c>
      <c r="CF46" s="65">
        <f>IF('SSR 1'!$G$10&lt;=11,'PR sum'!$F46/13,0)</f>
        <v>0</v>
      </c>
      <c r="CG46" s="65">
        <f>IF('SSR 5'!$G$10&lt;=12,'PR sum'!$F46/13,0)</f>
        <v>0</v>
      </c>
      <c r="CH46" s="65">
        <f>IF('SSR 5'!$G$10&lt;=13,'PR sum'!$F46/13,0)</f>
        <v>0</v>
      </c>
      <c r="CJ46" s="299">
        <f t="shared" si="102"/>
        <v>0</v>
      </c>
      <c r="CK46" s="299">
        <f>IF(SUM($R46:S46,$AF46:AG46,$AT46:AU46,$BH46:BI46,$BV46:BW46)&lt;$J$4,(SUM($R46:S46,$AF46:$AG46,$AT46:$AU46,$BH46:BI46,$BV46:BW46)*$J$5)-SUM($CJ46:CJ46),(($J$4*$J$5)-SUM($CJ46:CJ46)))</f>
        <v>0</v>
      </c>
      <c r="CL46" s="299">
        <f>IF(SUM($R46:T46,$AF46:AH46,$AT46:AV46,$BH46:BJ46,$BV46:BX46)&lt;$J$4,(SUM($R46:T46,$AF46:$AG46,$AT46:$AU46,$BH46:BJ46,$BV46:BX46)*$J$5)-SUM($CJ46:CK46),(($J$4*$J$5)-SUM($CJ46:CK46)))</f>
        <v>0</v>
      </c>
      <c r="CM46" s="299">
        <f>IF(SUM($R46:U46,$AF46:AI46,$AT46:AW46,$BH46:BK46,$BV46:BY46)&lt;$J$4,(SUM($R46:U46,$AF46:$AG46,$AT46:$AU46,$BH46:BK46,$BV46:BY46)*$J$5)-SUM($CJ46:CL46),(($J$4*$J$5)-SUM($CJ46:CL46)))</f>
        <v>0</v>
      </c>
      <c r="CN46" s="299">
        <f>IF(SUM($R46:V46,$AF46:AJ46,$AT46:AX46,$BH46:BL46,$BV46:BZ46)&lt;$J$4,(SUM($R46:V46,$AF46:$AG46,$AT46:$AU46,$BH46:BL46,$BV46:BZ46)*$J$5)-SUM($CJ46:CM46),(($J$4*$J$5)-SUM($CJ46:CM46)))</f>
        <v>0</v>
      </c>
      <c r="CO46" s="299">
        <f>IF(SUM($R46:W46,$AF46:AK46,$AT46:AY46,$BH46:BM46,$BV46:CA46)&lt;$J$4,(SUM($R46:W46,$AF46:$AG46,$AT46:$AU46,$BH46:BM46,$BV46:CA46)*$J$5)-SUM($CJ46:CN46),(($J$4*$J$5)-SUM($CJ46:CN46)))</f>
        <v>0</v>
      </c>
      <c r="CP46" s="299">
        <f>IF(SUM($R46:X46,$AF46:AL46,$AT46:AZ46,$BH46:BN46,$BV46:CB46)&lt;$J$4,(SUM($R46:X46,$AF46:$AG46,$AT46:$AU46,$BH46:BN46,$BV46:CB46)*$J$5)-SUM($CJ46:CO46),(($J$4*$J$5)-SUM($CJ46:CO46)))</f>
        <v>0</v>
      </c>
      <c r="CQ46" s="299">
        <f>IF(SUM($R46:Y46,$AF46:AM46,$AT46:BA46,$BH46:BO46,$BV46:CC46)&lt;$J$4,(SUM($R46:Y46,$AF46:$AG46,$AT46:$AU46,$BH46:BO46,$BV46:CC46)*$J$5)-SUM($CJ46:CP46),(($J$4*$J$5)-SUM($CJ46:CP46)))</f>
        <v>0</v>
      </c>
      <c r="CR46" s="299">
        <f>IF(SUM($R46:Z46,$AF46:AN46,$AT46:BB46,$BH46:BP46,$BV46:CD46)&lt;$J$4,(SUM($R46:Z46,$AF46:$AG46,$AT46:$AU46,$BH46:BP46,$BV46:CD46)*$J$5)-SUM($CJ46:CQ46),(($J$4*$J$5)-SUM($CJ46:CQ46)))</f>
        <v>0</v>
      </c>
      <c r="CS46" s="299">
        <f>IF(SUM($R46:AA46,$AF46:AO46,$AT46:BC46,$BH46:BQ46,$BV46:CE46)&lt;$J$4,(SUM($R46:AA46,$AF46:$AG46,$AT46:$AU46,$BH46:BQ46,$BV46:CE46)*$J$5)-SUM($CJ46:CR46),(($J$4*$J$5)-SUM($CJ46:CR46)))</f>
        <v>0</v>
      </c>
      <c r="CT46" s="299">
        <f>IF(SUM($R46:AB46,$AF46:AP46,$AT46:BD46,$BH46:BR46,$BV46:CF46)&lt;$J$4,(SUM($R46:AB46,$AF46:$AG46,$AT46:$AU46,$BH46:BR46,$BV46:CF46)*$J$5)-SUM($CJ46:CS46),(($J$4*$J$5)-SUM($CJ46:CS46)))</f>
        <v>0</v>
      </c>
      <c r="CU46" s="299">
        <f>IF(SUM($R46:AC46,$AF46:AQ46,$AT46:BE46,$BH46:BS46,$BV46:CG46)&lt;$J$4,(SUM($R46:AC46,$AF46:$AG46,$AT46:$AU46,$BH46:BS46,$BV46:CG46)*$J$5)-SUM($CJ46:CT46),(($J$4*$J$5)-SUM($CJ46:CT46)))</f>
        <v>0</v>
      </c>
      <c r="CV46" s="299">
        <f>IF(SUM($R46:AD46,$AF46:AR46,$AT46:BF46,$BH46:BT46,$BV46:CH46)&lt;$J$4,(SUM($R46:AD46,$AF46:$AG46,$AT46:$AU46,$BH46:BT46,$BV46:CH46)*$J$5)-SUM($CJ46:CU46),(($J$4*$J$5)-SUM($CJ46:CU46)))</f>
        <v>0</v>
      </c>
      <c r="CX46" s="299">
        <f t="shared" si="103"/>
        <v>0</v>
      </c>
      <c r="CY46" s="299">
        <f>IF(SUM($R46:S46,$AF46:AG46,$AT46:AU46,$BH46:BI46,$BV46:BW46)&lt;$K$4,(SUM($R46:S46,$AF46:AG46,$AT46:AU46,$BH46:BI46,$BV46:BW46)*$K$5)-SUM($CX46),(($K$4*$K$5)-SUM($CX46)))</f>
        <v>0</v>
      </c>
      <c r="CZ46" s="299">
        <f>IF(SUM($R46:T46,$AF46:AH46,$AT46:AV46,$BH46:BJ46,$BV46:BX46)&lt;$K$4,(SUM($R46:T46,$AF46:AH46,$AT46:AV46,$BH46:BJ46,$BV46:BX46)*$K$5)-SUM($CX46:CY46),(($K$4*$K$5)-SUM($CX46:CY46)))</f>
        <v>0</v>
      </c>
      <c r="DA46" s="299">
        <f>IF(SUM($R46:U46,$AF46:AI46,$AT46:AW46,$BH46:BK46,$BV46:BY46)&lt;$K$4,(SUM($R46:U46,$AF46:AI46,$AT46:AW46,$BH46:BK46,$BV46:BY46)*$K$5)-SUM($CX46:CZ46),(($K$4*$K$5)-SUM($CX46:CZ46)))</f>
        <v>0</v>
      </c>
      <c r="DB46" s="299">
        <f>IF(SUM($R46:V46,$AF46:AJ46,$AT46:AX46,$BH46:BL46,$BV46:BZ46)&lt;$K$4,(SUM($R46:V46,$AF46:AJ46,$AT46:AX46,$BH46:BL46,$BV46:BZ46)*$K$5)-SUM($CX46:DA46),(($K$4*$K$5)-SUM($CX46:DA46)))</f>
        <v>0</v>
      </c>
      <c r="DC46" s="299">
        <f>IF(SUM($R46:W46,$AF46:AK46,$AT46:AY46,$BH46:BM46,$BV46:CA46)&lt;$K$4,(SUM($R46:W46,$AF46:AK46,$AT46:AY46,$BH46:BM46,$BV46:CA46)*$K$5)-SUM($CX46:DB46),(($K$4*$K$5)-SUM($CX46:DB46)))</f>
        <v>0</v>
      </c>
      <c r="DD46" s="299">
        <f>IF(SUM($R46:X46,$AF46:AL46,$AT46:AZ46,$BH46:BN46,$BV46:CB46)&lt;$K$4,(SUM($R46:X46,$AF46:AL46,$AT46:AZ46,$BH46:BN46,$BV46:CB46)*$K$5)-SUM($CX46:DC46),(($K$4*$K$5)-SUM($CX46:DC46)))</f>
        <v>0</v>
      </c>
      <c r="DE46" s="299">
        <f>IF(SUM($R46:Y46,$AF46:AM46,$AT46:BA46,$BH46:BO46,$BV46:CC46)&lt;$K$4,(SUM($R46:Y46,$AF46:AM46,$AT46:BA46,$BH46:BO46,$BV46:CC46)*$K$5)-SUM($CX46:DD46),(($K$4*$K$5)-SUM($CX46:DD46)))</f>
        <v>0</v>
      </c>
      <c r="DF46" s="299">
        <f>IF(SUM($R46:Z46,$AF46:AN46,$AT46:BB46,$BH46:BP46,$BV46:CD46)&lt;$K$4,(SUM($R46:Z46,$AF46:AN46,$AT46:BB46,$BH46:BP46,$BV46:CD46)*$K$5)-SUM($CX46:DE46),(($K$4*$K$5)-SUM($CX46:DE46)))</f>
        <v>0</v>
      </c>
      <c r="DG46" s="299">
        <f>IF(SUM($R46:AA46,$AF46:AO46,$AT46:BC46,$BH46:BQ46,$BV46:CE46)&lt;$K$4,(SUM($R46:AA46,$AF46:AO46,$AT46:BC46,$BH46:BQ46,$BV46:CE46)*$K$5)-SUM($CX46:DF46),(($K$4*$K$5)-SUM($CX46:DF46)))</f>
        <v>0</v>
      </c>
      <c r="DH46" s="299">
        <f>IF(SUM($R46:AB46,$AF46:AP46,$AT46:BD46,$BH46:BR46,$BV46:CF46)&lt;$K$4,(SUM($R46:AB46,$AF46:AP46,$AT46:BD46,$BH46:BR46,$BV46:CF46)*$K$5)-SUM($CX46:DG46),(($K$4*$K$5)-SUM($CX46:DG46)))</f>
        <v>0</v>
      </c>
      <c r="DI46" s="299">
        <f>IF(SUM($R46:AC46,$AF46:AQ46,$AT46:BE46,$BH46:BS46,$BV46:CG46)&lt;$K$4,(SUM($R46:AC46,$AF46:AQ46,$AT46:BE46,$BH46:BS46,$BV46:CG46)*$K$5)-SUM($CX46:DH46),(($K$4*$K$5)-SUM($CX46:DH46)))</f>
        <v>0</v>
      </c>
      <c r="DJ46" s="299">
        <f>IF(SUM($R46:AD46,$AF46:AR46,$AT46:BF46,$BH46:BT46,$BV46:CH46)&lt;$K$4,(SUM($R46:AD46,$AF46:AR46,$AT46:BF46,$BH46:BT46,$BV46:CH46)*$K$5)-SUM($CX46:DI46),(($K$4*$K$5)-SUM($CX46:DI46)))</f>
        <v>0</v>
      </c>
      <c r="DL46" s="299">
        <f t="shared" si="104"/>
        <v>0</v>
      </c>
      <c r="DM46" s="299">
        <f t="shared" si="105"/>
        <v>0</v>
      </c>
      <c r="DN46" s="299">
        <f t="shared" si="106"/>
        <v>0</v>
      </c>
      <c r="DO46" s="299">
        <f t="shared" si="107"/>
        <v>0</v>
      </c>
      <c r="DP46" s="299">
        <f t="shared" si="108"/>
        <v>0</v>
      </c>
      <c r="DQ46" s="299">
        <f t="shared" si="109"/>
        <v>0</v>
      </c>
      <c r="DR46" s="299">
        <f t="shared" si="110"/>
        <v>0</v>
      </c>
      <c r="DS46" s="299">
        <f t="shared" si="111"/>
        <v>0</v>
      </c>
      <c r="DT46" s="299">
        <f t="shared" si="112"/>
        <v>0</v>
      </c>
      <c r="DU46" s="299">
        <f t="shared" si="113"/>
        <v>0</v>
      </c>
      <c r="DV46" s="299">
        <f t="shared" si="114"/>
        <v>0</v>
      </c>
      <c r="DW46" s="299">
        <f t="shared" si="115"/>
        <v>0</v>
      </c>
      <c r="DX46" s="299">
        <f t="shared" si="116"/>
        <v>0</v>
      </c>
      <c r="DZ46" s="299">
        <f>IF(SUM($R46:R46,$AF46:AF46,$AT46:AT46,$BH46:BH46,$BV46:BV46)&lt;$M$4,SUM(R46,AF46,AT46,BH46,BV46)*$M$5,($M$4*$M$5-SUM(DY46:$DY46)))</f>
        <v>0</v>
      </c>
      <c r="EA46" s="299">
        <f>IF(SUM($R46:S46,$AF46:AG46,$AT46:AU46,$BH46:BI46,$BV46:BW46)&lt;$M$4,SUM(S46,AG46,AU46,BI46,BW46)*$M$5,($M$4*$M$5-SUM($DZ46:DZ46)))</f>
        <v>0</v>
      </c>
      <c r="EB46" s="299">
        <f>IF(SUM($R46:T46,$AF46:AH46,$AT46:AV46,$BH46:BJ46,$BV46:BX46)&lt;$M$4,SUM(T46,AH46,AV46,BJ46,BX46)*$M$5,($M$4*$M$5-SUM($DZ46:EA46)))</f>
        <v>0</v>
      </c>
      <c r="EC46" s="299">
        <f>IF(SUM($R46:U46,$AF46:AI46,$AT46:AW46,$BH46:BK46,$BV46:BY46)&lt;$M$4,SUM(U46,AI46,AW46,BK46,BY46)*$M$5,($M$4*$M$5-SUM($DZ46:EB46)))</f>
        <v>0</v>
      </c>
      <c r="ED46" s="299">
        <f>IF(SUM($R46:V46,$AF46:AJ46,$AT46:AX46,$BH46:BL46,$BV46:BZ46)&lt;$M$4,SUM(V46,AJ46,AX46,BL46,BZ46)*$M$5,($M$4*$M$5-SUM($DZ46:EC46)))</f>
        <v>0</v>
      </c>
      <c r="EE46" s="299">
        <f>IF(SUM($R46:W46,$AF46:AK46,$AT46:AY46,$BH46:BM46,$BV46:CA46)&lt;$M$4,SUM(W46,AK46,AY46,BM46,CA46)*$M$5,($M$4*$M$5-SUM($DZ46:ED46)))</f>
        <v>0</v>
      </c>
      <c r="EF46" s="299">
        <f>IF(SUM($R46:X46,$AF46:AL46,$AT46:AZ46,$BH46:BN46,$BV46:CB46)&lt;$M$4,SUM(X46,AL46,AZ46,BN46,CB46)*$M$5,($M$4*$M$5-SUM($DZ46:EE46)))</f>
        <v>0</v>
      </c>
      <c r="EG46" s="299">
        <f>IF(SUM($R46:Y46,$AF46:AM46,$AT46:BA46,$BH46:BO46,$BV46:CC46)&lt;$M$4,SUM(Y46,AM46,BA46,BO46,CC46)*$M$5,($M$4*$M$5-SUM($DZ46:EF46)))</f>
        <v>0</v>
      </c>
      <c r="EH46" s="299">
        <f>IF(SUM($R46:Z46,$AF46:AN46,$AT46:BB46,$BH46:BP46,$BV46:CD46)&lt;$M$4,SUM(Z46,AN46,BB46,BP46,CD46)*$M$5,($M$4*$M$5-SUM($DZ46:EG46)))</f>
        <v>0</v>
      </c>
      <c r="EI46" s="299">
        <f>IF(SUM($R46:AA46,$AF46:AO46,$AT46:BC46,$BH46:BQ46,$BV46:CE46)&lt;$M$4,SUM(AA46,AO46,BC46,BQ46,CE46)*$M$5,($M$4*$M$5-SUM($DZ46:EH46)))</f>
        <v>0</v>
      </c>
      <c r="EJ46" s="299">
        <f>IF(SUM($R46:AB46,$AF46:AP46,$AT46:BD46,$BH46:BR46,$BV46:CF46)&lt;$M$4,SUM(AB46,AP46,BD46,BR46,CF46)*$M$5,($M$4*$M$5-SUM($DZ46:EI46)))</f>
        <v>0</v>
      </c>
      <c r="EK46" s="299">
        <f>IF(SUM($R46:AC46,$AF46:AQ46,$AT46:BE46,$BH46:BS46,$BV46:CG46)&lt;$M$4,SUM(AC46,AQ46,BE46,BS46,CG46)*$M$5,($M$4*$M$5-SUM($DZ46:EJ46)))</f>
        <v>0</v>
      </c>
      <c r="EL46" s="299">
        <f>IF(SUM($R46:AD46,$AF46:AR46,$AT46:BF46,$BH46:BT46,$BV46:CH46)&lt;$M$4,SUM(AD46,AR46,BF46,BT46,CH46)*$M$5,($M$4*$M$5-SUM($DZ46:EK46)))</f>
        <v>0</v>
      </c>
      <c r="EN46" s="299">
        <f t="shared" si="117"/>
        <v>0</v>
      </c>
      <c r="EO46" s="299">
        <f t="shared" si="118"/>
        <v>0</v>
      </c>
      <c r="EP46" s="299">
        <f t="shared" si="119"/>
        <v>0</v>
      </c>
      <c r="EQ46" s="299">
        <f t="shared" si="120"/>
        <v>0</v>
      </c>
      <c r="ER46" s="299">
        <f t="shared" si="121"/>
        <v>0</v>
      </c>
      <c r="ES46" s="299">
        <f t="shared" si="122"/>
        <v>0</v>
      </c>
      <c r="ET46" s="299">
        <f t="shared" si="123"/>
        <v>0</v>
      </c>
      <c r="EU46" s="299">
        <f t="shared" si="124"/>
        <v>0</v>
      </c>
      <c r="EV46" s="299">
        <f t="shared" si="125"/>
        <v>0</v>
      </c>
      <c r="EW46" s="299">
        <f t="shared" si="126"/>
        <v>0</v>
      </c>
      <c r="EX46" s="299">
        <f t="shared" si="127"/>
        <v>0</v>
      </c>
      <c r="EY46" s="299">
        <f t="shared" si="128"/>
        <v>0</v>
      </c>
      <c r="EZ46" s="299">
        <f t="shared" si="129"/>
        <v>0</v>
      </c>
    </row>
    <row r="47" spans="1:156" x14ac:dyDescent="0.2">
      <c r="A47" s="68" t="str">
        <f>+'SSR 6'!$B$9</f>
        <v>SSR 6</v>
      </c>
      <c r="B47" s="29">
        <f>+'SSR 6'!$G$24</f>
        <v>0</v>
      </c>
      <c r="C47" s="29">
        <f>+'SSR 6'!$G$39+'SSR 6'!$G$44</f>
        <v>0</v>
      </c>
      <c r="D47" s="29">
        <f>+'SSR 6'!$G$30+'SSR 6'!$G$31</f>
        <v>0</v>
      </c>
      <c r="E47" s="29">
        <f>+'SSR 6'!$G$47</f>
        <v>0</v>
      </c>
      <c r="F47" s="29">
        <f>SUM('SSR 6'!$G$49:$G$56)</f>
        <v>0</v>
      </c>
      <c r="G47" s="63">
        <f t="shared" si="131"/>
        <v>0</v>
      </c>
      <c r="H47" s="310"/>
      <c r="I47" s="302"/>
      <c r="J47" s="299">
        <f t="shared" si="98"/>
        <v>0</v>
      </c>
      <c r="K47" s="299">
        <f t="shared" si="130"/>
        <v>0</v>
      </c>
      <c r="L47" s="299">
        <f t="shared" si="99"/>
        <v>0</v>
      </c>
      <c r="M47" s="299">
        <f>IF(G47&lt;$M$4,G47*$M$5,$M$4*$M$5)</f>
        <v>0</v>
      </c>
      <c r="N47" s="299">
        <f t="shared" si="101"/>
        <v>0</v>
      </c>
      <c r="O47" s="103"/>
      <c r="P47" s="63">
        <f>'SSR 6'!$C$39</f>
        <v>0</v>
      </c>
      <c r="Q47" s="63">
        <f>'SSR 6'!E34</f>
        <v>0</v>
      </c>
      <c r="R47" s="65">
        <f>IF('SSR 6'!$G$10&lt;2,'PR sum'!$B47/13,0)</f>
        <v>0</v>
      </c>
      <c r="S47" s="65">
        <f>IF('SSR 6'!$G$10&lt;=2,'PR sum'!$B47/13,0)</f>
        <v>0</v>
      </c>
      <c r="T47" s="65">
        <f>IF('SSR 6'!$G$10&lt;=3,'PR sum'!$B47/13,0)</f>
        <v>0</v>
      </c>
      <c r="U47" s="65">
        <f>IF('SSR 6'!$G$10&lt;=4,'PR sum'!$B47/13,0)</f>
        <v>0</v>
      </c>
      <c r="V47" s="65">
        <f>IF('SSR 6'!$G$10&lt;=5,'PR sum'!$B47/13,0)</f>
        <v>0</v>
      </c>
      <c r="W47" s="65">
        <f>IF('SSR 6'!$G$10&lt;=6,'PR sum'!$B47/13,0)</f>
        <v>0</v>
      </c>
      <c r="X47" s="65">
        <f>IF('SSR 6'!$G$10&lt;=7,'PR sum'!$B47/13,0)</f>
        <v>0</v>
      </c>
      <c r="Y47" s="65">
        <f>IF('SSR 6'!$G$10&lt;=8,'PR sum'!$B47/13,0)</f>
        <v>0</v>
      </c>
      <c r="Z47" s="65">
        <f>IF('SSR 6'!$G$10&lt;=9,'PR sum'!$B47/13,0)</f>
        <v>0</v>
      </c>
      <c r="AA47" s="65">
        <f>IF('SSR 6'!$G$10&lt;=10,'PR sum'!$B47/13,0)</f>
        <v>0</v>
      </c>
      <c r="AB47" s="65">
        <f>IF('SSR 1'!$G$10&lt;=11,'PR sum'!$B47/13,0)</f>
        <v>0</v>
      </c>
      <c r="AC47" s="65">
        <f>IF('SSR 6'!$G$10&lt;=12,'PR sum'!$B47/13,0)</f>
        <v>0</v>
      </c>
      <c r="AD47" s="65">
        <f>IF('SSR 6'!$G$10&lt;=13,'PR sum'!$B47/13,0)</f>
        <v>0</v>
      </c>
      <c r="AF47" s="65">
        <f>IF('SSR 6'!$G$10&lt;2,'PR sum'!$C47/13,0)</f>
        <v>0</v>
      </c>
      <c r="AG47" s="65">
        <f>IF('SSR 6'!$G$10&lt;=2,'PR sum'!$C47/13,0)</f>
        <v>0</v>
      </c>
      <c r="AH47" s="65">
        <f>IF('SSR 6'!$G$10&lt;=3,'PR sum'!$C47/13,0)</f>
        <v>0</v>
      </c>
      <c r="AI47" s="65">
        <f>IF('SSR 6'!$G$10&lt;=4,'PR sum'!$C47/13,0)</f>
        <v>0</v>
      </c>
      <c r="AJ47" s="65">
        <f>IF('SSR 6'!$G$10&lt;=5,'PR sum'!$C47/13,0)</f>
        <v>0</v>
      </c>
      <c r="AK47" s="65">
        <f>IF('SSR 6'!$G$10&lt;=6,'PR sum'!$C47/13,0)</f>
        <v>0</v>
      </c>
      <c r="AL47" s="65">
        <f>IF('SSR 6'!$G$10&lt;=7,'PR sum'!$C47/13,0)</f>
        <v>0</v>
      </c>
      <c r="AM47" s="65">
        <f>IF('SSR 6'!$G$10&lt;=8,'PR sum'!$C47/13,0)</f>
        <v>0</v>
      </c>
      <c r="AN47" s="65">
        <f>IF('SSR 6'!$G$10&lt;=9,'PR sum'!$C47/13,0)</f>
        <v>0</v>
      </c>
      <c r="AO47" s="65">
        <f>IF('SSR 6'!$G$10&lt;=10,'PR sum'!$C47/13,0)</f>
        <v>0</v>
      </c>
      <c r="AP47" s="65">
        <f>IF('SSR 1'!$G$10&lt;=11,'PR sum'!$C47/13,0)</f>
        <v>0</v>
      </c>
      <c r="AQ47" s="65">
        <f>IF('SSR 6'!$G$10&lt;=12,'PR sum'!$C47/13,0)</f>
        <v>0</v>
      </c>
      <c r="AR47" s="65">
        <f>IF('SSR 6'!$G$10&lt;=13,'PR sum'!$C47/13,0)</f>
        <v>0</v>
      </c>
      <c r="AT47" s="65">
        <f>IF('SSR 6'!$G$10&lt;2,'PR sum'!$D47/13,0)</f>
        <v>0</v>
      </c>
      <c r="AU47" s="65">
        <f>IF('SSR 6'!$G$10&lt;=2,'PR sum'!$D47/13,0)</f>
        <v>0</v>
      </c>
      <c r="AV47" s="65">
        <f>IF('SSR 6'!$G$10&lt;=3,'PR sum'!$D47/13,0)</f>
        <v>0</v>
      </c>
      <c r="AW47" s="65">
        <f>IF('SSR 6'!$G$10&lt;=4,'PR sum'!$D47/13,0)</f>
        <v>0</v>
      </c>
      <c r="AX47" s="65">
        <f>IF('SSR 6'!$G$10&lt;=5,'PR sum'!$D47/13,0)</f>
        <v>0</v>
      </c>
      <c r="AY47" s="65">
        <f>IF('SSR 6'!$G$10&lt;=6,'PR sum'!$D47/13,0)</f>
        <v>0</v>
      </c>
      <c r="AZ47" s="65">
        <f>IF('SSR 6'!$G$10&lt;=7,'PR sum'!$D47/13,0)</f>
        <v>0</v>
      </c>
      <c r="BA47" s="65">
        <f>IF('SSR 6'!$G$10&lt;=8,'PR sum'!$D47/13,0)</f>
        <v>0</v>
      </c>
      <c r="BB47" s="65">
        <f>IF('SSR 6'!$G$10&lt;=9,'PR sum'!$D47/13,0)</f>
        <v>0</v>
      </c>
      <c r="BC47" s="65">
        <f>IF('SSR 6'!$G$10&lt;=10,'PR sum'!$D47/13,0)</f>
        <v>0</v>
      </c>
      <c r="BD47" s="65">
        <f>IF('SSR 1'!$G$10&lt;=11,'PR sum'!$D47/13,0)</f>
        <v>0</v>
      </c>
      <c r="BE47" s="65">
        <f>IF('SSR 6'!$G$10&lt;=12,'PR sum'!$D47/13,0)</f>
        <v>0</v>
      </c>
      <c r="BF47" s="65">
        <f>IF('SSR 6'!$G$10&lt;=13,'PR sum'!$D47/13,0)</f>
        <v>0</v>
      </c>
      <c r="BH47" s="65">
        <f>IF('SSR 6'!$G$10&lt;2,'PR sum'!$E47/13,0)</f>
        <v>0</v>
      </c>
      <c r="BI47" s="65">
        <f>IF('SSR 6'!$G$10&lt;=2,'PR sum'!$E47/13,0)</f>
        <v>0</v>
      </c>
      <c r="BJ47" s="65">
        <f>IF('SSR 6'!$G$10&lt;=3,'PR sum'!$E47/13,0)</f>
        <v>0</v>
      </c>
      <c r="BK47" s="65">
        <f>IF('SSR 6'!$G$10&lt;=4,'PR sum'!$E47/13,0)</f>
        <v>0</v>
      </c>
      <c r="BL47" s="65">
        <f>IF('SSR 6'!$G$10&lt;=5,'PR sum'!$E47/13,0)</f>
        <v>0</v>
      </c>
      <c r="BM47" s="65">
        <f>IF('SSR 6'!$G$10&lt;=6,'PR sum'!$E47/13,0)</f>
        <v>0</v>
      </c>
      <c r="BN47" s="65">
        <f>IF('SSR 6'!$G$10&lt;=7,'PR sum'!$E47/13,0)</f>
        <v>0</v>
      </c>
      <c r="BO47" s="65">
        <f>IF('SSR 6'!$G$10&lt;=8,'PR sum'!$E47/13,0)</f>
        <v>0</v>
      </c>
      <c r="BP47" s="65">
        <f>IF('SSR 6'!$G$10&lt;=9,'PR sum'!$E47/13,0)</f>
        <v>0</v>
      </c>
      <c r="BQ47" s="65">
        <f>IF('SSR 6'!$G$10&lt;=10,'PR sum'!$E47/13,0)</f>
        <v>0</v>
      </c>
      <c r="BR47" s="65">
        <f>IF('SSR 1'!$G$10&lt;=11,'PR sum'!$E47/13,0)</f>
        <v>0</v>
      </c>
      <c r="BS47" s="65">
        <f>IF('SSR 6'!$G$10&lt;=12,'PR sum'!$E47/13,0)</f>
        <v>0</v>
      </c>
      <c r="BT47" s="65">
        <f>IF('SSR 6'!$G$10&lt;=13,'PR sum'!$E47/13,0)</f>
        <v>0</v>
      </c>
      <c r="BV47" s="65">
        <f>IF('SSR 6'!$G$10&lt;2,'PR sum'!$F47/13,0)</f>
        <v>0</v>
      </c>
      <c r="BW47" s="65">
        <f>IF('SSR 6'!$G$10&lt;=2,'PR sum'!$F47/13,0)</f>
        <v>0</v>
      </c>
      <c r="BX47" s="65">
        <f>IF('SSR 6'!$G$10&lt;=3,'PR sum'!$F47/13,0)</f>
        <v>0</v>
      </c>
      <c r="BY47" s="65">
        <f>IF('SSR 6'!$G$10&lt;=4,'PR sum'!$F47/13,0)</f>
        <v>0</v>
      </c>
      <c r="BZ47" s="65">
        <f>IF('SSR 6'!$G$10&lt;=5,'PR sum'!$F47/13,0)</f>
        <v>0</v>
      </c>
      <c r="CA47" s="65">
        <f>IF('SSR 6'!$G$10&lt;=6,'PR sum'!$F47/13,0)</f>
        <v>0</v>
      </c>
      <c r="CB47" s="65">
        <f>IF('SSR 6'!$G$10&lt;=7,'PR sum'!$F47/13,0)</f>
        <v>0</v>
      </c>
      <c r="CC47" s="65">
        <f>IF('SSR 6'!$G$10&lt;=8,'PR sum'!$F47/13,0)</f>
        <v>0</v>
      </c>
      <c r="CD47" s="65">
        <f>IF('SSR 6'!$G$10&lt;=9,'PR sum'!$F47/13,0)</f>
        <v>0</v>
      </c>
      <c r="CE47" s="65">
        <f>IF('SSR 6'!$G$10&lt;=10,'PR sum'!$F47/13,0)</f>
        <v>0</v>
      </c>
      <c r="CF47" s="65">
        <f>IF('SSR 1'!$G$10&lt;=11,'PR sum'!$F47/13,0)</f>
        <v>0</v>
      </c>
      <c r="CG47" s="65">
        <f>IF('SSR 6'!$G$10&lt;=12,'PR sum'!$F47/13,0)</f>
        <v>0</v>
      </c>
      <c r="CH47" s="65">
        <f>IF('SSR 6'!$G$10&lt;=13,'PR sum'!$F47/13,0)</f>
        <v>0</v>
      </c>
      <c r="CJ47" s="299">
        <f t="shared" si="102"/>
        <v>0</v>
      </c>
      <c r="CK47" s="299">
        <f>IF(SUM($R47:S47,$AF47:AG47,$AT47:AU47,$BH47:BI47,$BV47:BW47)&lt;$J$4,(SUM($R47:S47,$AF47:$AG47,$AT47:$AU47,$BH47:BI47,$BV47:BW47)*$J$5)-SUM($CJ47:CJ47),(($J$4*$J$5)-SUM($CJ47:CJ47)))</f>
        <v>0</v>
      </c>
      <c r="CL47" s="299">
        <f>IF(SUM($R47:T47,$AF47:AH47,$AT47:AV47,$BH47:BJ47,$BV47:BX47)&lt;$J$4,(SUM($R47:T47,$AF47:$AG47,$AT47:$AU47,$BH47:BJ47,$BV47:BX47)*$J$5)-SUM($CJ47:CK47),(($J$4*$J$5)-SUM($CJ47:CK47)))</f>
        <v>0</v>
      </c>
      <c r="CM47" s="299">
        <f>IF(SUM($R47:U47,$AF47:AI47,$AT47:AW47,$BH47:BK47,$BV47:BY47)&lt;$J$4,(SUM($R47:U47,$AF47:$AG47,$AT47:$AU47,$BH47:BK47,$BV47:BY47)*$J$5)-SUM($CJ47:CL47),(($J$4*$J$5)-SUM($CJ47:CL47)))</f>
        <v>0</v>
      </c>
      <c r="CN47" s="299">
        <f>IF(SUM($R47:V47,$AF47:AJ47,$AT47:AX47,$BH47:BL47,$BV47:BZ47)&lt;$J$4,(SUM($R47:V47,$AF47:$AG47,$AT47:$AU47,$BH47:BL47,$BV47:BZ47)*$J$5)-SUM($CJ47:CM47),(($J$4*$J$5)-SUM($CJ47:CM47)))</f>
        <v>0</v>
      </c>
      <c r="CO47" s="299">
        <f>IF(SUM($R47:W47,$AF47:AK47,$AT47:AY47,$BH47:BM47,$BV47:CA47)&lt;$J$4,(SUM($R47:W47,$AF47:$AG47,$AT47:$AU47,$BH47:BM47,$BV47:CA47)*$J$5)-SUM($CJ47:CN47),(($J$4*$J$5)-SUM($CJ47:CN47)))</f>
        <v>0</v>
      </c>
      <c r="CP47" s="299">
        <f>IF(SUM($R47:X47,$AF47:AL47,$AT47:AZ47,$BH47:BN47,$BV47:CB47)&lt;$J$4,(SUM($R47:X47,$AF47:$AG47,$AT47:$AU47,$BH47:BN47,$BV47:CB47)*$J$5)-SUM($CJ47:CO47),(($J$4*$J$5)-SUM($CJ47:CO47)))</f>
        <v>0</v>
      </c>
      <c r="CQ47" s="299">
        <f>IF(SUM($R47:Y47,$AF47:AM47,$AT47:BA47,$BH47:BO47,$BV47:CC47)&lt;$J$4,(SUM($R47:Y47,$AF47:$AG47,$AT47:$AU47,$BH47:BO47,$BV47:CC47)*$J$5)-SUM($CJ47:CP47),(($J$4*$J$5)-SUM($CJ47:CP47)))</f>
        <v>0</v>
      </c>
      <c r="CR47" s="299">
        <f>IF(SUM($R47:Z47,$AF47:AN47,$AT47:BB47,$BH47:BP47,$BV47:CD47)&lt;$J$4,(SUM($R47:Z47,$AF47:$AG47,$AT47:$AU47,$BH47:BP47,$BV47:CD47)*$J$5)-SUM($CJ47:CQ47),(($J$4*$J$5)-SUM($CJ47:CQ47)))</f>
        <v>0</v>
      </c>
      <c r="CS47" s="299">
        <f>IF(SUM($R47:AA47,$AF47:AO47,$AT47:BC47,$BH47:BQ47,$BV47:CE47)&lt;$J$4,(SUM($R47:AA47,$AF47:$AG47,$AT47:$AU47,$BH47:BQ47,$BV47:CE47)*$J$5)-SUM($CJ47:CR47),(($J$4*$J$5)-SUM($CJ47:CR47)))</f>
        <v>0</v>
      </c>
      <c r="CT47" s="299">
        <f>IF(SUM($R47:AB47,$AF47:AP47,$AT47:BD47,$BH47:BR47,$BV47:CF47)&lt;$J$4,(SUM($R47:AB47,$AF47:$AG47,$AT47:$AU47,$BH47:BR47,$BV47:CF47)*$J$5)-SUM($CJ47:CS47),(($J$4*$J$5)-SUM($CJ47:CS47)))</f>
        <v>0</v>
      </c>
      <c r="CU47" s="299">
        <f>IF(SUM($R47:AC47,$AF47:AQ47,$AT47:BE47,$BH47:BS47,$BV47:CG47)&lt;$J$4,(SUM($R47:AC47,$AF47:$AG47,$AT47:$AU47,$BH47:BS47,$BV47:CG47)*$J$5)-SUM($CJ47:CT47),(($J$4*$J$5)-SUM($CJ47:CT47)))</f>
        <v>0</v>
      </c>
      <c r="CV47" s="299">
        <f>IF(SUM($R47:AD47,$AF47:AR47,$AT47:BF47,$BH47:BT47,$BV47:CH47)&lt;$J$4,(SUM($R47:AD47,$AF47:$AG47,$AT47:$AU47,$BH47:BT47,$BV47:CH47)*$J$5)-SUM($CJ47:CU47),(($J$4*$J$5)-SUM($CJ47:CU47)))</f>
        <v>0</v>
      </c>
      <c r="CX47" s="299">
        <f t="shared" si="103"/>
        <v>0</v>
      </c>
      <c r="CY47" s="299">
        <f>IF(SUM($R47:S47,$AF47:AG47,$AT47:AU47,$BH47:BI47,$BV47:BW47)&lt;$K$4,(SUM($R47:S47,$AF47:AG47,$AT47:AU47,$BH47:BI47,$BV47:BW47)*$K$5)-SUM($CX47),(($K$4*$K$5)-SUM($CX47)))</f>
        <v>0</v>
      </c>
      <c r="CZ47" s="299">
        <f>IF(SUM($R47:T47,$AF47:AH47,$AT47:AV47,$BH47:BJ47,$BV47:BX47)&lt;$K$4,(SUM($R47:T47,$AF47:AH47,$AT47:AV47,$BH47:BJ47,$BV47:BX47)*$K$5)-SUM($CX47:CY47),(($K$4*$K$5)-SUM($CX47:CY47)))</f>
        <v>0</v>
      </c>
      <c r="DA47" s="299">
        <f>IF(SUM($R47:U47,$AF47:AI47,$AT47:AW47,$BH47:BK47,$BV47:BY47)&lt;$K$4,(SUM($R47:U47,$AF47:AI47,$AT47:AW47,$BH47:BK47,$BV47:BY47)*$K$5)-SUM($CX47:CZ47),(($K$4*$K$5)-SUM($CX47:CZ47)))</f>
        <v>0</v>
      </c>
      <c r="DB47" s="299">
        <f>IF(SUM($R47:V47,$AF47:AJ47,$AT47:AX47,$BH47:BL47,$BV47:BZ47)&lt;$K$4,(SUM($R47:V47,$AF47:AJ47,$AT47:AX47,$BH47:BL47,$BV47:BZ47)*$K$5)-SUM($CX47:DA47),(($K$4*$K$5)-SUM($CX47:DA47)))</f>
        <v>0</v>
      </c>
      <c r="DC47" s="299">
        <f>IF(SUM($R47:W47,$AF47:AK47,$AT47:AY47,$BH47:BM47,$BV47:CA47)&lt;$K$4,(SUM($R47:W47,$AF47:AK47,$AT47:AY47,$BH47:BM47,$BV47:CA47)*$K$5)-SUM($CX47:DB47),(($K$4*$K$5)-SUM($CX47:DB47)))</f>
        <v>0</v>
      </c>
      <c r="DD47" s="299">
        <f>IF(SUM($R47:X47,$AF47:AL47,$AT47:AZ47,$BH47:BN47,$BV47:CB47)&lt;$K$4,(SUM($R47:X47,$AF47:AL47,$AT47:AZ47,$BH47:BN47,$BV47:CB47)*$K$5)-SUM($CX47:DC47),(($K$4*$K$5)-SUM($CX47:DC47)))</f>
        <v>0</v>
      </c>
      <c r="DE47" s="299">
        <f>IF(SUM($R47:Y47,$AF47:AM47,$AT47:BA47,$BH47:BO47,$BV47:CC47)&lt;$K$4,(SUM($R47:Y47,$AF47:AM47,$AT47:BA47,$BH47:BO47,$BV47:CC47)*$K$5)-SUM($CX47:DD47),(($K$4*$K$5)-SUM($CX47:DD47)))</f>
        <v>0</v>
      </c>
      <c r="DF47" s="299">
        <f>IF(SUM($R47:Z47,$AF47:AN47,$AT47:BB47,$BH47:BP47,$BV47:CD47)&lt;$K$4,(SUM($R47:Z47,$AF47:AN47,$AT47:BB47,$BH47:BP47,$BV47:CD47)*$K$5)-SUM($CX47:DE47),(($K$4*$K$5)-SUM($CX47:DE47)))</f>
        <v>0</v>
      </c>
      <c r="DG47" s="299">
        <f>IF(SUM($R47:AA47,$AF47:AO47,$AT47:BC47,$BH47:BQ47,$BV47:CE47)&lt;$K$4,(SUM($R47:AA47,$AF47:AO47,$AT47:BC47,$BH47:BQ47,$BV47:CE47)*$K$5)-SUM($CX47:DF47),(($K$4*$K$5)-SUM($CX47:DF47)))</f>
        <v>0</v>
      </c>
      <c r="DH47" s="299">
        <f>IF(SUM($R47:AB47,$AF47:AP47,$AT47:BD47,$BH47:BR47,$BV47:CF47)&lt;$K$4,(SUM($R47:AB47,$AF47:AP47,$AT47:BD47,$BH47:BR47,$BV47:CF47)*$K$5)-SUM($CX47:DG47),(($K$4*$K$5)-SUM($CX47:DG47)))</f>
        <v>0</v>
      </c>
      <c r="DI47" s="299">
        <f>IF(SUM($R47:AC47,$AF47:AQ47,$AT47:BE47,$BH47:BS47,$BV47:CG47)&lt;$K$4,(SUM($R47:AC47,$AF47:AQ47,$AT47:BE47,$BH47:BS47,$BV47:CG47)*$K$5)-SUM($CX47:DH47),(($K$4*$K$5)-SUM($CX47:DH47)))</f>
        <v>0</v>
      </c>
      <c r="DJ47" s="299">
        <f>IF(SUM($R47:AD47,$AF47:AR47,$AT47:BF47,$BH47:BT47,$BV47:CH47)&lt;$K$4,(SUM($R47:AD47,$AF47:AR47,$AT47:BF47,$BH47:BT47,$BV47:CH47)*$K$5)-SUM($CX47:DI47),(($K$4*$K$5)-SUM($CX47:DI47)))</f>
        <v>0</v>
      </c>
      <c r="DL47" s="299">
        <f t="shared" si="104"/>
        <v>0</v>
      </c>
      <c r="DM47" s="299">
        <f t="shared" si="105"/>
        <v>0</v>
      </c>
      <c r="DN47" s="299">
        <f t="shared" si="106"/>
        <v>0</v>
      </c>
      <c r="DO47" s="299">
        <f t="shared" si="107"/>
        <v>0</v>
      </c>
      <c r="DP47" s="299">
        <f t="shared" si="108"/>
        <v>0</v>
      </c>
      <c r="DQ47" s="299">
        <f t="shared" si="109"/>
        <v>0</v>
      </c>
      <c r="DR47" s="299">
        <f t="shared" si="110"/>
        <v>0</v>
      </c>
      <c r="DS47" s="299">
        <f t="shared" si="111"/>
        <v>0</v>
      </c>
      <c r="DT47" s="299">
        <f t="shared" si="112"/>
        <v>0</v>
      </c>
      <c r="DU47" s="299">
        <f t="shared" si="113"/>
        <v>0</v>
      </c>
      <c r="DV47" s="299">
        <f t="shared" si="114"/>
        <v>0</v>
      </c>
      <c r="DW47" s="299">
        <f t="shared" si="115"/>
        <v>0</v>
      </c>
      <c r="DX47" s="299">
        <f t="shared" si="116"/>
        <v>0</v>
      </c>
      <c r="DZ47" s="299">
        <f>IF(SUM($R47:R47,$AF47:AF47,$AT47:AT47,$BH47:BH47,$BV47:BV47)&lt;$M$4,SUM(R47,AF47,AT47,BH47,BV47)*$M$5,($M$4*$M$5-SUM(DY47:$DY47)))</f>
        <v>0</v>
      </c>
      <c r="EA47" s="299">
        <f>IF(SUM($R47:S47,$AF47:AG47,$AT47:AU47,$BH47:BI47,$BV47:BW47)&lt;$M$4,SUM(S47,AG47,AU47,BI47,BW47)*$M$5,($M$4*$M$5-SUM($DZ47:DZ47)))</f>
        <v>0</v>
      </c>
      <c r="EB47" s="299">
        <f>IF(SUM($R47:T47,$AF47:AH47,$AT47:AV47,$BH47:BJ47,$BV47:BX47)&lt;$M$4,SUM(T47,AH47,AV47,BJ47,BX47)*$M$5,($M$4*$M$5-SUM($DZ47:EA47)))</f>
        <v>0</v>
      </c>
      <c r="EC47" s="299">
        <f>IF(SUM($R47:U47,$AF47:AI47,$AT47:AW47,$BH47:BK47,$BV47:BY47)&lt;$M$4,SUM(U47,AI47,AW47,BK47,BY47)*$M$5,($M$4*$M$5-SUM($DZ47:EB47)))</f>
        <v>0</v>
      </c>
      <c r="ED47" s="299">
        <f>IF(SUM($R47:V47,$AF47:AJ47,$AT47:AX47,$BH47:BL47,$BV47:BZ47)&lt;$M$4,SUM(V47,AJ47,AX47,BL47,BZ47)*$M$5,($M$4*$M$5-SUM($DZ47:EC47)))</f>
        <v>0</v>
      </c>
      <c r="EE47" s="299">
        <f>IF(SUM($R47:W47,$AF47:AK47,$AT47:AY47,$BH47:BM47,$BV47:CA47)&lt;$M$4,SUM(W47,AK47,AY47,BM47,CA47)*$M$5,($M$4*$M$5-SUM($DZ47:ED47)))</f>
        <v>0</v>
      </c>
      <c r="EF47" s="299">
        <f>IF(SUM($R47:X47,$AF47:AL47,$AT47:AZ47,$BH47:BN47,$BV47:CB47)&lt;$M$4,SUM(X47,AL47,AZ47,BN47,CB47)*$M$5,($M$4*$M$5-SUM($DZ47:EE47)))</f>
        <v>0</v>
      </c>
      <c r="EG47" s="299">
        <f>IF(SUM($R47:Y47,$AF47:AM47,$AT47:BA47,$BH47:BO47,$BV47:CC47)&lt;$M$4,SUM(Y47,AM47,BA47,BO47,CC47)*$M$5,($M$4*$M$5-SUM($DZ47:EF47)))</f>
        <v>0</v>
      </c>
      <c r="EH47" s="299">
        <f>IF(SUM($R47:Z47,$AF47:AN47,$AT47:BB47,$BH47:BP47,$BV47:CD47)&lt;$M$4,SUM(Z47,AN47,BB47,BP47,CD47)*$M$5,($M$4*$M$5-SUM($DZ47:EG47)))</f>
        <v>0</v>
      </c>
      <c r="EI47" s="299">
        <f>IF(SUM($R47:AA47,$AF47:AO47,$AT47:BC47,$BH47:BQ47,$BV47:CE47)&lt;$M$4,SUM(AA47,AO47,BC47,BQ47,CE47)*$M$5,($M$4*$M$5-SUM($DZ47:EH47)))</f>
        <v>0</v>
      </c>
      <c r="EJ47" s="299">
        <f>IF(SUM($R47:AB47,$AF47:AP47,$AT47:BD47,$BH47:BR47,$BV47:CF47)&lt;$M$4,SUM(AB47,AP47,BD47,BR47,CF47)*$M$5,($M$4*$M$5-SUM($DZ47:EI47)))</f>
        <v>0</v>
      </c>
      <c r="EK47" s="299">
        <f>IF(SUM($R47:AC47,$AF47:AQ47,$AT47:BE47,$BH47:BS47,$BV47:CG47)&lt;$M$4,SUM(AC47,AQ47,BE47,BS47,CG47)*$M$5,($M$4*$M$5-SUM($DZ47:EJ47)))</f>
        <v>0</v>
      </c>
      <c r="EL47" s="299">
        <f>IF(SUM($R47:AD47,$AF47:AR47,$AT47:BF47,$BH47:BT47,$BV47:CH47)&lt;$M$4,SUM(AD47,AR47,BF47,BT47,CH47)*$M$5,($M$4*$M$5-SUM($DZ47:EK47)))</f>
        <v>0</v>
      </c>
      <c r="EN47" s="299">
        <f t="shared" si="117"/>
        <v>0</v>
      </c>
      <c r="EO47" s="299">
        <f t="shared" si="118"/>
        <v>0</v>
      </c>
      <c r="EP47" s="299">
        <f t="shared" si="119"/>
        <v>0</v>
      </c>
      <c r="EQ47" s="299">
        <f t="shared" si="120"/>
        <v>0</v>
      </c>
      <c r="ER47" s="299">
        <f t="shared" si="121"/>
        <v>0</v>
      </c>
      <c r="ES47" s="299">
        <f t="shared" si="122"/>
        <v>0</v>
      </c>
      <c r="ET47" s="299">
        <f t="shared" si="123"/>
        <v>0</v>
      </c>
      <c r="EU47" s="299">
        <f t="shared" si="124"/>
        <v>0</v>
      </c>
      <c r="EV47" s="299">
        <f t="shared" si="125"/>
        <v>0</v>
      </c>
      <c r="EW47" s="299">
        <f t="shared" si="126"/>
        <v>0</v>
      </c>
      <c r="EX47" s="299">
        <f t="shared" si="127"/>
        <v>0</v>
      </c>
      <c r="EY47" s="299">
        <f t="shared" si="128"/>
        <v>0</v>
      </c>
      <c r="EZ47" s="299">
        <f t="shared" si="129"/>
        <v>0</v>
      </c>
    </row>
    <row r="48" spans="1:156" x14ac:dyDescent="0.2">
      <c r="A48" s="68" t="str">
        <f>+'SSR 7'!$B$9</f>
        <v>SSR 7</v>
      </c>
      <c r="B48" s="29">
        <f>+'SSR 7'!$G$24</f>
        <v>0</v>
      </c>
      <c r="C48" s="29">
        <f>+'SSR 7'!$G$39+'SSR 7'!$G$44</f>
        <v>0</v>
      </c>
      <c r="D48" s="29">
        <f>+'SSR 7'!$G$30+'SSR 7'!$G$31</f>
        <v>0</v>
      </c>
      <c r="E48" s="29">
        <f>+'SSR 7'!$G$47</f>
        <v>0</v>
      </c>
      <c r="F48" s="29">
        <f>SUM('SSR 7'!$G$49:$G$56)</f>
        <v>0</v>
      </c>
      <c r="G48" s="63">
        <f t="shared" si="131"/>
        <v>0</v>
      </c>
      <c r="H48" s="310"/>
      <c r="I48" s="302"/>
      <c r="J48" s="299">
        <f t="shared" si="98"/>
        <v>0</v>
      </c>
      <c r="K48" s="299">
        <f t="shared" si="130"/>
        <v>0</v>
      </c>
      <c r="L48" s="299">
        <f t="shared" si="99"/>
        <v>0</v>
      </c>
      <c r="M48" s="299">
        <f t="shared" si="100"/>
        <v>0</v>
      </c>
      <c r="N48" s="299">
        <f t="shared" si="101"/>
        <v>0</v>
      </c>
      <c r="O48" s="103"/>
      <c r="P48" s="63">
        <f>'SSR 7'!$C$39</f>
        <v>0</v>
      </c>
      <c r="Q48" s="63">
        <f>'SSR 7'!E34</f>
        <v>0</v>
      </c>
      <c r="R48" s="65">
        <f>IF('SSR 7'!$G$10&lt;2,'PR sum'!$B48/13,0)</f>
        <v>0</v>
      </c>
      <c r="S48" s="65">
        <f>IF('SSR 7'!$G$10&lt;=2,'PR sum'!$B48/13,0)</f>
        <v>0</v>
      </c>
      <c r="T48" s="65">
        <f>IF('SSR 7'!$G$10&lt;=3,'PR sum'!$B48/13,0)</f>
        <v>0</v>
      </c>
      <c r="U48" s="65">
        <f>IF('SSR 7'!$G$10&lt;=4,'PR sum'!$B48/13,0)</f>
        <v>0</v>
      </c>
      <c r="V48" s="65">
        <f>IF('SSR 7'!$G$10&lt;=5,'PR sum'!$B48/13,0)</f>
        <v>0</v>
      </c>
      <c r="W48" s="65">
        <f>IF('SSR 7'!$G$10&lt;=6,'PR sum'!$B48/13,0)</f>
        <v>0</v>
      </c>
      <c r="X48" s="65">
        <f>IF('SSR 7'!$G$10&lt;=7,'PR sum'!$B48/13,0)</f>
        <v>0</v>
      </c>
      <c r="Y48" s="65">
        <f>IF('SSR 7'!$G$10&lt;=8,'PR sum'!$B48/13,0)</f>
        <v>0</v>
      </c>
      <c r="Z48" s="65">
        <f>IF('SSR 7'!$G$10&lt;=9,'PR sum'!$B48/13,0)</f>
        <v>0</v>
      </c>
      <c r="AA48" s="65">
        <f>IF('SSR 7'!$G$10&lt;=10,'PR sum'!$B48/13,0)</f>
        <v>0</v>
      </c>
      <c r="AB48" s="65">
        <f>IF('SSR 1'!$G$10&lt;=11,'PR sum'!$B48/13,0)</f>
        <v>0</v>
      </c>
      <c r="AC48" s="65">
        <f>IF('SSR 7'!$G$10&lt;=12,'PR sum'!$B48/13,0)</f>
        <v>0</v>
      </c>
      <c r="AD48" s="65">
        <f>IF('SSR 7'!$G$10&lt;=13,'PR sum'!$B48/13,0)</f>
        <v>0</v>
      </c>
      <c r="AF48" s="65">
        <f>IF('SSR 7'!$G$10&lt;2,'PR sum'!$C48/13,0)</f>
        <v>0</v>
      </c>
      <c r="AG48" s="65">
        <f>IF('SSR 7'!$G$10&lt;=2,'PR sum'!$C48/13,0)</f>
        <v>0</v>
      </c>
      <c r="AH48" s="65">
        <f>IF('SSR 7'!$G$10&lt;=3,'PR sum'!$C48/13,0)</f>
        <v>0</v>
      </c>
      <c r="AI48" s="65">
        <f>IF('SSR 7'!$G$10&lt;=4,'PR sum'!$C48/13,0)</f>
        <v>0</v>
      </c>
      <c r="AJ48" s="65">
        <f>IF('SSR 7'!$G$10&lt;=5,'PR sum'!$C48/13,0)</f>
        <v>0</v>
      </c>
      <c r="AK48" s="65">
        <f>IF('SSR 7'!$G$10&lt;=6,'PR sum'!$C48/13,0)</f>
        <v>0</v>
      </c>
      <c r="AL48" s="65">
        <f>IF('SSR 7'!$G$10&lt;=7,'PR sum'!$C48/13,0)</f>
        <v>0</v>
      </c>
      <c r="AM48" s="65">
        <f>IF('SSR 7'!$G$10&lt;=8,'PR sum'!$C48/13,0)</f>
        <v>0</v>
      </c>
      <c r="AN48" s="65">
        <f>IF('SSR 7'!$G$10&lt;=9,'PR sum'!$C48/13,0)</f>
        <v>0</v>
      </c>
      <c r="AO48" s="65">
        <f>IF('SSR 7'!$G$10&lt;=10,'PR sum'!$C48/13,0)</f>
        <v>0</v>
      </c>
      <c r="AP48" s="65">
        <f>IF('SSR 1'!$G$10&lt;=11,'PR sum'!$C48/13,0)</f>
        <v>0</v>
      </c>
      <c r="AQ48" s="65">
        <f>IF('SSR 7'!$G$10&lt;=12,'PR sum'!$C48/13,0)</f>
        <v>0</v>
      </c>
      <c r="AR48" s="65">
        <f>IF('SSR 7'!$G$10&lt;=13,'PR sum'!$C48/13,0)</f>
        <v>0</v>
      </c>
      <c r="AT48" s="65">
        <f>IF('SSR 7'!$G$10&lt;2,'PR sum'!$D48/13,0)</f>
        <v>0</v>
      </c>
      <c r="AU48" s="65">
        <f>IF('SSR 7'!$G$10&lt;=2,'PR sum'!$D48/13,0)</f>
        <v>0</v>
      </c>
      <c r="AV48" s="65">
        <f>IF('SSR 7'!$G$10&lt;=3,'PR sum'!$D48/13,0)</f>
        <v>0</v>
      </c>
      <c r="AW48" s="65">
        <f>IF('SSR 7'!$G$10&lt;=4,'PR sum'!$D48/13,0)</f>
        <v>0</v>
      </c>
      <c r="AX48" s="65">
        <f>IF('SSR 7'!$G$10&lt;=5,'PR sum'!$D48/13,0)</f>
        <v>0</v>
      </c>
      <c r="AY48" s="65">
        <f>IF('SSR 7'!$G$10&lt;=6,'PR sum'!$D48/13,0)</f>
        <v>0</v>
      </c>
      <c r="AZ48" s="65">
        <f>IF('SSR 7'!$G$10&lt;=7,'PR sum'!$D48/13,0)</f>
        <v>0</v>
      </c>
      <c r="BA48" s="65">
        <f>IF('SSR 7'!$G$10&lt;=8,'PR sum'!$D48/13,0)</f>
        <v>0</v>
      </c>
      <c r="BB48" s="65">
        <f>IF('SSR 7'!$G$10&lt;=9,'PR sum'!$D48/13,0)</f>
        <v>0</v>
      </c>
      <c r="BC48" s="65">
        <f>IF('SSR 7'!$G$10&lt;=10,'PR sum'!$D48/13,0)</f>
        <v>0</v>
      </c>
      <c r="BD48" s="65">
        <f>IF('SSR 1'!$G$10&lt;=11,'PR sum'!$D48/13,0)</f>
        <v>0</v>
      </c>
      <c r="BE48" s="65">
        <f>IF('SSR 7'!$G$10&lt;=12,'PR sum'!$D48/13,0)</f>
        <v>0</v>
      </c>
      <c r="BF48" s="65">
        <f>IF('SSR 7'!$G$10&lt;=13,'PR sum'!$D48/13,0)</f>
        <v>0</v>
      </c>
      <c r="BH48" s="65">
        <f>IF('SSR 7'!$G$10&lt;2,'PR sum'!$E48/13,0)</f>
        <v>0</v>
      </c>
      <c r="BI48" s="65">
        <f>IF('SSR 7'!$G$10&lt;=2,'PR sum'!$E48/13,0)</f>
        <v>0</v>
      </c>
      <c r="BJ48" s="65">
        <f>IF('SSR 7'!$G$10&lt;=3,'PR sum'!$E48/13,0)</f>
        <v>0</v>
      </c>
      <c r="BK48" s="65">
        <f>IF('SSR 7'!$G$10&lt;=4,'PR sum'!$E48/13,0)</f>
        <v>0</v>
      </c>
      <c r="BL48" s="65">
        <f>IF('SSR 7'!$G$10&lt;=5,'PR sum'!$E48/13,0)</f>
        <v>0</v>
      </c>
      <c r="BM48" s="65">
        <f>IF('SSR 7'!$G$10&lt;=6,'PR sum'!$E48/13,0)</f>
        <v>0</v>
      </c>
      <c r="BN48" s="65">
        <f>IF('SSR 7'!$G$10&lt;=7,'PR sum'!$E48/13,0)</f>
        <v>0</v>
      </c>
      <c r="BO48" s="65">
        <f>IF('SSR 7'!$G$10&lt;=8,'PR sum'!$E48/13,0)</f>
        <v>0</v>
      </c>
      <c r="BP48" s="65">
        <f>IF('SSR 7'!$G$10&lt;=9,'PR sum'!$E48/13,0)</f>
        <v>0</v>
      </c>
      <c r="BQ48" s="65">
        <f>IF('SSR 7'!$G$10&lt;=10,'PR sum'!$E48/13,0)</f>
        <v>0</v>
      </c>
      <c r="BR48" s="65">
        <f>IF('SSR 1'!$G$10&lt;=11,'PR sum'!$E48/13,0)</f>
        <v>0</v>
      </c>
      <c r="BS48" s="65">
        <f>IF('SSR 7'!$G$10&lt;=12,'PR sum'!$E48/13,0)</f>
        <v>0</v>
      </c>
      <c r="BT48" s="65">
        <f>IF('SSR 7'!$G$10&lt;=13,'PR sum'!$E48/13,0)</f>
        <v>0</v>
      </c>
      <c r="BV48" s="65">
        <f>IF('SSR 7'!$G$10&lt;2,'PR sum'!$F48/13,0)</f>
        <v>0</v>
      </c>
      <c r="BW48" s="65">
        <f>IF('SSR 7'!$G$10&lt;=2,'PR sum'!$F48/13,0)</f>
        <v>0</v>
      </c>
      <c r="BX48" s="65">
        <f>IF('SSR 7'!$G$10&lt;=3,'PR sum'!$F48/13,0)</f>
        <v>0</v>
      </c>
      <c r="BY48" s="65">
        <f>IF('SSR 7'!$G$10&lt;=4,'PR sum'!$F48/13,0)</f>
        <v>0</v>
      </c>
      <c r="BZ48" s="65">
        <f>IF('SSR 7'!$G$10&lt;=5,'PR sum'!$F48/13,0)</f>
        <v>0</v>
      </c>
      <c r="CA48" s="65">
        <f>IF('SSR 7'!$G$10&lt;=6,'PR sum'!$F48/13,0)</f>
        <v>0</v>
      </c>
      <c r="CB48" s="65">
        <f>IF('SSR 7'!$G$10&lt;=7,'PR sum'!$F48/13,0)</f>
        <v>0</v>
      </c>
      <c r="CC48" s="65">
        <f>IF('SSR 7'!$G$10&lt;=8,'PR sum'!$F48/13,0)</f>
        <v>0</v>
      </c>
      <c r="CD48" s="65">
        <f>IF('SSR 7'!$G$10&lt;=9,'PR sum'!$F48/13,0)</f>
        <v>0</v>
      </c>
      <c r="CE48" s="65">
        <f>IF('SSR 7'!$G$10&lt;=10,'PR sum'!$F48/13,0)</f>
        <v>0</v>
      </c>
      <c r="CF48" s="65">
        <f>IF('SSR 1'!$G$10&lt;=11,'PR sum'!$F48/13,0)</f>
        <v>0</v>
      </c>
      <c r="CG48" s="65">
        <f>IF('SSR 7'!$G$10&lt;=12,'PR sum'!$F48/13,0)</f>
        <v>0</v>
      </c>
      <c r="CH48" s="65">
        <f>IF('SSR 7'!$G$10&lt;=13,'PR sum'!$F48/13,0)</f>
        <v>0</v>
      </c>
      <c r="CJ48" s="299">
        <f t="shared" si="102"/>
        <v>0</v>
      </c>
      <c r="CK48" s="299">
        <f>IF(SUM($R48:S48,$AF48:AG48,$AT48:AU48,$BH48:BI48,$BV48:BW48)&lt;$J$4,(SUM($R48:S48,$AF48:$AG48,$AT48:$AU48,$BH48:BI48,$BV48:BW48)*$J$5)-SUM($CJ48:CJ48),(($J$4*$J$5)-SUM($CJ48:CJ48)))</f>
        <v>0</v>
      </c>
      <c r="CL48" s="299">
        <f>IF(SUM($R48:T48,$AF48:AH48,$AT48:AV48,$BH48:BJ48,$BV48:BX48)&lt;$J$4,(SUM($R48:T48,$AF48:$AG48,$AT48:$AU48,$BH48:BJ48,$BV48:BX48)*$J$5)-SUM($CJ48:CK48),(($J$4*$J$5)-SUM($CJ48:CK48)))</f>
        <v>0</v>
      </c>
      <c r="CM48" s="299">
        <f>IF(SUM($R48:U48,$AF48:AI48,$AT48:AW48,$BH48:BK48,$BV48:BY48)&lt;$J$4,(SUM($R48:U48,$AF48:$AG48,$AT48:$AU48,$BH48:BK48,$BV48:BY48)*$J$5)-SUM($CJ48:CL48),(($J$4*$J$5)-SUM($CJ48:CL48)))</f>
        <v>0</v>
      </c>
      <c r="CN48" s="299">
        <f>IF(SUM($R48:V48,$AF48:AJ48,$AT48:AX48,$BH48:BL48,$BV48:BZ48)&lt;$J$4,(SUM($R48:V48,$AF48:$AG48,$AT48:$AU48,$BH48:BL48,$BV48:BZ48)*$J$5)-SUM($CJ48:CM48),(($J$4*$J$5)-SUM($CJ48:CM48)))</f>
        <v>0</v>
      </c>
      <c r="CO48" s="299">
        <f>IF(SUM($R48:W48,$AF48:AK48,$AT48:AY48,$BH48:BM48,$BV48:CA48)&lt;$J$4,(SUM($R48:W48,$AF48:$AG48,$AT48:$AU48,$BH48:BM48,$BV48:CA48)*$J$5)-SUM($CJ48:CN48),(($J$4*$J$5)-SUM($CJ48:CN48)))</f>
        <v>0</v>
      </c>
      <c r="CP48" s="299">
        <f>IF(SUM($R48:X48,$AF48:AL48,$AT48:AZ48,$BH48:BN48,$BV48:CB48)&lt;$J$4,(SUM($R48:X48,$AF48:$AG48,$AT48:$AU48,$BH48:BN48,$BV48:CB48)*$J$5)-SUM($CJ48:CO48),(($J$4*$J$5)-SUM($CJ48:CO48)))</f>
        <v>0</v>
      </c>
      <c r="CQ48" s="299">
        <f>IF(SUM($R48:Y48,$AF48:AM48,$AT48:BA48,$BH48:BO48,$BV48:CC48)&lt;$J$4,(SUM($R48:Y48,$AF48:$AG48,$AT48:$AU48,$BH48:BO48,$BV48:CC48)*$J$5)-SUM($CJ48:CP48),(($J$4*$J$5)-SUM($CJ48:CP48)))</f>
        <v>0</v>
      </c>
      <c r="CR48" s="299">
        <f>IF(SUM($R48:Z48,$AF48:AN48,$AT48:BB48,$BH48:BP48,$BV48:CD48)&lt;$J$4,(SUM($R48:Z48,$AF48:$AG48,$AT48:$AU48,$BH48:BP48,$BV48:CD48)*$J$5)-SUM($CJ48:CQ48),(($J$4*$J$5)-SUM($CJ48:CQ48)))</f>
        <v>0</v>
      </c>
      <c r="CS48" s="299">
        <f>IF(SUM($R48:AA48,$AF48:AO48,$AT48:BC48,$BH48:BQ48,$BV48:CE48)&lt;$J$4,(SUM($R48:AA48,$AF48:$AG48,$AT48:$AU48,$BH48:BQ48,$BV48:CE48)*$J$5)-SUM($CJ48:CR48),(($J$4*$J$5)-SUM($CJ48:CR48)))</f>
        <v>0</v>
      </c>
      <c r="CT48" s="299">
        <f>IF(SUM($R48:AB48,$AF48:AP48,$AT48:BD48,$BH48:BR48,$BV48:CF48)&lt;$J$4,(SUM($R48:AB48,$AF48:$AG48,$AT48:$AU48,$BH48:BR48,$BV48:CF48)*$J$5)-SUM($CJ48:CS48),(($J$4*$J$5)-SUM($CJ48:CS48)))</f>
        <v>0</v>
      </c>
      <c r="CU48" s="299">
        <f>IF(SUM($R48:AC48,$AF48:AQ48,$AT48:BE48,$BH48:BS48,$BV48:CG48)&lt;$J$4,(SUM($R48:AC48,$AF48:$AG48,$AT48:$AU48,$BH48:BS48,$BV48:CG48)*$J$5)-SUM($CJ48:CT48),(($J$4*$J$5)-SUM($CJ48:CT48)))</f>
        <v>0</v>
      </c>
      <c r="CV48" s="299">
        <f>IF(SUM($R48:AD48,$AF48:AR48,$AT48:BF48,$BH48:BT48,$BV48:CH48)&lt;$J$4,(SUM($R48:AD48,$AF48:$AG48,$AT48:$AU48,$BH48:BT48,$BV48:CH48)*$J$5)-SUM($CJ48:CU48),(($J$4*$J$5)-SUM($CJ48:CU48)))</f>
        <v>0</v>
      </c>
      <c r="CX48" s="299">
        <f t="shared" si="103"/>
        <v>0</v>
      </c>
      <c r="CY48" s="299">
        <f>IF(SUM($R48:S48,$AF48:AG48,$AT48:AU48,$BH48:BI48,$BV48:BW48)&lt;$K$4,(SUM($R48:S48,$AF48:AG48,$AT48:AU48,$BH48:BI48,$BV48:BW48)*$K$5)-SUM($CX48),(($K$4*$K$5)-SUM($CX48)))</f>
        <v>0</v>
      </c>
      <c r="CZ48" s="299">
        <f>IF(SUM($R48:T48,$AF48:AH48,$AT48:AV48,$BH48:BJ48,$BV48:BX48)&lt;$K$4,(SUM($R48:T48,$AF48:AH48,$AT48:AV48,$BH48:BJ48,$BV48:BX48)*$K$5)-SUM($CX48:CY48),(($K$4*$K$5)-SUM($CX48:CY48)))</f>
        <v>0</v>
      </c>
      <c r="DA48" s="299">
        <f>IF(SUM($R48:U48,$AF48:AI48,$AT48:AW48,$BH48:BK48,$BV48:BY48)&lt;$K$4,(SUM($R48:U48,$AF48:AI48,$AT48:AW48,$BH48:BK48,$BV48:BY48)*$K$5)-SUM($CX48:CZ48),(($K$4*$K$5)-SUM($CX48:CZ48)))</f>
        <v>0</v>
      </c>
      <c r="DB48" s="299">
        <f>IF(SUM($R48:V48,$AF48:AJ48,$AT48:AX48,$BH48:BL48,$BV48:BZ48)&lt;$K$4,(SUM($R48:V48,$AF48:AJ48,$AT48:AX48,$BH48:BL48,$BV48:BZ48)*$K$5)-SUM($CX48:DA48),(($K$4*$K$5)-SUM($CX48:DA48)))</f>
        <v>0</v>
      </c>
      <c r="DC48" s="299">
        <f>IF(SUM($R48:W48,$AF48:AK48,$AT48:AY48,$BH48:BM48,$BV48:CA48)&lt;$K$4,(SUM($R48:W48,$AF48:AK48,$AT48:AY48,$BH48:BM48,$BV48:CA48)*$K$5)-SUM($CX48:DB48),(($K$4*$K$5)-SUM($CX48:DB48)))</f>
        <v>0</v>
      </c>
      <c r="DD48" s="299">
        <f>IF(SUM($R48:X48,$AF48:AL48,$AT48:AZ48,$BH48:BN48,$BV48:CB48)&lt;$K$4,(SUM($R48:X48,$AF48:AL48,$AT48:AZ48,$BH48:BN48,$BV48:CB48)*$K$5)-SUM($CX48:DC48),(($K$4*$K$5)-SUM($CX48:DC48)))</f>
        <v>0</v>
      </c>
      <c r="DE48" s="299">
        <f>IF(SUM($R48:Y48,$AF48:AM48,$AT48:BA48,$BH48:BO48,$BV48:CC48)&lt;$K$4,(SUM($R48:Y48,$AF48:AM48,$AT48:BA48,$BH48:BO48,$BV48:CC48)*$K$5)-SUM($CX48:DD48),(($K$4*$K$5)-SUM($CX48:DD48)))</f>
        <v>0</v>
      </c>
      <c r="DF48" s="299">
        <f>IF(SUM($R48:Z48,$AF48:AN48,$AT48:BB48,$BH48:BP48,$BV48:CD48)&lt;$K$4,(SUM($R48:Z48,$AF48:AN48,$AT48:BB48,$BH48:BP48,$BV48:CD48)*$K$5)-SUM($CX48:DE48),(($K$4*$K$5)-SUM($CX48:DE48)))</f>
        <v>0</v>
      </c>
      <c r="DG48" s="299">
        <f>IF(SUM($R48:AA48,$AF48:AO48,$AT48:BC48,$BH48:BQ48,$BV48:CE48)&lt;$K$4,(SUM($R48:AA48,$AF48:AO48,$AT48:BC48,$BH48:BQ48,$BV48:CE48)*$K$5)-SUM($CX48:DF48),(($K$4*$K$5)-SUM($CX48:DF48)))</f>
        <v>0</v>
      </c>
      <c r="DH48" s="299">
        <f>IF(SUM($R48:AB48,$AF48:AP48,$AT48:BD48,$BH48:BR48,$BV48:CF48)&lt;$K$4,(SUM($R48:AB48,$AF48:AP48,$AT48:BD48,$BH48:BR48,$BV48:CF48)*$K$5)-SUM($CX48:DG48),(($K$4*$K$5)-SUM($CX48:DG48)))</f>
        <v>0</v>
      </c>
      <c r="DI48" s="299">
        <f>IF(SUM($R48:AC48,$AF48:AQ48,$AT48:BE48,$BH48:BS48,$BV48:CG48)&lt;$K$4,(SUM($R48:AC48,$AF48:AQ48,$AT48:BE48,$BH48:BS48,$BV48:CG48)*$K$5)-SUM($CX48:DH48),(($K$4*$K$5)-SUM($CX48:DH48)))</f>
        <v>0</v>
      </c>
      <c r="DJ48" s="299">
        <f>IF(SUM($R48:AD48,$AF48:AR48,$AT48:BF48,$BH48:BT48,$BV48:CH48)&lt;$K$4,(SUM($R48:AD48,$AF48:AR48,$AT48:BF48,$BH48:BT48,$BV48:CH48)*$K$5)-SUM($CX48:DI48),(($K$4*$K$5)-SUM($CX48:DI48)))</f>
        <v>0</v>
      </c>
      <c r="DL48" s="299">
        <f t="shared" si="104"/>
        <v>0</v>
      </c>
      <c r="DM48" s="299">
        <f t="shared" si="105"/>
        <v>0</v>
      </c>
      <c r="DN48" s="299">
        <f t="shared" si="106"/>
        <v>0</v>
      </c>
      <c r="DO48" s="299">
        <f t="shared" si="107"/>
        <v>0</v>
      </c>
      <c r="DP48" s="299">
        <f t="shared" si="108"/>
        <v>0</v>
      </c>
      <c r="DQ48" s="299">
        <f t="shared" si="109"/>
        <v>0</v>
      </c>
      <c r="DR48" s="299">
        <f t="shared" si="110"/>
        <v>0</v>
      </c>
      <c r="DS48" s="299">
        <f t="shared" si="111"/>
        <v>0</v>
      </c>
      <c r="DT48" s="299">
        <f t="shared" si="112"/>
        <v>0</v>
      </c>
      <c r="DU48" s="299">
        <f t="shared" si="113"/>
        <v>0</v>
      </c>
      <c r="DV48" s="299">
        <f t="shared" si="114"/>
        <v>0</v>
      </c>
      <c r="DW48" s="299">
        <f t="shared" si="115"/>
        <v>0</v>
      </c>
      <c r="DX48" s="299">
        <f t="shared" si="116"/>
        <v>0</v>
      </c>
      <c r="DZ48" s="299">
        <f>IF(SUM($R48:R48,$AF48:AF48,$AT48:AT48,$BH48:BH48,$BV48:BV48)&lt;$M$4,SUM(R48,AF48,AT48,BH48,BV48)*$M$5,($M$4*$M$5-SUM(DY48:$DY48)))</f>
        <v>0</v>
      </c>
      <c r="EA48" s="299">
        <f>IF(SUM($R48:S48,$AF48:AG48,$AT48:AU48,$BH48:BI48,$BV48:BW48)&lt;$M$4,SUM(S48,AG48,AU48,BI48,BW48)*$M$5,($M$4*$M$5-SUM($DZ48:DZ48)))</f>
        <v>0</v>
      </c>
      <c r="EB48" s="299">
        <f>IF(SUM($R48:T48,$AF48:AH48,$AT48:AV48,$BH48:BJ48,$BV48:BX48)&lt;$M$4,SUM(T48,AH48,AV48,BJ48,BX48)*$M$5,($M$4*$M$5-SUM($DZ48:EA48)))</f>
        <v>0</v>
      </c>
      <c r="EC48" s="299">
        <f>IF(SUM($R48:U48,$AF48:AI48,$AT48:AW48,$BH48:BK48,$BV48:BY48)&lt;$M$4,SUM(U48,AI48,AW48,BK48,BY48)*$M$5,($M$4*$M$5-SUM($DZ48:EB48)))</f>
        <v>0</v>
      </c>
      <c r="ED48" s="299">
        <f>IF(SUM($R48:V48,$AF48:AJ48,$AT48:AX48,$BH48:BL48,$BV48:BZ48)&lt;$M$4,SUM(V48,AJ48,AX48,BL48,BZ48)*$M$5,($M$4*$M$5-SUM($DZ48:EC48)))</f>
        <v>0</v>
      </c>
      <c r="EE48" s="299">
        <f>IF(SUM($R48:W48,$AF48:AK48,$AT48:AY48,$BH48:BM48,$BV48:CA48)&lt;$M$4,SUM(W48,AK48,AY48,BM48,CA48)*$M$5,($M$4*$M$5-SUM($DZ48:ED48)))</f>
        <v>0</v>
      </c>
      <c r="EF48" s="299">
        <f>IF(SUM($R48:X48,$AF48:AL48,$AT48:AZ48,$BH48:BN48,$BV48:CB48)&lt;$M$4,SUM(X48,AL48,AZ48,BN48,CB48)*$M$5,($M$4*$M$5-SUM($DZ48:EE48)))</f>
        <v>0</v>
      </c>
      <c r="EG48" s="299">
        <f>IF(SUM($R48:Y48,$AF48:AM48,$AT48:BA48,$BH48:BO48,$BV48:CC48)&lt;$M$4,SUM(Y48,AM48,BA48,BO48,CC48)*$M$5,($M$4*$M$5-SUM($DZ48:EF48)))</f>
        <v>0</v>
      </c>
      <c r="EH48" s="299">
        <f>IF(SUM($R48:Z48,$AF48:AN48,$AT48:BB48,$BH48:BP48,$BV48:CD48)&lt;$M$4,SUM(Z48,AN48,BB48,BP48,CD48)*$M$5,($M$4*$M$5-SUM($DZ48:EG48)))</f>
        <v>0</v>
      </c>
      <c r="EI48" s="299">
        <f>IF(SUM($R48:AA48,$AF48:AO48,$AT48:BC48,$BH48:BQ48,$BV48:CE48)&lt;$M$4,SUM(AA48,AO48,BC48,BQ48,CE48)*$M$5,($M$4*$M$5-SUM($DZ48:EH48)))</f>
        <v>0</v>
      </c>
      <c r="EJ48" s="299">
        <f>IF(SUM($R48:AB48,$AF48:AP48,$AT48:BD48,$BH48:BR48,$BV48:CF48)&lt;$M$4,SUM(AB48,AP48,BD48,BR48,CF48)*$M$5,($M$4*$M$5-SUM($DZ48:EI48)))</f>
        <v>0</v>
      </c>
      <c r="EK48" s="299">
        <f>IF(SUM($R48:AC48,$AF48:AQ48,$AT48:BE48,$BH48:BS48,$BV48:CG48)&lt;$M$4,SUM(AC48,AQ48,BE48,BS48,CG48)*$M$5,($M$4*$M$5-SUM($DZ48:EJ48)))</f>
        <v>0</v>
      </c>
      <c r="EL48" s="299">
        <f>IF(SUM($R48:AD48,$AF48:AR48,$AT48:BF48,$BH48:BT48,$BV48:CH48)&lt;$M$4,SUM(AD48,AR48,BF48,BT48,CH48)*$M$5,($M$4*$M$5-SUM($DZ48:EK48)))</f>
        <v>0</v>
      </c>
      <c r="EN48" s="299">
        <f t="shared" si="117"/>
        <v>0</v>
      </c>
      <c r="EO48" s="299">
        <f t="shared" si="118"/>
        <v>0</v>
      </c>
      <c r="EP48" s="299">
        <f t="shared" si="119"/>
        <v>0</v>
      </c>
      <c r="EQ48" s="299">
        <f t="shared" si="120"/>
        <v>0</v>
      </c>
      <c r="ER48" s="299">
        <f t="shared" si="121"/>
        <v>0</v>
      </c>
      <c r="ES48" s="299">
        <f t="shared" si="122"/>
        <v>0</v>
      </c>
      <c r="ET48" s="299">
        <f t="shared" si="123"/>
        <v>0</v>
      </c>
      <c r="EU48" s="299">
        <f t="shared" si="124"/>
        <v>0</v>
      </c>
      <c r="EV48" s="299">
        <f t="shared" si="125"/>
        <v>0</v>
      </c>
      <c r="EW48" s="299">
        <f t="shared" si="126"/>
        <v>0</v>
      </c>
      <c r="EX48" s="299">
        <f t="shared" si="127"/>
        <v>0</v>
      </c>
      <c r="EY48" s="299">
        <f t="shared" si="128"/>
        <v>0</v>
      </c>
      <c r="EZ48" s="299">
        <f t="shared" si="129"/>
        <v>0</v>
      </c>
    </row>
    <row r="49" spans="1:156" x14ac:dyDescent="0.2">
      <c r="A49" s="68" t="str">
        <f>+'SSR 8'!$B$9</f>
        <v>SSR 8</v>
      </c>
      <c r="B49" s="29">
        <f>+'SSR 8'!$G$24</f>
        <v>0</v>
      </c>
      <c r="C49" s="29">
        <f>+'SSR 8'!$G$39+'SSR 8'!$G$44</f>
        <v>0</v>
      </c>
      <c r="D49" s="29">
        <f>+'SSR 8'!$G$30+'SSR 8'!$G$31</f>
        <v>0</v>
      </c>
      <c r="E49" s="29">
        <f>+'SSR 8'!$G$47</f>
        <v>0</v>
      </c>
      <c r="F49" s="29">
        <f>SUM('SSR 8'!$G$49:$G$56)</f>
        <v>0</v>
      </c>
      <c r="G49" s="63">
        <f t="shared" si="131"/>
        <v>0</v>
      </c>
      <c r="H49" s="310"/>
      <c r="I49" s="302"/>
      <c r="J49" s="299">
        <f t="shared" si="98"/>
        <v>0</v>
      </c>
      <c r="K49" s="299">
        <f t="shared" si="130"/>
        <v>0</v>
      </c>
      <c r="L49" s="299">
        <f t="shared" si="99"/>
        <v>0</v>
      </c>
      <c r="M49" s="299">
        <f t="shared" si="100"/>
        <v>0</v>
      </c>
      <c r="N49" s="299">
        <f t="shared" si="101"/>
        <v>0</v>
      </c>
      <c r="O49" s="103"/>
      <c r="P49" s="63">
        <f>'SSR 8'!$C$39</f>
        <v>0</v>
      </c>
      <c r="Q49" s="63">
        <f>'SSR 8'!E34</f>
        <v>0</v>
      </c>
      <c r="R49" s="65">
        <f>IF('SSR 8'!$G$10&lt;2,'PR sum'!$B49/13,0)</f>
        <v>0</v>
      </c>
      <c r="S49" s="65">
        <f>IF('SSR 8'!$G$10&lt;=2,'PR sum'!$B49/13,0)</f>
        <v>0</v>
      </c>
      <c r="T49" s="65">
        <f>IF('SSR 8'!$G$10&lt;=3,'PR sum'!$B49/13,0)</f>
        <v>0</v>
      </c>
      <c r="U49" s="65">
        <f>IF('SSR 8'!$G$10&lt;=4,'PR sum'!$B49/13,0)</f>
        <v>0</v>
      </c>
      <c r="V49" s="65">
        <f>IF('SSR 8'!$G$10&lt;=5,'PR sum'!$B49/13,0)</f>
        <v>0</v>
      </c>
      <c r="W49" s="65">
        <f>IF('SSR 8'!$G$10&lt;=6,'PR sum'!$B49/13,0)</f>
        <v>0</v>
      </c>
      <c r="X49" s="65">
        <f>IF('SSR 8'!$G$10&lt;=7,'PR sum'!$B49/13,0)</f>
        <v>0</v>
      </c>
      <c r="Y49" s="65">
        <f>IF('SSR 8'!$G$10&lt;=8,'PR sum'!$B49/13,0)</f>
        <v>0</v>
      </c>
      <c r="Z49" s="65">
        <f>IF('SSR 8'!$G$10&lt;=9,'PR sum'!$B49/13,0)</f>
        <v>0</v>
      </c>
      <c r="AA49" s="65">
        <f>IF('SSR 8'!$G$10&lt;=10,'PR sum'!$B49/13,0)</f>
        <v>0</v>
      </c>
      <c r="AB49" s="65">
        <f>IF('SSR 1'!$G$10&lt;=11,'PR sum'!$B49/13,0)</f>
        <v>0</v>
      </c>
      <c r="AC49" s="65">
        <f>IF('SSR 8'!$G$10&lt;=12,'PR sum'!$B49/13,0)</f>
        <v>0</v>
      </c>
      <c r="AD49" s="65">
        <f>IF('SSR 8'!$G$10&lt;=13,'PR sum'!$B49/13,0)</f>
        <v>0</v>
      </c>
      <c r="AF49" s="65">
        <f>IF('SSR 8'!$G$10&lt;2,'PR sum'!$C49/13,0)</f>
        <v>0</v>
      </c>
      <c r="AG49" s="65">
        <f>IF('SSR 8'!$G$10&lt;=2,'PR sum'!$C49/13,0)</f>
        <v>0</v>
      </c>
      <c r="AH49" s="65">
        <f>IF('SSR 8'!$G$10&lt;=3,'PR sum'!$C49/13,0)</f>
        <v>0</v>
      </c>
      <c r="AI49" s="65">
        <f>IF('SSR 8'!$G$10&lt;=4,'PR sum'!$C49/13,0)</f>
        <v>0</v>
      </c>
      <c r="AJ49" s="65">
        <f>IF('SSR 8'!$G$10&lt;=5,'PR sum'!$C49/13,0)</f>
        <v>0</v>
      </c>
      <c r="AK49" s="65">
        <f>IF('SSR 8'!$G$10&lt;=6,'PR sum'!$C49/13,0)</f>
        <v>0</v>
      </c>
      <c r="AL49" s="65">
        <f>IF('SSR 8'!$G$10&lt;=7,'PR sum'!$C49/13,0)</f>
        <v>0</v>
      </c>
      <c r="AM49" s="65">
        <f>IF('SSR 8'!$G$10&lt;=8,'PR sum'!$C49/13,0)</f>
        <v>0</v>
      </c>
      <c r="AN49" s="65">
        <f>IF('SSR 8'!$G$10&lt;=9,'PR sum'!$C49/13,0)</f>
        <v>0</v>
      </c>
      <c r="AO49" s="65">
        <f>IF('SSR 8'!$G$10&lt;=10,'PR sum'!$C49/13,0)</f>
        <v>0</v>
      </c>
      <c r="AP49" s="65">
        <f>IF('SSR 1'!$G$10&lt;=11,'PR sum'!$C49/13,0)</f>
        <v>0</v>
      </c>
      <c r="AQ49" s="65">
        <f>IF('SSR 8'!$G$10&lt;=12,'PR sum'!$C49/13,0)</f>
        <v>0</v>
      </c>
      <c r="AR49" s="65">
        <f>IF('SSR 8'!$G$10&lt;=13,'PR sum'!$C49/13,0)</f>
        <v>0</v>
      </c>
      <c r="AT49" s="65">
        <f>IF('SSR 8'!$G$10&lt;2,'PR sum'!$D49/13,0)</f>
        <v>0</v>
      </c>
      <c r="AU49" s="65">
        <f>IF('SSR 8'!$G$10&lt;=2,'PR sum'!$D49/13,0)</f>
        <v>0</v>
      </c>
      <c r="AV49" s="65">
        <f>IF('SSR 8'!$G$10&lt;=3,'PR sum'!$D49/13,0)</f>
        <v>0</v>
      </c>
      <c r="AW49" s="65">
        <f>IF('SSR 8'!$G$10&lt;=4,'PR sum'!$D49/13,0)</f>
        <v>0</v>
      </c>
      <c r="AX49" s="65">
        <f>IF('SSR 8'!$G$10&lt;=5,'PR sum'!$D49/13,0)</f>
        <v>0</v>
      </c>
      <c r="AY49" s="65">
        <f>IF('SSR 8'!$G$10&lt;=6,'PR sum'!$D49/13,0)</f>
        <v>0</v>
      </c>
      <c r="AZ49" s="65">
        <f>IF('SSR 8'!$G$10&lt;=7,'PR sum'!$D49/13,0)</f>
        <v>0</v>
      </c>
      <c r="BA49" s="65">
        <f>IF('SSR 8'!$G$10&lt;=8,'PR sum'!$D49/13,0)</f>
        <v>0</v>
      </c>
      <c r="BB49" s="65">
        <f>IF('SSR 8'!$G$10&lt;=9,'PR sum'!$D49/13,0)</f>
        <v>0</v>
      </c>
      <c r="BC49" s="65">
        <f>IF('SSR 8'!$G$10&lt;=10,'PR sum'!$D49/13,0)</f>
        <v>0</v>
      </c>
      <c r="BD49" s="65">
        <f>IF('SSR 1'!$G$10&lt;=11,'PR sum'!$D49/13,0)</f>
        <v>0</v>
      </c>
      <c r="BE49" s="65">
        <f>IF('SSR 8'!$G$10&lt;=12,'PR sum'!$D49/13,0)</f>
        <v>0</v>
      </c>
      <c r="BF49" s="65">
        <f>IF('SSR 8'!$G$10&lt;=13,'PR sum'!$D49/13,0)</f>
        <v>0</v>
      </c>
      <c r="BH49" s="65">
        <f>IF('SSR 8'!$G$10&lt;2,'PR sum'!$E49/13,0)</f>
        <v>0</v>
      </c>
      <c r="BI49" s="65">
        <f>IF('SSR 8'!$G$10&lt;=2,'PR sum'!$E49/13,0)</f>
        <v>0</v>
      </c>
      <c r="BJ49" s="65">
        <f>IF('SSR 8'!$G$10&lt;=3,'PR sum'!$E49/13,0)</f>
        <v>0</v>
      </c>
      <c r="BK49" s="65">
        <f>IF('SSR 8'!$G$10&lt;=4,'PR sum'!$E49/13,0)</f>
        <v>0</v>
      </c>
      <c r="BL49" s="65">
        <f>IF('SSR 8'!$G$10&lt;=5,'PR sum'!$E49/13,0)</f>
        <v>0</v>
      </c>
      <c r="BM49" s="65">
        <f>IF('SSR 8'!$G$10&lt;=6,'PR sum'!$E49/13,0)</f>
        <v>0</v>
      </c>
      <c r="BN49" s="65">
        <f>IF('SSR 8'!$G$10&lt;=7,'PR sum'!$E49/13,0)</f>
        <v>0</v>
      </c>
      <c r="BO49" s="65">
        <f>IF('SSR 8'!$G$10&lt;=8,'PR sum'!$E49/13,0)</f>
        <v>0</v>
      </c>
      <c r="BP49" s="65">
        <f>IF('SSR 8'!$G$10&lt;=9,'PR sum'!$E49/13,0)</f>
        <v>0</v>
      </c>
      <c r="BQ49" s="65">
        <f>IF('SSR 8'!$G$10&lt;=10,'PR sum'!$E49/13,0)</f>
        <v>0</v>
      </c>
      <c r="BR49" s="65">
        <f>IF('SSR 1'!$G$10&lt;=11,'PR sum'!$E49/13,0)</f>
        <v>0</v>
      </c>
      <c r="BS49" s="65">
        <f>IF('SSR 8'!$G$10&lt;=12,'PR sum'!$E49/13,0)</f>
        <v>0</v>
      </c>
      <c r="BT49" s="65">
        <f>IF('SSR 8'!$G$10&lt;=13,'PR sum'!$E49/13,0)</f>
        <v>0</v>
      </c>
      <c r="BV49" s="65">
        <f>IF('SSR 8'!$G$10&lt;2,'PR sum'!$F49/13,0)</f>
        <v>0</v>
      </c>
      <c r="BW49" s="65">
        <f>IF('SSR 8'!$G$10&lt;=2,'PR sum'!$F49/13,0)</f>
        <v>0</v>
      </c>
      <c r="BX49" s="65">
        <f>IF('SSR 8'!$G$10&lt;=3,'PR sum'!$F49/13,0)</f>
        <v>0</v>
      </c>
      <c r="BY49" s="65">
        <f>IF('SSR 8'!$G$10&lt;=4,'PR sum'!$F49/13,0)</f>
        <v>0</v>
      </c>
      <c r="BZ49" s="65">
        <f>IF('SSR 8'!$G$10&lt;=5,'PR sum'!$F49/13,0)</f>
        <v>0</v>
      </c>
      <c r="CA49" s="65">
        <f>IF('SSR 8'!$G$10&lt;=6,'PR sum'!$F49/13,0)</f>
        <v>0</v>
      </c>
      <c r="CB49" s="65">
        <f>IF('SSR 8'!$G$10&lt;=7,'PR sum'!$F49/13,0)</f>
        <v>0</v>
      </c>
      <c r="CC49" s="65">
        <f>IF('SSR 8'!$G$10&lt;=8,'PR sum'!$F49/13,0)</f>
        <v>0</v>
      </c>
      <c r="CD49" s="65">
        <f>IF('SSR 8'!$G$10&lt;=9,'PR sum'!$F49/13,0)</f>
        <v>0</v>
      </c>
      <c r="CE49" s="65">
        <f>IF('SSR 8'!$G$10&lt;=10,'PR sum'!$F49/13,0)</f>
        <v>0</v>
      </c>
      <c r="CF49" s="65">
        <f>IF('SSR 1'!$G$10&lt;=11,'PR sum'!$F49/13,0)</f>
        <v>0</v>
      </c>
      <c r="CG49" s="65">
        <f>IF('SSR 8'!$G$10&lt;=12,'PR sum'!$F49/13,0)</f>
        <v>0</v>
      </c>
      <c r="CH49" s="65">
        <f>IF('SSR 8'!$G$10&lt;=13,'PR sum'!$F49/13,0)</f>
        <v>0</v>
      </c>
      <c r="CJ49" s="299">
        <f t="shared" si="102"/>
        <v>0</v>
      </c>
      <c r="CK49" s="299">
        <f>IF(SUM($R49:S49,$AF49:AG49,$AT49:AU49,$BH49:BI49,$BV49:BW49)&lt;$J$4,(SUM($R49:S49,$AF49:$AG49,$AT49:$AU49,$BH49:BI49,$BV49:BW49)*$J$5)-SUM($CJ49:CJ49),(($J$4*$J$5)-SUM($CJ49:CJ49)))</f>
        <v>0</v>
      </c>
      <c r="CL49" s="299">
        <f>IF(SUM($R49:T49,$AF49:AH49,$AT49:AV49,$BH49:BJ49,$BV49:BX49)&lt;$J$4,(SUM($R49:T49,$AF49:$AG49,$AT49:$AU49,$BH49:BJ49,$BV49:BX49)*$J$5)-SUM($CJ49:CK49),(($J$4*$J$5)-SUM($CJ49:CK49)))</f>
        <v>0</v>
      </c>
      <c r="CM49" s="299">
        <f>IF(SUM($R49:U49,$AF49:AI49,$AT49:AW49,$BH49:BK49,$BV49:BY49)&lt;$J$4,(SUM($R49:U49,$AF49:$AG49,$AT49:$AU49,$BH49:BK49,$BV49:BY49)*$J$5)-SUM($CJ49:CL49),(($J$4*$J$5)-SUM($CJ49:CL49)))</f>
        <v>0</v>
      </c>
      <c r="CN49" s="299">
        <f>IF(SUM($R49:V49,$AF49:AJ49,$AT49:AX49,$BH49:BL49,$BV49:BZ49)&lt;$J$4,(SUM($R49:V49,$AF49:$AG49,$AT49:$AU49,$BH49:BL49,$BV49:BZ49)*$J$5)-SUM($CJ49:CM49),(($J$4*$J$5)-SUM($CJ49:CM49)))</f>
        <v>0</v>
      </c>
      <c r="CO49" s="299">
        <f>IF(SUM($R49:W49,$AF49:AK49,$AT49:AY49,$BH49:BM49,$BV49:CA49)&lt;$J$4,(SUM($R49:W49,$AF49:$AG49,$AT49:$AU49,$BH49:BM49,$BV49:CA49)*$J$5)-SUM($CJ49:CN49),(($J$4*$J$5)-SUM($CJ49:CN49)))</f>
        <v>0</v>
      </c>
      <c r="CP49" s="299">
        <f>IF(SUM($R49:X49,$AF49:AL49,$AT49:AZ49,$BH49:BN49,$BV49:CB49)&lt;$J$4,(SUM($R49:X49,$AF49:$AG49,$AT49:$AU49,$BH49:BN49,$BV49:CB49)*$J$5)-SUM($CJ49:CO49),(($J$4*$J$5)-SUM($CJ49:CO49)))</f>
        <v>0</v>
      </c>
      <c r="CQ49" s="299">
        <f>IF(SUM($R49:Y49,$AF49:AM49,$AT49:BA49,$BH49:BO49,$BV49:CC49)&lt;$J$4,(SUM($R49:Y49,$AF49:$AG49,$AT49:$AU49,$BH49:BO49,$BV49:CC49)*$J$5)-SUM($CJ49:CP49),(($J$4*$J$5)-SUM($CJ49:CP49)))</f>
        <v>0</v>
      </c>
      <c r="CR49" s="299">
        <f>IF(SUM($R49:Z49,$AF49:AN49,$AT49:BB49,$BH49:BP49,$BV49:CD49)&lt;$J$4,(SUM($R49:Z49,$AF49:$AG49,$AT49:$AU49,$BH49:BP49,$BV49:CD49)*$J$5)-SUM($CJ49:CQ49),(($J$4*$J$5)-SUM($CJ49:CQ49)))</f>
        <v>0</v>
      </c>
      <c r="CS49" s="299">
        <f>IF(SUM($R49:AA49,$AF49:AO49,$AT49:BC49,$BH49:BQ49,$BV49:CE49)&lt;$J$4,(SUM($R49:AA49,$AF49:$AG49,$AT49:$AU49,$BH49:BQ49,$BV49:CE49)*$J$5)-SUM($CJ49:CR49),(($J$4*$J$5)-SUM($CJ49:CR49)))</f>
        <v>0</v>
      </c>
      <c r="CT49" s="299">
        <f>IF(SUM($R49:AB49,$AF49:AP49,$AT49:BD49,$BH49:BR49,$BV49:CF49)&lt;$J$4,(SUM($R49:AB49,$AF49:$AG49,$AT49:$AU49,$BH49:BR49,$BV49:CF49)*$J$5)-SUM($CJ49:CS49),(($J$4*$J$5)-SUM($CJ49:CS49)))</f>
        <v>0</v>
      </c>
      <c r="CU49" s="299">
        <f>IF(SUM($R49:AC49,$AF49:AQ49,$AT49:BE49,$BH49:BS49,$BV49:CG49)&lt;$J$4,(SUM($R49:AC49,$AF49:$AG49,$AT49:$AU49,$BH49:BS49,$BV49:CG49)*$J$5)-SUM($CJ49:CT49),(($J$4*$J$5)-SUM($CJ49:CT49)))</f>
        <v>0</v>
      </c>
      <c r="CV49" s="299">
        <f>IF(SUM($R49:AD49,$AF49:AR49,$AT49:BF49,$BH49:BT49,$BV49:CH49)&lt;$J$4,(SUM($R49:AD49,$AF49:$AG49,$AT49:$AU49,$BH49:BT49,$BV49:CH49)*$J$5)-SUM($CJ49:CU49),(($J$4*$J$5)-SUM($CJ49:CU49)))</f>
        <v>0</v>
      </c>
      <c r="CX49" s="299">
        <f t="shared" si="103"/>
        <v>0</v>
      </c>
      <c r="CY49" s="299">
        <f>IF(SUM($R49:S49,$AF49:AG49,$AT49:AU49,$BH49:BI49,$BV49:BW49)&lt;$K$4,(SUM($R49:S49,$AF49:AG49,$AT49:AU49,$BH49:BI49,$BV49:BW49)*$K$5)-SUM($CX49),(($K$4*$K$5)-SUM($CX49)))</f>
        <v>0</v>
      </c>
      <c r="CZ49" s="299">
        <f>IF(SUM($R49:T49,$AF49:AH49,$AT49:AV49,$BH49:BJ49,$BV49:BX49)&lt;$K$4,(SUM($R49:T49,$AF49:AH49,$AT49:AV49,$BH49:BJ49,$BV49:BX49)*$K$5)-SUM($CX49:CY49),(($K$4*$K$5)-SUM($CX49:CY49)))</f>
        <v>0</v>
      </c>
      <c r="DA49" s="299">
        <f>IF(SUM($R49:U49,$AF49:AI49,$AT49:AW49,$BH49:BK49,$BV49:BY49)&lt;$K$4,(SUM($R49:U49,$AF49:AI49,$AT49:AW49,$BH49:BK49,$BV49:BY49)*$K$5)-SUM($CX49:CZ49),(($K$4*$K$5)-SUM($CX49:CZ49)))</f>
        <v>0</v>
      </c>
      <c r="DB49" s="299">
        <f>IF(SUM($R49:V49,$AF49:AJ49,$AT49:AX49,$BH49:BL49,$BV49:BZ49)&lt;$K$4,(SUM($R49:V49,$AF49:AJ49,$AT49:AX49,$BH49:BL49,$BV49:BZ49)*$K$5)-SUM($CX49:DA49),(($K$4*$K$5)-SUM($CX49:DA49)))</f>
        <v>0</v>
      </c>
      <c r="DC49" s="299">
        <f>IF(SUM($R49:W49,$AF49:AK49,$AT49:AY49,$BH49:BM49,$BV49:CA49)&lt;$K$4,(SUM($R49:W49,$AF49:AK49,$AT49:AY49,$BH49:BM49,$BV49:CA49)*$K$5)-SUM($CX49:DB49),(($K$4*$K$5)-SUM($CX49:DB49)))</f>
        <v>0</v>
      </c>
      <c r="DD49" s="299">
        <f>IF(SUM($R49:X49,$AF49:AL49,$AT49:AZ49,$BH49:BN49,$BV49:CB49)&lt;$K$4,(SUM($R49:X49,$AF49:AL49,$AT49:AZ49,$BH49:BN49,$BV49:CB49)*$K$5)-SUM($CX49:DC49),(($K$4*$K$5)-SUM($CX49:DC49)))</f>
        <v>0</v>
      </c>
      <c r="DE49" s="299">
        <f>IF(SUM($R49:Y49,$AF49:AM49,$AT49:BA49,$BH49:BO49,$BV49:CC49)&lt;$K$4,(SUM($R49:Y49,$AF49:AM49,$AT49:BA49,$BH49:BO49,$BV49:CC49)*$K$5)-SUM($CX49:DD49),(($K$4*$K$5)-SUM($CX49:DD49)))</f>
        <v>0</v>
      </c>
      <c r="DF49" s="299">
        <f>IF(SUM($R49:Z49,$AF49:AN49,$AT49:BB49,$BH49:BP49,$BV49:CD49)&lt;$K$4,(SUM($R49:Z49,$AF49:AN49,$AT49:BB49,$BH49:BP49,$BV49:CD49)*$K$5)-SUM($CX49:DE49),(($K$4*$K$5)-SUM($CX49:DE49)))</f>
        <v>0</v>
      </c>
      <c r="DG49" s="299">
        <f>IF(SUM($R49:AA49,$AF49:AO49,$AT49:BC49,$BH49:BQ49,$BV49:CE49)&lt;$K$4,(SUM($R49:AA49,$AF49:AO49,$AT49:BC49,$BH49:BQ49,$BV49:CE49)*$K$5)-SUM($CX49:DF49),(($K$4*$K$5)-SUM($CX49:DF49)))</f>
        <v>0</v>
      </c>
      <c r="DH49" s="299">
        <f>IF(SUM($R49:AB49,$AF49:AP49,$AT49:BD49,$BH49:BR49,$BV49:CF49)&lt;$K$4,(SUM($R49:AB49,$AF49:AP49,$AT49:BD49,$BH49:BR49,$BV49:CF49)*$K$5)-SUM($CX49:DG49),(($K$4*$K$5)-SUM($CX49:DG49)))</f>
        <v>0</v>
      </c>
      <c r="DI49" s="299">
        <f>IF(SUM($R49:AC49,$AF49:AQ49,$AT49:BE49,$BH49:BS49,$BV49:CG49)&lt;$K$4,(SUM($R49:AC49,$AF49:AQ49,$AT49:BE49,$BH49:BS49,$BV49:CG49)*$K$5)-SUM($CX49:DH49),(($K$4*$K$5)-SUM($CX49:DH49)))</f>
        <v>0</v>
      </c>
      <c r="DJ49" s="299">
        <f>IF(SUM($R49:AD49,$AF49:AR49,$AT49:BF49,$BH49:BT49,$BV49:CH49)&lt;$K$4,(SUM($R49:AD49,$AF49:AR49,$AT49:BF49,$BH49:BT49,$BV49:CH49)*$K$5)-SUM($CX49:DI49),(($K$4*$K$5)-SUM($CX49:DI49)))</f>
        <v>0</v>
      </c>
      <c r="DL49" s="299">
        <f t="shared" si="104"/>
        <v>0</v>
      </c>
      <c r="DM49" s="299">
        <f t="shared" si="105"/>
        <v>0</v>
      </c>
      <c r="DN49" s="299">
        <f t="shared" si="106"/>
        <v>0</v>
      </c>
      <c r="DO49" s="299">
        <f t="shared" si="107"/>
        <v>0</v>
      </c>
      <c r="DP49" s="299">
        <f t="shared" si="108"/>
        <v>0</v>
      </c>
      <c r="DQ49" s="299">
        <f t="shared" si="109"/>
        <v>0</v>
      </c>
      <c r="DR49" s="299">
        <f t="shared" si="110"/>
        <v>0</v>
      </c>
      <c r="DS49" s="299">
        <f t="shared" si="111"/>
        <v>0</v>
      </c>
      <c r="DT49" s="299">
        <f t="shared" si="112"/>
        <v>0</v>
      </c>
      <c r="DU49" s="299">
        <f t="shared" si="113"/>
        <v>0</v>
      </c>
      <c r="DV49" s="299">
        <f t="shared" si="114"/>
        <v>0</v>
      </c>
      <c r="DW49" s="299">
        <f t="shared" si="115"/>
        <v>0</v>
      </c>
      <c r="DX49" s="299">
        <f t="shared" si="116"/>
        <v>0</v>
      </c>
      <c r="DZ49" s="299">
        <f>IF(SUM($R49:R49,$AF49:AF49,$AT49:AT49,$BH49:BH49,$BV49:BV49)&lt;$M$4,SUM(R49,AF49,AT49,BH49,BV49)*$M$5,($M$4*$M$5-SUM(DY49:$DY49)))</f>
        <v>0</v>
      </c>
      <c r="EA49" s="299">
        <f>IF(SUM($R49:S49,$AF49:AG49,$AT49:AU49,$BH49:BI49,$BV49:BW49)&lt;$M$4,SUM(S49,AG49,AU49,BI49,BW49)*$M$5,($M$4*$M$5-SUM($DZ49:DZ49)))</f>
        <v>0</v>
      </c>
      <c r="EB49" s="299">
        <f>IF(SUM($R49:T49,$AF49:AH49,$AT49:AV49,$BH49:BJ49,$BV49:BX49)&lt;$M$4,SUM(T49,AH49,AV49,BJ49,BX49)*$M$5,($M$4*$M$5-SUM($DZ49:EA49)))</f>
        <v>0</v>
      </c>
      <c r="EC49" s="299">
        <f>IF(SUM($R49:U49,$AF49:AI49,$AT49:AW49,$BH49:BK49,$BV49:BY49)&lt;$M$4,SUM(U49,AI49,AW49,BK49,BY49)*$M$5,($M$4*$M$5-SUM($DZ49:EB49)))</f>
        <v>0</v>
      </c>
      <c r="ED49" s="299">
        <f>IF(SUM($R49:V49,$AF49:AJ49,$AT49:AX49,$BH49:BL49,$BV49:BZ49)&lt;$M$4,SUM(V49,AJ49,AX49,BL49,BZ49)*$M$5,($M$4*$M$5-SUM($DZ49:EC49)))</f>
        <v>0</v>
      </c>
      <c r="EE49" s="299">
        <f>IF(SUM($R49:W49,$AF49:AK49,$AT49:AY49,$BH49:BM49,$BV49:CA49)&lt;$M$4,SUM(W49,AK49,AY49,BM49,CA49)*$M$5,($M$4*$M$5-SUM($DZ49:ED49)))</f>
        <v>0</v>
      </c>
      <c r="EF49" s="299">
        <f>IF(SUM($R49:X49,$AF49:AL49,$AT49:AZ49,$BH49:BN49,$BV49:CB49)&lt;$M$4,SUM(X49,AL49,AZ49,BN49,CB49)*$M$5,($M$4*$M$5-SUM($DZ49:EE49)))</f>
        <v>0</v>
      </c>
      <c r="EG49" s="299">
        <f>IF(SUM($R49:Y49,$AF49:AM49,$AT49:BA49,$BH49:BO49,$BV49:CC49)&lt;$M$4,SUM(Y49,AM49,BA49,BO49,CC49)*$M$5,($M$4*$M$5-SUM($DZ49:EF49)))</f>
        <v>0</v>
      </c>
      <c r="EH49" s="299">
        <f>IF(SUM($R49:Z49,$AF49:AN49,$AT49:BB49,$BH49:BP49,$BV49:CD49)&lt;$M$4,SUM(Z49,AN49,BB49,BP49,CD49)*$M$5,($M$4*$M$5-SUM($DZ49:EG49)))</f>
        <v>0</v>
      </c>
      <c r="EI49" s="299">
        <f>IF(SUM($R49:AA49,$AF49:AO49,$AT49:BC49,$BH49:BQ49,$BV49:CE49)&lt;$M$4,SUM(AA49,AO49,BC49,BQ49,CE49)*$M$5,($M$4*$M$5-SUM($DZ49:EH49)))</f>
        <v>0</v>
      </c>
      <c r="EJ49" s="299">
        <f>IF(SUM($R49:AB49,$AF49:AP49,$AT49:BD49,$BH49:BR49,$BV49:CF49)&lt;$M$4,SUM(AB49,AP49,BD49,BR49,CF49)*$M$5,($M$4*$M$5-SUM($DZ49:EI49)))</f>
        <v>0</v>
      </c>
      <c r="EK49" s="299">
        <f>IF(SUM($R49:AC49,$AF49:AQ49,$AT49:BE49,$BH49:BS49,$BV49:CG49)&lt;$M$4,SUM(AC49,AQ49,BE49,BS49,CG49)*$M$5,($M$4*$M$5-SUM($DZ49:EJ49)))</f>
        <v>0</v>
      </c>
      <c r="EL49" s="299">
        <f>IF(SUM($R49:AD49,$AF49:AR49,$AT49:BF49,$BH49:BT49,$BV49:CH49)&lt;$M$4,SUM(AD49,AR49,BF49,BT49,CH49)*$M$5,($M$4*$M$5-SUM($DZ49:EK49)))</f>
        <v>0</v>
      </c>
      <c r="EN49" s="299">
        <f t="shared" si="117"/>
        <v>0</v>
      </c>
      <c r="EO49" s="299">
        <f t="shared" si="118"/>
        <v>0</v>
      </c>
      <c r="EP49" s="299">
        <f t="shared" si="119"/>
        <v>0</v>
      </c>
      <c r="EQ49" s="299">
        <f t="shared" si="120"/>
        <v>0</v>
      </c>
      <c r="ER49" s="299">
        <f t="shared" si="121"/>
        <v>0</v>
      </c>
      <c r="ES49" s="299">
        <f t="shared" si="122"/>
        <v>0</v>
      </c>
      <c r="ET49" s="299">
        <f t="shared" si="123"/>
        <v>0</v>
      </c>
      <c r="EU49" s="299">
        <f t="shared" si="124"/>
        <v>0</v>
      </c>
      <c r="EV49" s="299">
        <f t="shared" si="125"/>
        <v>0</v>
      </c>
      <c r="EW49" s="299">
        <f t="shared" si="126"/>
        <v>0</v>
      </c>
      <c r="EX49" s="299">
        <f t="shared" si="127"/>
        <v>0</v>
      </c>
      <c r="EY49" s="299">
        <f t="shared" si="128"/>
        <v>0</v>
      </c>
      <c r="EZ49" s="299">
        <f t="shared" si="129"/>
        <v>0</v>
      </c>
    </row>
    <row r="50" spans="1:156" x14ac:dyDescent="0.2">
      <c r="A50" s="68" t="str">
        <f>+'SSR 9'!$B$9</f>
        <v>SSR 9</v>
      </c>
      <c r="B50" s="29">
        <f>+'SSR 9'!$G$24</f>
        <v>0</v>
      </c>
      <c r="C50" s="29">
        <f>+'SSR 9'!$G$39+'SSR 9'!$G$44</f>
        <v>0</v>
      </c>
      <c r="D50" s="29">
        <f>+'SSR 9'!$G$30+'SSR 9'!$G$31</f>
        <v>0</v>
      </c>
      <c r="E50" s="29">
        <f>+'SSR 9'!$G$47</f>
        <v>0</v>
      </c>
      <c r="F50" s="29">
        <f>SUM('SSR 9'!$G$49:$G$56)</f>
        <v>0</v>
      </c>
      <c r="G50" s="63">
        <f t="shared" si="131"/>
        <v>0</v>
      </c>
      <c r="H50" s="310"/>
      <c r="I50" s="302"/>
      <c r="J50" s="299">
        <f t="shared" si="98"/>
        <v>0</v>
      </c>
      <c r="K50" s="299">
        <f t="shared" si="130"/>
        <v>0</v>
      </c>
      <c r="L50" s="299">
        <f t="shared" si="99"/>
        <v>0</v>
      </c>
      <c r="M50" s="299">
        <f t="shared" si="100"/>
        <v>0</v>
      </c>
      <c r="N50" s="299">
        <f t="shared" si="101"/>
        <v>0</v>
      </c>
      <c r="O50" s="103"/>
      <c r="P50" s="63">
        <f>'SSR 9'!$C$39</f>
        <v>0</v>
      </c>
      <c r="Q50" s="63">
        <f>'SSR 9'!E34</f>
        <v>0</v>
      </c>
      <c r="R50" s="65">
        <f>IF('SSR 9'!$G$10&lt;2,'PR sum'!$B50/13,0)</f>
        <v>0</v>
      </c>
      <c r="S50" s="65">
        <f>IF('SSR 9'!$G$10&lt;=2,'PR sum'!$B50/13,0)</f>
        <v>0</v>
      </c>
      <c r="T50" s="65">
        <f>IF('SSR 9'!$G$10&lt;=3,'PR sum'!$B50/13,0)</f>
        <v>0</v>
      </c>
      <c r="U50" s="65">
        <f>IF('SSR 9'!$G$10&lt;=4,'PR sum'!$B50/13,0)</f>
        <v>0</v>
      </c>
      <c r="V50" s="65">
        <f>IF('SSR 9'!$G$10&lt;=5,'PR sum'!$B50/13,0)</f>
        <v>0</v>
      </c>
      <c r="W50" s="65">
        <f>IF('SSR 9'!$G$10&lt;=6,'PR sum'!$B50/13,0)</f>
        <v>0</v>
      </c>
      <c r="X50" s="65">
        <f>IF('SSR 9'!$G$10&lt;=7,'PR sum'!$B50/13,0)</f>
        <v>0</v>
      </c>
      <c r="Y50" s="65">
        <f>IF('SSR 9'!$G$10&lt;=8,'PR sum'!$B50/13,0)</f>
        <v>0</v>
      </c>
      <c r="Z50" s="65">
        <f>IF('SSR 9'!$G$10&lt;=9,'PR sum'!$B50/13,0)</f>
        <v>0</v>
      </c>
      <c r="AA50" s="65">
        <f>IF('SSR 9'!$G$10&lt;=10,'PR sum'!$B50/13,0)</f>
        <v>0</v>
      </c>
      <c r="AB50" s="65">
        <f>IF('SSR 1'!$G$10&lt;=11,'PR sum'!$B50/13,0)</f>
        <v>0</v>
      </c>
      <c r="AC50" s="65">
        <f>IF('SSR 9'!$G$10&lt;=12,'PR sum'!$B50/13,0)</f>
        <v>0</v>
      </c>
      <c r="AD50" s="65">
        <f>IF('SSR 9'!$G$10&lt;=13,'PR sum'!$B50/13,0)</f>
        <v>0</v>
      </c>
      <c r="AF50" s="65">
        <f>IF('SSR 9'!$G$10&lt;2,'PR sum'!$C50/13,0)</f>
        <v>0</v>
      </c>
      <c r="AG50" s="65">
        <f>IF('SSR 9'!$G$10&lt;=2,'PR sum'!$C50/13,0)</f>
        <v>0</v>
      </c>
      <c r="AH50" s="65">
        <f>IF('SSR 9'!$G$10&lt;=3,'PR sum'!$C50/13,0)</f>
        <v>0</v>
      </c>
      <c r="AI50" s="65">
        <f>IF('SSR 9'!$G$10&lt;=4,'PR sum'!$C50/13,0)</f>
        <v>0</v>
      </c>
      <c r="AJ50" s="65">
        <f>IF('SSR 9'!$G$10&lt;=5,'PR sum'!$C50/13,0)</f>
        <v>0</v>
      </c>
      <c r="AK50" s="65">
        <f>IF('SSR 9'!$G$10&lt;=6,'PR sum'!$C50/13,0)</f>
        <v>0</v>
      </c>
      <c r="AL50" s="65">
        <f>IF('SSR 9'!$G$10&lt;=7,'PR sum'!$C50/13,0)</f>
        <v>0</v>
      </c>
      <c r="AM50" s="65">
        <f>IF('SSR 9'!$G$10&lt;=8,'PR sum'!$C50/13,0)</f>
        <v>0</v>
      </c>
      <c r="AN50" s="65">
        <f>IF('SSR 9'!$G$10&lt;=9,'PR sum'!$C50/13,0)</f>
        <v>0</v>
      </c>
      <c r="AO50" s="65">
        <f>IF('SSR 9'!$G$10&lt;=10,'PR sum'!$C50/13,0)</f>
        <v>0</v>
      </c>
      <c r="AP50" s="65">
        <f>IF('SSR 1'!$G$10&lt;=11,'PR sum'!$C50/13,0)</f>
        <v>0</v>
      </c>
      <c r="AQ50" s="65">
        <f>IF('SSR 9'!$G$10&lt;=12,'PR sum'!$C50/13,0)</f>
        <v>0</v>
      </c>
      <c r="AR50" s="65">
        <f>IF('SSR 9'!$G$10&lt;=13,'PR sum'!$C50/13,0)</f>
        <v>0</v>
      </c>
      <c r="AT50" s="65">
        <f>IF('SSR 9'!$G$10&lt;2,'PR sum'!$D50/13,0)</f>
        <v>0</v>
      </c>
      <c r="AU50" s="65">
        <f>IF('SSR 9'!$G$10&lt;=2,'PR sum'!$D50/13,0)</f>
        <v>0</v>
      </c>
      <c r="AV50" s="65">
        <f>IF('SSR 9'!$G$10&lt;=3,'PR sum'!$D50/13,0)</f>
        <v>0</v>
      </c>
      <c r="AW50" s="65">
        <f>IF('SSR 9'!$G$10&lt;=4,'PR sum'!$D50/13,0)</f>
        <v>0</v>
      </c>
      <c r="AX50" s="65">
        <f>IF('SSR 9'!$G$10&lt;=5,'PR sum'!$D50/13,0)</f>
        <v>0</v>
      </c>
      <c r="AY50" s="65">
        <f>IF('SSR 9'!$G$10&lt;=6,'PR sum'!$D50/13,0)</f>
        <v>0</v>
      </c>
      <c r="AZ50" s="65">
        <f>IF('SSR 9'!$G$10&lt;=7,'PR sum'!$D50/13,0)</f>
        <v>0</v>
      </c>
      <c r="BA50" s="65">
        <f>IF('SSR 9'!$G$10&lt;=8,'PR sum'!$D50/13,0)</f>
        <v>0</v>
      </c>
      <c r="BB50" s="65">
        <f>IF('SSR 9'!$G$10&lt;=9,'PR sum'!$D50/13,0)</f>
        <v>0</v>
      </c>
      <c r="BC50" s="65">
        <f>IF('SSR 9'!$G$10&lt;=10,'PR sum'!$D50/13,0)</f>
        <v>0</v>
      </c>
      <c r="BD50" s="65">
        <f>IF('SSR 1'!$G$10&lt;=11,'PR sum'!$D50/13,0)</f>
        <v>0</v>
      </c>
      <c r="BE50" s="65">
        <f>IF('SSR 9'!$G$10&lt;=12,'PR sum'!$D50/13,0)</f>
        <v>0</v>
      </c>
      <c r="BF50" s="65">
        <f>IF('SSR 9'!$G$10&lt;=13,'PR sum'!$D50/13,0)</f>
        <v>0</v>
      </c>
      <c r="BH50" s="65">
        <f>IF('SSR 9'!$G$10&lt;2,'PR sum'!$E50/13,0)</f>
        <v>0</v>
      </c>
      <c r="BI50" s="65">
        <f>IF('SSR 9'!$G$10&lt;=2,'PR sum'!$E50/13,0)</f>
        <v>0</v>
      </c>
      <c r="BJ50" s="65">
        <f>IF('SSR 9'!$G$10&lt;=3,'PR sum'!$E50/13,0)</f>
        <v>0</v>
      </c>
      <c r="BK50" s="65">
        <f>IF('SSR 9'!$G$10&lt;=4,'PR sum'!$E50/13,0)</f>
        <v>0</v>
      </c>
      <c r="BL50" s="65">
        <f>IF('SSR 9'!$G$10&lt;=5,'PR sum'!$E50/13,0)</f>
        <v>0</v>
      </c>
      <c r="BM50" s="65">
        <f>IF('SSR 9'!$G$10&lt;=6,'PR sum'!$E50/13,0)</f>
        <v>0</v>
      </c>
      <c r="BN50" s="65">
        <f>IF('SSR 9'!$G$10&lt;=7,'PR sum'!$E50/13,0)</f>
        <v>0</v>
      </c>
      <c r="BO50" s="65">
        <f>IF('SSR 9'!$G$10&lt;=8,'PR sum'!$E50/13,0)</f>
        <v>0</v>
      </c>
      <c r="BP50" s="65">
        <f>IF('SSR 9'!$G$10&lt;=9,'PR sum'!$E50/13,0)</f>
        <v>0</v>
      </c>
      <c r="BQ50" s="65">
        <f>IF('SSR 9'!$G$10&lt;=10,'PR sum'!$E50/13,0)</f>
        <v>0</v>
      </c>
      <c r="BR50" s="65">
        <f>IF('SSR 1'!$G$10&lt;=11,'PR sum'!$E50/13,0)</f>
        <v>0</v>
      </c>
      <c r="BS50" s="65">
        <f>IF('SSR 9'!$G$10&lt;=12,'PR sum'!$E50/13,0)</f>
        <v>0</v>
      </c>
      <c r="BT50" s="65">
        <f>IF('SSR 9'!$G$10&lt;=13,'PR sum'!$E50/13,0)</f>
        <v>0</v>
      </c>
      <c r="BV50" s="65">
        <f>IF('SSR 9'!$G$10&lt;2,'PR sum'!$F50/13,0)</f>
        <v>0</v>
      </c>
      <c r="BW50" s="65">
        <f>IF('SSR 9'!$G$10&lt;=2,'PR sum'!$F50/13,0)</f>
        <v>0</v>
      </c>
      <c r="BX50" s="65">
        <f>IF('SSR 9'!$G$10&lt;=3,'PR sum'!$F50/13,0)</f>
        <v>0</v>
      </c>
      <c r="BY50" s="65">
        <f>IF('SSR 9'!$G$10&lt;=4,'PR sum'!$F50/13,0)</f>
        <v>0</v>
      </c>
      <c r="BZ50" s="65">
        <f>IF('SSR 9'!$G$10&lt;=5,'PR sum'!$F50/13,0)</f>
        <v>0</v>
      </c>
      <c r="CA50" s="65">
        <f>IF('SSR 9'!$G$10&lt;=6,'PR sum'!$F50/13,0)</f>
        <v>0</v>
      </c>
      <c r="CB50" s="65">
        <f>IF('SSR 9'!$G$10&lt;=7,'PR sum'!$F50/13,0)</f>
        <v>0</v>
      </c>
      <c r="CC50" s="65">
        <f>IF('SSR 9'!$G$10&lt;=8,'PR sum'!$F50/13,0)</f>
        <v>0</v>
      </c>
      <c r="CD50" s="65">
        <f>IF('SSR 9'!$G$10&lt;=9,'PR sum'!$F50/13,0)</f>
        <v>0</v>
      </c>
      <c r="CE50" s="65">
        <f>IF('SSR 9'!$G$10&lt;=10,'PR sum'!$F50/13,0)</f>
        <v>0</v>
      </c>
      <c r="CF50" s="65">
        <f>IF('SSR 1'!$G$10&lt;=11,'PR sum'!$F50/13,0)</f>
        <v>0</v>
      </c>
      <c r="CG50" s="65">
        <f>IF('SSR 9'!$G$10&lt;=12,'PR sum'!$F50/13,0)</f>
        <v>0</v>
      </c>
      <c r="CH50" s="65">
        <f>IF('SSR 9'!$G$10&lt;=13,'PR sum'!$F50/13,0)</f>
        <v>0</v>
      </c>
      <c r="CJ50" s="299">
        <f t="shared" si="102"/>
        <v>0</v>
      </c>
      <c r="CK50" s="299">
        <f>IF(SUM($R50:S50,$AF50:AG50,$AT50:AU50,$BH50:BI50,$BV50:BW50)&lt;$J$4,(SUM($R50:S50,$AF50:$AG50,$AT50:$AU50,$BH50:BI50,$BV50:BW50)*$J$5)-SUM($CJ50:CJ50),(($J$4*$J$5)-SUM($CJ50:CJ50)))</f>
        <v>0</v>
      </c>
      <c r="CL50" s="299">
        <f>IF(SUM($R50:T50,$AF50:AH50,$AT50:AV50,$BH50:BJ50,$BV50:BX50)&lt;$J$4,(SUM($R50:T50,$AF50:$AG50,$AT50:$AU50,$BH50:BJ50,$BV50:BX50)*$J$5)-SUM($CJ50:CK50),(($J$4*$J$5)-SUM($CJ50:CK50)))</f>
        <v>0</v>
      </c>
      <c r="CM50" s="299">
        <f>IF(SUM($R50:U50,$AF50:AI50,$AT50:AW50,$BH50:BK50,$BV50:BY50)&lt;$J$4,(SUM($R50:U50,$AF50:$AG50,$AT50:$AU50,$BH50:BK50,$BV50:BY50)*$J$5)-SUM($CJ50:CL50),(($J$4*$J$5)-SUM($CJ50:CL50)))</f>
        <v>0</v>
      </c>
      <c r="CN50" s="299">
        <f>IF(SUM($R50:V50,$AF50:AJ50,$AT50:AX50,$BH50:BL50,$BV50:BZ50)&lt;$J$4,(SUM($R50:V50,$AF50:$AG50,$AT50:$AU50,$BH50:BL50,$BV50:BZ50)*$J$5)-SUM($CJ50:CM50),(($J$4*$J$5)-SUM($CJ50:CM50)))</f>
        <v>0</v>
      </c>
      <c r="CO50" s="299">
        <f>IF(SUM($R50:W50,$AF50:AK50,$AT50:AY50,$BH50:BM50,$BV50:CA50)&lt;$J$4,(SUM($R50:W50,$AF50:$AG50,$AT50:$AU50,$BH50:BM50,$BV50:CA50)*$J$5)-SUM($CJ50:CN50),(($J$4*$J$5)-SUM($CJ50:CN50)))</f>
        <v>0</v>
      </c>
      <c r="CP50" s="299">
        <f>IF(SUM($R50:X50,$AF50:AL50,$AT50:AZ50,$BH50:BN50,$BV50:CB50)&lt;$J$4,(SUM($R50:X50,$AF50:$AG50,$AT50:$AU50,$BH50:BN50,$BV50:CB50)*$J$5)-SUM($CJ50:CO50),(($J$4*$J$5)-SUM($CJ50:CO50)))</f>
        <v>0</v>
      </c>
      <c r="CQ50" s="299">
        <f>IF(SUM($R50:Y50,$AF50:AM50,$AT50:BA50,$BH50:BO50,$BV50:CC50)&lt;$J$4,(SUM($R50:Y50,$AF50:$AG50,$AT50:$AU50,$BH50:BO50,$BV50:CC50)*$J$5)-SUM($CJ50:CP50),(($J$4*$J$5)-SUM($CJ50:CP50)))</f>
        <v>0</v>
      </c>
      <c r="CR50" s="299">
        <f>IF(SUM($R50:Z50,$AF50:AN50,$AT50:BB50,$BH50:BP50,$BV50:CD50)&lt;$J$4,(SUM($R50:Z50,$AF50:$AG50,$AT50:$AU50,$BH50:BP50,$BV50:CD50)*$J$5)-SUM($CJ50:CQ50),(($J$4*$J$5)-SUM($CJ50:CQ50)))</f>
        <v>0</v>
      </c>
      <c r="CS50" s="299">
        <f>IF(SUM($R50:AA50,$AF50:AO50,$AT50:BC50,$BH50:BQ50,$BV50:CE50)&lt;$J$4,(SUM($R50:AA50,$AF50:$AG50,$AT50:$AU50,$BH50:BQ50,$BV50:CE50)*$J$5)-SUM($CJ50:CR50),(($J$4*$J$5)-SUM($CJ50:CR50)))</f>
        <v>0</v>
      </c>
      <c r="CT50" s="299">
        <f>IF(SUM($R50:AB50,$AF50:AP50,$AT50:BD50,$BH50:BR50,$BV50:CF50)&lt;$J$4,(SUM($R50:AB50,$AF50:$AG50,$AT50:$AU50,$BH50:BR50,$BV50:CF50)*$J$5)-SUM($CJ50:CS50),(($J$4*$J$5)-SUM($CJ50:CS50)))</f>
        <v>0</v>
      </c>
      <c r="CU50" s="299">
        <f>IF(SUM($R50:AC50,$AF50:AQ50,$AT50:BE50,$BH50:BS50,$BV50:CG50)&lt;$J$4,(SUM($R50:AC50,$AF50:$AG50,$AT50:$AU50,$BH50:BS50,$BV50:CG50)*$J$5)-SUM($CJ50:CT50),(($J$4*$J$5)-SUM($CJ50:CT50)))</f>
        <v>0</v>
      </c>
      <c r="CV50" s="299">
        <f>IF(SUM($R50:AD50,$AF50:AR50,$AT50:BF50,$BH50:BT50,$BV50:CH50)&lt;$J$4,(SUM($R50:AD50,$AF50:$AG50,$AT50:$AU50,$BH50:BT50,$BV50:CH50)*$J$5)-SUM($CJ50:CU50),(($J$4*$J$5)-SUM($CJ50:CU50)))</f>
        <v>0</v>
      </c>
      <c r="CX50" s="299">
        <f t="shared" si="103"/>
        <v>0</v>
      </c>
      <c r="CY50" s="299">
        <f>IF(SUM($R50:S50,$AF50:AG50,$AT50:AU50,$BH50:BI50,$BV50:BW50)&lt;$K$4,(SUM($R50:S50,$AF50:AG50,$AT50:AU50,$BH50:BI50,$BV50:BW50)*$K$5)-SUM($CX50),(($K$4*$K$5)-SUM($CX50)))</f>
        <v>0</v>
      </c>
      <c r="CZ50" s="299">
        <f>IF(SUM($R50:T50,$AF50:AH50,$AT50:AV50,$BH50:BJ50,$BV50:BX50)&lt;$K$4,(SUM($R50:T50,$AF50:AH50,$AT50:AV50,$BH50:BJ50,$BV50:BX50)*$K$5)-SUM($CX50:CY50),(($K$4*$K$5)-SUM($CX50:CY50)))</f>
        <v>0</v>
      </c>
      <c r="DA50" s="299">
        <f>IF(SUM($R50:U50,$AF50:AI50,$AT50:AW50,$BH50:BK50,$BV50:BY50)&lt;$K$4,(SUM($R50:U50,$AF50:AI50,$AT50:AW50,$BH50:BK50,$BV50:BY50)*$K$5)-SUM($CX50:CZ50),(($K$4*$K$5)-SUM($CX50:CZ50)))</f>
        <v>0</v>
      </c>
      <c r="DB50" s="299">
        <f>IF(SUM($R50:V50,$AF50:AJ50,$AT50:AX50,$BH50:BL50,$BV50:BZ50)&lt;$K$4,(SUM($R50:V50,$AF50:AJ50,$AT50:AX50,$BH50:BL50,$BV50:BZ50)*$K$5)-SUM($CX50:DA50),(($K$4*$K$5)-SUM($CX50:DA50)))</f>
        <v>0</v>
      </c>
      <c r="DC50" s="299">
        <f>IF(SUM($R50:W50,$AF50:AK50,$AT50:AY50,$BH50:BM50,$BV50:CA50)&lt;$K$4,(SUM($R50:W50,$AF50:AK50,$AT50:AY50,$BH50:BM50,$BV50:CA50)*$K$5)-SUM($CX50:DB50),(($K$4*$K$5)-SUM($CX50:DB50)))</f>
        <v>0</v>
      </c>
      <c r="DD50" s="299">
        <f>IF(SUM($R50:X50,$AF50:AL50,$AT50:AZ50,$BH50:BN50,$BV50:CB50)&lt;$K$4,(SUM($R50:X50,$AF50:AL50,$AT50:AZ50,$BH50:BN50,$BV50:CB50)*$K$5)-SUM($CX50:DC50),(($K$4*$K$5)-SUM($CX50:DC50)))</f>
        <v>0</v>
      </c>
      <c r="DE50" s="299">
        <f>IF(SUM($R50:Y50,$AF50:AM50,$AT50:BA50,$BH50:BO50,$BV50:CC50)&lt;$K$4,(SUM($R50:Y50,$AF50:AM50,$AT50:BA50,$BH50:BO50,$BV50:CC50)*$K$5)-SUM($CX50:DD50),(($K$4*$K$5)-SUM($CX50:DD50)))</f>
        <v>0</v>
      </c>
      <c r="DF50" s="299">
        <f>IF(SUM($R50:Z50,$AF50:AN50,$AT50:BB50,$BH50:BP50,$BV50:CD50)&lt;$K$4,(SUM($R50:Z50,$AF50:AN50,$AT50:BB50,$BH50:BP50,$BV50:CD50)*$K$5)-SUM($CX50:DE50),(($K$4*$K$5)-SUM($CX50:DE50)))</f>
        <v>0</v>
      </c>
      <c r="DG50" s="299">
        <f>IF(SUM($R50:AA50,$AF50:AO50,$AT50:BC50,$BH50:BQ50,$BV50:CE50)&lt;$K$4,(SUM($R50:AA50,$AF50:AO50,$AT50:BC50,$BH50:BQ50,$BV50:CE50)*$K$5)-SUM($CX50:DF50),(($K$4*$K$5)-SUM($CX50:DF50)))</f>
        <v>0</v>
      </c>
      <c r="DH50" s="299">
        <f>IF(SUM($R50:AB50,$AF50:AP50,$AT50:BD50,$BH50:BR50,$BV50:CF50)&lt;$K$4,(SUM($R50:AB50,$AF50:AP50,$AT50:BD50,$BH50:BR50,$BV50:CF50)*$K$5)-SUM($CX50:DG50),(($K$4*$K$5)-SUM($CX50:DG50)))</f>
        <v>0</v>
      </c>
      <c r="DI50" s="299">
        <f>IF(SUM($R50:AC50,$AF50:AQ50,$AT50:BE50,$BH50:BS50,$BV50:CG50)&lt;$K$4,(SUM($R50:AC50,$AF50:AQ50,$AT50:BE50,$BH50:BS50,$BV50:CG50)*$K$5)-SUM($CX50:DH50),(($K$4*$K$5)-SUM($CX50:DH50)))</f>
        <v>0</v>
      </c>
      <c r="DJ50" s="299">
        <f>IF(SUM($R50:AD50,$AF50:AR50,$AT50:BF50,$BH50:BT50,$BV50:CH50)&lt;$K$4,(SUM($R50:AD50,$AF50:AR50,$AT50:BF50,$BH50:BT50,$BV50:CH50)*$K$5)-SUM($CX50:DI50),(($K$4*$K$5)-SUM($CX50:DI50)))</f>
        <v>0</v>
      </c>
      <c r="DL50" s="299">
        <f t="shared" si="104"/>
        <v>0</v>
      </c>
      <c r="DM50" s="299">
        <f t="shared" si="105"/>
        <v>0</v>
      </c>
      <c r="DN50" s="299">
        <f t="shared" si="106"/>
        <v>0</v>
      </c>
      <c r="DO50" s="299">
        <f t="shared" si="107"/>
        <v>0</v>
      </c>
      <c r="DP50" s="299">
        <f t="shared" si="108"/>
        <v>0</v>
      </c>
      <c r="DQ50" s="299">
        <f t="shared" si="109"/>
        <v>0</v>
      </c>
      <c r="DR50" s="299">
        <f t="shared" si="110"/>
        <v>0</v>
      </c>
      <c r="DS50" s="299">
        <f t="shared" si="111"/>
        <v>0</v>
      </c>
      <c r="DT50" s="299">
        <f t="shared" si="112"/>
        <v>0</v>
      </c>
      <c r="DU50" s="299">
        <f t="shared" si="113"/>
        <v>0</v>
      </c>
      <c r="DV50" s="299">
        <f t="shared" si="114"/>
        <v>0</v>
      </c>
      <c r="DW50" s="299">
        <f t="shared" si="115"/>
        <v>0</v>
      </c>
      <c r="DX50" s="299">
        <f t="shared" si="116"/>
        <v>0</v>
      </c>
      <c r="DZ50" s="299">
        <f>IF(SUM($R50:R50,$AF50:AF50,$AT50:AT50,$BH50:BH50,$BV50:BV50)&lt;$M$4,SUM(R50,AF50,AT50,BH50,BV50)*$M$5,($M$4*$M$5-SUM(DY50:$DY50)))</f>
        <v>0</v>
      </c>
      <c r="EA50" s="299">
        <f>IF(SUM($R50:S50,$AF50:AG50,$AT50:AU50,$BH50:BI50,$BV50:BW50)&lt;$M$4,SUM(S50,AG50,AU50,BI50,BW50)*$M$5,($M$4*$M$5-SUM($DZ50:DZ50)))</f>
        <v>0</v>
      </c>
      <c r="EB50" s="299">
        <f>IF(SUM($R50:T50,$AF50:AH50,$AT50:AV50,$BH50:BJ50,$BV50:BX50)&lt;$M$4,SUM(T50,AH50,AV50,BJ50,BX50)*$M$5,($M$4*$M$5-SUM($DZ50:EA50)))</f>
        <v>0</v>
      </c>
      <c r="EC50" s="299">
        <f>IF(SUM($R50:U50,$AF50:AI50,$AT50:AW50,$BH50:BK50,$BV50:BY50)&lt;$M$4,SUM(U50,AI50,AW50,BK50,BY50)*$M$5,($M$4*$M$5-SUM($DZ50:EB50)))</f>
        <v>0</v>
      </c>
      <c r="ED50" s="299">
        <f>IF(SUM($R50:V50,$AF50:AJ50,$AT50:AX50,$BH50:BL50,$BV50:BZ50)&lt;$M$4,SUM(V50,AJ50,AX50,BL50,BZ50)*$M$5,($M$4*$M$5-SUM($DZ50:EC50)))</f>
        <v>0</v>
      </c>
      <c r="EE50" s="299">
        <f>IF(SUM($R50:W50,$AF50:AK50,$AT50:AY50,$BH50:BM50,$BV50:CA50)&lt;$M$4,SUM(W50,AK50,AY50,BM50,CA50)*$M$5,($M$4*$M$5-SUM($DZ50:ED50)))</f>
        <v>0</v>
      </c>
      <c r="EF50" s="299">
        <f>IF(SUM($R50:X50,$AF50:AL50,$AT50:AZ50,$BH50:BN50,$BV50:CB50)&lt;$M$4,SUM(X50,AL50,AZ50,BN50,CB50)*$M$5,($M$4*$M$5-SUM($DZ50:EE50)))</f>
        <v>0</v>
      </c>
      <c r="EG50" s="299">
        <f>IF(SUM($R50:Y50,$AF50:AM50,$AT50:BA50,$BH50:BO50,$BV50:CC50)&lt;$M$4,SUM(Y50,AM50,BA50,BO50,CC50)*$M$5,($M$4*$M$5-SUM($DZ50:EF50)))</f>
        <v>0</v>
      </c>
      <c r="EH50" s="299">
        <f>IF(SUM($R50:Z50,$AF50:AN50,$AT50:BB50,$BH50:BP50,$BV50:CD50)&lt;$M$4,SUM(Z50,AN50,BB50,BP50,CD50)*$M$5,($M$4*$M$5-SUM($DZ50:EG50)))</f>
        <v>0</v>
      </c>
      <c r="EI50" s="299">
        <f>IF(SUM($R50:AA50,$AF50:AO50,$AT50:BC50,$BH50:BQ50,$BV50:CE50)&lt;$M$4,SUM(AA50,AO50,BC50,BQ50,CE50)*$M$5,($M$4*$M$5-SUM($DZ50:EH50)))</f>
        <v>0</v>
      </c>
      <c r="EJ50" s="299">
        <f>IF(SUM($R50:AB50,$AF50:AP50,$AT50:BD50,$BH50:BR50,$BV50:CF50)&lt;$M$4,SUM(AB50,AP50,BD50,BR50,CF50)*$M$5,($M$4*$M$5-SUM($DZ50:EI50)))</f>
        <v>0</v>
      </c>
      <c r="EK50" s="299">
        <f>IF(SUM($R50:AC50,$AF50:AQ50,$AT50:BE50,$BH50:BS50,$BV50:CG50)&lt;$M$4,SUM(AC50,AQ50,BE50,BS50,CG50)*$M$5,($M$4*$M$5-SUM($DZ50:EJ50)))</f>
        <v>0</v>
      </c>
      <c r="EL50" s="299">
        <f>IF(SUM($R50:AD50,$AF50:AR50,$AT50:BF50,$BH50:BT50,$BV50:CH50)&lt;$M$4,SUM(AD50,AR50,BF50,BT50,CH50)*$M$5,($M$4*$M$5-SUM($DZ50:EK50)))</f>
        <v>0</v>
      </c>
      <c r="EN50" s="299">
        <f t="shared" si="117"/>
        <v>0</v>
      </c>
      <c r="EO50" s="299">
        <f t="shared" si="118"/>
        <v>0</v>
      </c>
      <c r="EP50" s="299">
        <f t="shared" si="119"/>
        <v>0</v>
      </c>
      <c r="EQ50" s="299">
        <f t="shared" si="120"/>
        <v>0</v>
      </c>
      <c r="ER50" s="299">
        <f t="shared" si="121"/>
        <v>0</v>
      </c>
      <c r="ES50" s="299">
        <f t="shared" si="122"/>
        <v>0</v>
      </c>
      <c r="ET50" s="299">
        <f t="shared" si="123"/>
        <v>0</v>
      </c>
      <c r="EU50" s="299">
        <f t="shared" si="124"/>
        <v>0</v>
      </c>
      <c r="EV50" s="299">
        <f t="shared" si="125"/>
        <v>0</v>
      </c>
      <c r="EW50" s="299">
        <f t="shared" si="126"/>
        <v>0</v>
      </c>
      <c r="EX50" s="299">
        <f t="shared" si="127"/>
        <v>0</v>
      </c>
      <c r="EY50" s="299">
        <f t="shared" si="128"/>
        <v>0</v>
      </c>
      <c r="EZ50" s="299">
        <f t="shared" si="129"/>
        <v>0</v>
      </c>
    </row>
    <row r="51" spans="1:156" x14ac:dyDescent="0.2">
      <c r="A51" s="68" t="str">
        <f>+'SSR 10'!$B$9</f>
        <v>SSR 10</v>
      </c>
      <c r="B51" s="29">
        <f>+'SSR 10'!$G$24</f>
        <v>0</v>
      </c>
      <c r="C51" s="29">
        <f>+'SSR 10'!$G$39+'SSR 10'!$G$44</f>
        <v>0</v>
      </c>
      <c r="D51" s="29">
        <f>+'SSR 10'!$G$30+'SSR 10'!$G$31</f>
        <v>0</v>
      </c>
      <c r="E51" s="29">
        <f>+'SSR 10'!$G$47</f>
        <v>0</v>
      </c>
      <c r="F51" s="29">
        <f>SUM('SSR 10'!$G$49:$G$56)</f>
        <v>0</v>
      </c>
      <c r="G51" s="63">
        <f t="shared" si="131"/>
        <v>0</v>
      </c>
      <c r="H51" s="310"/>
      <c r="I51" s="302"/>
      <c r="J51" s="299">
        <f t="shared" si="98"/>
        <v>0</v>
      </c>
      <c r="K51" s="299">
        <f t="shared" si="130"/>
        <v>0</v>
      </c>
      <c r="L51" s="299">
        <f t="shared" si="99"/>
        <v>0</v>
      </c>
      <c r="M51" s="299">
        <f t="shared" si="100"/>
        <v>0</v>
      </c>
      <c r="N51" s="299">
        <f t="shared" si="101"/>
        <v>0</v>
      </c>
      <c r="O51" s="103"/>
      <c r="P51" s="63">
        <f>'SSR 10'!$C$39</f>
        <v>0</v>
      </c>
      <c r="Q51" s="63">
        <f>'SSR 10'!E34</f>
        <v>0</v>
      </c>
      <c r="R51" s="65">
        <f>IF('SSR 10'!$G$10&lt;2,'PR sum'!$B51/13,0)</f>
        <v>0</v>
      </c>
      <c r="S51" s="65">
        <f>IF('SSR 10'!$G$10&lt;=2,'PR sum'!$B51/13,0)</f>
        <v>0</v>
      </c>
      <c r="T51" s="65">
        <f>IF('SSR 10'!$G$10&lt;=3,'PR sum'!$B51/13,0)</f>
        <v>0</v>
      </c>
      <c r="U51" s="65">
        <f>IF('SSR 10'!$G$10&lt;=4,'PR sum'!$B51/13,0)</f>
        <v>0</v>
      </c>
      <c r="V51" s="65">
        <f>IF('SSR 10'!$G$10&lt;=5,'PR sum'!$B51/13,0)</f>
        <v>0</v>
      </c>
      <c r="W51" s="65">
        <f>IF('SSR 10'!$G$10&lt;=6,'PR sum'!$B51/13,0)</f>
        <v>0</v>
      </c>
      <c r="X51" s="65">
        <f>IF('SSR 10'!$G$10&lt;=7,'PR sum'!$B51/13,0)</f>
        <v>0</v>
      </c>
      <c r="Y51" s="65">
        <f>IF('SSR 10'!$G$10&lt;=8,'PR sum'!$B51/13,0)</f>
        <v>0</v>
      </c>
      <c r="Z51" s="65">
        <f>IF('SSR 10'!$G$10&lt;=9,'PR sum'!$B51/13,0)</f>
        <v>0</v>
      </c>
      <c r="AA51" s="65">
        <f>IF('SSR 10'!$G$10&lt;=10,'PR sum'!$B51/13,0)</f>
        <v>0</v>
      </c>
      <c r="AB51" s="65">
        <f>IF('SSR 1'!$G$10&lt;=11,'PR sum'!$B51/13,0)</f>
        <v>0</v>
      </c>
      <c r="AC51" s="65">
        <f>IF('SSR 10'!$G$10&lt;=12,'PR sum'!$B51/13,0)</f>
        <v>0</v>
      </c>
      <c r="AD51" s="65">
        <f>IF('SSR 10'!$G$10&lt;=13,'PR sum'!$B51/13,0)</f>
        <v>0</v>
      </c>
      <c r="AF51" s="65">
        <f>IF('SSR 10'!$G$10&lt;2,'PR sum'!$C51/13,0)</f>
        <v>0</v>
      </c>
      <c r="AG51" s="65">
        <f>IF('SSR 10'!$G$10&lt;=2,'PR sum'!$C51/13,0)</f>
        <v>0</v>
      </c>
      <c r="AH51" s="65">
        <f>IF('SSR 10'!$G$10&lt;=3,'PR sum'!$C51/13,0)</f>
        <v>0</v>
      </c>
      <c r="AI51" s="65">
        <f>IF('SSR 10'!$G$10&lt;=4,'PR sum'!$C51/13,0)</f>
        <v>0</v>
      </c>
      <c r="AJ51" s="65">
        <f>IF('SSR 10'!$G$10&lt;=5,'PR sum'!$C51/13,0)</f>
        <v>0</v>
      </c>
      <c r="AK51" s="65">
        <f>IF('SSR 10'!$G$10&lt;=6,'PR sum'!$C51/13,0)</f>
        <v>0</v>
      </c>
      <c r="AL51" s="65">
        <f>IF('SSR 10'!$G$10&lt;=7,'PR sum'!$C51/13,0)</f>
        <v>0</v>
      </c>
      <c r="AM51" s="65">
        <f>IF('SSR 10'!$G$10&lt;=8,'PR sum'!$C51/13,0)</f>
        <v>0</v>
      </c>
      <c r="AN51" s="65">
        <f>IF('SSR 10'!$G$10&lt;=9,'PR sum'!$C51/13,0)</f>
        <v>0</v>
      </c>
      <c r="AO51" s="65">
        <f>IF('SSR 10'!$G$10&lt;=10,'PR sum'!$C51/13,0)</f>
        <v>0</v>
      </c>
      <c r="AP51" s="65">
        <f>IF('SSR 1'!$G$10&lt;=11,'PR sum'!$C51/13,0)</f>
        <v>0</v>
      </c>
      <c r="AQ51" s="65">
        <f>IF('SSR 10'!$G$10&lt;=12,'PR sum'!$C51/13,0)</f>
        <v>0</v>
      </c>
      <c r="AR51" s="65">
        <f>IF('SSR 10'!$G$10&lt;=13,'PR sum'!$C51/13,0)</f>
        <v>0</v>
      </c>
      <c r="AT51" s="65">
        <f>IF('SSR 10'!$G$10&lt;2,'PR sum'!$D51/13,0)</f>
        <v>0</v>
      </c>
      <c r="AU51" s="65">
        <f>IF('SSR 10'!$G$10&lt;=2,'PR sum'!$D51/13,0)</f>
        <v>0</v>
      </c>
      <c r="AV51" s="65">
        <f>IF('SSR 10'!$G$10&lt;=3,'PR sum'!$D51/13,0)</f>
        <v>0</v>
      </c>
      <c r="AW51" s="65">
        <f>IF('SSR 10'!$G$10&lt;=4,'PR sum'!$D51/13,0)</f>
        <v>0</v>
      </c>
      <c r="AX51" s="65">
        <f>IF('SSR 10'!$G$10&lt;=5,'PR sum'!$D51/13,0)</f>
        <v>0</v>
      </c>
      <c r="AY51" s="65">
        <f>IF('SSR 10'!$G$10&lt;=6,'PR sum'!$D51/13,0)</f>
        <v>0</v>
      </c>
      <c r="AZ51" s="65">
        <f>IF('SSR 10'!$G$10&lt;=7,'PR sum'!$D51/13,0)</f>
        <v>0</v>
      </c>
      <c r="BA51" s="65">
        <f>IF('SSR 10'!$G$10&lt;=8,'PR sum'!$D51/13,0)</f>
        <v>0</v>
      </c>
      <c r="BB51" s="65">
        <f>IF('SSR 10'!$G$10&lt;=9,'PR sum'!$D51/13,0)</f>
        <v>0</v>
      </c>
      <c r="BC51" s="65">
        <f>IF('SSR 10'!$G$10&lt;=10,'PR sum'!$D51/13,0)</f>
        <v>0</v>
      </c>
      <c r="BD51" s="65">
        <f>IF('SSR 1'!$G$10&lt;=11,'PR sum'!$D51/13,0)</f>
        <v>0</v>
      </c>
      <c r="BE51" s="65">
        <f>IF('SSR 10'!$G$10&lt;=12,'PR sum'!$D51/13,0)</f>
        <v>0</v>
      </c>
      <c r="BF51" s="65">
        <f>IF('SSR 10'!$G$10&lt;=13,'PR sum'!$D51/13,0)</f>
        <v>0</v>
      </c>
      <c r="BH51" s="65">
        <f>IF('SSR 10'!$G$10&lt;2,'PR sum'!$E51/13,0)</f>
        <v>0</v>
      </c>
      <c r="BI51" s="65">
        <f>IF('SSR 10'!$G$10&lt;=2,'PR sum'!$E51/13,0)</f>
        <v>0</v>
      </c>
      <c r="BJ51" s="65">
        <f>IF('SSR 10'!$G$10&lt;=3,'PR sum'!$E51/13,0)</f>
        <v>0</v>
      </c>
      <c r="BK51" s="65">
        <f>IF('SSR 10'!$G$10&lt;=4,'PR sum'!$E51/13,0)</f>
        <v>0</v>
      </c>
      <c r="BL51" s="65">
        <f>IF('SSR 10'!$G$10&lt;=5,'PR sum'!$E51/13,0)</f>
        <v>0</v>
      </c>
      <c r="BM51" s="65">
        <f>IF('SSR 10'!$G$10&lt;=6,'PR sum'!$E51/13,0)</f>
        <v>0</v>
      </c>
      <c r="BN51" s="65">
        <f>IF('SSR 10'!$G$10&lt;=7,'PR sum'!$E51/13,0)</f>
        <v>0</v>
      </c>
      <c r="BO51" s="65">
        <f>IF('SSR 10'!$G$10&lt;=8,'PR sum'!$E51/13,0)</f>
        <v>0</v>
      </c>
      <c r="BP51" s="65">
        <f>IF('SSR 10'!$G$10&lt;=9,'PR sum'!$E51/13,0)</f>
        <v>0</v>
      </c>
      <c r="BQ51" s="65">
        <f>IF('SSR 10'!$G$10&lt;=10,'PR sum'!$E51/13,0)</f>
        <v>0</v>
      </c>
      <c r="BR51" s="65">
        <f>IF('SSR 1'!$G$10&lt;=11,'PR sum'!$E51/13,0)</f>
        <v>0</v>
      </c>
      <c r="BS51" s="65">
        <f>IF('SSR 10'!$G$10&lt;=12,'PR sum'!$E51/13,0)</f>
        <v>0</v>
      </c>
      <c r="BT51" s="65">
        <f>IF('SSR 10'!$G$10&lt;=13,'PR sum'!$E51/13,0)</f>
        <v>0</v>
      </c>
      <c r="BV51" s="65">
        <f>IF('SSR 10'!$G$10&lt;2,'PR sum'!$F51/13,0)</f>
        <v>0</v>
      </c>
      <c r="BW51" s="65">
        <f>IF('SSR 10'!$G$10&lt;=2,'PR sum'!$F51/13,0)</f>
        <v>0</v>
      </c>
      <c r="BX51" s="65">
        <f>IF('SSR 10'!$G$10&lt;=3,'PR sum'!$F51/13,0)</f>
        <v>0</v>
      </c>
      <c r="BY51" s="65">
        <f>IF('SSR 10'!$G$10&lt;=4,'PR sum'!$F51/13,0)</f>
        <v>0</v>
      </c>
      <c r="BZ51" s="65">
        <f>IF('SSR 10'!$G$10&lt;=5,'PR sum'!$F51/13,0)</f>
        <v>0</v>
      </c>
      <c r="CA51" s="65">
        <f>IF('SSR 10'!$G$10&lt;=6,'PR sum'!$F51/13,0)</f>
        <v>0</v>
      </c>
      <c r="CB51" s="65">
        <f>IF('SSR 10'!$G$10&lt;=7,'PR sum'!$F51/13,0)</f>
        <v>0</v>
      </c>
      <c r="CC51" s="65">
        <f>IF('SSR 10'!$G$10&lt;=8,'PR sum'!$F51/13,0)</f>
        <v>0</v>
      </c>
      <c r="CD51" s="65">
        <f>IF('SSR 10'!$G$10&lt;=9,'PR sum'!$F51/13,0)</f>
        <v>0</v>
      </c>
      <c r="CE51" s="65">
        <f>IF('SSR 10'!$G$10&lt;=10,'PR sum'!$F51/13,0)</f>
        <v>0</v>
      </c>
      <c r="CF51" s="65">
        <f>IF('SSR 1'!$G$10&lt;=11,'PR sum'!$F51/13,0)</f>
        <v>0</v>
      </c>
      <c r="CG51" s="65">
        <f>IF('SSR 10'!$G$10&lt;=12,'PR sum'!$F51/13,0)</f>
        <v>0</v>
      </c>
      <c r="CH51" s="65">
        <f>IF('SSR 10'!$G$10&lt;=13,'PR sum'!$F51/13,0)</f>
        <v>0</v>
      </c>
      <c r="CJ51" s="299">
        <f t="shared" si="102"/>
        <v>0</v>
      </c>
      <c r="CK51" s="299">
        <f>IF(SUM($R51:S51,$AF51:AG51,$AT51:AU51,$BH51:BI51,$BV51:BW51)&lt;$J$4,(SUM($R51:S51,$AF51:$AG51,$AT51:$AU51,$BH51:BI51,$BV51:BW51)*$J$5)-SUM($CJ51:CJ51),(($J$4*$J$5)-SUM($CJ51:CJ51)))</f>
        <v>0</v>
      </c>
      <c r="CL51" s="299">
        <f>IF(SUM($R51:T51,$AF51:AH51,$AT51:AV51,$BH51:BJ51,$BV51:BX51)&lt;$J$4,(SUM($R51:T51,$AF51:$AG51,$AT51:$AU51,$BH51:BJ51,$BV51:BX51)*$J$5)-SUM($CJ51:CK51),(($J$4*$J$5)-SUM($CJ51:CK51)))</f>
        <v>0</v>
      </c>
      <c r="CM51" s="299">
        <f>IF(SUM($R51:U51,$AF51:AI51,$AT51:AW51,$BH51:BK51,$BV51:BY51)&lt;$J$4,(SUM($R51:U51,$AF51:$AG51,$AT51:$AU51,$BH51:BK51,$BV51:BY51)*$J$5)-SUM($CJ51:CL51),(($J$4*$J$5)-SUM($CJ51:CL51)))</f>
        <v>0</v>
      </c>
      <c r="CN51" s="299">
        <f>IF(SUM($R51:V51,$AF51:AJ51,$AT51:AX51,$BH51:BL51,$BV51:BZ51)&lt;$J$4,(SUM($R51:V51,$AF51:$AG51,$AT51:$AU51,$BH51:BL51,$BV51:BZ51)*$J$5)-SUM($CJ51:CM51),(($J$4*$J$5)-SUM($CJ51:CM51)))</f>
        <v>0</v>
      </c>
      <c r="CO51" s="299">
        <f>IF(SUM($R51:W51,$AF51:AK51,$AT51:AY51,$BH51:BM51,$BV51:CA51)&lt;$J$4,(SUM($R51:W51,$AF51:$AG51,$AT51:$AU51,$BH51:BM51,$BV51:CA51)*$J$5)-SUM($CJ51:CN51),(($J$4*$J$5)-SUM($CJ51:CN51)))</f>
        <v>0</v>
      </c>
      <c r="CP51" s="299">
        <f>IF(SUM($R51:X51,$AF51:AL51,$AT51:AZ51,$BH51:BN51,$BV51:CB51)&lt;$J$4,(SUM($R51:X51,$AF51:$AG51,$AT51:$AU51,$BH51:BN51,$BV51:CB51)*$J$5)-SUM($CJ51:CO51),(($J$4*$J$5)-SUM($CJ51:CO51)))</f>
        <v>0</v>
      </c>
      <c r="CQ51" s="299">
        <f>IF(SUM($R51:Y51,$AF51:AM51,$AT51:BA51,$BH51:BO51,$BV51:CC51)&lt;$J$4,(SUM($R51:Y51,$AF51:$AG51,$AT51:$AU51,$BH51:BO51,$BV51:CC51)*$J$5)-SUM($CJ51:CP51),(($J$4*$J$5)-SUM($CJ51:CP51)))</f>
        <v>0</v>
      </c>
      <c r="CR51" s="299">
        <f>IF(SUM($R51:Z51,$AF51:AN51,$AT51:BB51,$BH51:BP51,$BV51:CD51)&lt;$J$4,(SUM($R51:Z51,$AF51:$AG51,$AT51:$AU51,$BH51:BP51,$BV51:CD51)*$J$5)-SUM($CJ51:CQ51),(($J$4*$J$5)-SUM($CJ51:CQ51)))</f>
        <v>0</v>
      </c>
      <c r="CS51" s="299">
        <f>IF(SUM($R51:AA51,$AF51:AO51,$AT51:BC51,$BH51:BQ51,$BV51:CE51)&lt;$J$4,(SUM($R51:AA51,$AF51:$AG51,$AT51:$AU51,$BH51:BQ51,$BV51:CE51)*$J$5)-SUM($CJ51:CR51),(($J$4*$J$5)-SUM($CJ51:CR51)))</f>
        <v>0</v>
      </c>
      <c r="CT51" s="299">
        <f>IF(SUM($R51:AB51,$AF51:AP51,$AT51:BD51,$BH51:BR51,$BV51:CF51)&lt;$J$4,(SUM($R51:AB51,$AF51:$AG51,$AT51:$AU51,$BH51:BR51,$BV51:CF51)*$J$5)-SUM($CJ51:CS51),(($J$4*$J$5)-SUM($CJ51:CS51)))</f>
        <v>0</v>
      </c>
      <c r="CU51" s="299">
        <f>IF(SUM($R51:AC51,$AF51:AQ51,$AT51:BE51,$BH51:BS51,$BV51:CG51)&lt;$J$4,(SUM($R51:AC51,$AF51:$AG51,$AT51:$AU51,$BH51:BS51,$BV51:CG51)*$J$5)-SUM($CJ51:CT51),(($J$4*$J$5)-SUM($CJ51:CT51)))</f>
        <v>0</v>
      </c>
      <c r="CV51" s="299">
        <f>IF(SUM($R51:AD51,$AF51:AR51,$AT51:BF51,$BH51:BT51,$BV51:CH51)&lt;$J$4,(SUM($R51:AD51,$AF51:$AG51,$AT51:$AU51,$BH51:BT51,$BV51:CH51)*$J$5)-SUM($CJ51:CU51),(($J$4*$J$5)-SUM($CJ51:CU51)))</f>
        <v>0</v>
      </c>
      <c r="CX51" s="299">
        <f t="shared" si="103"/>
        <v>0</v>
      </c>
      <c r="CY51" s="299">
        <f>IF(SUM($R51:S51,$AF51:AG51,$AT51:AU51,$BH51:BI51,$BV51:BW51)&lt;$K$4,(SUM($R51:S51,$AF51:AG51,$AT51:AU51,$BH51:BI51,$BV51:BW51)*$K$5)-SUM($CX51),(($K$4*$K$5)-SUM($CX51)))</f>
        <v>0</v>
      </c>
      <c r="CZ51" s="299">
        <f>IF(SUM($R51:T51,$AF51:AH51,$AT51:AV51,$BH51:BJ51,$BV51:BX51)&lt;$K$4,(SUM($R51:T51,$AF51:AH51,$AT51:AV51,$BH51:BJ51,$BV51:BX51)*$K$5)-SUM($CX51:CY51),(($K$4*$K$5)-SUM($CX51:CY51)))</f>
        <v>0</v>
      </c>
      <c r="DA51" s="299">
        <f>IF(SUM($R51:U51,$AF51:AI51,$AT51:AW51,$BH51:BK51,$BV51:BY51)&lt;$K$4,(SUM($R51:U51,$AF51:AI51,$AT51:AW51,$BH51:BK51,$BV51:BY51)*$K$5)-SUM($CX51:CZ51),(($K$4*$K$5)-SUM($CX51:CZ51)))</f>
        <v>0</v>
      </c>
      <c r="DB51" s="299">
        <f>IF(SUM($R51:V51,$AF51:AJ51,$AT51:AX51,$BH51:BL51,$BV51:BZ51)&lt;$K$4,(SUM($R51:V51,$AF51:AJ51,$AT51:AX51,$BH51:BL51,$BV51:BZ51)*$K$5)-SUM($CX51:DA51),(($K$4*$K$5)-SUM($CX51:DA51)))</f>
        <v>0</v>
      </c>
      <c r="DC51" s="299">
        <f>IF(SUM($R51:W51,$AF51:AK51,$AT51:AY51,$BH51:BM51,$BV51:CA51)&lt;$K$4,(SUM($R51:W51,$AF51:AK51,$AT51:AY51,$BH51:BM51,$BV51:CA51)*$K$5)-SUM($CX51:DB51),(($K$4*$K$5)-SUM($CX51:DB51)))</f>
        <v>0</v>
      </c>
      <c r="DD51" s="299">
        <f>IF(SUM($R51:X51,$AF51:AL51,$AT51:AZ51,$BH51:BN51,$BV51:CB51)&lt;$K$4,(SUM($R51:X51,$AF51:AL51,$AT51:AZ51,$BH51:BN51,$BV51:CB51)*$K$5)-SUM($CX51:DC51),(($K$4*$K$5)-SUM($CX51:DC51)))</f>
        <v>0</v>
      </c>
      <c r="DE51" s="299">
        <f>IF(SUM($R51:Y51,$AF51:AM51,$AT51:BA51,$BH51:BO51,$BV51:CC51)&lt;$K$4,(SUM($R51:Y51,$AF51:AM51,$AT51:BA51,$BH51:BO51,$BV51:CC51)*$K$5)-SUM($CX51:DD51),(($K$4*$K$5)-SUM($CX51:DD51)))</f>
        <v>0</v>
      </c>
      <c r="DF51" s="299">
        <f>IF(SUM($R51:Z51,$AF51:AN51,$AT51:BB51,$BH51:BP51,$BV51:CD51)&lt;$K$4,(SUM($R51:Z51,$AF51:AN51,$AT51:BB51,$BH51:BP51,$BV51:CD51)*$K$5)-SUM($CX51:DE51),(($K$4*$K$5)-SUM($CX51:DE51)))</f>
        <v>0</v>
      </c>
      <c r="DG51" s="299">
        <f>IF(SUM($R51:AA51,$AF51:AO51,$AT51:BC51,$BH51:BQ51,$BV51:CE51)&lt;$K$4,(SUM($R51:AA51,$AF51:AO51,$AT51:BC51,$BH51:BQ51,$BV51:CE51)*$K$5)-SUM($CX51:DF51),(($K$4*$K$5)-SUM($CX51:DF51)))</f>
        <v>0</v>
      </c>
      <c r="DH51" s="299">
        <f>IF(SUM($R51:AB51,$AF51:AP51,$AT51:BD51,$BH51:BR51,$BV51:CF51)&lt;$K$4,(SUM($R51:AB51,$AF51:AP51,$AT51:BD51,$BH51:BR51,$BV51:CF51)*$K$5)-SUM($CX51:DG51),(($K$4*$K$5)-SUM($CX51:DG51)))</f>
        <v>0</v>
      </c>
      <c r="DI51" s="299">
        <f>IF(SUM($R51:AC51,$AF51:AQ51,$AT51:BE51,$BH51:BS51,$BV51:CG51)&lt;$K$4,(SUM($R51:AC51,$AF51:AQ51,$AT51:BE51,$BH51:BS51,$BV51:CG51)*$K$5)-SUM($CX51:DH51),(($K$4*$K$5)-SUM($CX51:DH51)))</f>
        <v>0</v>
      </c>
      <c r="DJ51" s="299">
        <f>IF(SUM($R51:AD51,$AF51:AR51,$AT51:BF51,$BH51:BT51,$BV51:CH51)&lt;$K$4,(SUM($R51:AD51,$AF51:AR51,$AT51:BF51,$BH51:BT51,$BV51:CH51)*$K$5)-SUM($CX51:DI51),(($K$4*$K$5)-SUM($CX51:DI51)))</f>
        <v>0</v>
      </c>
      <c r="DL51" s="299">
        <f t="shared" si="104"/>
        <v>0</v>
      </c>
      <c r="DM51" s="299">
        <f t="shared" si="105"/>
        <v>0</v>
      </c>
      <c r="DN51" s="299">
        <f t="shared" si="106"/>
        <v>0</v>
      </c>
      <c r="DO51" s="299">
        <f t="shared" si="107"/>
        <v>0</v>
      </c>
      <c r="DP51" s="299">
        <f t="shared" si="108"/>
        <v>0</v>
      </c>
      <c r="DQ51" s="299">
        <f t="shared" si="109"/>
        <v>0</v>
      </c>
      <c r="DR51" s="299">
        <f t="shared" si="110"/>
        <v>0</v>
      </c>
      <c r="DS51" s="299">
        <f t="shared" si="111"/>
        <v>0</v>
      </c>
      <c r="DT51" s="299">
        <f t="shared" si="112"/>
        <v>0</v>
      </c>
      <c r="DU51" s="299">
        <f t="shared" si="113"/>
        <v>0</v>
      </c>
      <c r="DV51" s="299">
        <f t="shared" si="114"/>
        <v>0</v>
      </c>
      <c r="DW51" s="299">
        <f t="shared" si="115"/>
        <v>0</v>
      </c>
      <c r="DX51" s="299">
        <f t="shared" si="116"/>
        <v>0</v>
      </c>
      <c r="DZ51" s="299">
        <f>IF(SUM($R51:R51,$AF51:AF51,$AT51:AT51,$BH51:BH51,$BV51:BV51)&lt;$M$4,SUM(R51,AF51,AT51,BH51,BV51)*$M$5,($M$4*$M$5-SUM(DY51:$DY51)))</f>
        <v>0</v>
      </c>
      <c r="EA51" s="299">
        <f>IF(SUM($R51:S51,$AF51:AG51,$AT51:AU51,$BH51:BI51,$BV51:BW51)&lt;$M$4,SUM(S51,AG51,AU51,BI51,BW51)*$M$5,($M$4*$M$5-SUM($DZ51:DZ51)))</f>
        <v>0</v>
      </c>
      <c r="EB51" s="299">
        <f>IF(SUM($R51:T51,$AF51:AH51,$AT51:AV51,$BH51:BJ51,$BV51:BX51)&lt;$M$4,SUM(T51,AH51,AV51,BJ51,BX51)*$M$5,($M$4*$M$5-SUM($DZ51:EA51)))</f>
        <v>0</v>
      </c>
      <c r="EC51" s="299">
        <f>IF(SUM($R51:U51,$AF51:AI51,$AT51:AW51,$BH51:BK51,$BV51:BY51)&lt;$M$4,SUM(U51,AI51,AW51,BK51,BY51)*$M$5,($M$4*$M$5-SUM($DZ51:EB51)))</f>
        <v>0</v>
      </c>
      <c r="ED51" s="299">
        <f>IF(SUM($R51:V51,$AF51:AJ51,$AT51:AX51,$BH51:BL51,$BV51:BZ51)&lt;$M$4,SUM(V51,AJ51,AX51,BL51,BZ51)*$M$5,($M$4*$M$5-SUM($DZ51:EC51)))</f>
        <v>0</v>
      </c>
      <c r="EE51" s="299">
        <f>IF(SUM($R51:W51,$AF51:AK51,$AT51:AY51,$BH51:BM51,$BV51:CA51)&lt;$M$4,SUM(W51,AK51,AY51,BM51,CA51)*$M$5,($M$4*$M$5-SUM($DZ51:ED51)))</f>
        <v>0</v>
      </c>
      <c r="EF51" s="299">
        <f>IF(SUM($R51:X51,$AF51:AL51,$AT51:AZ51,$BH51:BN51,$BV51:CB51)&lt;$M$4,SUM(X51,AL51,AZ51,BN51,CB51)*$M$5,($M$4*$M$5-SUM($DZ51:EE51)))</f>
        <v>0</v>
      </c>
      <c r="EG51" s="299">
        <f>IF(SUM($R51:Y51,$AF51:AM51,$AT51:BA51,$BH51:BO51,$BV51:CC51)&lt;$M$4,SUM(Y51,AM51,BA51,BO51,CC51)*$M$5,($M$4*$M$5-SUM($DZ51:EF51)))</f>
        <v>0</v>
      </c>
      <c r="EH51" s="299">
        <f>IF(SUM($R51:Z51,$AF51:AN51,$AT51:BB51,$BH51:BP51,$BV51:CD51)&lt;$M$4,SUM(Z51,AN51,BB51,BP51,CD51)*$M$5,($M$4*$M$5-SUM($DZ51:EG51)))</f>
        <v>0</v>
      </c>
      <c r="EI51" s="299">
        <f>IF(SUM($R51:AA51,$AF51:AO51,$AT51:BC51,$BH51:BQ51,$BV51:CE51)&lt;$M$4,SUM(AA51,AO51,BC51,BQ51,CE51)*$M$5,($M$4*$M$5-SUM($DZ51:EH51)))</f>
        <v>0</v>
      </c>
      <c r="EJ51" s="299">
        <f>IF(SUM($R51:AB51,$AF51:AP51,$AT51:BD51,$BH51:BR51,$BV51:CF51)&lt;$M$4,SUM(AB51,AP51,BD51,BR51,CF51)*$M$5,($M$4*$M$5-SUM($DZ51:EI51)))</f>
        <v>0</v>
      </c>
      <c r="EK51" s="299">
        <f>IF(SUM($R51:AC51,$AF51:AQ51,$AT51:BE51,$BH51:BS51,$BV51:CG51)&lt;$M$4,SUM(AC51,AQ51,BE51,BS51,CG51)*$M$5,($M$4*$M$5-SUM($DZ51:EJ51)))</f>
        <v>0</v>
      </c>
      <c r="EL51" s="299">
        <f>IF(SUM($R51:AD51,$AF51:AR51,$AT51:BF51,$BH51:BT51,$BV51:CH51)&lt;$M$4,SUM(AD51,AR51,BF51,BT51,CH51)*$M$5,($M$4*$M$5-SUM($DZ51:EK51)))</f>
        <v>0</v>
      </c>
      <c r="EN51" s="299">
        <f t="shared" si="117"/>
        <v>0</v>
      </c>
      <c r="EO51" s="299">
        <f t="shared" si="118"/>
        <v>0</v>
      </c>
      <c r="EP51" s="299">
        <f t="shared" si="119"/>
        <v>0</v>
      </c>
      <c r="EQ51" s="299">
        <f t="shared" si="120"/>
        <v>0</v>
      </c>
      <c r="ER51" s="299">
        <f t="shared" si="121"/>
        <v>0</v>
      </c>
      <c r="ES51" s="299">
        <f t="shared" si="122"/>
        <v>0</v>
      </c>
      <c r="ET51" s="299">
        <f t="shared" si="123"/>
        <v>0</v>
      </c>
      <c r="EU51" s="299">
        <f t="shared" si="124"/>
        <v>0</v>
      </c>
      <c r="EV51" s="299">
        <f t="shared" si="125"/>
        <v>0</v>
      </c>
      <c r="EW51" s="299">
        <f t="shared" si="126"/>
        <v>0</v>
      </c>
      <c r="EX51" s="299">
        <f t="shared" si="127"/>
        <v>0</v>
      </c>
      <c r="EY51" s="299">
        <f t="shared" si="128"/>
        <v>0</v>
      </c>
      <c r="EZ51" s="299">
        <f t="shared" si="129"/>
        <v>0</v>
      </c>
    </row>
    <row r="52" spans="1:156" x14ac:dyDescent="0.2">
      <c r="A52" s="68" t="str">
        <f>+'SSR 11'!$B$9</f>
        <v>SSR 11</v>
      </c>
      <c r="B52" s="29">
        <f>+'SSR 11'!$G$24</f>
        <v>0</v>
      </c>
      <c r="C52" s="29">
        <f>+'SSR 11'!$G$39+'SSR 11'!$G$44</f>
        <v>0</v>
      </c>
      <c r="D52" s="29">
        <f>+'SSR 11'!$G$30+'SSR 11'!$G$31</f>
        <v>0</v>
      </c>
      <c r="E52" s="29">
        <f>+'SSR 11'!$G$47</f>
        <v>0</v>
      </c>
      <c r="F52" s="29">
        <f>SUM('SSR 11'!$G$49:$G$56)</f>
        <v>0</v>
      </c>
      <c r="G52" s="63">
        <f t="shared" si="131"/>
        <v>0</v>
      </c>
      <c r="H52" s="310"/>
      <c r="I52" s="302"/>
      <c r="J52" s="299">
        <f t="shared" si="98"/>
        <v>0</v>
      </c>
      <c r="K52" s="299">
        <f t="shared" si="130"/>
        <v>0</v>
      </c>
      <c r="L52" s="299">
        <f t="shared" si="99"/>
        <v>0</v>
      </c>
      <c r="M52" s="299">
        <f t="shared" si="100"/>
        <v>0</v>
      </c>
      <c r="N52" s="299">
        <f t="shared" si="101"/>
        <v>0</v>
      </c>
      <c r="O52" s="103"/>
      <c r="P52" s="63">
        <f>'SSR 11'!$C$39</f>
        <v>0</v>
      </c>
      <c r="Q52" s="63">
        <f>'SSR 11'!E34</f>
        <v>0</v>
      </c>
      <c r="R52" s="65">
        <f>IF('SSR 11'!$G$10&lt;2,'PR sum'!$B52/13,0)</f>
        <v>0</v>
      </c>
      <c r="S52" s="65">
        <f>IF('SSR 11'!$G$10&lt;=2,'PR sum'!$B52/13,0)</f>
        <v>0</v>
      </c>
      <c r="T52" s="65">
        <f>IF('SSR 11'!$G$10&lt;=3,'PR sum'!$B52/13,0)</f>
        <v>0</v>
      </c>
      <c r="U52" s="65">
        <f>IF('SSR 11'!$G$10&lt;=4,'PR sum'!$B52/13,0)</f>
        <v>0</v>
      </c>
      <c r="V52" s="65">
        <f>IF('SSR 11'!$G$10&lt;=5,'PR sum'!$B52/13,0)</f>
        <v>0</v>
      </c>
      <c r="W52" s="65">
        <f>IF('SSR 11'!$G$10&lt;=6,'PR sum'!$B52/13,0)</f>
        <v>0</v>
      </c>
      <c r="X52" s="65">
        <f>IF('SSR 11'!$G$10&lt;=7,'PR sum'!$B52/13,0)</f>
        <v>0</v>
      </c>
      <c r="Y52" s="65">
        <f>IF('SSR 11'!$G$10&lt;=8,'PR sum'!$B52/13,0)</f>
        <v>0</v>
      </c>
      <c r="Z52" s="65">
        <f>IF('SSR 11'!$G$10&lt;=9,'PR sum'!$B52/13,0)</f>
        <v>0</v>
      </c>
      <c r="AA52" s="65">
        <f>IF('SSR 11'!$G$10&lt;=10,'PR sum'!$B52/13,0)</f>
        <v>0</v>
      </c>
      <c r="AB52" s="65">
        <f>IF('SSR 1'!$G$10&lt;=11,'PR sum'!$B52/13,0)</f>
        <v>0</v>
      </c>
      <c r="AC52" s="65">
        <f>IF('SSR 11'!$G$10&lt;=12,'PR sum'!$B52/13,0)</f>
        <v>0</v>
      </c>
      <c r="AD52" s="65">
        <f>IF('SSR 11'!$G$10&lt;=13,'PR sum'!$B52/13,0)</f>
        <v>0</v>
      </c>
      <c r="AF52" s="65">
        <f>IF('SSR 11'!$G$10&lt;2,'PR sum'!$C52/13,0)</f>
        <v>0</v>
      </c>
      <c r="AG52" s="65">
        <f>IF('SSR 11'!$G$10&lt;=2,'PR sum'!$C52/13,0)</f>
        <v>0</v>
      </c>
      <c r="AH52" s="65">
        <f>IF('SSR 11'!$G$10&lt;=3,'PR sum'!$C52/13,0)</f>
        <v>0</v>
      </c>
      <c r="AI52" s="65">
        <f>IF('SSR 11'!$G$10&lt;=4,'PR sum'!$C52/13,0)</f>
        <v>0</v>
      </c>
      <c r="AJ52" s="65">
        <f>IF('SSR 11'!$G$10&lt;=5,'PR sum'!$C52/13,0)</f>
        <v>0</v>
      </c>
      <c r="AK52" s="65">
        <f>IF('SSR 11'!$G$10&lt;=6,'PR sum'!$C52/13,0)</f>
        <v>0</v>
      </c>
      <c r="AL52" s="65">
        <f>IF('SSR 11'!$G$10&lt;=7,'PR sum'!$C52/13,0)</f>
        <v>0</v>
      </c>
      <c r="AM52" s="65">
        <f>IF('SSR 11'!$G$10&lt;=8,'PR sum'!$C52/13,0)</f>
        <v>0</v>
      </c>
      <c r="AN52" s="65">
        <f>IF('SSR 11'!$G$10&lt;=9,'PR sum'!$C52/13,0)</f>
        <v>0</v>
      </c>
      <c r="AO52" s="65">
        <f>IF('SSR 11'!$G$10&lt;=10,'PR sum'!$C52/13,0)</f>
        <v>0</v>
      </c>
      <c r="AP52" s="65">
        <f>IF('SSR 1'!$G$10&lt;=11,'PR sum'!$C52/13,0)</f>
        <v>0</v>
      </c>
      <c r="AQ52" s="65">
        <f>IF('SSR 11'!$G$10&lt;=12,'PR sum'!$C52/13,0)</f>
        <v>0</v>
      </c>
      <c r="AR52" s="65">
        <f>IF('SSR 11'!$G$10&lt;=13,'PR sum'!$C52/13,0)</f>
        <v>0</v>
      </c>
      <c r="AT52" s="65">
        <f>IF('SSR 11'!$G$10&lt;2,'PR sum'!$D52/13,0)</f>
        <v>0</v>
      </c>
      <c r="AU52" s="65">
        <f>IF('SSR 11'!$G$10&lt;=2,'PR sum'!$D52/13,0)</f>
        <v>0</v>
      </c>
      <c r="AV52" s="65">
        <f>IF('SSR 11'!$G$10&lt;=3,'PR sum'!$D52/13,0)</f>
        <v>0</v>
      </c>
      <c r="AW52" s="65">
        <f>IF('SSR 11'!$G$10&lt;=4,'PR sum'!$D52/13,0)</f>
        <v>0</v>
      </c>
      <c r="AX52" s="65">
        <f>IF('SSR 11'!$G$10&lt;=5,'PR sum'!$D52/13,0)</f>
        <v>0</v>
      </c>
      <c r="AY52" s="65">
        <f>IF('SSR 11'!$G$10&lt;=6,'PR sum'!$D52/13,0)</f>
        <v>0</v>
      </c>
      <c r="AZ52" s="65">
        <f>IF('SSR 11'!$G$10&lt;=7,'PR sum'!$D52/13,0)</f>
        <v>0</v>
      </c>
      <c r="BA52" s="65">
        <f>IF('SSR 11'!$G$10&lt;=8,'PR sum'!$D52/13,0)</f>
        <v>0</v>
      </c>
      <c r="BB52" s="65">
        <f>IF('SSR 11'!$G$10&lt;=9,'PR sum'!$D52/13,0)</f>
        <v>0</v>
      </c>
      <c r="BC52" s="65">
        <f>IF('SSR 11'!$G$10&lt;=10,'PR sum'!$D52/13,0)</f>
        <v>0</v>
      </c>
      <c r="BD52" s="65">
        <f>IF('SSR 1'!$G$10&lt;=11,'PR sum'!$D52/13,0)</f>
        <v>0</v>
      </c>
      <c r="BE52" s="65">
        <f>IF('SSR 11'!$G$10&lt;=12,'PR sum'!$D52/13,0)</f>
        <v>0</v>
      </c>
      <c r="BF52" s="65">
        <f>IF('SSR 11'!$G$10&lt;=13,'PR sum'!$D52/13,0)</f>
        <v>0</v>
      </c>
      <c r="BH52" s="65">
        <f>IF('SSR 11'!$G$10&lt;2,'PR sum'!$E52/13,0)</f>
        <v>0</v>
      </c>
      <c r="BI52" s="65">
        <f>IF('SSR 11'!$G$10&lt;=2,'PR sum'!$E52/13,0)</f>
        <v>0</v>
      </c>
      <c r="BJ52" s="65">
        <f>IF('SSR 11'!$G$10&lt;=3,'PR sum'!$E52/13,0)</f>
        <v>0</v>
      </c>
      <c r="BK52" s="65">
        <f>IF('SSR 11'!$G$10&lt;=4,'PR sum'!$E52/13,0)</f>
        <v>0</v>
      </c>
      <c r="BL52" s="65">
        <f>IF('SSR 11'!$G$10&lt;=5,'PR sum'!$E52/13,0)</f>
        <v>0</v>
      </c>
      <c r="BM52" s="65">
        <f>IF('SSR 11'!$G$10&lt;=6,'PR sum'!$E52/13,0)</f>
        <v>0</v>
      </c>
      <c r="BN52" s="65">
        <f>IF('SSR 11'!$G$10&lt;=7,'PR sum'!$E52/13,0)</f>
        <v>0</v>
      </c>
      <c r="BO52" s="65">
        <f>IF('SSR 11'!$G$10&lt;=8,'PR sum'!$E52/13,0)</f>
        <v>0</v>
      </c>
      <c r="BP52" s="65">
        <f>IF('SSR 11'!$G$10&lt;=9,'PR sum'!$E52/13,0)</f>
        <v>0</v>
      </c>
      <c r="BQ52" s="65">
        <f>IF('SSR 11'!$G$10&lt;=10,'PR sum'!$E52/13,0)</f>
        <v>0</v>
      </c>
      <c r="BR52" s="65">
        <f>IF('SSR 1'!$G$10&lt;=11,'PR sum'!$E52/13,0)</f>
        <v>0</v>
      </c>
      <c r="BS52" s="65">
        <f>IF('SSR 11'!$G$10&lt;=12,'PR sum'!$E52/13,0)</f>
        <v>0</v>
      </c>
      <c r="BT52" s="65">
        <f>IF('SSR 11'!$G$10&lt;=13,'PR sum'!$E52/13,0)</f>
        <v>0</v>
      </c>
      <c r="BV52" s="65">
        <f>IF('SSR 11'!$G$10&lt;2,'PR sum'!$F52/13,0)</f>
        <v>0</v>
      </c>
      <c r="BW52" s="65">
        <f>IF('SSR 11'!$G$10&lt;=2,'PR sum'!$F52/13,0)</f>
        <v>0</v>
      </c>
      <c r="BX52" s="65">
        <f>IF('SSR 11'!$G$10&lt;=3,'PR sum'!$F52/13,0)</f>
        <v>0</v>
      </c>
      <c r="BY52" s="65">
        <f>IF('SSR 11'!$G$10&lt;=4,'PR sum'!$F52/13,0)</f>
        <v>0</v>
      </c>
      <c r="BZ52" s="65">
        <f>IF('SSR 11'!$G$10&lt;=5,'PR sum'!$F52/13,0)</f>
        <v>0</v>
      </c>
      <c r="CA52" s="65">
        <f>IF('SSR 11'!$G$10&lt;=6,'PR sum'!$F52/13,0)</f>
        <v>0</v>
      </c>
      <c r="CB52" s="65">
        <f>IF('SSR 11'!$G$10&lt;=7,'PR sum'!$F52/13,0)</f>
        <v>0</v>
      </c>
      <c r="CC52" s="65">
        <f>IF('SSR 11'!$G$10&lt;=8,'PR sum'!$F52/13,0)</f>
        <v>0</v>
      </c>
      <c r="CD52" s="65">
        <f>IF('SSR 11'!$G$10&lt;=9,'PR sum'!$F52/13,0)</f>
        <v>0</v>
      </c>
      <c r="CE52" s="65">
        <f>IF('SSR 11'!$G$10&lt;=10,'PR sum'!$F52/13,0)</f>
        <v>0</v>
      </c>
      <c r="CF52" s="65">
        <f>IF('SSR 1'!$G$10&lt;=11,'PR sum'!$F52/13,0)</f>
        <v>0</v>
      </c>
      <c r="CG52" s="65">
        <f>IF('SSR 11'!$G$10&lt;=12,'PR sum'!$F52/13,0)</f>
        <v>0</v>
      </c>
      <c r="CH52" s="65">
        <f>IF('SSR 11'!$G$10&lt;=13,'PR sum'!$F52/13,0)</f>
        <v>0</v>
      </c>
      <c r="CJ52" s="299">
        <f t="shared" si="102"/>
        <v>0</v>
      </c>
      <c r="CK52" s="299">
        <f>IF(SUM($R52:S52,$AF52:AG52,$AT52:AU52,$BH52:BI52,$BV52:BW52)&lt;$J$4,(SUM($R52:S52,$AF52:$AG52,$AT52:$AU52,$BH52:BI52,$BV52:BW52)*$J$5)-SUM($CJ52:CJ52),(($J$4*$J$5)-SUM($CJ52:CJ52)))</f>
        <v>0</v>
      </c>
      <c r="CL52" s="299">
        <f>IF(SUM($R52:T52,$AF52:AH52,$AT52:AV52,$BH52:BJ52,$BV52:BX52)&lt;$J$4,(SUM($R52:T52,$AF52:$AG52,$AT52:$AU52,$BH52:BJ52,$BV52:BX52)*$J$5)-SUM($CJ52:CK52),(($J$4*$J$5)-SUM($CJ52:CK52)))</f>
        <v>0</v>
      </c>
      <c r="CM52" s="299">
        <f>IF(SUM($R52:U52,$AF52:AI52,$AT52:AW52,$BH52:BK52,$BV52:BY52)&lt;$J$4,(SUM($R52:U52,$AF52:$AG52,$AT52:$AU52,$BH52:BK52,$BV52:BY52)*$J$5)-SUM($CJ52:CL52),(($J$4*$J$5)-SUM($CJ52:CL52)))</f>
        <v>0</v>
      </c>
      <c r="CN52" s="299">
        <f>IF(SUM($R52:V52,$AF52:AJ52,$AT52:AX52,$BH52:BL52,$BV52:BZ52)&lt;$J$4,(SUM($R52:V52,$AF52:$AG52,$AT52:$AU52,$BH52:BL52,$BV52:BZ52)*$J$5)-SUM($CJ52:CM52),(($J$4*$J$5)-SUM($CJ52:CM52)))</f>
        <v>0</v>
      </c>
      <c r="CO52" s="299">
        <f>IF(SUM($R52:W52,$AF52:AK52,$AT52:AY52,$BH52:BM52,$BV52:CA52)&lt;$J$4,(SUM($R52:W52,$AF52:$AG52,$AT52:$AU52,$BH52:BM52,$BV52:CA52)*$J$5)-SUM($CJ52:CN52),(($J$4*$J$5)-SUM($CJ52:CN52)))</f>
        <v>0</v>
      </c>
      <c r="CP52" s="299">
        <f>IF(SUM($R52:X52,$AF52:AL52,$AT52:AZ52,$BH52:BN52,$BV52:CB52)&lt;$J$4,(SUM($R52:X52,$AF52:$AG52,$AT52:$AU52,$BH52:BN52,$BV52:CB52)*$J$5)-SUM($CJ52:CO52),(($J$4*$J$5)-SUM($CJ52:CO52)))</f>
        <v>0</v>
      </c>
      <c r="CQ52" s="299">
        <f>IF(SUM($R52:Y52,$AF52:AM52,$AT52:BA52,$BH52:BO52,$BV52:CC52)&lt;$J$4,(SUM($R52:Y52,$AF52:$AG52,$AT52:$AU52,$BH52:BO52,$BV52:CC52)*$J$5)-SUM($CJ52:CP52),(($J$4*$J$5)-SUM($CJ52:CP52)))</f>
        <v>0</v>
      </c>
      <c r="CR52" s="299">
        <f>IF(SUM($R52:Z52,$AF52:AN52,$AT52:BB52,$BH52:BP52,$BV52:CD52)&lt;$J$4,(SUM($R52:Z52,$AF52:$AG52,$AT52:$AU52,$BH52:BP52,$BV52:CD52)*$J$5)-SUM($CJ52:CQ52),(($J$4*$J$5)-SUM($CJ52:CQ52)))</f>
        <v>0</v>
      </c>
      <c r="CS52" s="299">
        <f>IF(SUM($R52:AA52,$AF52:AO52,$AT52:BC52,$BH52:BQ52,$BV52:CE52)&lt;$J$4,(SUM($R52:AA52,$AF52:$AG52,$AT52:$AU52,$BH52:BQ52,$BV52:CE52)*$J$5)-SUM($CJ52:CR52),(($J$4*$J$5)-SUM($CJ52:CR52)))</f>
        <v>0</v>
      </c>
      <c r="CT52" s="299">
        <f>IF(SUM($R52:AB52,$AF52:AP52,$AT52:BD52,$BH52:BR52,$BV52:CF52)&lt;$J$4,(SUM($R52:AB52,$AF52:$AG52,$AT52:$AU52,$BH52:BR52,$BV52:CF52)*$J$5)-SUM($CJ52:CS52),(($J$4*$J$5)-SUM($CJ52:CS52)))</f>
        <v>0</v>
      </c>
      <c r="CU52" s="299">
        <f>IF(SUM($R52:AC52,$AF52:AQ52,$AT52:BE52,$BH52:BS52,$BV52:CG52)&lt;$J$4,(SUM($R52:AC52,$AF52:$AG52,$AT52:$AU52,$BH52:BS52,$BV52:CG52)*$J$5)-SUM($CJ52:CT52),(($J$4*$J$5)-SUM($CJ52:CT52)))</f>
        <v>0</v>
      </c>
      <c r="CV52" s="299">
        <f>IF(SUM($R52:AD52,$AF52:AR52,$AT52:BF52,$BH52:BT52,$BV52:CH52)&lt;$J$4,(SUM($R52:AD52,$AF52:$AG52,$AT52:$AU52,$BH52:BT52,$BV52:CH52)*$J$5)-SUM($CJ52:CU52),(($J$4*$J$5)-SUM($CJ52:CU52)))</f>
        <v>0</v>
      </c>
      <c r="CX52" s="299">
        <f t="shared" si="103"/>
        <v>0</v>
      </c>
      <c r="CY52" s="299">
        <f>IF(SUM($R52:S52,$AF52:AG52,$AT52:AU52,$BH52:BI52,$BV52:BW52)&lt;$K$4,(SUM($R52:S52,$AF52:AG52,$AT52:AU52,$BH52:BI52,$BV52:BW52)*$K$5)-SUM($CX52),(($K$4*$K$5)-SUM($CX52)))</f>
        <v>0</v>
      </c>
      <c r="CZ52" s="299">
        <f>IF(SUM($R52:T52,$AF52:AH52,$AT52:AV52,$BH52:BJ52,$BV52:BX52)&lt;$K$4,(SUM($R52:T52,$AF52:AH52,$AT52:AV52,$BH52:BJ52,$BV52:BX52)*$K$5)-SUM($CX52:CY52),(($K$4*$K$5)-SUM($CX52:CY52)))</f>
        <v>0</v>
      </c>
      <c r="DA52" s="299">
        <f>IF(SUM($R52:U52,$AF52:AI52,$AT52:AW52,$BH52:BK52,$BV52:BY52)&lt;$K$4,(SUM($R52:U52,$AF52:AI52,$AT52:AW52,$BH52:BK52,$BV52:BY52)*$K$5)-SUM($CX52:CZ52),(($K$4*$K$5)-SUM($CX52:CZ52)))</f>
        <v>0</v>
      </c>
      <c r="DB52" s="299">
        <f>IF(SUM($R52:V52,$AF52:AJ52,$AT52:AX52,$BH52:BL52,$BV52:BZ52)&lt;$K$4,(SUM($R52:V52,$AF52:AJ52,$AT52:AX52,$BH52:BL52,$BV52:BZ52)*$K$5)-SUM($CX52:DA52),(($K$4*$K$5)-SUM($CX52:DA52)))</f>
        <v>0</v>
      </c>
      <c r="DC52" s="299">
        <f>IF(SUM($R52:W52,$AF52:AK52,$AT52:AY52,$BH52:BM52,$BV52:CA52)&lt;$K$4,(SUM($R52:W52,$AF52:AK52,$AT52:AY52,$BH52:BM52,$BV52:CA52)*$K$5)-SUM($CX52:DB52),(($K$4*$K$5)-SUM($CX52:DB52)))</f>
        <v>0</v>
      </c>
      <c r="DD52" s="299">
        <f>IF(SUM($R52:X52,$AF52:AL52,$AT52:AZ52,$BH52:BN52,$BV52:CB52)&lt;$K$4,(SUM($R52:X52,$AF52:AL52,$AT52:AZ52,$BH52:BN52,$BV52:CB52)*$K$5)-SUM($CX52:DC52),(($K$4*$K$5)-SUM($CX52:DC52)))</f>
        <v>0</v>
      </c>
      <c r="DE52" s="299">
        <f>IF(SUM($R52:Y52,$AF52:AM52,$AT52:BA52,$BH52:BO52,$BV52:CC52)&lt;$K$4,(SUM($R52:Y52,$AF52:AM52,$AT52:BA52,$BH52:BO52,$BV52:CC52)*$K$5)-SUM($CX52:DD52),(($K$4*$K$5)-SUM($CX52:DD52)))</f>
        <v>0</v>
      </c>
      <c r="DF52" s="299">
        <f>IF(SUM($R52:Z52,$AF52:AN52,$AT52:BB52,$BH52:BP52,$BV52:CD52)&lt;$K$4,(SUM($R52:Z52,$AF52:AN52,$AT52:BB52,$BH52:BP52,$BV52:CD52)*$K$5)-SUM($CX52:DE52),(($K$4*$K$5)-SUM($CX52:DE52)))</f>
        <v>0</v>
      </c>
      <c r="DG52" s="299">
        <f>IF(SUM($R52:AA52,$AF52:AO52,$AT52:BC52,$BH52:BQ52,$BV52:CE52)&lt;$K$4,(SUM($R52:AA52,$AF52:AO52,$AT52:BC52,$BH52:BQ52,$BV52:CE52)*$K$5)-SUM($CX52:DF52),(($K$4*$K$5)-SUM($CX52:DF52)))</f>
        <v>0</v>
      </c>
      <c r="DH52" s="299">
        <f>IF(SUM($R52:AB52,$AF52:AP52,$AT52:BD52,$BH52:BR52,$BV52:CF52)&lt;$K$4,(SUM($R52:AB52,$AF52:AP52,$AT52:BD52,$BH52:BR52,$BV52:CF52)*$K$5)-SUM($CX52:DG52),(($K$4*$K$5)-SUM($CX52:DG52)))</f>
        <v>0</v>
      </c>
      <c r="DI52" s="299">
        <f>IF(SUM($R52:AC52,$AF52:AQ52,$AT52:BE52,$BH52:BS52,$BV52:CG52)&lt;$K$4,(SUM($R52:AC52,$AF52:AQ52,$AT52:BE52,$BH52:BS52,$BV52:CG52)*$K$5)-SUM($CX52:DH52),(($K$4*$K$5)-SUM($CX52:DH52)))</f>
        <v>0</v>
      </c>
      <c r="DJ52" s="299">
        <f>IF(SUM($R52:AD52,$AF52:AR52,$AT52:BF52,$BH52:BT52,$BV52:CH52)&lt;$K$4,(SUM($R52:AD52,$AF52:AR52,$AT52:BF52,$BH52:BT52,$BV52:CH52)*$K$5)-SUM($CX52:DI52),(($K$4*$K$5)-SUM($CX52:DI52)))</f>
        <v>0</v>
      </c>
      <c r="DL52" s="299">
        <f t="shared" si="104"/>
        <v>0</v>
      </c>
      <c r="DM52" s="299">
        <f t="shared" si="105"/>
        <v>0</v>
      </c>
      <c r="DN52" s="299">
        <f t="shared" si="106"/>
        <v>0</v>
      </c>
      <c r="DO52" s="299">
        <f t="shared" si="107"/>
        <v>0</v>
      </c>
      <c r="DP52" s="299">
        <f t="shared" si="108"/>
        <v>0</v>
      </c>
      <c r="DQ52" s="299">
        <f t="shared" si="109"/>
        <v>0</v>
      </c>
      <c r="DR52" s="299">
        <f t="shared" si="110"/>
        <v>0</v>
      </c>
      <c r="DS52" s="299">
        <f t="shared" si="111"/>
        <v>0</v>
      </c>
      <c r="DT52" s="299">
        <f t="shared" si="112"/>
        <v>0</v>
      </c>
      <c r="DU52" s="299">
        <f t="shared" si="113"/>
        <v>0</v>
      </c>
      <c r="DV52" s="299">
        <f t="shared" si="114"/>
        <v>0</v>
      </c>
      <c r="DW52" s="299">
        <f t="shared" si="115"/>
        <v>0</v>
      </c>
      <c r="DX52" s="299">
        <f t="shared" si="116"/>
        <v>0</v>
      </c>
      <c r="DZ52" s="299">
        <f>IF(SUM($R52:R52,$AF52:AF52,$AT52:AT52,$BH52:BH52,$BV52:BV52)&lt;$M$4,SUM(R52,AF52,AT52,BH52,BV52)*$M$5,($M$4*$M$5-SUM(DY52:$DY52)))</f>
        <v>0</v>
      </c>
      <c r="EA52" s="299">
        <f>IF(SUM($R52:S52,$AF52:AG52,$AT52:AU52,$BH52:BI52,$BV52:BW52)&lt;$M$4,SUM(S52,AG52,AU52,BI52,BW52)*$M$5,($M$4*$M$5-SUM($DZ52:DZ52)))</f>
        <v>0</v>
      </c>
      <c r="EB52" s="299">
        <f>IF(SUM($R52:T52,$AF52:AH52,$AT52:AV52,$BH52:BJ52,$BV52:BX52)&lt;$M$4,SUM(T52,AH52,AV52,BJ52,BX52)*$M$5,($M$4*$M$5-SUM($DZ52:EA52)))</f>
        <v>0</v>
      </c>
      <c r="EC52" s="299">
        <f>IF(SUM($R52:U52,$AF52:AI52,$AT52:AW52,$BH52:BK52,$BV52:BY52)&lt;$M$4,SUM(U52,AI52,AW52,BK52,BY52)*$M$5,($M$4*$M$5-SUM($DZ52:EB52)))</f>
        <v>0</v>
      </c>
      <c r="ED52" s="299">
        <f>IF(SUM($R52:V52,$AF52:AJ52,$AT52:AX52,$BH52:BL52,$BV52:BZ52)&lt;$M$4,SUM(V52,AJ52,AX52,BL52,BZ52)*$M$5,($M$4*$M$5-SUM($DZ52:EC52)))</f>
        <v>0</v>
      </c>
      <c r="EE52" s="299">
        <f>IF(SUM($R52:W52,$AF52:AK52,$AT52:AY52,$BH52:BM52,$BV52:CA52)&lt;$M$4,SUM(W52,AK52,AY52,BM52,CA52)*$M$5,($M$4*$M$5-SUM($DZ52:ED52)))</f>
        <v>0</v>
      </c>
      <c r="EF52" s="299">
        <f>IF(SUM($R52:X52,$AF52:AL52,$AT52:AZ52,$BH52:BN52,$BV52:CB52)&lt;$M$4,SUM(X52,AL52,AZ52,BN52,CB52)*$M$5,($M$4*$M$5-SUM($DZ52:EE52)))</f>
        <v>0</v>
      </c>
      <c r="EG52" s="299">
        <f>IF(SUM($R52:Y52,$AF52:AM52,$AT52:BA52,$BH52:BO52,$BV52:CC52)&lt;$M$4,SUM(Y52,AM52,BA52,BO52,CC52)*$M$5,($M$4*$M$5-SUM($DZ52:EF52)))</f>
        <v>0</v>
      </c>
      <c r="EH52" s="299">
        <f>IF(SUM($R52:Z52,$AF52:AN52,$AT52:BB52,$BH52:BP52,$BV52:CD52)&lt;$M$4,SUM(Z52,AN52,BB52,BP52,CD52)*$M$5,($M$4*$M$5-SUM($DZ52:EG52)))</f>
        <v>0</v>
      </c>
      <c r="EI52" s="299">
        <f>IF(SUM($R52:AA52,$AF52:AO52,$AT52:BC52,$BH52:BQ52,$BV52:CE52)&lt;$M$4,SUM(AA52,AO52,BC52,BQ52,CE52)*$M$5,($M$4*$M$5-SUM($DZ52:EH52)))</f>
        <v>0</v>
      </c>
      <c r="EJ52" s="299">
        <f>IF(SUM($R52:AB52,$AF52:AP52,$AT52:BD52,$BH52:BR52,$BV52:CF52)&lt;$M$4,SUM(AB52,AP52,BD52,BR52,CF52)*$M$5,($M$4*$M$5-SUM($DZ52:EI52)))</f>
        <v>0</v>
      </c>
      <c r="EK52" s="299">
        <f>IF(SUM($R52:AC52,$AF52:AQ52,$AT52:BE52,$BH52:BS52,$BV52:CG52)&lt;$M$4,SUM(AC52,AQ52,BE52,BS52,CG52)*$M$5,($M$4*$M$5-SUM($DZ52:EJ52)))</f>
        <v>0</v>
      </c>
      <c r="EL52" s="299">
        <f>IF(SUM($R52:AD52,$AF52:AR52,$AT52:BF52,$BH52:BT52,$BV52:CH52)&lt;$M$4,SUM(AD52,AR52,BF52,BT52,CH52)*$M$5,($M$4*$M$5-SUM($DZ52:EK52)))</f>
        <v>0</v>
      </c>
      <c r="EN52" s="299">
        <f t="shared" si="117"/>
        <v>0</v>
      </c>
      <c r="EO52" s="299">
        <f t="shared" si="118"/>
        <v>0</v>
      </c>
      <c r="EP52" s="299">
        <f t="shared" si="119"/>
        <v>0</v>
      </c>
      <c r="EQ52" s="299">
        <f t="shared" si="120"/>
        <v>0</v>
      </c>
      <c r="ER52" s="299">
        <f t="shared" si="121"/>
        <v>0</v>
      </c>
      <c r="ES52" s="299">
        <f t="shared" si="122"/>
        <v>0</v>
      </c>
      <c r="ET52" s="299">
        <f t="shared" si="123"/>
        <v>0</v>
      </c>
      <c r="EU52" s="299">
        <f t="shared" si="124"/>
        <v>0</v>
      </c>
      <c r="EV52" s="299">
        <f t="shared" si="125"/>
        <v>0</v>
      </c>
      <c r="EW52" s="299">
        <f t="shared" si="126"/>
        <v>0</v>
      </c>
      <c r="EX52" s="299">
        <f t="shared" si="127"/>
        <v>0</v>
      </c>
      <c r="EY52" s="299">
        <f t="shared" si="128"/>
        <v>0</v>
      </c>
      <c r="EZ52" s="299">
        <f t="shared" si="129"/>
        <v>0</v>
      </c>
    </row>
    <row r="53" spans="1:156" x14ac:dyDescent="0.2">
      <c r="A53" s="68" t="str">
        <f>+'SSR 12'!$B$9</f>
        <v>SSR 12</v>
      </c>
      <c r="B53" s="29">
        <f>+'SSR 12'!$G$24</f>
        <v>0</v>
      </c>
      <c r="C53" s="29">
        <f>+'SSR 12'!$G$39+'SSR 12'!$G$44</f>
        <v>0</v>
      </c>
      <c r="D53" s="29">
        <f>+'SSR 12'!$G$30+'SSR 12'!$G$31</f>
        <v>0</v>
      </c>
      <c r="E53" s="29">
        <f>+'SSR 12'!$G$47</f>
        <v>0</v>
      </c>
      <c r="F53" s="29">
        <f>SUM('SSR 12'!$G$49:$G$56)</f>
        <v>0</v>
      </c>
      <c r="G53" s="63">
        <f t="shared" si="131"/>
        <v>0</v>
      </c>
      <c r="H53" s="310"/>
      <c r="I53" s="302"/>
      <c r="J53" s="299">
        <f t="shared" si="98"/>
        <v>0</v>
      </c>
      <c r="K53" s="299">
        <f t="shared" si="130"/>
        <v>0</v>
      </c>
      <c r="L53" s="299">
        <f t="shared" si="99"/>
        <v>0</v>
      </c>
      <c r="M53" s="299">
        <f t="shared" si="100"/>
        <v>0</v>
      </c>
      <c r="N53" s="299">
        <f t="shared" si="101"/>
        <v>0</v>
      </c>
      <c r="O53" s="103"/>
      <c r="P53" s="63">
        <f>'SSR 12'!$C$39</f>
        <v>0</v>
      </c>
      <c r="Q53" s="63">
        <f>'SSR 12'!E34</f>
        <v>0</v>
      </c>
      <c r="R53" s="65">
        <f>IF('SSR 12'!$G$10&lt;2,'PR sum'!$B53/13,0)</f>
        <v>0</v>
      </c>
      <c r="S53" s="65">
        <f>IF('SSR 12'!$G$10&lt;=2,'PR sum'!$B53/13,0)</f>
        <v>0</v>
      </c>
      <c r="T53" s="65">
        <f>IF('SSR 12'!$G$10&lt;=3,'PR sum'!$B53/13,0)</f>
        <v>0</v>
      </c>
      <c r="U53" s="65">
        <f>IF('SSR 12'!$G$10&lt;=4,'PR sum'!$B53/13,0)</f>
        <v>0</v>
      </c>
      <c r="V53" s="65">
        <f>IF('SSR 12'!$G$10&lt;=5,'PR sum'!$B53/13,0)</f>
        <v>0</v>
      </c>
      <c r="W53" s="65">
        <f>IF('SSR 12'!$G$10&lt;=6,'PR sum'!$B53/13,0)</f>
        <v>0</v>
      </c>
      <c r="X53" s="65">
        <f>IF('SSR 12'!$G$10&lt;=7,'PR sum'!$B53/13,0)</f>
        <v>0</v>
      </c>
      <c r="Y53" s="65">
        <f>IF('SSR 12'!$G$10&lt;=8,'PR sum'!$B53/13,0)</f>
        <v>0</v>
      </c>
      <c r="Z53" s="65">
        <f>IF('SSR 12'!$G$10&lt;=9,'PR sum'!$B53/13,0)</f>
        <v>0</v>
      </c>
      <c r="AA53" s="65">
        <f>IF('SSR 12'!$G$10&lt;=10,'PR sum'!$B53/13,0)</f>
        <v>0</v>
      </c>
      <c r="AB53" s="65">
        <f>IF('SSR 1'!$G$10&lt;=11,'PR sum'!$B53/13,0)</f>
        <v>0</v>
      </c>
      <c r="AC53" s="65">
        <f>IF('SSR 12'!$G$10&lt;=12,'PR sum'!$B53/13,0)</f>
        <v>0</v>
      </c>
      <c r="AD53" s="65">
        <f>IF('SSR 12'!$G$10&lt;=13,'PR sum'!$B53/13,0)</f>
        <v>0</v>
      </c>
      <c r="AF53" s="65">
        <f>IF('SSR 12'!$G$10&lt;2,'PR sum'!$C53/13,0)</f>
        <v>0</v>
      </c>
      <c r="AG53" s="65">
        <f>IF('SSR 12'!$G$10&lt;=2,'PR sum'!$C53/13,0)</f>
        <v>0</v>
      </c>
      <c r="AH53" s="65">
        <f>IF('SSR 12'!$G$10&lt;=3,'PR sum'!$C53/13,0)</f>
        <v>0</v>
      </c>
      <c r="AI53" s="65">
        <f>IF('SSR 12'!$G$10&lt;=4,'PR sum'!$C53/13,0)</f>
        <v>0</v>
      </c>
      <c r="AJ53" s="65">
        <f>IF('SSR 12'!$G$10&lt;=5,'PR sum'!$C53/13,0)</f>
        <v>0</v>
      </c>
      <c r="AK53" s="65">
        <f>IF('SSR 12'!$G$10&lt;=6,'PR sum'!$C53/13,0)</f>
        <v>0</v>
      </c>
      <c r="AL53" s="65">
        <f>IF('SSR 12'!$G$10&lt;=7,'PR sum'!$C53/13,0)</f>
        <v>0</v>
      </c>
      <c r="AM53" s="65">
        <f>IF('SSR 12'!$G$10&lt;=8,'PR sum'!$C53/13,0)</f>
        <v>0</v>
      </c>
      <c r="AN53" s="65">
        <f>IF('SSR 12'!$G$10&lt;=9,'PR sum'!$C53/13,0)</f>
        <v>0</v>
      </c>
      <c r="AO53" s="65">
        <f>IF('SSR 12'!$G$10&lt;=10,'PR sum'!$C53/13,0)</f>
        <v>0</v>
      </c>
      <c r="AP53" s="65">
        <f>IF('SSR 1'!$G$10&lt;=11,'PR sum'!$C53/13,0)</f>
        <v>0</v>
      </c>
      <c r="AQ53" s="65">
        <f>IF('SSR 12'!$G$10&lt;=12,'PR sum'!$C53/13,0)</f>
        <v>0</v>
      </c>
      <c r="AR53" s="65">
        <f>IF('SSR 12'!$G$10&lt;=13,'PR sum'!$C53/13,0)</f>
        <v>0</v>
      </c>
      <c r="AT53" s="65">
        <f>IF('SSR 12'!$G$10&lt;2,'PR sum'!$D53/13,0)</f>
        <v>0</v>
      </c>
      <c r="AU53" s="65">
        <f>IF('SSR 12'!$G$10&lt;=2,'PR sum'!$D53/13,0)</f>
        <v>0</v>
      </c>
      <c r="AV53" s="65">
        <f>IF('SSR 12'!$G$10&lt;=3,'PR sum'!$D53/13,0)</f>
        <v>0</v>
      </c>
      <c r="AW53" s="65">
        <f>IF('SSR 12'!$G$10&lt;=4,'PR sum'!$D53/13,0)</f>
        <v>0</v>
      </c>
      <c r="AX53" s="65">
        <f>IF('SSR 12'!$G$10&lt;=5,'PR sum'!$D53/13,0)</f>
        <v>0</v>
      </c>
      <c r="AY53" s="65">
        <f>IF('SSR 12'!$G$10&lt;=6,'PR sum'!$D53/13,0)</f>
        <v>0</v>
      </c>
      <c r="AZ53" s="65">
        <f>IF('SSR 12'!$G$10&lt;=7,'PR sum'!$D53/13,0)</f>
        <v>0</v>
      </c>
      <c r="BA53" s="65">
        <f>IF('SSR 12'!$G$10&lt;=8,'PR sum'!$D53/13,0)</f>
        <v>0</v>
      </c>
      <c r="BB53" s="65">
        <f>IF('SSR 12'!$G$10&lt;=9,'PR sum'!$D53/13,0)</f>
        <v>0</v>
      </c>
      <c r="BC53" s="65">
        <f>IF('SSR 12'!$G$10&lt;=10,'PR sum'!$D53/13,0)</f>
        <v>0</v>
      </c>
      <c r="BD53" s="65">
        <f>IF('SSR 1'!$G$10&lt;=11,'PR sum'!$D53/13,0)</f>
        <v>0</v>
      </c>
      <c r="BE53" s="65">
        <f>IF('SSR 12'!$G$10&lt;=12,'PR sum'!$D53/13,0)</f>
        <v>0</v>
      </c>
      <c r="BF53" s="65">
        <f>IF('SSR 12'!$G$10&lt;=13,'PR sum'!$D53/13,0)</f>
        <v>0</v>
      </c>
      <c r="BH53" s="65">
        <f>IF('SSR 12'!$G$10&lt;2,'PR sum'!$E53/13,0)</f>
        <v>0</v>
      </c>
      <c r="BI53" s="65">
        <f>IF('SSR 12'!$G$10&lt;=2,'PR sum'!$E53/13,0)</f>
        <v>0</v>
      </c>
      <c r="BJ53" s="65">
        <f>IF('SSR 12'!$G$10&lt;=3,'PR sum'!$E53/13,0)</f>
        <v>0</v>
      </c>
      <c r="BK53" s="65">
        <f>IF('SSR 12'!$G$10&lt;=4,'PR sum'!$E53/13,0)</f>
        <v>0</v>
      </c>
      <c r="BL53" s="65">
        <f>IF('SSR 12'!$G$10&lt;=5,'PR sum'!$E53/13,0)</f>
        <v>0</v>
      </c>
      <c r="BM53" s="65">
        <f>IF('SSR 12'!$G$10&lt;=6,'PR sum'!$E53/13,0)</f>
        <v>0</v>
      </c>
      <c r="BN53" s="65">
        <f>IF('SSR 12'!$G$10&lt;=7,'PR sum'!$E53/13,0)</f>
        <v>0</v>
      </c>
      <c r="BO53" s="65">
        <f>IF('SSR 12'!$G$10&lt;=8,'PR sum'!$E53/13,0)</f>
        <v>0</v>
      </c>
      <c r="BP53" s="65">
        <f>IF('SSR 12'!$G$10&lt;=9,'PR sum'!$E53/13,0)</f>
        <v>0</v>
      </c>
      <c r="BQ53" s="65">
        <f>IF('SSR 12'!$G$10&lt;=10,'PR sum'!$E53/13,0)</f>
        <v>0</v>
      </c>
      <c r="BR53" s="65">
        <f>IF('SSR 1'!$G$10&lt;=11,'PR sum'!$E53/13,0)</f>
        <v>0</v>
      </c>
      <c r="BS53" s="65">
        <f>IF('SSR 12'!$G$10&lt;=12,'PR sum'!$E53/13,0)</f>
        <v>0</v>
      </c>
      <c r="BT53" s="65">
        <f>IF('SSR 12'!$G$10&lt;=13,'PR sum'!$E53/13,0)</f>
        <v>0</v>
      </c>
      <c r="BV53" s="65">
        <f>IF('SSR 12'!$G$10&lt;2,'PR sum'!$F53/13,0)</f>
        <v>0</v>
      </c>
      <c r="BW53" s="65">
        <f>IF('SSR 12'!$G$10&lt;=2,'PR sum'!$F53/13,0)</f>
        <v>0</v>
      </c>
      <c r="BX53" s="65">
        <f>IF('SSR 12'!$G$10&lt;=3,'PR sum'!$F53/13,0)</f>
        <v>0</v>
      </c>
      <c r="BY53" s="65">
        <f>IF('SSR 12'!$G$10&lt;=4,'PR sum'!$F53/13,0)</f>
        <v>0</v>
      </c>
      <c r="BZ53" s="65">
        <f>IF('SSR 12'!$G$10&lt;=5,'PR sum'!$F53/13,0)</f>
        <v>0</v>
      </c>
      <c r="CA53" s="65">
        <f>IF('SSR 12'!$G$10&lt;=6,'PR sum'!$F53/13,0)</f>
        <v>0</v>
      </c>
      <c r="CB53" s="65">
        <f>IF('SSR 12'!$G$10&lt;=7,'PR sum'!$F53/13,0)</f>
        <v>0</v>
      </c>
      <c r="CC53" s="65">
        <f>IF('SSR 12'!$G$10&lt;=8,'PR sum'!$F53/13,0)</f>
        <v>0</v>
      </c>
      <c r="CD53" s="65">
        <f>IF('SSR 12'!$G$10&lt;=9,'PR sum'!$F53/13,0)</f>
        <v>0</v>
      </c>
      <c r="CE53" s="65">
        <f>IF('SSR 12'!$G$10&lt;=10,'PR sum'!$F53/13,0)</f>
        <v>0</v>
      </c>
      <c r="CF53" s="65">
        <f>IF('SSR 1'!$G$10&lt;=11,'PR sum'!$F53/13,0)</f>
        <v>0</v>
      </c>
      <c r="CG53" s="65">
        <f>IF('SSR 12'!$G$10&lt;=12,'PR sum'!$F53/13,0)</f>
        <v>0</v>
      </c>
      <c r="CH53" s="65">
        <f>IF('SSR 12'!$G$10&lt;=13,'PR sum'!$F53/13,0)</f>
        <v>0</v>
      </c>
      <c r="CJ53" s="299">
        <f t="shared" si="102"/>
        <v>0</v>
      </c>
      <c r="CK53" s="299">
        <f>IF(SUM($R53:S53,$AF53:AG53,$AT53:AU53,$BH53:BI53,$BV53:BW53)&lt;$J$4,(SUM($R53:S53,$AF53:$AG53,$AT53:$AU53,$BH53:BI53,$BV53:BW53)*$J$5)-SUM($CJ53:CJ53),(($J$4*$J$5)-SUM($CJ53:CJ53)))</f>
        <v>0</v>
      </c>
      <c r="CL53" s="299">
        <f>IF(SUM($R53:T53,$AF53:AH53,$AT53:AV53,$BH53:BJ53,$BV53:BX53)&lt;$J$4,(SUM($R53:T53,$AF53:$AG53,$AT53:$AU53,$BH53:BJ53,$BV53:BX53)*$J$5)-SUM($CJ53:CK53),(($J$4*$J$5)-SUM($CJ53:CK53)))</f>
        <v>0</v>
      </c>
      <c r="CM53" s="299">
        <f>IF(SUM($R53:U53,$AF53:AI53,$AT53:AW53,$BH53:BK53,$BV53:BY53)&lt;$J$4,(SUM($R53:U53,$AF53:$AG53,$AT53:$AU53,$BH53:BK53,$BV53:BY53)*$J$5)-SUM($CJ53:CL53),(($J$4*$J$5)-SUM($CJ53:CL53)))</f>
        <v>0</v>
      </c>
      <c r="CN53" s="299">
        <f>IF(SUM($R53:V53,$AF53:AJ53,$AT53:AX53,$BH53:BL53,$BV53:BZ53)&lt;$J$4,(SUM($R53:V53,$AF53:$AG53,$AT53:$AU53,$BH53:BL53,$BV53:BZ53)*$J$5)-SUM($CJ53:CM53),(($J$4*$J$5)-SUM($CJ53:CM53)))</f>
        <v>0</v>
      </c>
      <c r="CO53" s="299">
        <f>IF(SUM($R53:W53,$AF53:AK53,$AT53:AY53,$BH53:BM53,$BV53:CA53)&lt;$J$4,(SUM($R53:W53,$AF53:$AG53,$AT53:$AU53,$BH53:BM53,$BV53:CA53)*$J$5)-SUM($CJ53:CN53),(($J$4*$J$5)-SUM($CJ53:CN53)))</f>
        <v>0</v>
      </c>
      <c r="CP53" s="299">
        <f>IF(SUM($R53:X53,$AF53:AL53,$AT53:AZ53,$BH53:BN53,$BV53:CB53)&lt;$J$4,(SUM($R53:X53,$AF53:$AG53,$AT53:$AU53,$BH53:BN53,$BV53:CB53)*$J$5)-SUM($CJ53:CO53),(($J$4*$J$5)-SUM($CJ53:CO53)))</f>
        <v>0</v>
      </c>
      <c r="CQ53" s="299">
        <f>IF(SUM($R53:Y53,$AF53:AM53,$AT53:BA53,$BH53:BO53,$BV53:CC53)&lt;$J$4,(SUM($R53:Y53,$AF53:$AG53,$AT53:$AU53,$BH53:BO53,$BV53:CC53)*$J$5)-SUM($CJ53:CP53),(($J$4*$J$5)-SUM($CJ53:CP53)))</f>
        <v>0</v>
      </c>
      <c r="CR53" s="299">
        <f>IF(SUM($R53:Z53,$AF53:AN53,$AT53:BB53,$BH53:BP53,$BV53:CD53)&lt;$J$4,(SUM($R53:Z53,$AF53:$AG53,$AT53:$AU53,$BH53:BP53,$BV53:CD53)*$J$5)-SUM($CJ53:CQ53),(($J$4*$J$5)-SUM($CJ53:CQ53)))</f>
        <v>0</v>
      </c>
      <c r="CS53" s="299">
        <f>IF(SUM($R53:AA53,$AF53:AO53,$AT53:BC53,$BH53:BQ53,$BV53:CE53)&lt;$J$4,(SUM($R53:AA53,$AF53:$AG53,$AT53:$AU53,$BH53:BQ53,$BV53:CE53)*$J$5)-SUM($CJ53:CR53),(($J$4*$J$5)-SUM($CJ53:CR53)))</f>
        <v>0</v>
      </c>
      <c r="CT53" s="299">
        <f>IF(SUM($R53:AB53,$AF53:AP53,$AT53:BD53,$BH53:BR53,$BV53:CF53)&lt;$J$4,(SUM($R53:AB53,$AF53:$AG53,$AT53:$AU53,$BH53:BR53,$BV53:CF53)*$J$5)-SUM($CJ53:CS53),(($J$4*$J$5)-SUM($CJ53:CS53)))</f>
        <v>0</v>
      </c>
      <c r="CU53" s="299">
        <f>IF(SUM($R53:AC53,$AF53:AQ53,$AT53:BE53,$BH53:BS53,$BV53:CG53)&lt;$J$4,(SUM($R53:AC53,$AF53:$AG53,$AT53:$AU53,$BH53:BS53,$BV53:CG53)*$J$5)-SUM($CJ53:CT53),(($J$4*$J$5)-SUM($CJ53:CT53)))</f>
        <v>0</v>
      </c>
      <c r="CV53" s="299">
        <f>IF(SUM($R53:AD53,$AF53:AR53,$AT53:BF53,$BH53:BT53,$BV53:CH53)&lt;$J$4,(SUM($R53:AD53,$AF53:$AG53,$AT53:$AU53,$BH53:BT53,$BV53:CH53)*$J$5)-SUM($CJ53:CU53),(($J$4*$J$5)-SUM($CJ53:CU53)))</f>
        <v>0</v>
      </c>
      <c r="CX53" s="299">
        <f t="shared" si="103"/>
        <v>0</v>
      </c>
      <c r="CY53" s="299">
        <f>IF(SUM($R53:S53,$AF53:AG53,$AT53:AU53,$BH53:BI53,$BV53:BW53)&lt;$K$4,(SUM($R53:S53,$AF53:AG53,$AT53:AU53,$BH53:BI53,$BV53:BW53)*$K$5)-SUM($CX53),(($K$4*$K$5)-SUM($CX53)))</f>
        <v>0</v>
      </c>
      <c r="CZ53" s="299">
        <f>IF(SUM($R53:T53,$AF53:AH53,$AT53:AV53,$BH53:BJ53,$BV53:BX53)&lt;$K$4,(SUM($R53:T53,$AF53:AH53,$AT53:AV53,$BH53:BJ53,$BV53:BX53)*$K$5)-SUM($CX53:CY53),(($K$4*$K$5)-SUM($CX53:CY53)))</f>
        <v>0</v>
      </c>
      <c r="DA53" s="299">
        <f>IF(SUM($R53:U53,$AF53:AI53,$AT53:AW53,$BH53:BK53,$BV53:BY53)&lt;$K$4,(SUM($R53:U53,$AF53:AI53,$AT53:AW53,$BH53:BK53,$BV53:BY53)*$K$5)-SUM($CX53:CZ53),(($K$4*$K$5)-SUM($CX53:CZ53)))</f>
        <v>0</v>
      </c>
      <c r="DB53" s="299">
        <f>IF(SUM($R53:V53,$AF53:AJ53,$AT53:AX53,$BH53:BL53,$BV53:BZ53)&lt;$K$4,(SUM($R53:V53,$AF53:AJ53,$AT53:AX53,$BH53:BL53,$BV53:BZ53)*$K$5)-SUM($CX53:DA53),(($K$4*$K$5)-SUM($CX53:DA53)))</f>
        <v>0</v>
      </c>
      <c r="DC53" s="299">
        <f>IF(SUM($R53:W53,$AF53:AK53,$AT53:AY53,$BH53:BM53,$BV53:CA53)&lt;$K$4,(SUM($R53:W53,$AF53:AK53,$AT53:AY53,$BH53:BM53,$BV53:CA53)*$K$5)-SUM($CX53:DB53),(($K$4*$K$5)-SUM($CX53:DB53)))</f>
        <v>0</v>
      </c>
      <c r="DD53" s="299">
        <f>IF(SUM($R53:X53,$AF53:AL53,$AT53:AZ53,$BH53:BN53,$BV53:CB53)&lt;$K$4,(SUM($R53:X53,$AF53:AL53,$AT53:AZ53,$BH53:BN53,$BV53:CB53)*$K$5)-SUM($CX53:DC53),(($K$4*$K$5)-SUM($CX53:DC53)))</f>
        <v>0</v>
      </c>
      <c r="DE53" s="299">
        <f>IF(SUM($R53:Y53,$AF53:AM53,$AT53:BA53,$BH53:BO53,$BV53:CC53)&lt;$K$4,(SUM($R53:Y53,$AF53:AM53,$AT53:BA53,$BH53:BO53,$BV53:CC53)*$K$5)-SUM($CX53:DD53),(($K$4*$K$5)-SUM($CX53:DD53)))</f>
        <v>0</v>
      </c>
      <c r="DF53" s="299">
        <f>IF(SUM($R53:Z53,$AF53:AN53,$AT53:BB53,$BH53:BP53,$BV53:CD53)&lt;$K$4,(SUM($R53:Z53,$AF53:AN53,$AT53:BB53,$BH53:BP53,$BV53:CD53)*$K$5)-SUM($CX53:DE53),(($K$4*$K$5)-SUM($CX53:DE53)))</f>
        <v>0</v>
      </c>
      <c r="DG53" s="299">
        <f>IF(SUM($R53:AA53,$AF53:AO53,$AT53:BC53,$BH53:BQ53,$BV53:CE53)&lt;$K$4,(SUM($R53:AA53,$AF53:AO53,$AT53:BC53,$BH53:BQ53,$BV53:CE53)*$K$5)-SUM($CX53:DF53),(($K$4*$K$5)-SUM($CX53:DF53)))</f>
        <v>0</v>
      </c>
      <c r="DH53" s="299">
        <f>IF(SUM($R53:AB53,$AF53:AP53,$AT53:BD53,$BH53:BR53,$BV53:CF53)&lt;$K$4,(SUM($R53:AB53,$AF53:AP53,$AT53:BD53,$BH53:BR53,$BV53:CF53)*$K$5)-SUM($CX53:DG53),(($K$4*$K$5)-SUM($CX53:DG53)))</f>
        <v>0</v>
      </c>
      <c r="DI53" s="299">
        <f>IF(SUM($R53:AC53,$AF53:AQ53,$AT53:BE53,$BH53:BS53,$BV53:CG53)&lt;$K$4,(SUM($R53:AC53,$AF53:AQ53,$AT53:BE53,$BH53:BS53,$BV53:CG53)*$K$5)-SUM($CX53:DH53),(($K$4*$K$5)-SUM($CX53:DH53)))</f>
        <v>0</v>
      </c>
      <c r="DJ53" s="299">
        <f>IF(SUM($R53:AD53,$AF53:AR53,$AT53:BF53,$BH53:BT53,$BV53:CH53)&lt;$K$4,(SUM($R53:AD53,$AF53:AR53,$AT53:BF53,$BH53:BT53,$BV53:CH53)*$K$5)-SUM($CX53:DI53),(($K$4*$K$5)-SUM($CX53:DI53)))</f>
        <v>0</v>
      </c>
      <c r="DL53" s="299">
        <f t="shared" si="104"/>
        <v>0</v>
      </c>
      <c r="DM53" s="299">
        <f t="shared" si="105"/>
        <v>0</v>
      </c>
      <c r="DN53" s="299">
        <f t="shared" si="106"/>
        <v>0</v>
      </c>
      <c r="DO53" s="299">
        <f t="shared" si="107"/>
        <v>0</v>
      </c>
      <c r="DP53" s="299">
        <f t="shared" si="108"/>
        <v>0</v>
      </c>
      <c r="DQ53" s="299">
        <f t="shared" si="109"/>
        <v>0</v>
      </c>
      <c r="DR53" s="299">
        <f t="shared" si="110"/>
        <v>0</v>
      </c>
      <c r="DS53" s="299">
        <f t="shared" si="111"/>
        <v>0</v>
      </c>
      <c r="DT53" s="299">
        <f t="shared" si="112"/>
        <v>0</v>
      </c>
      <c r="DU53" s="299">
        <f t="shared" si="113"/>
        <v>0</v>
      </c>
      <c r="DV53" s="299">
        <f t="shared" si="114"/>
        <v>0</v>
      </c>
      <c r="DW53" s="299">
        <f t="shared" si="115"/>
        <v>0</v>
      </c>
      <c r="DX53" s="299">
        <f t="shared" si="116"/>
        <v>0</v>
      </c>
      <c r="DZ53" s="299">
        <f>IF(SUM($R53:R53,$AF53:AF53,$AT53:AT53,$BH53:BH53,$BV53:BV53)&lt;$M$4,SUM(R53,AF53,AT53,BH53,BV53)*$M$5,($M$4*$M$5-SUM(DY53:$DY53)))</f>
        <v>0</v>
      </c>
      <c r="EA53" s="299">
        <f>IF(SUM($R53:S53,$AF53:AG53,$AT53:AU53,$BH53:BI53,$BV53:BW53)&lt;$M$4,SUM(S53,AG53,AU53,BI53,BW53)*$M$5,($M$4*$M$5-SUM($DZ53:DZ53)))</f>
        <v>0</v>
      </c>
      <c r="EB53" s="299">
        <f>IF(SUM($R53:T53,$AF53:AH53,$AT53:AV53,$BH53:BJ53,$BV53:BX53)&lt;$M$4,SUM(T53,AH53,AV53,BJ53,BX53)*$M$5,($M$4*$M$5-SUM($DZ53:EA53)))</f>
        <v>0</v>
      </c>
      <c r="EC53" s="299">
        <f>IF(SUM($R53:U53,$AF53:AI53,$AT53:AW53,$BH53:BK53,$BV53:BY53)&lt;$M$4,SUM(U53,AI53,AW53,BK53,BY53)*$M$5,($M$4*$M$5-SUM($DZ53:EB53)))</f>
        <v>0</v>
      </c>
      <c r="ED53" s="299">
        <f>IF(SUM($R53:V53,$AF53:AJ53,$AT53:AX53,$BH53:BL53,$BV53:BZ53)&lt;$M$4,SUM(V53,AJ53,AX53,BL53,BZ53)*$M$5,($M$4*$M$5-SUM($DZ53:EC53)))</f>
        <v>0</v>
      </c>
      <c r="EE53" s="299">
        <f>IF(SUM($R53:W53,$AF53:AK53,$AT53:AY53,$BH53:BM53,$BV53:CA53)&lt;$M$4,SUM(W53,AK53,AY53,BM53,CA53)*$M$5,($M$4*$M$5-SUM($DZ53:ED53)))</f>
        <v>0</v>
      </c>
      <c r="EF53" s="299">
        <f>IF(SUM($R53:X53,$AF53:AL53,$AT53:AZ53,$BH53:BN53,$BV53:CB53)&lt;$M$4,SUM(X53,AL53,AZ53,BN53,CB53)*$M$5,($M$4*$M$5-SUM($DZ53:EE53)))</f>
        <v>0</v>
      </c>
      <c r="EG53" s="299">
        <f>IF(SUM($R53:Y53,$AF53:AM53,$AT53:BA53,$BH53:BO53,$BV53:CC53)&lt;$M$4,SUM(Y53,AM53,BA53,BO53,CC53)*$M$5,($M$4*$M$5-SUM($DZ53:EF53)))</f>
        <v>0</v>
      </c>
      <c r="EH53" s="299">
        <f>IF(SUM($R53:Z53,$AF53:AN53,$AT53:BB53,$BH53:BP53,$BV53:CD53)&lt;$M$4,SUM(Z53,AN53,BB53,BP53,CD53)*$M$5,($M$4*$M$5-SUM($DZ53:EG53)))</f>
        <v>0</v>
      </c>
      <c r="EI53" s="299">
        <f>IF(SUM($R53:AA53,$AF53:AO53,$AT53:BC53,$BH53:BQ53,$BV53:CE53)&lt;$M$4,SUM(AA53,AO53,BC53,BQ53,CE53)*$M$5,($M$4*$M$5-SUM($DZ53:EH53)))</f>
        <v>0</v>
      </c>
      <c r="EJ53" s="299">
        <f>IF(SUM($R53:AB53,$AF53:AP53,$AT53:BD53,$BH53:BR53,$BV53:CF53)&lt;$M$4,SUM(AB53,AP53,BD53,BR53,CF53)*$M$5,($M$4*$M$5-SUM($DZ53:EI53)))</f>
        <v>0</v>
      </c>
      <c r="EK53" s="299">
        <f>IF(SUM($R53:AC53,$AF53:AQ53,$AT53:BE53,$BH53:BS53,$BV53:CG53)&lt;$M$4,SUM(AC53,AQ53,BE53,BS53,CG53)*$M$5,($M$4*$M$5-SUM($DZ53:EJ53)))</f>
        <v>0</v>
      </c>
      <c r="EL53" s="299">
        <f>IF(SUM($R53:AD53,$AF53:AR53,$AT53:BF53,$BH53:BT53,$BV53:CH53)&lt;$M$4,SUM(AD53,AR53,BF53,BT53,CH53)*$M$5,($M$4*$M$5-SUM($DZ53:EK53)))</f>
        <v>0</v>
      </c>
      <c r="EN53" s="299">
        <f t="shared" si="117"/>
        <v>0</v>
      </c>
      <c r="EO53" s="299">
        <f t="shared" si="118"/>
        <v>0</v>
      </c>
      <c r="EP53" s="299">
        <f t="shared" si="119"/>
        <v>0</v>
      </c>
      <c r="EQ53" s="299">
        <f t="shared" si="120"/>
        <v>0</v>
      </c>
      <c r="ER53" s="299">
        <f t="shared" si="121"/>
        <v>0</v>
      </c>
      <c r="ES53" s="299">
        <f t="shared" si="122"/>
        <v>0</v>
      </c>
      <c r="ET53" s="299">
        <f t="shared" si="123"/>
        <v>0</v>
      </c>
      <c r="EU53" s="299">
        <f t="shared" si="124"/>
        <v>0</v>
      </c>
      <c r="EV53" s="299">
        <f t="shared" si="125"/>
        <v>0</v>
      </c>
      <c r="EW53" s="299">
        <f t="shared" si="126"/>
        <v>0</v>
      </c>
      <c r="EX53" s="299">
        <f t="shared" si="127"/>
        <v>0</v>
      </c>
      <c r="EY53" s="299">
        <f t="shared" si="128"/>
        <v>0</v>
      </c>
      <c r="EZ53" s="299">
        <f t="shared" si="129"/>
        <v>0</v>
      </c>
    </row>
    <row r="54" spans="1:156" x14ac:dyDescent="0.2">
      <c r="A54" s="68" t="str">
        <f>+'SSR 13'!$B$9</f>
        <v>SSR 13</v>
      </c>
      <c r="B54" s="29">
        <f>+'SSR 13'!$G$24</f>
        <v>0</v>
      </c>
      <c r="C54" s="29">
        <f>+'SSR 13'!$G$39+'SSR 13'!$G$44</f>
        <v>0</v>
      </c>
      <c r="D54" s="29">
        <f>+'SSR 13'!$G$30+'SSR 13'!$G$31</f>
        <v>0</v>
      </c>
      <c r="E54" s="29">
        <f>+'SSR 13'!$G$47</f>
        <v>0</v>
      </c>
      <c r="F54" s="29">
        <f>SUM('SSR 13'!$G$49:$G$56)</f>
        <v>0</v>
      </c>
      <c r="G54" s="63">
        <f t="shared" si="131"/>
        <v>0</v>
      </c>
      <c r="H54" s="310"/>
      <c r="I54" s="302"/>
      <c r="J54" s="299">
        <f t="shared" si="98"/>
        <v>0</v>
      </c>
      <c r="K54" s="299">
        <f t="shared" si="130"/>
        <v>0</v>
      </c>
      <c r="L54" s="299">
        <f t="shared" si="99"/>
        <v>0</v>
      </c>
      <c r="M54" s="299">
        <f t="shared" si="100"/>
        <v>0</v>
      </c>
      <c r="N54" s="299">
        <f t="shared" si="101"/>
        <v>0</v>
      </c>
      <c r="O54" s="103"/>
      <c r="P54" s="63">
        <f>'SSR 13'!$C$39</f>
        <v>0</v>
      </c>
      <c r="Q54" s="63">
        <f>'SSR 13'!E34</f>
        <v>0</v>
      </c>
      <c r="R54" s="65">
        <f>IF('SSR 13'!$G$10&lt;2,'PR sum'!$B54/13,0)</f>
        <v>0</v>
      </c>
      <c r="S54" s="65">
        <f>IF('SSR 13'!$G$10&lt;=2,'PR sum'!$B54/13,0)</f>
        <v>0</v>
      </c>
      <c r="T54" s="65">
        <f>IF('SSR 13'!$G$10&lt;=3,'PR sum'!$B54/13,0)</f>
        <v>0</v>
      </c>
      <c r="U54" s="65">
        <f>IF('SSR 13'!$G$10&lt;=4,'PR sum'!$B54/13,0)</f>
        <v>0</v>
      </c>
      <c r="V54" s="65">
        <f>IF('SSR 13'!$G$10&lt;=5,'PR sum'!$B54/13,0)</f>
        <v>0</v>
      </c>
      <c r="W54" s="65">
        <f>IF('SSR 13'!$G$10&lt;=6,'PR sum'!$B54/13,0)</f>
        <v>0</v>
      </c>
      <c r="X54" s="65">
        <f>IF('SSR 13'!$G$10&lt;=7,'PR sum'!$B54/13,0)</f>
        <v>0</v>
      </c>
      <c r="Y54" s="65">
        <f>IF('SSR 13'!$G$10&lt;=8,'PR sum'!$B54/13,0)</f>
        <v>0</v>
      </c>
      <c r="Z54" s="65">
        <f>IF('SSR 13'!$G$10&lt;=9,'PR sum'!$B54/13,0)</f>
        <v>0</v>
      </c>
      <c r="AA54" s="65">
        <f>IF('SSR 13'!$G$10&lt;=10,'PR sum'!$B54/13,0)</f>
        <v>0</v>
      </c>
      <c r="AB54" s="65">
        <f>IF('SSR 1'!$G$10&lt;=11,'PR sum'!$B54/13,0)</f>
        <v>0</v>
      </c>
      <c r="AC54" s="65">
        <f>IF('SSR 13'!$G$10&lt;=12,'PR sum'!$B54/13,0)</f>
        <v>0</v>
      </c>
      <c r="AD54" s="65">
        <f>IF('SSR 13'!$G$10&lt;=13,'PR sum'!$B54/13,0)</f>
        <v>0</v>
      </c>
      <c r="AF54" s="65">
        <f>IF('SSR 13'!$G$10&lt;2,'PR sum'!$C54/13,0)</f>
        <v>0</v>
      </c>
      <c r="AG54" s="65">
        <f>IF('SSR 13'!$G$10&lt;=2,'PR sum'!$C54/13,0)</f>
        <v>0</v>
      </c>
      <c r="AH54" s="65">
        <f>IF('SSR 13'!$G$10&lt;=3,'PR sum'!$C54/13,0)</f>
        <v>0</v>
      </c>
      <c r="AI54" s="65">
        <f>IF('SSR 13'!$G$10&lt;=4,'PR sum'!$C54/13,0)</f>
        <v>0</v>
      </c>
      <c r="AJ54" s="65">
        <f>IF('SSR 13'!$G$10&lt;=5,'PR sum'!$C54/13,0)</f>
        <v>0</v>
      </c>
      <c r="AK54" s="65">
        <f>IF('SSR 13'!$G$10&lt;=6,'PR sum'!$C54/13,0)</f>
        <v>0</v>
      </c>
      <c r="AL54" s="65">
        <f>IF('SSR 13'!$G$10&lt;=7,'PR sum'!$C54/13,0)</f>
        <v>0</v>
      </c>
      <c r="AM54" s="65">
        <f>IF('SSR 13'!$G$10&lt;=8,'PR sum'!$C54/13,0)</f>
        <v>0</v>
      </c>
      <c r="AN54" s="65">
        <f>IF('SSR 13'!$G$10&lt;=9,'PR sum'!$C54/13,0)</f>
        <v>0</v>
      </c>
      <c r="AO54" s="65">
        <f>IF('SSR 13'!$G$10&lt;=10,'PR sum'!$C54/13,0)</f>
        <v>0</v>
      </c>
      <c r="AP54" s="65">
        <f>IF('SSR 1'!$G$10&lt;=11,'PR sum'!$C54/13,0)</f>
        <v>0</v>
      </c>
      <c r="AQ54" s="65">
        <f>IF('SSR 13'!$G$10&lt;=12,'PR sum'!$C54/13,0)</f>
        <v>0</v>
      </c>
      <c r="AR54" s="65">
        <f>IF('SSR 13'!$G$10&lt;=13,'PR sum'!$C54/13,0)</f>
        <v>0</v>
      </c>
      <c r="AT54" s="65">
        <f>IF('SSR 13'!$G$10&lt;2,'PR sum'!$D54/13,0)</f>
        <v>0</v>
      </c>
      <c r="AU54" s="65">
        <f>IF('SSR 13'!$G$10&lt;=2,'PR sum'!$D54/13,0)</f>
        <v>0</v>
      </c>
      <c r="AV54" s="65">
        <f>IF('SSR 13'!$G$10&lt;=3,'PR sum'!$D54/13,0)</f>
        <v>0</v>
      </c>
      <c r="AW54" s="65">
        <f>IF('SSR 13'!$G$10&lt;=4,'PR sum'!$D54/13,0)</f>
        <v>0</v>
      </c>
      <c r="AX54" s="65">
        <f>IF('SSR 13'!$G$10&lt;=5,'PR sum'!$D54/13,0)</f>
        <v>0</v>
      </c>
      <c r="AY54" s="65">
        <f>IF('SSR 13'!$G$10&lt;=6,'PR sum'!$D54/13,0)</f>
        <v>0</v>
      </c>
      <c r="AZ54" s="65">
        <f>IF('SSR 13'!$G$10&lt;=7,'PR sum'!$D54/13,0)</f>
        <v>0</v>
      </c>
      <c r="BA54" s="65">
        <f>IF('SSR 13'!$G$10&lt;=8,'PR sum'!$D54/13,0)</f>
        <v>0</v>
      </c>
      <c r="BB54" s="65">
        <f>IF('SSR 13'!$G$10&lt;=9,'PR sum'!$D54/13,0)</f>
        <v>0</v>
      </c>
      <c r="BC54" s="65">
        <f>IF('SSR 13'!$G$10&lt;=10,'PR sum'!$D54/13,0)</f>
        <v>0</v>
      </c>
      <c r="BD54" s="65">
        <f>IF('SSR 1'!$G$10&lt;=11,'PR sum'!$D54/13,0)</f>
        <v>0</v>
      </c>
      <c r="BE54" s="65">
        <f>IF('SSR 13'!$G$10&lt;=12,'PR sum'!$D54/13,0)</f>
        <v>0</v>
      </c>
      <c r="BF54" s="65">
        <f>IF('SSR 13'!$G$10&lt;=13,'PR sum'!$D54/13,0)</f>
        <v>0</v>
      </c>
      <c r="BH54" s="65">
        <f>IF('SSR 13'!$G$10&lt;2,'PR sum'!$E54/13,0)</f>
        <v>0</v>
      </c>
      <c r="BI54" s="65">
        <f>IF('SSR 13'!$G$10&lt;=2,'PR sum'!$E54/13,0)</f>
        <v>0</v>
      </c>
      <c r="BJ54" s="65">
        <f>IF('SSR 13'!$G$10&lt;=3,'PR sum'!$E54/13,0)</f>
        <v>0</v>
      </c>
      <c r="BK54" s="65">
        <f>IF('SSR 13'!$G$10&lt;=4,'PR sum'!$E54/13,0)</f>
        <v>0</v>
      </c>
      <c r="BL54" s="65">
        <f>IF('SSR 13'!$G$10&lt;=5,'PR sum'!$E54/13,0)</f>
        <v>0</v>
      </c>
      <c r="BM54" s="65">
        <f>IF('SSR 13'!$G$10&lt;=6,'PR sum'!$E54/13,0)</f>
        <v>0</v>
      </c>
      <c r="BN54" s="65">
        <f>IF('SSR 13'!$G$10&lt;=7,'PR sum'!$E54/13,0)</f>
        <v>0</v>
      </c>
      <c r="BO54" s="65">
        <f>IF('SSR 13'!$G$10&lt;=8,'PR sum'!$E54/13,0)</f>
        <v>0</v>
      </c>
      <c r="BP54" s="65">
        <f>IF('SSR 13'!$G$10&lt;=9,'PR sum'!$E54/13,0)</f>
        <v>0</v>
      </c>
      <c r="BQ54" s="65">
        <f>IF('SSR 13'!$G$10&lt;=10,'PR sum'!$E54/13,0)</f>
        <v>0</v>
      </c>
      <c r="BR54" s="65">
        <f>IF('SSR 1'!$G$10&lt;=11,'PR sum'!$E54/13,0)</f>
        <v>0</v>
      </c>
      <c r="BS54" s="65">
        <f>IF('SSR 13'!$G$10&lt;=12,'PR sum'!$E54/13,0)</f>
        <v>0</v>
      </c>
      <c r="BT54" s="65">
        <f>IF('SSR 13'!$G$10&lt;=13,'PR sum'!$E54/13,0)</f>
        <v>0</v>
      </c>
      <c r="BV54" s="65">
        <f>IF('SSR 13'!$G$10&lt;2,'PR sum'!$F54/13,0)</f>
        <v>0</v>
      </c>
      <c r="BW54" s="65">
        <f>IF('SSR 13'!$G$10&lt;=2,'PR sum'!$F54/13,0)</f>
        <v>0</v>
      </c>
      <c r="BX54" s="65">
        <f>IF('SSR 13'!$G$10&lt;=3,'PR sum'!$F54/13,0)</f>
        <v>0</v>
      </c>
      <c r="BY54" s="65">
        <f>IF('SSR 13'!$G$10&lt;=4,'PR sum'!$F54/13,0)</f>
        <v>0</v>
      </c>
      <c r="BZ54" s="65">
        <f>IF('SSR 13'!$G$10&lt;=5,'PR sum'!$F54/13,0)</f>
        <v>0</v>
      </c>
      <c r="CA54" s="65">
        <f>IF('SSR 13'!$G$10&lt;=6,'PR sum'!$F54/13,0)</f>
        <v>0</v>
      </c>
      <c r="CB54" s="65">
        <f>IF('SSR 13'!$G$10&lt;=7,'PR sum'!$F54/13,0)</f>
        <v>0</v>
      </c>
      <c r="CC54" s="65">
        <f>IF('SSR 13'!$G$10&lt;=8,'PR sum'!$F54/13,0)</f>
        <v>0</v>
      </c>
      <c r="CD54" s="65">
        <f>IF('SSR 13'!$G$10&lt;=9,'PR sum'!$F54/13,0)</f>
        <v>0</v>
      </c>
      <c r="CE54" s="65">
        <f>IF('SSR 13'!$G$10&lt;=10,'PR sum'!$F54/13,0)</f>
        <v>0</v>
      </c>
      <c r="CF54" s="65">
        <f>IF('SSR 1'!$G$10&lt;=11,'PR sum'!$F54/13,0)</f>
        <v>0</v>
      </c>
      <c r="CG54" s="65">
        <f>IF('SSR 13'!$G$10&lt;=12,'PR sum'!$F54/13,0)</f>
        <v>0</v>
      </c>
      <c r="CH54" s="65">
        <f>IF('SSR 13'!$G$10&lt;=13,'PR sum'!$F54/13,0)</f>
        <v>0</v>
      </c>
      <c r="CJ54" s="299">
        <f t="shared" si="102"/>
        <v>0</v>
      </c>
      <c r="CK54" s="299">
        <f>IF(SUM($R54:S54,$AF54:AG54,$AT54:AU54,$BH54:BI54,$BV54:BW54)&lt;$J$4,(SUM($R54:S54,$AF54:$AG54,$AT54:$AU54,$BH54:BI54,$BV54:BW54)*$J$5)-SUM($CJ54:CJ54),(($J$4*$J$5)-SUM($CJ54:CJ54)))</f>
        <v>0</v>
      </c>
      <c r="CL54" s="299">
        <f>IF(SUM($R54:T54,$AF54:AH54,$AT54:AV54,$BH54:BJ54,$BV54:BX54)&lt;$J$4,(SUM($R54:T54,$AF54:$AG54,$AT54:$AU54,$BH54:BJ54,$BV54:BX54)*$J$5)-SUM($CJ54:CK54),(($J$4*$J$5)-SUM($CJ54:CK54)))</f>
        <v>0</v>
      </c>
      <c r="CM54" s="299">
        <f>IF(SUM($R54:U54,$AF54:AI54,$AT54:AW54,$BH54:BK54,$BV54:BY54)&lt;$J$4,(SUM($R54:U54,$AF54:$AG54,$AT54:$AU54,$BH54:BK54,$BV54:BY54)*$J$5)-SUM($CJ54:CL54),(($J$4*$J$5)-SUM($CJ54:CL54)))</f>
        <v>0</v>
      </c>
      <c r="CN54" s="299">
        <f>IF(SUM($R54:V54,$AF54:AJ54,$AT54:AX54,$BH54:BL54,$BV54:BZ54)&lt;$J$4,(SUM($R54:V54,$AF54:$AG54,$AT54:$AU54,$BH54:BL54,$BV54:BZ54)*$J$5)-SUM($CJ54:CM54),(($J$4*$J$5)-SUM($CJ54:CM54)))</f>
        <v>0</v>
      </c>
      <c r="CO54" s="299">
        <f>IF(SUM($R54:W54,$AF54:AK54,$AT54:AY54,$BH54:BM54,$BV54:CA54)&lt;$J$4,(SUM($R54:W54,$AF54:$AG54,$AT54:$AU54,$BH54:BM54,$BV54:CA54)*$J$5)-SUM($CJ54:CN54),(($J$4*$J$5)-SUM($CJ54:CN54)))</f>
        <v>0</v>
      </c>
      <c r="CP54" s="299">
        <f>IF(SUM($R54:X54,$AF54:AL54,$AT54:AZ54,$BH54:BN54,$BV54:CB54)&lt;$J$4,(SUM($R54:X54,$AF54:$AG54,$AT54:$AU54,$BH54:BN54,$BV54:CB54)*$J$5)-SUM($CJ54:CO54),(($J$4*$J$5)-SUM($CJ54:CO54)))</f>
        <v>0</v>
      </c>
      <c r="CQ54" s="299">
        <f>IF(SUM($R54:Y54,$AF54:AM54,$AT54:BA54,$BH54:BO54,$BV54:CC54)&lt;$J$4,(SUM($R54:Y54,$AF54:$AG54,$AT54:$AU54,$BH54:BO54,$BV54:CC54)*$J$5)-SUM($CJ54:CP54),(($J$4*$J$5)-SUM($CJ54:CP54)))</f>
        <v>0</v>
      </c>
      <c r="CR54" s="299">
        <f>IF(SUM($R54:Z54,$AF54:AN54,$AT54:BB54,$BH54:BP54,$BV54:CD54)&lt;$J$4,(SUM($R54:Z54,$AF54:$AG54,$AT54:$AU54,$BH54:BP54,$BV54:CD54)*$J$5)-SUM($CJ54:CQ54),(($J$4*$J$5)-SUM($CJ54:CQ54)))</f>
        <v>0</v>
      </c>
      <c r="CS54" s="299">
        <f>IF(SUM($R54:AA54,$AF54:AO54,$AT54:BC54,$BH54:BQ54,$BV54:CE54)&lt;$J$4,(SUM($R54:AA54,$AF54:$AG54,$AT54:$AU54,$BH54:BQ54,$BV54:CE54)*$J$5)-SUM($CJ54:CR54),(($J$4*$J$5)-SUM($CJ54:CR54)))</f>
        <v>0</v>
      </c>
      <c r="CT54" s="299">
        <f>IF(SUM($R54:AB54,$AF54:AP54,$AT54:BD54,$BH54:BR54,$BV54:CF54)&lt;$J$4,(SUM($R54:AB54,$AF54:$AG54,$AT54:$AU54,$BH54:BR54,$BV54:CF54)*$J$5)-SUM($CJ54:CS54),(($J$4*$J$5)-SUM($CJ54:CS54)))</f>
        <v>0</v>
      </c>
      <c r="CU54" s="299">
        <f>IF(SUM($R54:AC54,$AF54:AQ54,$AT54:BE54,$BH54:BS54,$BV54:CG54)&lt;$J$4,(SUM($R54:AC54,$AF54:$AG54,$AT54:$AU54,$BH54:BS54,$BV54:CG54)*$J$5)-SUM($CJ54:CT54),(($J$4*$J$5)-SUM($CJ54:CT54)))</f>
        <v>0</v>
      </c>
      <c r="CV54" s="299">
        <f>IF(SUM($R54:AD54,$AF54:AR54,$AT54:BF54,$BH54:BT54,$BV54:CH54)&lt;$J$4,(SUM($R54:AD54,$AF54:$AG54,$AT54:$AU54,$BH54:BT54,$BV54:CH54)*$J$5)-SUM($CJ54:CU54),(($J$4*$J$5)-SUM($CJ54:CU54)))</f>
        <v>0</v>
      </c>
      <c r="CX54" s="299">
        <f t="shared" si="103"/>
        <v>0</v>
      </c>
      <c r="CY54" s="299">
        <f>IF(SUM($R54:S54,$AF54:AG54,$AT54:AU54,$BH54:BI54,$BV54:BW54)&lt;$K$4,(SUM($R54:S54,$AF54:AG54,$AT54:AU54,$BH54:BI54,$BV54:BW54)*$K$5)-SUM($CX54),(($K$4*$K$5)-SUM($CX54)))</f>
        <v>0</v>
      </c>
      <c r="CZ54" s="299">
        <f>IF(SUM($R54:T54,$AF54:AH54,$AT54:AV54,$BH54:BJ54,$BV54:BX54)&lt;$K$4,(SUM($R54:T54,$AF54:AH54,$AT54:AV54,$BH54:BJ54,$BV54:BX54)*$K$5)-SUM($CX54:CY54),(($K$4*$K$5)-SUM($CX54:CY54)))</f>
        <v>0</v>
      </c>
      <c r="DA54" s="299">
        <f>IF(SUM($R54:U54,$AF54:AI54,$AT54:AW54,$BH54:BK54,$BV54:BY54)&lt;$K$4,(SUM($R54:U54,$AF54:AI54,$AT54:AW54,$BH54:BK54,$BV54:BY54)*$K$5)-SUM($CX54:CZ54),(($K$4*$K$5)-SUM($CX54:CZ54)))</f>
        <v>0</v>
      </c>
      <c r="DB54" s="299">
        <f>IF(SUM($R54:V54,$AF54:AJ54,$AT54:AX54,$BH54:BL54,$BV54:BZ54)&lt;$K$4,(SUM($R54:V54,$AF54:AJ54,$AT54:AX54,$BH54:BL54,$BV54:BZ54)*$K$5)-SUM($CX54:DA54),(($K$4*$K$5)-SUM($CX54:DA54)))</f>
        <v>0</v>
      </c>
      <c r="DC54" s="299">
        <f>IF(SUM($R54:W54,$AF54:AK54,$AT54:AY54,$BH54:BM54,$BV54:CA54)&lt;$K$4,(SUM($R54:W54,$AF54:AK54,$AT54:AY54,$BH54:BM54,$BV54:CA54)*$K$5)-SUM($CX54:DB54),(($K$4*$K$5)-SUM($CX54:DB54)))</f>
        <v>0</v>
      </c>
      <c r="DD54" s="299">
        <f>IF(SUM($R54:X54,$AF54:AL54,$AT54:AZ54,$BH54:BN54,$BV54:CB54)&lt;$K$4,(SUM($R54:X54,$AF54:AL54,$AT54:AZ54,$BH54:BN54,$BV54:CB54)*$K$5)-SUM($CX54:DC54),(($K$4*$K$5)-SUM($CX54:DC54)))</f>
        <v>0</v>
      </c>
      <c r="DE54" s="299">
        <f>IF(SUM($R54:Y54,$AF54:AM54,$AT54:BA54,$BH54:BO54,$BV54:CC54)&lt;$K$4,(SUM($R54:Y54,$AF54:AM54,$AT54:BA54,$BH54:BO54,$BV54:CC54)*$K$5)-SUM($CX54:DD54),(($K$4*$K$5)-SUM($CX54:DD54)))</f>
        <v>0</v>
      </c>
      <c r="DF54" s="299">
        <f>IF(SUM($R54:Z54,$AF54:AN54,$AT54:BB54,$BH54:BP54,$BV54:CD54)&lt;$K$4,(SUM($R54:Z54,$AF54:AN54,$AT54:BB54,$BH54:BP54,$BV54:CD54)*$K$5)-SUM($CX54:DE54),(($K$4*$K$5)-SUM($CX54:DE54)))</f>
        <v>0</v>
      </c>
      <c r="DG54" s="299">
        <f>IF(SUM($R54:AA54,$AF54:AO54,$AT54:BC54,$BH54:BQ54,$BV54:CE54)&lt;$K$4,(SUM($R54:AA54,$AF54:AO54,$AT54:BC54,$BH54:BQ54,$BV54:CE54)*$K$5)-SUM($CX54:DF54),(($K$4*$K$5)-SUM($CX54:DF54)))</f>
        <v>0</v>
      </c>
      <c r="DH54" s="299">
        <f>IF(SUM($R54:AB54,$AF54:AP54,$AT54:BD54,$BH54:BR54,$BV54:CF54)&lt;$K$4,(SUM($R54:AB54,$AF54:AP54,$AT54:BD54,$BH54:BR54,$BV54:CF54)*$K$5)-SUM($CX54:DG54),(($K$4*$K$5)-SUM($CX54:DG54)))</f>
        <v>0</v>
      </c>
      <c r="DI54" s="299">
        <f>IF(SUM($R54:AC54,$AF54:AQ54,$AT54:BE54,$BH54:BS54,$BV54:CG54)&lt;$K$4,(SUM($R54:AC54,$AF54:AQ54,$AT54:BE54,$BH54:BS54,$BV54:CG54)*$K$5)-SUM($CX54:DH54),(($K$4*$K$5)-SUM($CX54:DH54)))</f>
        <v>0</v>
      </c>
      <c r="DJ54" s="299">
        <f>IF(SUM($R54:AD54,$AF54:AR54,$AT54:BF54,$BH54:BT54,$BV54:CH54)&lt;$K$4,(SUM($R54:AD54,$AF54:AR54,$AT54:BF54,$BH54:BT54,$BV54:CH54)*$K$5)-SUM($CX54:DI54),(($K$4*$K$5)-SUM($CX54:DI54)))</f>
        <v>0</v>
      </c>
      <c r="DL54" s="299">
        <f t="shared" si="104"/>
        <v>0</v>
      </c>
      <c r="DM54" s="299">
        <f t="shared" si="105"/>
        <v>0</v>
      </c>
      <c r="DN54" s="299">
        <f t="shared" si="106"/>
        <v>0</v>
      </c>
      <c r="DO54" s="299">
        <f t="shared" si="107"/>
        <v>0</v>
      </c>
      <c r="DP54" s="299">
        <f t="shared" si="108"/>
        <v>0</v>
      </c>
      <c r="DQ54" s="299">
        <f t="shared" si="109"/>
        <v>0</v>
      </c>
      <c r="DR54" s="299">
        <f t="shared" si="110"/>
        <v>0</v>
      </c>
      <c r="DS54" s="299">
        <f t="shared" si="111"/>
        <v>0</v>
      </c>
      <c r="DT54" s="299">
        <f t="shared" si="112"/>
        <v>0</v>
      </c>
      <c r="DU54" s="299">
        <f t="shared" si="113"/>
        <v>0</v>
      </c>
      <c r="DV54" s="299">
        <f t="shared" si="114"/>
        <v>0</v>
      </c>
      <c r="DW54" s="299">
        <f t="shared" si="115"/>
        <v>0</v>
      </c>
      <c r="DX54" s="299">
        <f t="shared" si="116"/>
        <v>0</v>
      </c>
      <c r="DZ54" s="299">
        <f>IF(SUM($R54:R54,$AF54:AF54,$AT54:AT54,$BH54:BH54,$BV54:BV54)&lt;$M$4,SUM(R54,AF54,AT54,BH54,BV54)*$M$5,($M$4*$M$5-SUM(DY54:$DY54)))</f>
        <v>0</v>
      </c>
      <c r="EA54" s="299">
        <f>IF(SUM($R54:S54,$AF54:AG54,$AT54:AU54,$BH54:BI54,$BV54:BW54)&lt;$M$4,SUM(S54,AG54,AU54,BI54,BW54)*$M$5,($M$4*$M$5-SUM($DZ54:DZ54)))</f>
        <v>0</v>
      </c>
      <c r="EB54" s="299">
        <f>IF(SUM($R54:T54,$AF54:AH54,$AT54:AV54,$BH54:BJ54,$BV54:BX54)&lt;$M$4,SUM(T54,AH54,AV54,BJ54,BX54)*$M$5,($M$4*$M$5-SUM($DZ54:EA54)))</f>
        <v>0</v>
      </c>
      <c r="EC54" s="299">
        <f>IF(SUM($R54:U54,$AF54:AI54,$AT54:AW54,$BH54:BK54,$BV54:BY54)&lt;$M$4,SUM(U54,AI54,AW54,BK54,BY54)*$M$5,($M$4*$M$5-SUM($DZ54:EB54)))</f>
        <v>0</v>
      </c>
      <c r="ED54" s="299">
        <f>IF(SUM($R54:V54,$AF54:AJ54,$AT54:AX54,$BH54:BL54,$BV54:BZ54)&lt;$M$4,SUM(V54,AJ54,AX54,BL54,BZ54)*$M$5,($M$4*$M$5-SUM($DZ54:EC54)))</f>
        <v>0</v>
      </c>
      <c r="EE54" s="299">
        <f>IF(SUM($R54:W54,$AF54:AK54,$AT54:AY54,$BH54:BM54,$BV54:CA54)&lt;$M$4,SUM(W54,AK54,AY54,BM54,CA54)*$M$5,($M$4*$M$5-SUM($DZ54:ED54)))</f>
        <v>0</v>
      </c>
      <c r="EF54" s="299">
        <f>IF(SUM($R54:X54,$AF54:AL54,$AT54:AZ54,$BH54:BN54,$BV54:CB54)&lt;$M$4,SUM(X54,AL54,AZ54,BN54,CB54)*$M$5,($M$4*$M$5-SUM($DZ54:EE54)))</f>
        <v>0</v>
      </c>
      <c r="EG54" s="299">
        <f>IF(SUM($R54:Y54,$AF54:AM54,$AT54:BA54,$BH54:BO54,$BV54:CC54)&lt;$M$4,SUM(Y54,AM54,BA54,BO54,CC54)*$M$5,($M$4*$M$5-SUM($DZ54:EF54)))</f>
        <v>0</v>
      </c>
      <c r="EH54" s="299">
        <f>IF(SUM($R54:Z54,$AF54:AN54,$AT54:BB54,$BH54:BP54,$BV54:CD54)&lt;$M$4,SUM(Z54,AN54,BB54,BP54,CD54)*$M$5,($M$4*$M$5-SUM($DZ54:EG54)))</f>
        <v>0</v>
      </c>
      <c r="EI54" s="299">
        <f>IF(SUM($R54:AA54,$AF54:AO54,$AT54:BC54,$BH54:BQ54,$BV54:CE54)&lt;$M$4,SUM(AA54,AO54,BC54,BQ54,CE54)*$M$5,($M$4*$M$5-SUM($DZ54:EH54)))</f>
        <v>0</v>
      </c>
      <c r="EJ54" s="299">
        <f>IF(SUM($R54:AB54,$AF54:AP54,$AT54:BD54,$BH54:BR54,$BV54:CF54)&lt;$M$4,SUM(AB54,AP54,BD54,BR54,CF54)*$M$5,($M$4*$M$5-SUM($DZ54:EI54)))</f>
        <v>0</v>
      </c>
      <c r="EK54" s="299">
        <f>IF(SUM($R54:AC54,$AF54:AQ54,$AT54:BE54,$BH54:BS54,$BV54:CG54)&lt;$M$4,SUM(AC54,AQ54,BE54,BS54,CG54)*$M$5,($M$4*$M$5-SUM($DZ54:EJ54)))</f>
        <v>0</v>
      </c>
      <c r="EL54" s="299">
        <f>IF(SUM($R54:AD54,$AF54:AR54,$AT54:BF54,$BH54:BT54,$BV54:CH54)&lt;$M$4,SUM(AD54,AR54,BF54,BT54,CH54)*$M$5,($M$4*$M$5-SUM($DZ54:EK54)))</f>
        <v>0</v>
      </c>
      <c r="EN54" s="299">
        <f t="shared" si="117"/>
        <v>0</v>
      </c>
      <c r="EO54" s="299">
        <f t="shared" si="118"/>
        <v>0</v>
      </c>
      <c r="EP54" s="299">
        <f t="shared" si="119"/>
        <v>0</v>
      </c>
      <c r="EQ54" s="299">
        <f t="shared" si="120"/>
        <v>0</v>
      </c>
      <c r="ER54" s="299">
        <f t="shared" si="121"/>
        <v>0</v>
      </c>
      <c r="ES54" s="299">
        <f t="shared" si="122"/>
        <v>0</v>
      </c>
      <c r="ET54" s="299">
        <f t="shared" si="123"/>
        <v>0</v>
      </c>
      <c r="EU54" s="299">
        <f t="shared" si="124"/>
        <v>0</v>
      </c>
      <c r="EV54" s="299">
        <f t="shared" si="125"/>
        <v>0</v>
      </c>
      <c r="EW54" s="299">
        <f t="shared" si="126"/>
        <v>0</v>
      </c>
      <c r="EX54" s="299">
        <f t="shared" si="127"/>
        <v>0</v>
      </c>
      <c r="EY54" s="299">
        <f t="shared" si="128"/>
        <v>0</v>
      </c>
      <c r="EZ54" s="299">
        <f t="shared" si="129"/>
        <v>0</v>
      </c>
    </row>
    <row r="55" spans="1:156" x14ac:dyDescent="0.2">
      <c r="A55" s="68" t="str">
        <f>+'SSR 14'!$B$9</f>
        <v>SSR 14</v>
      </c>
      <c r="B55" s="29">
        <f>+'SSR 14'!$G$24</f>
        <v>0</v>
      </c>
      <c r="C55" s="29">
        <f>+'SSR 14'!$G$39+'SSR 14'!$G$44</f>
        <v>0</v>
      </c>
      <c r="D55" s="29">
        <f>+'SSR 14'!$G$30+'SSR 14'!$G$31</f>
        <v>0</v>
      </c>
      <c r="E55" s="29">
        <f>+'SSR 14'!$G$47</f>
        <v>0</v>
      </c>
      <c r="F55" s="29">
        <f>SUM('SSR 14'!$G$49:$G$56)</f>
        <v>0</v>
      </c>
      <c r="G55" s="63">
        <f t="shared" si="131"/>
        <v>0</v>
      </c>
      <c r="H55" s="310"/>
      <c r="I55" s="302"/>
      <c r="J55" s="299">
        <f t="shared" si="98"/>
        <v>0</v>
      </c>
      <c r="K55" s="299">
        <f t="shared" si="130"/>
        <v>0</v>
      </c>
      <c r="L55" s="299">
        <f t="shared" si="99"/>
        <v>0</v>
      </c>
      <c r="M55" s="299">
        <f t="shared" si="100"/>
        <v>0</v>
      </c>
      <c r="N55" s="299">
        <f t="shared" si="101"/>
        <v>0</v>
      </c>
      <c r="O55" s="103"/>
      <c r="P55" s="63">
        <f>'SSR 14'!$C$39</f>
        <v>0</v>
      </c>
      <c r="Q55" s="63">
        <f>'SSR 14'!E34</f>
        <v>0</v>
      </c>
      <c r="R55" s="65">
        <f>IF('SSR 14'!$G$10&lt;2,'PR sum'!$B55/13,0)</f>
        <v>0</v>
      </c>
      <c r="S55" s="65">
        <f>IF('SSR 14'!$G$10&lt;=2,'PR sum'!$B55/13,0)</f>
        <v>0</v>
      </c>
      <c r="T55" s="65">
        <f>IF('SSR 14'!$G$10&lt;=3,'PR sum'!$B55/13,0)</f>
        <v>0</v>
      </c>
      <c r="U55" s="65">
        <f>IF('SSR 14'!$G$10&lt;=4,'PR sum'!$B55/13,0)</f>
        <v>0</v>
      </c>
      <c r="V55" s="65">
        <f>IF('SSR 14'!$G$10&lt;=5,'PR sum'!$B55/13,0)</f>
        <v>0</v>
      </c>
      <c r="W55" s="65">
        <f>IF('SSR 14'!$G$10&lt;=6,'PR sum'!$B55/13,0)</f>
        <v>0</v>
      </c>
      <c r="X55" s="65">
        <f>IF('SSR 14'!$G$10&lt;=7,'PR sum'!$B55/13,0)</f>
        <v>0</v>
      </c>
      <c r="Y55" s="65">
        <f>IF('SSR 14'!$G$10&lt;=8,'PR sum'!$B55/13,0)</f>
        <v>0</v>
      </c>
      <c r="Z55" s="65">
        <f>IF('SSR 14'!$G$10&lt;=9,'PR sum'!$B55/13,0)</f>
        <v>0</v>
      </c>
      <c r="AA55" s="65">
        <f>IF('SSR 14'!$G$10&lt;=10,'PR sum'!$B55/13,0)</f>
        <v>0</v>
      </c>
      <c r="AB55" s="65">
        <f>IF('SSR 1'!$G$10&lt;=11,'PR sum'!$B55/13,0)</f>
        <v>0</v>
      </c>
      <c r="AC55" s="65">
        <f>IF('SSR 14'!$G$10&lt;=12,'PR sum'!$B55/13,0)</f>
        <v>0</v>
      </c>
      <c r="AD55" s="65">
        <f>IF('SSR 14'!$G$10&lt;=13,'PR sum'!$B55/13,0)</f>
        <v>0</v>
      </c>
      <c r="AF55" s="65">
        <f>IF('SSR 14'!$G$10&lt;2,'PR sum'!$C55/13,0)</f>
        <v>0</v>
      </c>
      <c r="AG55" s="65">
        <f>IF('SSR 14'!$G$10&lt;=2,'PR sum'!$C55/13,0)</f>
        <v>0</v>
      </c>
      <c r="AH55" s="65">
        <f>IF('SSR 14'!$G$10&lt;=3,'PR sum'!$C55/13,0)</f>
        <v>0</v>
      </c>
      <c r="AI55" s="65">
        <f>IF('SSR 14'!$G$10&lt;=4,'PR sum'!$C55/13,0)</f>
        <v>0</v>
      </c>
      <c r="AJ55" s="65">
        <f>IF('SSR 14'!$G$10&lt;=5,'PR sum'!$C55/13,0)</f>
        <v>0</v>
      </c>
      <c r="AK55" s="65">
        <f>IF('SSR 14'!$G$10&lt;=6,'PR sum'!$C55/13,0)</f>
        <v>0</v>
      </c>
      <c r="AL55" s="65">
        <f>IF('SSR 14'!$G$10&lt;=7,'PR sum'!$C55/13,0)</f>
        <v>0</v>
      </c>
      <c r="AM55" s="65">
        <f>IF('SSR 14'!$G$10&lt;=8,'PR sum'!$C55/13,0)</f>
        <v>0</v>
      </c>
      <c r="AN55" s="65">
        <f>IF('SSR 14'!$G$10&lt;=9,'PR sum'!$C55/13,0)</f>
        <v>0</v>
      </c>
      <c r="AO55" s="65">
        <f>IF('SSR 14'!$G$10&lt;=10,'PR sum'!$C55/13,0)</f>
        <v>0</v>
      </c>
      <c r="AP55" s="65">
        <f>IF('SSR 1'!$G$10&lt;=11,'PR sum'!$C55/13,0)</f>
        <v>0</v>
      </c>
      <c r="AQ55" s="65">
        <f>IF('SSR 14'!$G$10&lt;=12,'PR sum'!$C55/13,0)</f>
        <v>0</v>
      </c>
      <c r="AR55" s="65">
        <f>IF('SSR 14'!$G$10&lt;=13,'PR sum'!$C55/13,0)</f>
        <v>0</v>
      </c>
      <c r="AT55" s="65">
        <f>IF('SSR 14'!$G$10&lt;2,'PR sum'!$D55/13,0)</f>
        <v>0</v>
      </c>
      <c r="AU55" s="65">
        <f>IF('SSR 14'!$G$10&lt;=2,'PR sum'!$D55/13,0)</f>
        <v>0</v>
      </c>
      <c r="AV55" s="65">
        <f>IF('SSR 14'!$G$10&lt;=3,'PR sum'!$D55/13,0)</f>
        <v>0</v>
      </c>
      <c r="AW55" s="65">
        <f>IF('SSR 14'!$G$10&lt;=4,'PR sum'!$D55/13,0)</f>
        <v>0</v>
      </c>
      <c r="AX55" s="65">
        <f>IF('SSR 14'!$G$10&lt;=5,'PR sum'!$D55/13,0)</f>
        <v>0</v>
      </c>
      <c r="AY55" s="65">
        <f>IF('SSR 14'!$G$10&lt;=6,'PR sum'!$D55/13,0)</f>
        <v>0</v>
      </c>
      <c r="AZ55" s="65">
        <f>IF('SSR 14'!$G$10&lt;=7,'PR sum'!$D55/13,0)</f>
        <v>0</v>
      </c>
      <c r="BA55" s="65">
        <f>IF('SSR 14'!$G$10&lt;=8,'PR sum'!$D55/13,0)</f>
        <v>0</v>
      </c>
      <c r="BB55" s="65">
        <f>IF('SSR 14'!$G$10&lt;=9,'PR sum'!$D55/13,0)</f>
        <v>0</v>
      </c>
      <c r="BC55" s="65">
        <f>IF('SSR 14'!$G$10&lt;=10,'PR sum'!$D55/13,0)</f>
        <v>0</v>
      </c>
      <c r="BD55" s="65">
        <f>IF('SSR 1'!$G$10&lt;=11,'PR sum'!$D55/13,0)</f>
        <v>0</v>
      </c>
      <c r="BE55" s="65">
        <f>IF('SSR 14'!$G$10&lt;=12,'PR sum'!$D55/13,0)</f>
        <v>0</v>
      </c>
      <c r="BF55" s="65">
        <f>IF('SSR 14'!$G$10&lt;=13,'PR sum'!$D55/13,0)</f>
        <v>0</v>
      </c>
      <c r="BH55" s="65">
        <f>IF('SSR 14'!$G$10&lt;2,'PR sum'!$E55/13,0)</f>
        <v>0</v>
      </c>
      <c r="BI55" s="65">
        <f>IF('SSR 14'!$G$10&lt;=2,'PR sum'!$E55/13,0)</f>
        <v>0</v>
      </c>
      <c r="BJ55" s="65">
        <f>IF('SSR 14'!$G$10&lt;=3,'PR sum'!$E55/13,0)</f>
        <v>0</v>
      </c>
      <c r="BK55" s="65">
        <f>IF('SSR 14'!$G$10&lt;=4,'PR sum'!$E55/13,0)</f>
        <v>0</v>
      </c>
      <c r="BL55" s="65">
        <f>IF('SSR 14'!$G$10&lt;=5,'PR sum'!$E55/13,0)</f>
        <v>0</v>
      </c>
      <c r="BM55" s="65">
        <f>IF('SSR 14'!$G$10&lt;=6,'PR sum'!$E55/13,0)</f>
        <v>0</v>
      </c>
      <c r="BN55" s="65">
        <f>IF('SSR 14'!$G$10&lt;=7,'PR sum'!$E55/13,0)</f>
        <v>0</v>
      </c>
      <c r="BO55" s="65">
        <f>IF('SSR 14'!$G$10&lt;=8,'PR sum'!$E55/13,0)</f>
        <v>0</v>
      </c>
      <c r="BP55" s="65">
        <f>IF('SSR 14'!$G$10&lt;=9,'PR sum'!$E55/13,0)</f>
        <v>0</v>
      </c>
      <c r="BQ55" s="65">
        <f>IF('SSR 14'!$G$10&lt;=10,'PR sum'!$E55/13,0)</f>
        <v>0</v>
      </c>
      <c r="BR55" s="65">
        <f>IF('SSR 1'!$G$10&lt;=11,'PR sum'!$E55/13,0)</f>
        <v>0</v>
      </c>
      <c r="BS55" s="65">
        <f>IF('SSR 14'!$G$10&lt;=12,'PR sum'!$E55/13,0)</f>
        <v>0</v>
      </c>
      <c r="BT55" s="65">
        <f>IF('SSR 14'!$G$10&lt;=13,'PR sum'!$E55/13,0)</f>
        <v>0</v>
      </c>
      <c r="BV55" s="65">
        <f>IF('SSR 14'!$G$10&lt;2,'PR sum'!$F55/13,0)</f>
        <v>0</v>
      </c>
      <c r="BW55" s="65">
        <f>IF('SSR 14'!$G$10&lt;=2,'PR sum'!$F55/13,0)</f>
        <v>0</v>
      </c>
      <c r="BX55" s="65">
        <f>IF('SSR 14'!$G$10&lt;=3,'PR sum'!$F55/13,0)</f>
        <v>0</v>
      </c>
      <c r="BY55" s="65">
        <f>IF('SSR 14'!$G$10&lt;=4,'PR sum'!$F55/13,0)</f>
        <v>0</v>
      </c>
      <c r="BZ55" s="65">
        <f>IF('SSR 14'!$G$10&lt;=5,'PR sum'!$F55/13,0)</f>
        <v>0</v>
      </c>
      <c r="CA55" s="65">
        <f>IF('SSR 14'!$G$10&lt;=6,'PR sum'!$F55/13,0)</f>
        <v>0</v>
      </c>
      <c r="CB55" s="65">
        <f>IF('SSR 14'!$G$10&lt;=7,'PR sum'!$F55/13,0)</f>
        <v>0</v>
      </c>
      <c r="CC55" s="65">
        <f>IF('SSR 14'!$G$10&lt;=8,'PR sum'!$F55/13,0)</f>
        <v>0</v>
      </c>
      <c r="CD55" s="65">
        <f>IF('SSR 14'!$G$10&lt;=9,'PR sum'!$F55/13,0)</f>
        <v>0</v>
      </c>
      <c r="CE55" s="65">
        <f>IF('SSR 14'!$G$10&lt;=10,'PR sum'!$F55/13,0)</f>
        <v>0</v>
      </c>
      <c r="CF55" s="65">
        <f>IF('SSR 1'!$G$10&lt;=11,'PR sum'!$F55/13,0)</f>
        <v>0</v>
      </c>
      <c r="CG55" s="65">
        <f>IF('SSR 14'!$G$10&lt;=12,'PR sum'!$F55/13,0)</f>
        <v>0</v>
      </c>
      <c r="CH55" s="65">
        <f>IF('SSR 14'!$G$10&lt;=13,'PR sum'!$F55/13,0)</f>
        <v>0</v>
      </c>
      <c r="CJ55" s="299">
        <f t="shared" si="102"/>
        <v>0</v>
      </c>
      <c r="CK55" s="299">
        <f>IF(SUM($R55:S55,$AF55:AG55,$AT55:AU55,$BH55:BI55,$BV55:BW55)&lt;$J$4,(SUM($R55:S55,$AF55:$AG55,$AT55:$AU55,$BH55:BI55,$BV55:BW55)*$J$5)-SUM($CJ55:CJ55),(($J$4*$J$5)-SUM($CJ55:CJ55)))</f>
        <v>0</v>
      </c>
      <c r="CL55" s="299">
        <f>IF(SUM($R55:T55,$AF55:AH55,$AT55:AV55,$BH55:BJ55,$BV55:BX55)&lt;$J$4,(SUM($R55:T55,$AF55:$AG55,$AT55:$AU55,$BH55:BJ55,$BV55:BX55)*$J$5)-SUM($CJ55:CK55),(($J$4*$J$5)-SUM($CJ55:CK55)))</f>
        <v>0</v>
      </c>
      <c r="CM55" s="299">
        <f>IF(SUM($R55:U55,$AF55:AI55,$AT55:AW55,$BH55:BK55,$BV55:BY55)&lt;$J$4,(SUM($R55:U55,$AF55:$AG55,$AT55:$AU55,$BH55:BK55,$BV55:BY55)*$J$5)-SUM($CJ55:CL55),(($J$4*$J$5)-SUM($CJ55:CL55)))</f>
        <v>0</v>
      </c>
      <c r="CN55" s="299">
        <f>IF(SUM($R55:V55,$AF55:AJ55,$AT55:AX55,$BH55:BL55,$BV55:BZ55)&lt;$J$4,(SUM($R55:V55,$AF55:$AG55,$AT55:$AU55,$BH55:BL55,$BV55:BZ55)*$J$5)-SUM($CJ55:CM55),(($J$4*$J$5)-SUM($CJ55:CM55)))</f>
        <v>0</v>
      </c>
      <c r="CO55" s="299">
        <f>IF(SUM($R55:W55,$AF55:AK55,$AT55:AY55,$BH55:BM55,$BV55:CA55)&lt;$J$4,(SUM($R55:W55,$AF55:$AG55,$AT55:$AU55,$BH55:BM55,$BV55:CA55)*$J$5)-SUM($CJ55:CN55),(($J$4*$J$5)-SUM($CJ55:CN55)))</f>
        <v>0</v>
      </c>
      <c r="CP55" s="299">
        <f>IF(SUM($R55:X55,$AF55:AL55,$AT55:AZ55,$BH55:BN55,$BV55:CB55)&lt;$J$4,(SUM($R55:X55,$AF55:$AG55,$AT55:$AU55,$BH55:BN55,$BV55:CB55)*$J$5)-SUM($CJ55:CO55),(($J$4*$J$5)-SUM($CJ55:CO55)))</f>
        <v>0</v>
      </c>
      <c r="CQ55" s="299">
        <f>IF(SUM($R55:Y55,$AF55:AM55,$AT55:BA55,$BH55:BO55,$BV55:CC55)&lt;$J$4,(SUM($R55:Y55,$AF55:$AG55,$AT55:$AU55,$BH55:BO55,$BV55:CC55)*$J$5)-SUM($CJ55:CP55),(($J$4*$J$5)-SUM($CJ55:CP55)))</f>
        <v>0</v>
      </c>
      <c r="CR55" s="299">
        <f>IF(SUM($R55:Z55,$AF55:AN55,$AT55:BB55,$BH55:BP55,$BV55:CD55)&lt;$J$4,(SUM($R55:Z55,$AF55:$AG55,$AT55:$AU55,$BH55:BP55,$BV55:CD55)*$J$5)-SUM($CJ55:CQ55),(($J$4*$J$5)-SUM($CJ55:CQ55)))</f>
        <v>0</v>
      </c>
      <c r="CS55" s="299">
        <f>IF(SUM($R55:AA55,$AF55:AO55,$AT55:BC55,$BH55:BQ55,$BV55:CE55)&lt;$J$4,(SUM($R55:AA55,$AF55:$AG55,$AT55:$AU55,$BH55:BQ55,$BV55:CE55)*$J$5)-SUM($CJ55:CR55),(($J$4*$J$5)-SUM($CJ55:CR55)))</f>
        <v>0</v>
      </c>
      <c r="CT55" s="299">
        <f>IF(SUM($R55:AB55,$AF55:AP55,$AT55:BD55,$BH55:BR55,$BV55:CF55)&lt;$J$4,(SUM($R55:AB55,$AF55:$AG55,$AT55:$AU55,$BH55:BR55,$BV55:CF55)*$J$5)-SUM($CJ55:CS55),(($J$4*$J$5)-SUM($CJ55:CS55)))</f>
        <v>0</v>
      </c>
      <c r="CU55" s="299">
        <f>IF(SUM($R55:AC55,$AF55:AQ55,$AT55:BE55,$BH55:BS55,$BV55:CG55)&lt;$J$4,(SUM($R55:AC55,$AF55:$AG55,$AT55:$AU55,$BH55:BS55,$BV55:CG55)*$J$5)-SUM($CJ55:CT55),(($J$4*$J$5)-SUM($CJ55:CT55)))</f>
        <v>0</v>
      </c>
      <c r="CV55" s="299">
        <f>IF(SUM($R55:AD55,$AF55:AR55,$AT55:BF55,$BH55:BT55,$BV55:CH55)&lt;$J$4,(SUM($R55:AD55,$AF55:$AG55,$AT55:$AU55,$BH55:BT55,$BV55:CH55)*$J$5)-SUM($CJ55:CU55),(($J$4*$J$5)-SUM($CJ55:CU55)))</f>
        <v>0</v>
      </c>
      <c r="CX55" s="299">
        <f t="shared" si="103"/>
        <v>0</v>
      </c>
      <c r="CY55" s="299">
        <f>IF(SUM($R55:S55,$AF55:AG55,$AT55:AU55,$BH55:BI55,$BV55:BW55)&lt;$K$4,(SUM($R55:S55,$AF55:AG55,$AT55:AU55,$BH55:BI55,$BV55:BW55)*$K$5)-SUM($CX55),(($K$4*$K$5)-SUM($CX55)))</f>
        <v>0</v>
      </c>
      <c r="CZ55" s="299">
        <f>IF(SUM($R55:T55,$AF55:AH55,$AT55:AV55,$BH55:BJ55,$BV55:BX55)&lt;$K$4,(SUM($R55:T55,$AF55:AH55,$AT55:AV55,$BH55:BJ55,$BV55:BX55)*$K$5)-SUM($CX55:CY55),(($K$4*$K$5)-SUM($CX55:CY55)))</f>
        <v>0</v>
      </c>
      <c r="DA55" s="299">
        <f>IF(SUM($R55:U55,$AF55:AI55,$AT55:AW55,$BH55:BK55,$BV55:BY55)&lt;$K$4,(SUM($R55:U55,$AF55:AI55,$AT55:AW55,$BH55:BK55,$BV55:BY55)*$K$5)-SUM($CX55:CZ55),(($K$4*$K$5)-SUM($CX55:CZ55)))</f>
        <v>0</v>
      </c>
      <c r="DB55" s="299">
        <f>IF(SUM($R55:V55,$AF55:AJ55,$AT55:AX55,$BH55:BL55,$BV55:BZ55)&lt;$K$4,(SUM($R55:V55,$AF55:AJ55,$AT55:AX55,$BH55:BL55,$BV55:BZ55)*$K$5)-SUM($CX55:DA55),(($K$4*$K$5)-SUM($CX55:DA55)))</f>
        <v>0</v>
      </c>
      <c r="DC55" s="299">
        <f>IF(SUM($R55:W55,$AF55:AK55,$AT55:AY55,$BH55:BM55,$BV55:CA55)&lt;$K$4,(SUM($R55:W55,$AF55:AK55,$AT55:AY55,$BH55:BM55,$BV55:CA55)*$K$5)-SUM($CX55:DB55),(($K$4*$K$5)-SUM($CX55:DB55)))</f>
        <v>0</v>
      </c>
      <c r="DD55" s="299">
        <f>IF(SUM($R55:X55,$AF55:AL55,$AT55:AZ55,$BH55:BN55,$BV55:CB55)&lt;$K$4,(SUM($R55:X55,$AF55:AL55,$AT55:AZ55,$BH55:BN55,$BV55:CB55)*$K$5)-SUM($CX55:DC55),(($K$4*$K$5)-SUM($CX55:DC55)))</f>
        <v>0</v>
      </c>
      <c r="DE55" s="299">
        <f>IF(SUM($R55:Y55,$AF55:AM55,$AT55:BA55,$BH55:BO55,$BV55:CC55)&lt;$K$4,(SUM($R55:Y55,$AF55:AM55,$AT55:BA55,$BH55:BO55,$BV55:CC55)*$K$5)-SUM($CX55:DD55),(($K$4*$K$5)-SUM($CX55:DD55)))</f>
        <v>0</v>
      </c>
      <c r="DF55" s="299">
        <f>IF(SUM($R55:Z55,$AF55:AN55,$AT55:BB55,$BH55:BP55,$BV55:CD55)&lt;$K$4,(SUM($R55:Z55,$AF55:AN55,$AT55:BB55,$BH55:BP55,$BV55:CD55)*$K$5)-SUM($CX55:DE55),(($K$4*$K$5)-SUM($CX55:DE55)))</f>
        <v>0</v>
      </c>
      <c r="DG55" s="299">
        <f>IF(SUM($R55:AA55,$AF55:AO55,$AT55:BC55,$BH55:BQ55,$BV55:CE55)&lt;$K$4,(SUM($R55:AA55,$AF55:AO55,$AT55:BC55,$BH55:BQ55,$BV55:CE55)*$K$5)-SUM($CX55:DF55),(($K$4*$K$5)-SUM($CX55:DF55)))</f>
        <v>0</v>
      </c>
      <c r="DH55" s="299">
        <f>IF(SUM($R55:AB55,$AF55:AP55,$AT55:BD55,$BH55:BR55,$BV55:CF55)&lt;$K$4,(SUM($R55:AB55,$AF55:AP55,$AT55:BD55,$BH55:BR55,$BV55:CF55)*$K$5)-SUM($CX55:DG55),(($K$4*$K$5)-SUM($CX55:DG55)))</f>
        <v>0</v>
      </c>
      <c r="DI55" s="299">
        <f>IF(SUM($R55:AC55,$AF55:AQ55,$AT55:BE55,$BH55:BS55,$BV55:CG55)&lt;$K$4,(SUM($R55:AC55,$AF55:AQ55,$AT55:BE55,$BH55:BS55,$BV55:CG55)*$K$5)-SUM($CX55:DH55),(($K$4*$K$5)-SUM($CX55:DH55)))</f>
        <v>0</v>
      </c>
      <c r="DJ55" s="299">
        <f>IF(SUM($R55:AD55,$AF55:AR55,$AT55:BF55,$BH55:BT55,$BV55:CH55)&lt;$K$4,(SUM($R55:AD55,$AF55:AR55,$AT55:BF55,$BH55:BT55,$BV55:CH55)*$K$5)-SUM($CX55:DI55),(($K$4*$K$5)-SUM($CX55:DI55)))</f>
        <v>0</v>
      </c>
      <c r="DL55" s="299">
        <f t="shared" si="104"/>
        <v>0</v>
      </c>
      <c r="DM55" s="299">
        <f t="shared" si="105"/>
        <v>0</v>
      </c>
      <c r="DN55" s="299">
        <f t="shared" si="106"/>
        <v>0</v>
      </c>
      <c r="DO55" s="299">
        <f t="shared" si="107"/>
        <v>0</v>
      </c>
      <c r="DP55" s="299">
        <f t="shared" si="108"/>
        <v>0</v>
      </c>
      <c r="DQ55" s="299">
        <f t="shared" si="109"/>
        <v>0</v>
      </c>
      <c r="DR55" s="299">
        <f t="shared" si="110"/>
        <v>0</v>
      </c>
      <c r="DS55" s="299">
        <f t="shared" si="111"/>
        <v>0</v>
      </c>
      <c r="DT55" s="299">
        <f t="shared" si="112"/>
        <v>0</v>
      </c>
      <c r="DU55" s="299">
        <f t="shared" si="113"/>
        <v>0</v>
      </c>
      <c r="DV55" s="299">
        <f t="shared" si="114"/>
        <v>0</v>
      </c>
      <c r="DW55" s="299">
        <f t="shared" si="115"/>
        <v>0</v>
      </c>
      <c r="DX55" s="299">
        <f t="shared" si="116"/>
        <v>0</v>
      </c>
      <c r="DZ55" s="299">
        <f>IF(SUM($R55:R55,$AF55:AF55,$AT55:AT55,$BH55:BH55,$BV55:BV55)&lt;$M$4,SUM(R55,AF55,AT55,BH55,BV55)*$M$5,($M$4*$M$5-SUM(DY55:$DY55)))</f>
        <v>0</v>
      </c>
      <c r="EA55" s="299">
        <f>IF(SUM($R55:S55,$AF55:AG55,$AT55:AU55,$BH55:BI55,$BV55:BW55)&lt;$M$4,SUM(S55,AG55,AU55,BI55,BW55)*$M$5,($M$4*$M$5-SUM($DZ55:DZ55)))</f>
        <v>0</v>
      </c>
      <c r="EB55" s="299">
        <f>IF(SUM($R55:T55,$AF55:AH55,$AT55:AV55,$BH55:BJ55,$BV55:BX55)&lt;$M$4,SUM(T55,AH55,AV55,BJ55,BX55)*$M$5,($M$4*$M$5-SUM($DZ55:EA55)))</f>
        <v>0</v>
      </c>
      <c r="EC55" s="299">
        <f>IF(SUM($R55:U55,$AF55:AI55,$AT55:AW55,$BH55:BK55,$BV55:BY55)&lt;$M$4,SUM(U55,AI55,AW55,BK55,BY55)*$M$5,($M$4*$M$5-SUM($DZ55:EB55)))</f>
        <v>0</v>
      </c>
      <c r="ED55" s="299">
        <f>IF(SUM($R55:V55,$AF55:AJ55,$AT55:AX55,$BH55:BL55,$BV55:BZ55)&lt;$M$4,SUM(V55,AJ55,AX55,BL55,BZ55)*$M$5,($M$4*$M$5-SUM($DZ55:EC55)))</f>
        <v>0</v>
      </c>
      <c r="EE55" s="299">
        <f>IF(SUM($R55:W55,$AF55:AK55,$AT55:AY55,$BH55:BM55,$BV55:CA55)&lt;$M$4,SUM(W55,AK55,AY55,BM55,CA55)*$M$5,($M$4*$M$5-SUM($DZ55:ED55)))</f>
        <v>0</v>
      </c>
      <c r="EF55" s="299">
        <f>IF(SUM($R55:X55,$AF55:AL55,$AT55:AZ55,$BH55:BN55,$BV55:CB55)&lt;$M$4,SUM(X55,AL55,AZ55,BN55,CB55)*$M$5,($M$4*$M$5-SUM($DZ55:EE55)))</f>
        <v>0</v>
      </c>
      <c r="EG55" s="299">
        <f>IF(SUM($R55:Y55,$AF55:AM55,$AT55:BA55,$BH55:BO55,$BV55:CC55)&lt;$M$4,SUM(Y55,AM55,BA55,BO55,CC55)*$M$5,($M$4*$M$5-SUM($DZ55:EF55)))</f>
        <v>0</v>
      </c>
      <c r="EH55" s="299">
        <f>IF(SUM($R55:Z55,$AF55:AN55,$AT55:BB55,$BH55:BP55,$BV55:CD55)&lt;$M$4,SUM(Z55,AN55,BB55,BP55,CD55)*$M$5,($M$4*$M$5-SUM($DZ55:EG55)))</f>
        <v>0</v>
      </c>
      <c r="EI55" s="299">
        <f>IF(SUM($R55:AA55,$AF55:AO55,$AT55:BC55,$BH55:BQ55,$BV55:CE55)&lt;$M$4,SUM(AA55,AO55,BC55,BQ55,CE55)*$M$5,($M$4*$M$5-SUM($DZ55:EH55)))</f>
        <v>0</v>
      </c>
      <c r="EJ55" s="299">
        <f>IF(SUM($R55:AB55,$AF55:AP55,$AT55:BD55,$BH55:BR55,$BV55:CF55)&lt;$M$4,SUM(AB55,AP55,BD55,BR55,CF55)*$M$5,($M$4*$M$5-SUM($DZ55:EI55)))</f>
        <v>0</v>
      </c>
      <c r="EK55" s="299">
        <f>IF(SUM($R55:AC55,$AF55:AQ55,$AT55:BE55,$BH55:BS55,$BV55:CG55)&lt;$M$4,SUM(AC55,AQ55,BE55,BS55,CG55)*$M$5,($M$4*$M$5-SUM($DZ55:EJ55)))</f>
        <v>0</v>
      </c>
      <c r="EL55" s="299">
        <f>IF(SUM($R55:AD55,$AF55:AR55,$AT55:BF55,$BH55:BT55,$BV55:CH55)&lt;$M$4,SUM(AD55,AR55,BF55,BT55,CH55)*$M$5,($M$4*$M$5-SUM($DZ55:EK55)))</f>
        <v>0</v>
      </c>
      <c r="EN55" s="299">
        <f t="shared" si="117"/>
        <v>0</v>
      </c>
      <c r="EO55" s="299">
        <f t="shared" si="118"/>
        <v>0</v>
      </c>
      <c r="EP55" s="299">
        <f t="shared" si="119"/>
        <v>0</v>
      </c>
      <c r="EQ55" s="299">
        <f t="shared" si="120"/>
        <v>0</v>
      </c>
      <c r="ER55" s="299">
        <f t="shared" si="121"/>
        <v>0</v>
      </c>
      <c r="ES55" s="299">
        <f t="shared" si="122"/>
        <v>0</v>
      </c>
      <c r="ET55" s="299">
        <f t="shared" si="123"/>
        <v>0</v>
      </c>
      <c r="EU55" s="299">
        <f t="shared" si="124"/>
        <v>0</v>
      </c>
      <c r="EV55" s="299">
        <f t="shared" si="125"/>
        <v>0</v>
      </c>
      <c r="EW55" s="299">
        <f t="shared" si="126"/>
        <v>0</v>
      </c>
      <c r="EX55" s="299">
        <f t="shared" si="127"/>
        <v>0</v>
      </c>
      <c r="EY55" s="299">
        <f t="shared" si="128"/>
        <v>0</v>
      </c>
      <c r="EZ55" s="299">
        <f t="shared" si="129"/>
        <v>0</v>
      </c>
    </row>
    <row r="56" spans="1:156" x14ac:dyDescent="0.2">
      <c r="A56" s="68" t="str">
        <f>+'SSR 15'!$B$9</f>
        <v>SSR 15</v>
      </c>
      <c r="B56" s="29">
        <f>+'SSR 15'!$G$24</f>
        <v>0</v>
      </c>
      <c r="C56" s="29">
        <f>+'SSR 15'!$G$39+'SSR 15'!$G$44</f>
        <v>0</v>
      </c>
      <c r="D56" s="29">
        <f>+'SSR 15'!$G$30+'SSR 15'!$G$31</f>
        <v>0</v>
      </c>
      <c r="E56" s="29">
        <f>+'SSR 15'!$G$47</f>
        <v>0</v>
      </c>
      <c r="F56" s="29">
        <f>SUM('SSR 15'!$G$49:$G$56)</f>
        <v>0</v>
      </c>
      <c r="G56" s="63">
        <f t="shared" si="131"/>
        <v>0</v>
      </c>
      <c r="H56" s="310"/>
      <c r="I56" s="302"/>
      <c r="J56" s="299">
        <f t="shared" si="98"/>
        <v>0</v>
      </c>
      <c r="K56" s="299">
        <f t="shared" si="130"/>
        <v>0</v>
      </c>
      <c r="L56" s="299">
        <f t="shared" si="99"/>
        <v>0</v>
      </c>
      <c r="M56" s="299">
        <f t="shared" si="100"/>
        <v>0</v>
      </c>
      <c r="N56" s="299">
        <f t="shared" si="101"/>
        <v>0</v>
      </c>
      <c r="O56" s="103"/>
      <c r="P56" s="63">
        <f>'SSR 15'!$C$39</f>
        <v>0</v>
      </c>
      <c r="Q56" s="63">
        <f>'SSR 15'!E34</f>
        <v>0</v>
      </c>
      <c r="R56" s="65">
        <f>IF('SSR 15'!$G$10&lt;2,'PR sum'!$B56/13,0)</f>
        <v>0</v>
      </c>
      <c r="S56" s="65">
        <f>IF('SSR 15'!$G$10&lt;=2,'PR sum'!$B56/13,0)</f>
        <v>0</v>
      </c>
      <c r="T56" s="65">
        <f>IF('SSR 15'!$G$10&lt;=3,'PR sum'!$B56/13,0)</f>
        <v>0</v>
      </c>
      <c r="U56" s="65">
        <f>IF('SSR 15'!$G$10&lt;=4,'PR sum'!$B56/13,0)</f>
        <v>0</v>
      </c>
      <c r="V56" s="65">
        <f>IF('SSR 15'!$G$10&lt;=5,'PR sum'!$B56/13,0)</f>
        <v>0</v>
      </c>
      <c r="W56" s="65">
        <f>IF('SSR 15'!$G$10&lt;=6,'PR sum'!$B56/13,0)</f>
        <v>0</v>
      </c>
      <c r="X56" s="65">
        <f>IF('SSR 15'!$G$10&lt;=7,'PR sum'!$B56/13,0)</f>
        <v>0</v>
      </c>
      <c r="Y56" s="65">
        <f>IF('SSR 15'!$G$10&lt;=8,'PR sum'!$B56/13,0)</f>
        <v>0</v>
      </c>
      <c r="Z56" s="65">
        <f>IF('SSR 15'!$G$10&lt;=9,'PR sum'!$B56/13,0)</f>
        <v>0</v>
      </c>
      <c r="AA56" s="65">
        <f>IF('SSR 15'!$G$10&lt;=10,'PR sum'!$B56/13,0)</f>
        <v>0</v>
      </c>
      <c r="AB56" s="65">
        <f>IF('SSR 1'!$G$10&lt;=11,'PR sum'!$B56/13,0)</f>
        <v>0</v>
      </c>
      <c r="AC56" s="65">
        <f>IF('SSR 15'!$G$10&lt;=12,'PR sum'!$B56/13,0)</f>
        <v>0</v>
      </c>
      <c r="AD56" s="65">
        <f>IF('SSR 15'!$G$10&lt;=13,'PR sum'!$B56/13,0)</f>
        <v>0</v>
      </c>
      <c r="AF56" s="65">
        <f>IF('SSR 15'!$G$10&lt;2,'PR sum'!$C56/13,0)</f>
        <v>0</v>
      </c>
      <c r="AG56" s="65">
        <f>IF('SSR 15'!$G$10&lt;=2,'PR sum'!$C56/13,0)</f>
        <v>0</v>
      </c>
      <c r="AH56" s="65">
        <f>IF('SSR 15'!$G$10&lt;=3,'PR sum'!$C56/13,0)</f>
        <v>0</v>
      </c>
      <c r="AI56" s="65">
        <f>IF('SSR 15'!$G$10&lt;=4,'PR sum'!$C56/13,0)</f>
        <v>0</v>
      </c>
      <c r="AJ56" s="65">
        <f>IF('SSR 15'!$G$10&lt;=5,'PR sum'!$C56/13,0)</f>
        <v>0</v>
      </c>
      <c r="AK56" s="65">
        <f>IF('SSR 15'!$G$10&lt;=6,'PR sum'!$C56/13,0)</f>
        <v>0</v>
      </c>
      <c r="AL56" s="65">
        <f>IF('SSR 15'!$G$10&lt;=7,'PR sum'!$C56/13,0)</f>
        <v>0</v>
      </c>
      <c r="AM56" s="65">
        <f>IF('SSR 15'!$G$10&lt;=8,'PR sum'!$C56/13,0)</f>
        <v>0</v>
      </c>
      <c r="AN56" s="65">
        <f>IF('SSR 15'!$G$10&lt;=9,'PR sum'!$C56/13,0)</f>
        <v>0</v>
      </c>
      <c r="AO56" s="65">
        <f>IF('SSR 15'!$G$10&lt;=10,'PR sum'!$C56/13,0)</f>
        <v>0</v>
      </c>
      <c r="AP56" s="65">
        <f>IF('SSR 1'!$G$10&lt;=11,'PR sum'!$C56/13,0)</f>
        <v>0</v>
      </c>
      <c r="AQ56" s="65">
        <f>IF('SSR 15'!$G$10&lt;=12,'PR sum'!$C56/13,0)</f>
        <v>0</v>
      </c>
      <c r="AR56" s="65">
        <f>IF('SSR 15'!$G$10&lt;=13,'PR sum'!$C56/13,0)</f>
        <v>0</v>
      </c>
      <c r="AT56" s="65">
        <f>IF('SSR 15'!$G$10&lt;2,'PR sum'!$D56/13,0)</f>
        <v>0</v>
      </c>
      <c r="AU56" s="65">
        <f>IF('SSR 15'!$G$10&lt;=2,'PR sum'!$D56/13,0)</f>
        <v>0</v>
      </c>
      <c r="AV56" s="65">
        <f>IF('SSR 15'!$G$10&lt;=3,'PR sum'!$D56/13,0)</f>
        <v>0</v>
      </c>
      <c r="AW56" s="65">
        <f>IF('SSR 15'!$G$10&lt;=4,'PR sum'!$D56/13,0)</f>
        <v>0</v>
      </c>
      <c r="AX56" s="65">
        <f>IF('SSR 15'!$G$10&lt;=5,'PR sum'!$D56/13,0)</f>
        <v>0</v>
      </c>
      <c r="AY56" s="65">
        <f>IF('SSR 15'!$G$10&lt;=6,'PR sum'!$D56/13,0)</f>
        <v>0</v>
      </c>
      <c r="AZ56" s="65">
        <f>IF('SSR 15'!$G$10&lt;=7,'PR sum'!$D56/13,0)</f>
        <v>0</v>
      </c>
      <c r="BA56" s="65">
        <f>IF('SSR 15'!$G$10&lt;=8,'PR sum'!$D56/13,0)</f>
        <v>0</v>
      </c>
      <c r="BB56" s="65">
        <f>IF('SSR 15'!$G$10&lt;=9,'PR sum'!$D56/13,0)</f>
        <v>0</v>
      </c>
      <c r="BC56" s="65">
        <f>IF('SSR 15'!$G$10&lt;=10,'PR sum'!$D56/13,0)</f>
        <v>0</v>
      </c>
      <c r="BD56" s="65">
        <f>IF('SSR 1'!$G$10&lt;=11,'PR sum'!$D56/13,0)</f>
        <v>0</v>
      </c>
      <c r="BE56" s="65">
        <f>IF('SSR 15'!$G$10&lt;=12,'PR sum'!$D56/13,0)</f>
        <v>0</v>
      </c>
      <c r="BF56" s="65">
        <f>IF('SSR 15'!$G$10&lt;=13,'PR sum'!$D56/13,0)</f>
        <v>0</v>
      </c>
      <c r="BH56" s="65">
        <f>IF('SSR 15'!$G$10&lt;2,'PR sum'!$E56/13,0)</f>
        <v>0</v>
      </c>
      <c r="BI56" s="65">
        <f>IF('SSR 15'!$G$10&lt;=2,'PR sum'!$E56/13,0)</f>
        <v>0</v>
      </c>
      <c r="BJ56" s="65">
        <f>IF('SSR 15'!$G$10&lt;=3,'PR sum'!$E56/13,0)</f>
        <v>0</v>
      </c>
      <c r="BK56" s="65">
        <f>IF('SSR 15'!$G$10&lt;=4,'PR sum'!$E56/13,0)</f>
        <v>0</v>
      </c>
      <c r="BL56" s="65">
        <f>IF('SSR 15'!$G$10&lt;=5,'PR sum'!$E56/13,0)</f>
        <v>0</v>
      </c>
      <c r="BM56" s="65">
        <f>IF('SSR 15'!$G$10&lt;=6,'PR sum'!$E56/13,0)</f>
        <v>0</v>
      </c>
      <c r="BN56" s="65">
        <f>IF('SSR 15'!$G$10&lt;=7,'PR sum'!$E56/13,0)</f>
        <v>0</v>
      </c>
      <c r="BO56" s="65">
        <f>IF('SSR 15'!$G$10&lt;=8,'PR sum'!$E56/13,0)</f>
        <v>0</v>
      </c>
      <c r="BP56" s="65">
        <f>IF('SSR 15'!$G$10&lt;=9,'PR sum'!$E56/13,0)</f>
        <v>0</v>
      </c>
      <c r="BQ56" s="65">
        <f>IF('SSR 15'!$G$10&lt;=10,'PR sum'!$E56/13,0)</f>
        <v>0</v>
      </c>
      <c r="BR56" s="65">
        <f>IF('SSR 1'!$G$10&lt;=11,'PR sum'!$E56/13,0)</f>
        <v>0</v>
      </c>
      <c r="BS56" s="65">
        <f>IF('SSR 15'!$G$10&lt;=12,'PR sum'!$E56/13,0)</f>
        <v>0</v>
      </c>
      <c r="BT56" s="65">
        <f>IF('SSR 15'!$G$10&lt;=13,'PR sum'!$E56/13,0)</f>
        <v>0</v>
      </c>
      <c r="BV56" s="65">
        <f>IF('SSR 15'!$G$10&lt;2,'PR sum'!$F56/13,0)</f>
        <v>0</v>
      </c>
      <c r="BW56" s="65">
        <f>IF('SSR 15'!$G$10&lt;=2,'PR sum'!$F56/13,0)</f>
        <v>0</v>
      </c>
      <c r="BX56" s="65">
        <f>IF('SSR 15'!$G$10&lt;=3,'PR sum'!$F56/13,0)</f>
        <v>0</v>
      </c>
      <c r="BY56" s="65">
        <f>IF('SSR 15'!$G$10&lt;=4,'PR sum'!$F56/13,0)</f>
        <v>0</v>
      </c>
      <c r="BZ56" s="65">
        <f>IF('SSR 15'!$G$10&lt;=5,'PR sum'!$F56/13,0)</f>
        <v>0</v>
      </c>
      <c r="CA56" s="65">
        <f>IF('SSR 15'!$G$10&lt;=6,'PR sum'!$F56/13,0)</f>
        <v>0</v>
      </c>
      <c r="CB56" s="65">
        <f>IF('SSR 15'!$G$10&lt;=7,'PR sum'!$F56/13,0)</f>
        <v>0</v>
      </c>
      <c r="CC56" s="65">
        <f>IF('SSR 15'!$G$10&lt;=8,'PR sum'!$F56/13,0)</f>
        <v>0</v>
      </c>
      <c r="CD56" s="65">
        <f>IF('SSR 15'!$G$10&lt;=9,'PR sum'!$F56/13,0)</f>
        <v>0</v>
      </c>
      <c r="CE56" s="65">
        <f>IF('SSR 15'!$G$10&lt;=10,'PR sum'!$F56/13,0)</f>
        <v>0</v>
      </c>
      <c r="CF56" s="65">
        <f>IF('SSR 1'!$G$10&lt;=11,'PR sum'!$F56/13,0)</f>
        <v>0</v>
      </c>
      <c r="CG56" s="65">
        <f>IF('SSR 15'!$G$10&lt;=12,'PR sum'!$F56/13,0)</f>
        <v>0</v>
      </c>
      <c r="CH56" s="65">
        <f>IF('SSR 15'!$G$10&lt;=13,'PR sum'!$F56/13,0)</f>
        <v>0</v>
      </c>
      <c r="CJ56" s="299">
        <f t="shared" si="102"/>
        <v>0</v>
      </c>
      <c r="CK56" s="299">
        <f>IF(SUM($R56:S56,$AF56:AG56,$AT56:AU56,$BH56:BI56,$BV56:BW56)&lt;$J$4,(SUM($R56:S56,$AF56:$AG56,$AT56:$AU56,$BH56:BI56,$BV56:BW56)*$J$5)-SUM($CJ56:CJ56),(($J$4*$J$5)-SUM($CJ56:CJ56)))</f>
        <v>0</v>
      </c>
      <c r="CL56" s="299">
        <f>IF(SUM($R56:T56,$AF56:AH56,$AT56:AV56,$BH56:BJ56,$BV56:BX56)&lt;$J$4,(SUM($R56:T56,$AF56:$AG56,$AT56:$AU56,$BH56:BJ56,$BV56:BX56)*$J$5)-SUM($CJ56:CK56),(($J$4*$J$5)-SUM($CJ56:CK56)))</f>
        <v>0</v>
      </c>
      <c r="CM56" s="299">
        <f>IF(SUM($R56:U56,$AF56:AI56,$AT56:AW56,$BH56:BK56,$BV56:BY56)&lt;$J$4,(SUM($R56:U56,$AF56:$AG56,$AT56:$AU56,$BH56:BK56,$BV56:BY56)*$J$5)-SUM($CJ56:CL56),(($J$4*$J$5)-SUM($CJ56:CL56)))</f>
        <v>0</v>
      </c>
      <c r="CN56" s="299">
        <f>IF(SUM($R56:V56,$AF56:AJ56,$AT56:AX56,$BH56:BL56,$BV56:BZ56)&lt;$J$4,(SUM($R56:V56,$AF56:$AG56,$AT56:$AU56,$BH56:BL56,$BV56:BZ56)*$J$5)-SUM($CJ56:CM56),(($J$4*$J$5)-SUM($CJ56:CM56)))</f>
        <v>0</v>
      </c>
      <c r="CO56" s="299">
        <f>IF(SUM($R56:W56,$AF56:AK56,$AT56:AY56,$BH56:BM56,$BV56:CA56)&lt;$J$4,(SUM($R56:W56,$AF56:$AG56,$AT56:$AU56,$BH56:BM56,$BV56:CA56)*$J$5)-SUM($CJ56:CN56),(($J$4*$J$5)-SUM($CJ56:CN56)))</f>
        <v>0</v>
      </c>
      <c r="CP56" s="299">
        <f>IF(SUM($R56:X56,$AF56:AL56,$AT56:AZ56,$BH56:BN56,$BV56:CB56)&lt;$J$4,(SUM($R56:X56,$AF56:$AG56,$AT56:$AU56,$BH56:BN56,$BV56:CB56)*$J$5)-SUM($CJ56:CO56),(($J$4*$J$5)-SUM($CJ56:CO56)))</f>
        <v>0</v>
      </c>
      <c r="CQ56" s="299">
        <f>IF(SUM($R56:Y56,$AF56:AM56,$AT56:BA56,$BH56:BO56,$BV56:CC56)&lt;$J$4,(SUM($R56:Y56,$AF56:$AG56,$AT56:$AU56,$BH56:BO56,$BV56:CC56)*$J$5)-SUM($CJ56:CP56),(($J$4*$J$5)-SUM($CJ56:CP56)))</f>
        <v>0</v>
      </c>
      <c r="CR56" s="299">
        <f>IF(SUM($R56:Z56,$AF56:AN56,$AT56:BB56,$BH56:BP56,$BV56:CD56)&lt;$J$4,(SUM($R56:Z56,$AF56:$AG56,$AT56:$AU56,$BH56:BP56,$BV56:CD56)*$J$5)-SUM($CJ56:CQ56),(($J$4*$J$5)-SUM($CJ56:CQ56)))</f>
        <v>0</v>
      </c>
      <c r="CS56" s="299">
        <f>IF(SUM($R56:AA56,$AF56:AO56,$AT56:BC56,$BH56:BQ56,$BV56:CE56)&lt;$J$4,(SUM($R56:AA56,$AF56:$AG56,$AT56:$AU56,$BH56:BQ56,$BV56:CE56)*$J$5)-SUM($CJ56:CR56),(($J$4*$J$5)-SUM($CJ56:CR56)))</f>
        <v>0</v>
      </c>
      <c r="CT56" s="299">
        <f>IF(SUM($R56:AB56,$AF56:AP56,$AT56:BD56,$BH56:BR56,$BV56:CF56)&lt;$J$4,(SUM($R56:AB56,$AF56:$AG56,$AT56:$AU56,$BH56:BR56,$BV56:CF56)*$J$5)-SUM($CJ56:CS56),(($J$4*$J$5)-SUM($CJ56:CS56)))</f>
        <v>0</v>
      </c>
      <c r="CU56" s="299">
        <f>IF(SUM($R56:AC56,$AF56:AQ56,$AT56:BE56,$BH56:BS56,$BV56:CG56)&lt;$J$4,(SUM($R56:AC56,$AF56:$AG56,$AT56:$AU56,$BH56:BS56,$BV56:CG56)*$J$5)-SUM($CJ56:CT56),(($J$4*$J$5)-SUM($CJ56:CT56)))</f>
        <v>0</v>
      </c>
      <c r="CV56" s="299">
        <f>IF(SUM($R56:AD56,$AF56:AR56,$AT56:BF56,$BH56:BT56,$BV56:CH56)&lt;$J$4,(SUM($R56:AD56,$AF56:$AG56,$AT56:$AU56,$BH56:BT56,$BV56:CH56)*$J$5)-SUM($CJ56:CU56),(($J$4*$J$5)-SUM($CJ56:CU56)))</f>
        <v>0</v>
      </c>
      <c r="CX56" s="299">
        <f t="shared" si="103"/>
        <v>0</v>
      </c>
      <c r="CY56" s="299">
        <f>IF(SUM($R56:S56,$AF56:AG56,$AT56:AU56,$BH56:BI56,$BV56:BW56)&lt;$K$4,(SUM($R56:S56,$AF56:AG56,$AT56:AU56,$BH56:BI56,$BV56:BW56)*$K$5)-SUM($CX56),(($K$4*$K$5)-SUM($CX56)))</f>
        <v>0</v>
      </c>
      <c r="CZ56" s="299">
        <f>IF(SUM($R56:T56,$AF56:AH56,$AT56:AV56,$BH56:BJ56,$BV56:BX56)&lt;$K$4,(SUM($R56:T56,$AF56:AH56,$AT56:AV56,$BH56:BJ56,$BV56:BX56)*$K$5)-SUM($CX56:CY56),(($K$4*$K$5)-SUM($CX56:CY56)))</f>
        <v>0</v>
      </c>
      <c r="DA56" s="299">
        <f>IF(SUM($R56:U56,$AF56:AI56,$AT56:AW56,$BH56:BK56,$BV56:BY56)&lt;$K$4,(SUM($R56:U56,$AF56:AI56,$AT56:AW56,$BH56:BK56,$BV56:BY56)*$K$5)-SUM($CX56:CZ56),(($K$4*$K$5)-SUM($CX56:CZ56)))</f>
        <v>0</v>
      </c>
      <c r="DB56" s="299">
        <f>IF(SUM($R56:V56,$AF56:AJ56,$AT56:AX56,$BH56:BL56,$BV56:BZ56)&lt;$K$4,(SUM($R56:V56,$AF56:AJ56,$AT56:AX56,$BH56:BL56,$BV56:BZ56)*$K$5)-SUM($CX56:DA56),(($K$4*$K$5)-SUM($CX56:DA56)))</f>
        <v>0</v>
      </c>
      <c r="DC56" s="299">
        <f>IF(SUM($R56:W56,$AF56:AK56,$AT56:AY56,$BH56:BM56,$BV56:CA56)&lt;$K$4,(SUM($R56:W56,$AF56:AK56,$AT56:AY56,$BH56:BM56,$BV56:CA56)*$K$5)-SUM($CX56:DB56),(($K$4*$K$5)-SUM($CX56:DB56)))</f>
        <v>0</v>
      </c>
      <c r="DD56" s="299">
        <f>IF(SUM($R56:X56,$AF56:AL56,$AT56:AZ56,$BH56:BN56,$BV56:CB56)&lt;$K$4,(SUM($R56:X56,$AF56:AL56,$AT56:AZ56,$BH56:BN56,$BV56:CB56)*$K$5)-SUM($CX56:DC56),(($K$4*$K$5)-SUM($CX56:DC56)))</f>
        <v>0</v>
      </c>
      <c r="DE56" s="299">
        <f>IF(SUM($R56:Y56,$AF56:AM56,$AT56:BA56,$BH56:BO56,$BV56:CC56)&lt;$K$4,(SUM($R56:Y56,$AF56:AM56,$AT56:BA56,$BH56:BO56,$BV56:CC56)*$K$5)-SUM($CX56:DD56),(($K$4*$K$5)-SUM($CX56:DD56)))</f>
        <v>0</v>
      </c>
      <c r="DF56" s="299">
        <f>IF(SUM($R56:Z56,$AF56:AN56,$AT56:BB56,$BH56:BP56,$BV56:CD56)&lt;$K$4,(SUM($R56:Z56,$AF56:AN56,$AT56:BB56,$BH56:BP56,$BV56:CD56)*$K$5)-SUM($CX56:DE56),(($K$4*$K$5)-SUM($CX56:DE56)))</f>
        <v>0</v>
      </c>
      <c r="DG56" s="299">
        <f>IF(SUM($R56:AA56,$AF56:AO56,$AT56:BC56,$BH56:BQ56,$BV56:CE56)&lt;$K$4,(SUM($R56:AA56,$AF56:AO56,$AT56:BC56,$BH56:BQ56,$BV56:CE56)*$K$5)-SUM($CX56:DF56),(($K$4*$K$5)-SUM($CX56:DF56)))</f>
        <v>0</v>
      </c>
      <c r="DH56" s="299">
        <f>IF(SUM($R56:AB56,$AF56:AP56,$AT56:BD56,$BH56:BR56,$BV56:CF56)&lt;$K$4,(SUM($R56:AB56,$AF56:AP56,$AT56:BD56,$BH56:BR56,$BV56:CF56)*$K$5)-SUM($CX56:DG56),(($K$4*$K$5)-SUM($CX56:DG56)))</f>
        <v>0</v>
      </c>
      <c r="DI56" s="299">
        <f>IF(SUM($R56:AC56,$AF56:AQ56,$AT56:BE56,$BH56:BS56,$BV56:CG56)&lt;$K$4,(SUM($R56:AC56,$AF56:AQ56,$AT56:BE56,$BH56:BS56,$BV56:CG56)*$K$5)-SUM($CX56:DH56),(($K$4*$K$5)-SUM($CX56:DH56)))</f>
        <v>0</v>
      </c>
      <c r="DJ56" s="299">
        <f>IF(SUM($R56:AD56,$AF56:AR56,$AT56:BF56,$BH56:BT56,$BV56:CH56)&lt;$K$4,(SUM($R56:AD56,$AF56:AR56,$AT56:BF56,$BH56:BT56,$BV56:CH56)*$K$5)-SUM($CX56:DI56),(($K$4*$K$5)-SUM($CX56:DI56)))</f>
        <v>0</v>
      </c>
      <c r="DL56" s="299">
        <f t="shared" si="104"/>
        <v>0</v>
      </c>
      <c r="DM56" s="299">
        <f t="shared" si="105"/>
        <v>0</v>
      </c>
      <c r="DN56" s="299">
        <f t="shared" si="106"/>
        <v>0</v>
      </c>
      <c r="DO56" s="299">
        <f t="shared" si="107"/>
        <v>0</v>
      </c>
      <c r="DP56" s="299">
        <f t="shared" si="108"/>
        <v>0</v>
      </c>
      <c r="DQ56" s="299">
        <f t="shared" si="109"/>
        <v>0</v>
      </c>
      <c r="DR56" s="299">
        <f t="shared" si="110"/>
        <v>0</v>
      </c>
      <c r="DS56" s="299">
        <f t="shared" si="111"/>
        <v>0</v>
      </c>
      <c r="DT56" s="299">
        <f t="shared" si="112"/>
        <v>0</v>
      </c>
      <c r="DU56" s="299">
        <f t="shared" si="113"/>
        <v>0</v>
      </c>
      <c r="DV56" s="299">
        <f t="shared" si="114"/>
        <v>0</v>
      </c>
      <c r="DW56" s="299">
        <f t="shared" si="115"/>
        <v>0</v>
      </c>
      <c r="DX56" s="299">
        <f t="shared" si="116"/>
        <v>0</v>
      </c>
      <c r="DZ56" s="299">
        <f>IF(SUM($R56:R56,$AF56:AF56,$AT56:AT56,$BH56:BH56,$BV56:BV56)&lt;$M$4,SUM(R56,AF56,AT56,BH56,BV56)*$M$5,($M$4*$M$5-SUM(DY56:$DY56)))</f>
        <v>0</v>
      </c>
      <c r="EA56" s="299">
        <f>IF(SUM($R56:S56,$AF56:AG56,$AT56:AU56,$BH56:BI56,$BV56:BW56)&lt;$M$4,SUM(S56,AG56,AU56,BI56,BW56)*$M$5,($M$4*$M$5-SUM($DZ56:DZ56)))</f>
        <v>0</v>
      </c>
      <c r="EB56" s="299">
        <f>IF(SUM($R56:T56,$AF56:AH56,$AT56:AV56,$BH56:BJ56,$BV56:BX56)&lt;$M$4,SUM(T56,AH56,AV56,BJ56,BX56)*$M$5,($M$4*$M$5-SUM($DZ56:EA56)))</f>
        <v>0</v>
      </c>
      <c r="EC56" s="299">
        <f>IF(SUM($R56:U56,$AF56:AI56,$AT56:AW56,$BH56:BK56,$BV56:BY56)&lt;$M$4,SUM(U56,AI56,AW56,BK56,BY56)*$M$5,($M$4*$M$5-SUM($DZ56:EB56)))</f>
        <v>0</v>
      </c>
      <c r="ED56" s="299">
        <f>IF(SUM($R56:V56,$AF56:AJ56,$AT56:AX56,$BH56:BL56,$BV56:BZ56)&lt;$M$4,SUM(V56,AJ56,AX56,BL56,BZ56)*$M$5,($M$4*$M$5-SUM($DZ56:EC56)))</f>
        <v>0</v>
      </c>
      <c r="EE56" s="299">
        <f>IF(SUM($R56:W56,$AF56:AK56,$AT56:AY56,$BH56:BM56,$BV56:CA56)&lt;$M$4,SUM(W56,AK56,AY56,BM56,CA56)*$M$5,($M$4*$M$5-SUM($DZ56:ED56)))</f>
        <v>0</v>
      </c>
      <c r="EF56" s="299">
        <f>IF(SUM($R56:X56,$AF56:AL56,$AT56:AZ56,$BH56:BN56,$BV56:CB56)&lt;$M$4,SUM(X56,AL56,AZ56,BN56,CB56)*$M$5,($M$4*$M$5-SUM($DZ56:EE56)))</f>
        <v>0</v>
      </c>
      <c r="EG56" s="299">
        <f>IF(SUM($R56:Y56,$AF56:AM56,$AT56:BA56,$BH56:BO56,$BV56:CC56)&lt;$M$4,SUM(Y56,AM56,BA56,BO56,CC56)*$M$5,($M$4*$M$5-SUM($DZ56:EF56)))</f>
        <v>0</v>
      </c>
      <c r="EH56" s="299">
        <f>IF(SUM($R56:Z56,$AF56:AN56,$AT56:BB56,$BH56:BP56,$BV56:CD56)&lt;$M$4,SUM(Z56,AN56,BB56,BP56,CD56)*$M$5,($M$4*$M$5-SUM($DZ56:EG56)))</f>
        <v>0</v>
      </c>
      <c r="EI56" s="299">
        <f>IF(SUM($R56:AA56,$AF56:AO56,$AT56:BC56,$BH56:BQ56,$BV56:CE56)&lt;$M$4,SUM(AA56,AO56,BC56,BQ56,CE56)*$M$5,($M$4*$M$5-SUM($DZ56:EH56)))</f>
        <v>0</v>
      </c>
      <c r="EJ56" s="299">
        <f>IF(SUM($R56:AB56,$AF56:AP56,$AT56:BD56,$BH56:BR56,$BV56:CF56)&lt;$M$4,SUM(AB56,AP56,BD56,BR56,CF56)*$M$5,($M$4*$M$5-SUM($DZ56:EI56)))</f>
        <v>0</v>
      </c>
      <c r="EK56" s="299">
        <f>IF(SUM($R56:AC56,$AF56:AQ56,$AT56:BE56,$BH56:BS56,$BV56:CG56)&lt;$M$4,SUM(AC56,AQ56,BE56,BS56,CG56)*$M$5,($M$4*$M$5-SUM($DZ56:EJ56)))</f>
        <v>0</v>
      </c>
      <c r="EL56" s="299">
        <f>IF(SUM($R56:AD56,$AF56:AR56,$AT56:BF56,$BH56:BT56,$BV56:CH56)&lt;$M$4,SUM(AD56,AR56,BF56,BT56,CH56)*$M$5,($M$4*$M$5-SUM($DZ56:EK56)))</f>
        <v>0</v>
      </c>
      <c r="EN56" s="299">
        <f t="shared" si="117"/>
        <v>0</v>
      </c>
      <c r="EO56" s="299">
        <f t="shared" si="118"/>
        <v>0</v>
      </c>
      <c r="EP56" s="299">
        <f t="shared" si="119"/>
        <v>0</v>
      </c>
      <c r="EQ56" s="299">
        <f t="shared" si="120"/>
        <v>0</v>
      </c>
      <c r="ER56" s="299">
        <f t="shared" si="121"/>
        <v>0</v>
      </c>
      <c r="ES56" s="299">
        <f t="shared" si="122"/>
        <v>0</v>
      </c>
      <c r="ET56" s="299">
        <f t="shared" si="123"/>
        <v>0</v>
      </c>
      <c r="EU56" s="299">
        <f t="shared" si="124"/>
        <v>0</v>
      </c>
      <c r="EV56" s="299">
        <f t="shared" si="125"/>
        <v>0</v>
      </c>
      <c r="EW56" s="299">
        <f t="shared" si="126"/>
        <v>0</v>
      </c>
      <c r="EX56" s="299">
        <f t="shared" si="127"/>
        <v>0</v>
      </c>
      <c r="EY56" s="299">
        <f t="shared" si="128"/>
        <v>0</v>
      </c>
      <c r="EZ56" s="299">
        <f t="shared" si="129"/>
        <v>0</v>
      </c>
    </row>
    <row r="57" spans="1:156" x14ac:dyDescent="0.2">
      <c r="A57" s="68" t="str">
        <f>+'SSR 16'!$B$9</f>
        <v>SSR 16</v>
      </c>
      <c r="B57" s="29">
        <f>+'SSR 16'!$G$24</f>
        <v>0</v>
      </c>
      <c r="C57" s="29">
        <f>+'SSR 16'!$G$39+'SSR 16'!$G$44</f>
        <v>0</v>
      </c>
      <c r="D57" s="29">
        <f>+'SSR 16'!$G$30+'SSR 16'!$G$31</f>
        <v>0</v>
      </c>
      <c r="E57" s="29">
        <f>+'SSR 16'!$G$47</f>
        <v>0</v>
      </c>
      <c r="F57" s="29">
        <f>SUM('SSR 16'!$G$49:$G$56)</f>
        <v>0</v>
      </c>
      <c r="G57" s="63">
        <f t="shared" si="131"/>
        <v>0</v>
      </c>
      <c r="H57" s="310"/>
      <c r="I57" s="302"/>
      <c r="J57" s="299">
        <f t="shared" si="98"/>
        <v>0</v>
      </c>
      <c r="K57" s="299">
        <f t="shared" si="130"/>
        <v>0</v>
      </c>
      <c r="L57" s="299">
        <f t="shared" si="99"/>
        <v>0</v>
      </c>
      <c r="M57" s="299">
        <f t="shared" si="100"/>
        <v>0</v>
      </c>
      <c r="N57" s="299">
        <f t="shared" si="101"/>
        <v>0</v>
      </c>
      <c r="O57" s="103"/>
      <c r="P57" s="63">
        <f>'SSR 16'!$C$39</f>
        <v>0</v>
      </c>
      <c r="Q57" s="63">
        <f>'SSR 16'!E34</f>
        <v>0</v>
      </c>
      <c r="R57" s="65">
        <f>IF('SSR 16'!$G$10&lt;2,'PR sum'!$B57/13,0)</f>
        <v>0</v>
      </c>
      <c r="S57" s="65">
        <f>IF('SSR 16'!$G$10&lt;=2,'PR sum'!$B57/13,0)</f>
        <v>0</v>
      </c>
      <c r="T57" s="65">
        <f>IF('SSR 16'!$G$10&lt;=3,'PR sum'!$B57/13,0)</f>
        <v>0</v>
      </c>
      <c r="U57" s="65">
        <f>IF('SSR 16'!$G$10&lt;=4,'PR sum'!$B57/13,0)</f>
        <v>0</v>
      </c>
      <c r="V57" s="65">
        <f>IF('SSR 16'!$G$10&lt;=5,'PR sum'!$B57/13,0)</f>
        <v>0</v>
      </c>
      <c r="W57" s="65">
        <f>IF('SSR 16'!$G$10&lt;=6,'PR sum'!$B57/13,0)</f>
        <v>0</v>
      </c>
      <c r="X57" s="65">
        <f>IF('SSR 16'!$G$10&lt;=7,'PR sum'!$B57/13,0)</f>
        <v>0</v>
      </c>
      <c r="Y57" s="65">
        <f>IF('SSR 16'!$G$10&lt;=8,'PR sum'!$B57/13,0)</f>
        <v>0</v>
      </c>
      <c r="Z57" s="65">
        <f>IF('SSR 16'!$G$10&lt;=9,'PR sum'!$B57/13,0)</f>
        <v>0</v>
      </c>
      <c r="AA57" s="65">
        <f>IF('SSR 16'!$G$10&lt;=10,'PR sum'!$B57/13,0)</f>
        <v>0</v>
      </c>
      <c r="AB57" s="65">
        <f>IF('SSR 1'!$G$10&lt;=11,'PR sum'!$B57/13,0)</f>
        <v>0</v>
      </c>
      <c r="AC57" s="65">
        <f>IF('SSR 16'!$G$10&lt;=12,'PR sum'!$B57/13,0)</f>
        <v>0</v>
      </c>
      <c r="AD57" s="65">
        <f>IF('SSR 16'!$G$10&lt;=13,'PR sum'!$B57/13,0)</f>
        <v>0</v>
      </c>
      <c r="AF57" s="65">
        <f>IF('SSR 16'!$G$10&lt;2,'PR sum'!$C57/13,0)</f>
        <v>0</v>
      </c>
      <c r="AG57" s="65">
        <f>IF('SSR 16'!$G$10&lt;=2,'PR sum'!$C57/13,0)</f>
        <v>0</v>
      </c>
      <c r="AH57" s="65">
        <f>IF('SSR 16'!$G$10&lt;=3,'PR sum'!$C57/13,0)</f>
        <v>0</v>
      </c>
      <c r="AI57" s="65">
        <f>IF('SSR 16'!$G$10&lt;=4,'PR sum'!$C57/13,0)</f>
        <v>0</v>
      </c>
      <c r="AJ57" s="65">
        <f>IF('SSR 16'!$G$10&lt;=5,'PR sum'!$C57/13,0)</f>
        <v>0</v>
      </c>
      <c r="AK57" s="65">
        <f>IF('SSR 16'!$G$10&lt;=6,'PR sum'!$C57/13,0)</f>
        <v>0</v>
      </c>
      <c r="AL57" s="65">
        <f>IF('SSR 16'!$G$10&lt;=7,'PR sum'!$C57/13,0)</f>
        <v>0</v>
      </c>
      <c r="AM57" s="65">
        <f>IF('SSR 16'!$G$10&lt;=8,'PR sum'!$C57/13,0)</f>
        <v>0</v>
      </c>
      <c r="AN57" s="65">
        <f>IF('SSR 16'!$G$10&lt;=9,'PR sum'!$C57/13,0)</f>
        <v>0</v>
      </c>
      <c r="AO57" s="65">
        <f>IF('SSR 16'!$G$10&lt;=10,'PR sum'!$C57/13,0)</f>
        <v>0</v>
      </c>
      <c r="AP57" s="65">
        <f>IF('SSR 1'!$G$10&lt;=11,'PR sum'!$C57/13,0)</f>
        <v>0</v>
      </c>
      <c r="AQ57" s="65">
        <f>IF('SSR 16'!$G$10&lt;=12,'PR sum'!$C57/13,0)</f>
        <v>0</v>
      </c>
      <c r="AR57" s="65">
        <f>IF('SSR 16'!$G$10&lt;=13,'PR sum'!$C57/13,0)</f>
        <v>0</v>
      </c>
      <c r="AT57" s="65">
        <f>IF('SSR 16'!$G$10&lt;2,'PR sum'!$D57/13,0)</f>
        <v>0</v>
      </c>
      <c r="AU57" s="65">
        <f>IF('SSR 16'!$G$10&lt;=2,'PR sum'!$D57/13,0)</f>
        <v>0</v>
      </c>
      <c r="AV57" s="65">
        <f>IF('SSR 16'!$G$10&lt;=3,'PR sum'!$D57/13,0)</f>
        <v>0</v>
      </c>
      <c r="AW57" s="65">
        <f>IF('SSR 16'!$G$10&lt;=4,'PR sum'!$D57/13,0)</f>
        <v>0</v>
      </c>
      <c r="AX57" s="65">
        <f>IF('SSR 16'!$G$10&lt;=5,'PR sum'!$D57/13,0)</f>
        <v>0</v>
      </c>
      <c r="AY57" s="65">
        <f>IF('SSR 16'!$G$10&lt;=6,'PR sum'!$D57/13,0)</f>
        <v>0</v>
      </c>
      <c r="AZ57" s="65">
        <f>IF('SSR 16'!$G$10&lt;=7,'PR sum'!$D57/13,0)</f>
        <v>0</v>
      </c>
      <c r="BA57" s="65">
        <f>IF('SSR 16'!$G$10&lt;=8,'PR sum'!$D57/13,0)</f>
        <v>0</v>
      </c>
      <c r="BB57" s="65">
        <f>IF('SSR 16'!$G$10&lt;=9,'PR sum'!$D57/13,0)</f>
        <v>0</v>
      </c>
      <c r="BC57" s="65">
        <f>IF('SSR 16'!$G$10&lt;=10,'PR sum'!$D57/13,0)</f>
        <v>0</v>
      </c>
      <c r="BD57" s="65">
        <f>IF('SSR 1'!$G$10&lt;=11,'PR sum'!$D57/13,0)</f>
        <v>0</v>
      </c>
      <c r="BE57" s="65">
        <f>IF('SSR 16'!$G$10&lt;=12,'PR sum'!$D57/13,0)</f>
        <v>0</v>
      </c>
      <c r="BF57" s="65">
        <f>IF('SSR 16'!$G$10&lt;=13,'PR sum'!$D57/13,0)</f>
        <v>0</v>
      </c>
      <c r="BH57" s="65">
        <f>IF('SSR 16'!$G$10&lt;2,'PR sum'!$E57/13,0)</f>
        <v>0</v>
      </c>
      <c r="BI57" s="65">
        <f>IF('SSR 16'!$G$10&lt;=2,'PR sum'!$E57/13,0)</f>
        <v>0</v>
      </c>
      <c r="BJ57" s="65">
        <f>IF('SSR 16'!$G$10&lt;=3,'PR sum'!$E57/13,0)</f>
        <v>0</v>
      </c>
      <c r="BK57" s="65">
        <f>IF('SSR 16'!$G$10&lt;=4,'PR sum'!$E57/13,0)</f>
        <v>0</v>
      </c>
      <c r="BL57" s="65">
        <f>IF('SSR 16'!$G$10&lt;=5,'PR sum'!$E57/13,0)</f>
        <v>0</v>
      </c>
      <c r="BM57" s="65">
        <f>IF('SSR 16'!$G$10&lt;=6,'PR sum'!$E57/13,0)</f>
        <v>0</v>
      </c>
      <c r="BN57" s="65">
        <f>IF('SSR 16'!$G$10&lt;=7,'PR sum'!$E57/13,0)</f>
        <v>0</v>
      </c>
      <c r="BO57" s="65">
        <f>IF('SSR 16'!$G$10&lt;=8,'PR sum'!$E57/13,0)</f>
        <v>0</v>
      </c>
      <c r="BP57" s="65">
        <f>IF('SSR 16'!$G$10&lt;=9,'PR sum'!$E57/13,0)</f>
        <v>0</v>
      </c>
      <c r="BQ57" s="65">
        <f>IF('SSR 16'!$G$10&lt;=10,'PR sum'!$E57/13,0)</f>
        <v>0</v>
      </c>
      <c r="BR57" s="65">
        <f>IF('SSR 1'!$G$10&lt;=11,'PR sum'!$E57/13,0)</f>
        <v>0</v>
      </c>
      <c r="BS57" s="65">
        <f>IF('SSR 16'!$G$10&lt;=12,'PR sum'!$E57/13,0)</f>
        <v>0</v>
      </c>
      <c r="BT57" s="65">
        <f>IF('SSR 16'!$G$10&lt;=13,'PR sum'!$E57/13,0)</f>
        <v>0</v>
      </c>
      <c r="BV57" s="65">
        <f>IF('SSR 16'!$G$10&lt;2,'PR sum'!$F57/13,0)</f>
        <v>0</v>
      </c>
      <c r="BW57" s="65">
        <f>IF('SSR 16'!$G$10&lt;=2,'PR sum'!$F57/13,0)</f>
        <v>0</v>
      </c>
      <c r="BX57" s="65">
        <f>IF('SSR 16'!$G$10&lt;=3,'PR sum'!$F57/13,0)</f>
        <v>0</v>
      </c>
      <c r="BY57" s="65">
        <f>IF('SSR 16'!$G$10&lt;=4,'PR sum'!$F57/13,0)</f>
        <v>0</v>
      </c>
      <c r="BZ57" s="65">
        <f>IF('SSR 16'!$G$10&lt;=5,'PR sum'!$F57/13,0)</f>
        <v>0</v>
      </c>
      <c r="CA57" s="65">
        <f>IF('SSR 16'!$G$10&lt;=6,'PR sum'!$F57/13,0)</f>
        <v>0</v>
      </c>
      <c r="CB57" s="65">
        <f>IF('SSR 16'!$G$10&lt;=7,'PR sum'!$F57/13,0)</f>
        <v>0</v>
      </c>
      <c r="CC57" s="65">
        <f>IF('SSR 16'!$G$10&lt;=8,'PR sum'!$F57/13,0)</f>
        <v>0</v>
      </c>
      <c r="CD57" s="65">
        <f>IF('SSR 16'!$G$10&lt;=9,'PR sum'!$F57/13,0)</f>
        <v>0</v>
      </c>
      <c r="CE57" s="65">
        <f>IF('SSR 16'!$G$10&lt;=10,'PR sum'!$F57/13,0)</f>
        <v>0</v>
      </c>
      <c r="CF57" s="65">
        <f>IF('SSR 1'!$G$10&lt;=11,'PR sum'!$F57/13,0)</f>
        <v>0</v>
      </c>
      <c r="CG57" s="65">
        <f>IF('SSR 16'!$G$10&lt;=12,'PR sum'!$F57/13,0)</f>
        <v>0</v>
      </c>
      <c r="CH57" s="65">
        <f>IF('SSR 16'!$G$10&lt;=13,'PR sum'!$F57/13,0)</f>
        <v>0</v>
      </c>
      <c r="CJ57" s="299">
        <f t="shared" si="102"/>
        <v>0</v>
      </c>
      <c r="CK57" s="299">
        <f>IF(SUM($R57:S57,$AF57:AG57,$AT57:AU57,$BH57:BI57,$BV57:BW57)&lt;$J$4,(SUM($R57:S57,$AF57:$AG57,$AT57:$AU57,$BH57:BI57,$BV57:BW57)*$J$5)-SUM($CJ57:CJ57),(($J$4*$J$5)-SUM($CJ57:CJ57)))</f>
        <v>0</v>
      </c>
      <c r="CL57" s="299">
        <f>IF(SUM($R57:T57,$AF57:AH57,$AT57:AV57,$BH57:BJ57,$BV57:BX57)&lt;$J$4,(SUM($R57:T57,$AF57:$AG57,$AT57:$AU57,$BH57:BJ57,$BV57:BX57)*$J$5)-SUM($CJ57:CK57),(($J$4*$J$5)-SUM($CJ57:CK57)))</f>
        <v>0</v>
      </c>
      <c r="CM57" s="299">
        <f>IF(SUM($R57:U57,$AF57:AI57,$AT57:AW57,$BH57:BK57,$BV57:BY57)&lt;$J$4,(SUM($R57:U57,$AF57:$AG57,$AT57:$AU57,$BH57:BK57,$BV57:BY57)*$J$5)-SUM($CJ57:CL57),(($J$4*$J$5)-SUM($CJ57:CL57)))</f>
        <v>0</v>
      </c>
      <c r="CN57" s="299">
        <f>IF(SUM($R57:V57,$AF57:AJ57,$AT57:AX57,$BH57:BL57,$BV57:BZ57)&lt;$J$4,(SUM($R57:V57,$AF57:$AG57,$AT57:$AU57,$BH57:BL57,$BV57:BZ57)*$J$5)-SUM($CJ57:CM57),(($J$4*$J$5)-SUM($CJ57:CM57)))</f>
        <v>0</v>
      </c>
      <c r="CO57" s="299">
        <f>IF(SUM($R57:W57,$AF57:AK57,$AT57:AY57,$BH57:BM57,$BV57:CA57)&lt;$J$4,(SUM($R57:W57,$AF57:$AG57,$AT57:$AU57,$BH57:BM57,$BV57:CA57)*$J$5)-SUM($CJ57:CN57),(($J$4*$J$5)-SUM($CJ57:CN57)))</f>
        <v>0</v>
      </c>
      <c r="CP57" s="299">
        <f>IF(SUM($R57:X57,$AF57:AL57,$AT57:AZ57,$BH57:BN57,$BV57:CB57)&lt;$J$4,(SUM($R57:X57,$AF57:$AG57,$AT57:$AU57,$BH57:BN57,$BV57:CB57)*$J$5)-SUM($CJ57:CO57),(($J$4*$J$5)-SUM($CJ57:CO57)))</f>
        <v>0</v>
      </c>
      <c r="CQ57" s="299">
        <f>IF(SUM($R57:Y57,$AF57:AM57,$AT57:BA57,$BH57:BO57,$BV57:CC57)&lt;$J$4,(SUM($R57:Y57,$AF57:$AG57,$AT57:$AU57,$BH57:BO57,$BV57:CC57)*$J$5)-SUM($CJ57:CP57),(($J$4*$J$5)-SUM($CJ57:CP57)))</f>
        <v>0</v>
      </c>
      <c r="CR57" s="299">
        <f>IF(SUM($R57:Z57,$AF57:AN57,$AT57:BB57,$BH57:BP57,$BV57:CD57)&lt;$J$4,(SUM($R57:Z57,$AF57:$AG57,$AT57:$AU57,$BH57:BP57,$BV57:CD57)*$J$5)-SUM($CJ57:CQ57),(($J$4*$J$5)-SUM($CJ57:CQ57)))</f>
        <v>0</v>
      </c>
      <c r="CS57" s="299">
        <f>IF(SUM($R57:AA57,$AF57:AO57,$AT57:BC57,$BH57:BQ57,$BV57:CE57)&lt;$J$4,(SUM($R57:AA57,$AF57:$AG57,$AT57:$AU57,$BH57:BQ57,$BV57:CE57)*$J$5)-SUM($CJ57:CR57),(($J$4*$J$5)-SUM($CJ57:CR57)))</f>
        <v>0</v>
      </c>
      <c r="CT57" s="299">
        <f>IF(SUM($R57:AB57,$AF57:AP57,$AT57:BD57,$BH57:BR57,$BV57:CF57)&lt;$J$4,(SUM($R57:AB57,$AF57:$AG57,$AT57:$AU57,$BH57:BR57,$BV57:CF57)*$J$5)-SUM($CJ57:CS57),(($J$4*$J$5)-SUM($CJ57:CS57)))</f>
        <v>0</v>
      </c>
      <c r="CU57" s="299">
        <f>IF(SUM($R57:AC57,$AF57:AQ57,$AT57:BE57,$BH57:BS57,$BV57:CG57)&lt;$J$4,(SUM($R57:AC57,$AF57:$AG57,$AT57:$AU57,$BH57:BS57,$BV57:CG57)*$J$5)-SUM($CJ57:CT57),(($J$4*$J$5)-SUM($CJ57:CT57)))</f>
        <v>0</v>
      </c>
      <c r="CV57" s="299">
        <f>IF(SUM($R57:AD57,$AF57:AR57,$AT57:BF57,$BH57:BT57,$BV57:CH57)&lt;$J$4,(SUM($R57:AD57,$AF57:$AG57,$AT57:$AU57,$BH57:BT57,$BV57:CH57)*$J$5)-SUM($CJ57:CU57),(($J$4*$J$5)-SUM($CJ57:CU57)))</f>
        <v>0</v>
      </c>
      <c r="CX57" s="299">
        <f t="shared" si="103"/>
        <v>0</v>
      </c>
      <c r="CY57" s="299">
        <f>IF(SUM($R57:S57,$AF57:AG57,$AT57:AU57,$BH57:BI57,$BV57:BW57)&lt;$K$4,(SUM($R57:S57,$AF57:AG57,$AT57:AU57,$BH57:BI57,$BV57:BW57)*$K$5)-SUM($CX57),(($K$4*$K$5)-SUM($CX57)))</f>
        <v>0</v>
      </c>
      <c r="CZ57" s="299">
        <f>IF(SUM($R57:T57,$AF57:AH57,$AT57:AV57,$BH57:BJ57,$BV57:BX57)&lt;$K$4,(SUM($R57:T57,$AF57:AH57,$AT57:AV57,$BH57:BJ57,$BV57:BX57)*$K$5)-SUM($CX57:CY57),(($K$4*$K$5)-SUM($CX57:CY57)))</f>
        <v>0</v>
      </c>
      <c r="DA57" s="299">
        <f>IF(SUM($R57:U57,$AF57:AI57,$AT57:AW57,$BH57:BK57,$BV57:BY57)&lt;$K$4,(SUM($R57:U57,$AF57:AI57,$AT57:AW57,$BH57:BK57,$BV57:BY57)*$K$5)-SUM($CX57:CZ57),(($K$4*$K$5)-SUM($CX57:CZ57)))</f>
        <v>0</v>
      </c>
      <c r="DB57" s="299">
        <f>IF(SUM($R57:V57,$AF57:AJ57,$AT57:AX57,$BH57:BL57,$BV57:BZ57)&lt;$K$4,(SUM($R57:V57,$AF57:AJ57,$AT57:AX57,$BH57:BL57,$BV57:BZ57)*$K$5)-SUM($CX57:DA57),(($K$4*$K$5)-SUM($CX57:DA57)))</f>
        <v>0</v>
      </c>
      <c r="DC57" s="299">
        <f>IF(SUM($R57:W57,$AF57:AK57,$AT57:AY57,$BH57:BM57,$BV57:CA57)&lt;$K$4,(SUM($R57:W57,$AF57:AK57,$AT57:AY57,$BH57:BM57,$BV57:CA57)*$K$5)-SUM($CX57:DB57),(($K$4*$K$5)-SUM($CX57:DB57)))</f>
        <v>0</v>
      </c>
      <c r="DD57" s="299">
        <f>IF(SUM($R57:X57,$AF57:AL57,$AT57:AZ57,$BH57:BN57,$BV57:CB57)&lt;$K$4,(SUM($R57:X57,$AF57:AL57,$AT57:AZ57,$BH57:BN57,$BV57:CB57)*$K$5)-SUM($CX57:DC57),(($K$4*$K$5)-SUM($CX57:DC57)))</f>
        <v>0</v>
      </c>
      <c r="DE57" s="299">
        <f>IF(SUM($R57:Y57,$AF57:AM57,$AT57:BA57,$BH57:BO57,$BV57:CC57)&lt;$K$4,(SUM($R57:Y57,$AF57:AM57,$AT57:BA57,$BH57:BO57,$BV57:CC57)*$K$5)-SUM($CX57:DD57),(($K$4*$K$5)-SUM($CX57:DD57)))</f>
        <v>0</v>
      </c>
      <c r="DF57" s="299">
        <f>IF(SUM($R57:Z57,$AF57:AN57,$AT57:BB57,$BH57:BP57,$BV57:CD57)&lt;$K$4,(SUM($R57:Z57,$AF57:AN57,$AT57:BB57,$BH57:BP57,$BV57:CD57)*$K$5)-SUM($CX57:DE57),(($K$4*$K$5)-SUM($CX57:DE57)))</f>
        <v>0</v>
      </c>
      <c r="DG57" s="299">
        <f>IF(SUM($R57:AA57,$AF57:AO57,$AT57:BC57,$BH57:BQ57,$BV57:CE57)&lt;$K$4,(SUM($R57:AA57,$AF57:AO57,$AT57:BC57,$BH57:BQ57,$BV57:CE57)*$K$5)-SUM($CX57:DF57),(($K$4*$K$5)-SUM($CX57:DF57)))</f>
        <v>0</v>
      </c>
      <c r="DH57" s="299">
        <f>IF(SUM($R57:AB57,$AF57:AP57,$AT57:BD57,$BH57:BR57,$BV57:CF57)&lt;$K$4,(SUM($R57:AB57,$AF57:AP57,$AT57:BD57,$BH57:BR57,$BV57:CF57)*$K$5)-SUM($CX57:DG57),(($K$4*$K$5)-SUM($CX57:DG57)))</f>
        <v>0</v>
      </c>
      <c r="DI57" s="299">
        <f>IF(SUM($R57:AC57,$AF57:AQ57,$AT57:BE57,$BH57:BS57,$BV57:CG57)&lt;$K$4,(SUM($R57:AC57,$AF57:AQ57,$AT57:BE57,$BH57:BS57,$BV57:CG57)*$K$5)-SUM($CX57:DH57),(($K$4*$K$5)-SUM($CX57:DH57)))</f>
        <v>0</v>
      </c>
      <c r="DJ57" s="299">
        <f>IF(SUM($R57:AD57,$AF57:AR57,$AT57:BF57,$BH57:BT57,$BV57:CH57)&lt;$K$4,(SUM($R57:AD57,$AF57:AR57,$AT57:BF57,$BH57:BT57,$BV57:CH57)*$K$5)-SUM($CX57:DI57),(($K$4*$K$5)-SUM($CX57:DI57)))</f>
        <v>0</v>
      </c>
      <c r="DL57" s="299">
        <f t="shared" si="104"/>
        <v>0</v>
      </c>
      <c r="DM57" s="299">
        <f t="shared" si="105"/>
        <v>0</v>
      </c>
      <c r="DN57" s="299">
        <f t="shared" si="106"/>
        <v>0</v>
      </c>
      <c r="DO57" s="299">
        <f t="shared" si="107"/>
        <v>0</v>
      </c>
      <c r="DP57" s="299">
        <f t="shared" si="108"/>
        <v>0</v>
      </c>
      <c r="DQ57" s="299">
        <f t="shared" si="109"/>
        <v>0</v>
      </c>
      <c r="DR57" s="299">
        <f t="shared" si="110"/>
        <v>0</v>
      </c>
      <c r="DS57" s="299">
        <f t="shared" si="111"/>
        <v>0</v>
      </c>
      <c r="DT57" s="299">
        <f t="shared" si="112"/>
        <v>0</v>
      </c>
      <c r="DU57" s="299">
        <f t="shared" si="113"/>
        <v>0</v>
      </c>
      <c r="DV57" s="299">
        <f t="shared" si="114"/>
        <v>0</v>
      </c>
      <c r="DW57" s="299">
        <f t="shared" si="115"/>
        <v>0</v>
      </c>
      <c r="DX57" s="299">
        <f t="shared" si="116"/>
        <v>0</v>
      </c>
      <c r="DZ57" s="299">
        <f>IF(SUM($R57:R57,$AF57:AF57,$AT57:AT57,$BH57:BH57,$BV57:BV57)&lt;$M$4,SUM(R57,AF57,AT57,BH57,BV57)*$M$5,($M$4*$M$5-SUM(DY57:$DY57)))</f>
        <v>0</v>
      </c>
      <c r="EA57" s="299">
        <f>IF(SUM($R57:S57,$AF57:AG57,$AT57:AU57,$BH57:BI57,$BV57:BW57)&lt;$M$4,SUM(S57,AG57,AU57,BI57,BW57)*$M$5,($M$4*$M$5-SUM($DZ57:DZ57)))</f>
        <v>0</v>
      </c>
      <c r="EB57" s="299">
        <f>IF(SUM($R57:T57,$AF57:AH57,$AT57:AV57,$BH57:BJ57,$BV57:BX57)&lt;$M$4,SUM(T57,AH57,AV57,BJ57,BX57)*$M$5,($M$4*$M$5-SUM($DZ57:EA57)))</f>
        <v>0</v>
      </c>
      <c r="EC57" s="299">
        <f>IF(SUM($R57:U57,$AF57:AI57,$AT57:AW57,$BH57:BK57,$BV57:BY57)&lt;$M$4,SUM(U57,AI57,AW57,BK57,BY57)*$M$5,($M$4*$M$5-SUM($DZ57:EB57)))</f>
        <v>0</v>
      </c>
      <c r="ED57" s="299">
        <f>IF(SUM($R57:V57,$AF57:AJ57,$AT57:AX57,$BH57:BL57,$BV57:BZ57)&lt;$M$4,SUM(V57,AJ57,AX57,BL57,BZ57)*$M$5,($M$4*$M$5-SUM($DZ57:EC57)))</f>
        <v>0</v>
      </c>
      <c r="EE57" s="299">
        <f>IF(SUM($R57:W57,$AF57:AK57,$AT57:AY57,$BH57:BM57,$BV57:CA57)&lt;$M$4,SUM(W57,AK57,AY57,BM57,CA57)*$M$5,($M$4*$M$5-SUM($DZ57:ED57)))</f>
        <v>0</v>
      </c>
      <c r="EF57" s="299">
        <f>IF(SUM($R57:X57,$AF57:AL57,$AT57:AZ57,$BH57:BN57,$BV57:CB57)&lt;$M$4,SUM(X57,AL57,AZ57,BN57,CB57)*$M$5,($M$4*$M$5-SUM($DZ57:EE57)))</f>
        <v>0</v>
      </c>
      <c r="EG57" s="299">
        <f>IF(SUM($R57:Y57,$AF57:AM57,$AT57:BA57,$BH57:BO57,$BV57:CC57)&lt;$M$4,SUM(Y57,AM57,BA57,BO57,CC57)*$M$5,($M$4*$M$5-SUM($DZ57:EF57)))</f>
        <v>0</v>
      </c>
      <c r="EH57" s="299">
        <f>IF(SUM($R57:Z57,$AF57:AN57,$AT57:BB57,$BH57:BP57,$BV57:CD57)&lt;$M$4,SUM(Z57,AN57,BB57,BP57,CD57)*$M$5,($M$4*$M$5-SUM($DZ57:EG57)))</f>
        <v>0</v>
      </c>
      <c r="EI57" s="299">
        <f>IF(SUM($R57:AA57,$AF57:AO57,$AT57:BC57,$BH57:BQ57,$BV57:CE57)&lt;$M$4,SUM(AA57,AO57,BC57,BQ57,CE57)*$M$5,($M$4*$M$5-SUM($DZ57:EH57)))</f>
        <v>0</v>
      </c>
      <c r="EJ57" s="299">
        <f>IF(SUM($R57:AB57,$AF57:AP57,$AT57:BD57,$BH57:BR57,$BV57:CF57)&lt;$M$4,SUM(AB57,AP57,BD57,BR57,CF57)*$M$5,($M$4*$M$5-SUM($DZ57:EI57)))</f>
        <v>0</v>
      </c>
      <c r="EK57" s="299">
        <f>IF(SUM($R57:AC57,$AF57:AQ57,$AT57:BE57,$BH57:BS57,$BV57:CG57)&lt;$M$4,SUM(AC57,AQ57,BE57,BS57,CG57)*$M$5,($M$4*$M$5-SUM($DZ57:EJ57)))</f>
        <v>0</v>
      </c>
      <c r="EL57" s="299">
        <f>IF(SUM($R57:AD57,$AF57:AR57,$AT57:BF57,$BH57:BT57,$BV57:CH57)&lt;$M$4,SUM(AD57,AR57,BF57,BT57,CH57)*$M$5,($M$4*$M$5-SUM($DZ57:EK57)))</f>
        <v>0</v>
      </c>
      <c r="EN57" s="299">
        <f t="shared" si="117"/>
        <v>0</v>
      </c>
      <c r="EO57" s="299">
        <f t="shared" si="118"/>
        <v>0</v>
      </c>
      <c r="EP57" s="299">
        <f t="shared" si="119"/>
        <v>0</v>
      </c>
      <c r="EQ57" s="299">
        <f t="shared" si="120"/>
        <v>0</v>
      </c>
      <c r="ER57" s="299">
        <f t="shared" si="121"/>
        <v>0</v>
      </c>
      <c r="ES57" s="299">
        <f t="shared" si="122"/>
        <v>0</v>
      </c>
      <c r="ET57" s="299">
        <f t="shared" si="123"/>
        <v>0</v>
      </c>
      <c r="EU57" s="299">
        <f t="shared" si="124"/>
        <v>0</v>
      </c>
      <c r="EV57" s="299">
        <f t="shared" si="125"/>
        <v>0</v>
      </c>
      <c r="EW57" s="299">
        <f t="shared" si="126"/>
        <v>0</v>
      </c>
      <c r="EX57" s="299">
        <f t="shared" si="127"/>
        <v>0</v>
      </c>
      <c r="EY57" s="299">
        <f t="shared" si="128"/>
        <v>0</v>
      </c>
      <c r="EZ57" s="299">
        <f t="shared" si="129"/>
        <v>0</v>
      </c>
    </row>
    <row r="58" spans="1:156" x14ac:dyDescent="0.2">
      <c r="A58" s="68" t="str">
        <f>+'SSR 17'!$B$9</f>
        <v>SSR 17</v>
      </c>
      <c r="B58" s="29">
        <f>+'SSR 17'!$G$24</f>
        <v>0</v>
      </c>
      <c r="C58" s="29">
        <f>+'SSR 17'!$G$39+'SSR 17'!$G$44</f>
        <v>0</v>
      </c>
      <c r="D58" s="29">
        <f>+'SSR 17'!$G$30+'SSR 17'!$G$31</f>
        <v>0</v>
      </c>
      <c r="E58" s="29">
        <f>+'SSR 17'!$G$47</f>
        <v>0</v>
      </c>
      <c r="F58" s="29">
        <f>SUM('SSR 17'!$G$49:$G$56)</f>
        <v>0</v>
      </c>
      <c r="G58" s="63">
        <f t="shared" si="131"/>
        <v>0</v>
      </c>
      <c r="H58" s="310"/>
      <c r="I58" s="302"/>
      <c r="J58" s="299">
        <f t="shared" si="98"/>
        <v>0</v>
      </c>
      <c r="K58" s="299">
        <f t="shared" si="130"/>
        <v>0</v>
      </c>
      <c r="L58" s="299">
        <f t="shared" si="99"/>
        <v>0</v>
      </c>
      <c r="M58" s="299">
        <f t="shared" si="100"/>
        <v>0</v>
      </c>
      <c r="N58" s="299">
        <f t="shared" si="101"/>
        <v>0</v>
      </c>
      <c r="O58" s="103"/>
      <c r="P58" s="63">
        <f>'SSR 17'!$C$39</f>
        <v>0</v>
      </c>
      <c r="Q58" s="63">
        <f>'SSR 17'!E34</f>
        <v>0</v>
      </c>
      <c r="R58" s="65">
        <f>IF('SSR 17'!$G$10&lt;2,'PR sum'!$B58/13,0)</f>
        <v>0</v>
      </c>
      <c r="S58" s="65">
        <f>IF('SSR 17'!$G$10&lt;=2,'PR sum'!$B58/13,0)</f>
        <v>0</v>
      </c>
      <c r="T58" s="65">
        <f>IF('SSR 17'!$G$10&lt;=3,'PR sum'!$B58/13,0)</f>
        <v>0</v>
      </c>
      <c r="U58" s="65">
        <f>IF('SSR 17'!$G$10&lt;=4,'PR sum'!$B58/13,0)</f>
        <v>0</v>
      </c>
      <c r="V58" s="65">
        <f>IF('SSR 17'!$G$10&lt;=5,'PR sum'!$B58/13,0)</f>
        <v>0</v>
      </c>
      <c r="W58" s="65">
        <f>IF('SSR 17'!$G$10&lt;=6,'PR sum'!$B58/13,0)</f>
        <v>0</v>
      </c>
      <c r="X58" s="65">
        <f>IF('SSR 17'!$G$10&lt;=7,'PR sum'!$B58/13,0)</f>
        <v>0</v>
      </c>
      <c r="Y58" s="65">
        <f>IF('SSR 17'!$G$10&lt;=8,'PR sum'!$B58/13,0)</f>
        <v>0</v>
      </c>
      <c r="Z58" s="65">
        <f>IF('SSR 17'!$G$10&lt;=9,'PR sum'!$B58/13,0)</f>
        <v>0</v>
      </c>
      <c r="AA58" s="65">
        <f>IF('SSR 17'!$G$10&lt;=10,'PR sum'!$B58/13,0)</f>
        <v>0</v>
      </c>
      <c r="AB58" s="65">
        <f>IF('SSR 1'!$G$10&lt;=11,'PR sum'!$B58/13,0)</f>
        <v>0</v>
      </c>
      <c r="AC58" s="65">
        <f>IF('SSR 17'!$G$10&lt;=12,'PR sum'!$B58/13,0)</f>
        <v>0</v>
      </c>
      <c r="AD58" s="65">
        <f>IF('SSR 17'!$G$10&lt;=13,'PR sum'!$B58/13,0)</f>
        <v>0</v>
      </c>
      <c r="AF58" s="65">
        <f>IF('SSR 17'!$G$10&lt;2,'PR sum'!$C58/13,0)</f>
        <v>0</v>
      </c>
      <c r="AG58" s="65">
        <f>IF('SSR 17'!$G$10&lt;=2,'PR sum'!$C58/13,0)</f>
        <v>0</v>
      </c>
      <c r="AH58" s="65">
        <f>IF('SSR 17'!$G$10&lt;=3,'PR sum'!$C58/13,0)</f>
        <v>0</v>
      </c>
      <c r="AI58" s="65">
        <f>IF('SSR 17'!$G$10&lt;=4,'PR sum'!$C58/13,0)</f>
        <v>0</v>
      </c>
      <c r="AJ58" s="65">
        <f>IF('SSR 17'!$G$10&lt;=5,'PR sum'!$C58/13,0)</f>
        <v>0</v>
      </c>
      <c r="AK58" s="65">
        <f>IF('SSR 17'!$G$10&lt;=6,'PR sum'!$C58/13,0)</f>
        <v>0</v>
      </c>
      <c r="AL58" s="65">
        <f>IF('SSR 17'!$G$10&lt;=7,'PR sum'!$C58/13,0)</f>
        <v>0</v>
      </c>
      <c r="AM58" s="65">
        <f>IF('SSR 17'!$G$10&lt;=8,'PR sum'!$C58/13,0)</f>
        <v>0</v>
      </c>
      <c r="AN58" s="65">
        <f>IF('SSR 17'!$G$10&lt;=9,'PR sum'!$C58/13,0)</f>
        <v>0</v>
      </c>
      <c r="AO58" s="65">
        <f>IF('SSR 17'!$G$10&lt;=10,'PR sum'!$C58/13,0)</f>
        <v>0</v>
      </c>
      <c r="AP58" s="65">
        <f>IF('SSR 1'!$G$10&lt;=11,'PR sum'!$C58/13,0)</f>
        <v>0</v>
      </c>
      <c r="AQ58" s="65">
        <f>IF('SSR 17'!$G$10&lt;=12,'PR sum'!$C58/13,0)</f>
        <v>0</v>
      </c>
      <c r="AR58" s="65">
        <f>IF('SSR 17'!$G$10&lt;=13,'PR sum'!$C58/13,0)</f>
        <v>0</v>
      </c>
      <c r="AT58" s="65">
        <f>IF('SSR 17'!$G$10&lt;2,'PR sum'!$D58/13,0)</f>
        <v>0</v>
      </c>
      <c r="AU58" s="65">
        <f>IF('SSR 17'!$G$10&lt;=2,'PR sum'!$D58/13,0)</f>
        <v>0</v>
      </c>
      <c r="AV58" s="65">
        <f>IF('SSR 17'!$G$10&lt;=3,'PR sum'!$D58/13,0)</f>
        <v>0</v>
      </c>
      <c r="AW58" s="65">
        <f>IF('SSR 17'!$G$10&lt;=4,'PR sum'!$D58/13,0)</f>
        <v>0</v>
      </c>
      <c r="AX58" s="65">
        <f>IF('SSR 17'!$G$10&lt;=5,'PR sum'!$D58/13,0)</f>
        <v>0</v>
      </c>
      <c r="AY58" s="65">
        <f>IF('SSR 17'!$G$10&lt;=6,'PR sum'!$D58/13,0)</f>
        <v>0</v>
      </c>
      <c r="AZ58" s="65">
        <f>IF('SSR 17'!$G$10&lt;=7,'PR sum'!$D58/13,0)</f>
        <v>0</v>
      </c>
      <c r="BA58" s="65">
        <f>IF('SSR 17'!$G$10&lt;=8,'PR sum'!$D58/13,0)</f>
        <v>0</v>
      </c>
      <c r="BB58" s="65">
        <f>IF('SSR 17'!$G$10&lt;=9,'PR sum'!$D58/13,0)</f>
        <v>0</v>
      </c>
      <c r="BC58" s="65">
        <f>IF('SSR 17'!$G$10&lt;=10,'PR sum'!$D58/13,0)</f>
        <v>0</v>
      </c>
      <c r="BD58" s="65">
        <f>IF('SSR 1'!$G$10&lt;=11,'PR sum'!$D58/13,0)</f>
        <v>0</v>
      </c>
      <c r="BE58" s="65">
        <f>IF('SSR 17'!$G$10&lt;=12,'PR sum'!$D58/13,0)</f>
        <v>0</v>
      </c>
      <c r="BF58" s="65">
        <f>IF('SSR 17'!$G$10&lt;=13,'PR sum'!$D58/13,0)</f>
        <v>0</v>
      </c>
      <c r="BH58" s="65">
        <f>IF('SSR 17'!$G$10&lt;2,'PR sum'!$E58/13,0)</f>
        <v>0</v>
      </c>
      <c r="BI58" s="65">
        <f>IF('SSR 17'!$G$10&lt;=2,'PR sum'!$E58/13,0)</f>
        <v>0</v>
      </c>
      <c r="BJ58" s="65">
        <f>IF('SSR 17'!$G$10&lt;=3,'PR sum'!$E58/13,0)</f>
        <v>0</v>
      </c>
      <c r="BK58" s="65">
        <f>IF('SSR 17'!$G$10&lt;=4,'PR sum'!$E58/13,0)</f>
        <v>0</v>
      </c>
      <c r="BL58" s="65">
        <f>IF('SSR 17'!$G$10&lt;=5,'PR sum'!$E58/13,0)</f>
        <v>0</v>
      </c>
      <c r="BM58" s="65">
        <f>IF('SSR 17'!$G$10&lt;=6,'PR sum'!$E58/13,0)</f>
        <v>0</v>
      </c>
      <c r="BN58" s="65">
        <f>IF('SSR 17'!$G$10&lt;=7,'PR sum'!$E58/13,0)</f>
        <v>0</v>
      </c>
      <c r="BO58" s="65">
        <f>IF('SSR 17'!$G$10&lt;=8,'PR sum'!$E58/13,0)</f>
        <v>0</v>
      </c>
      <c r="BP58" s="65">
        <f>IF('SSR 17'!$G$10&lt;=9,'PR sum'!$E58/13,0)</f>
        <v>0</v>
      </c>
      <c r="BQ58" s="65">
        <f>IF('SSR 17'!$G$10&lt;=10,'PR sum'!$E58/13,0)</f>
        <v>0</v>
      </c>
      <c r="BR58" s="65">
        <f>IF('SSR 1'!$G$10&lt;=11,'PR sum'!$E58/13,0)</f>
        <v>0</v>
      </c>
      <c r="BS58" s="65">
        <f>IF('SSR 17'!$G$10&lt;=12,'PR sum'!$E58/13,0)</f>
        <v>0</v>
      </c>
      <c r="BT58" s="65">
        <f>IF('SSR 17'!$G$10&lt;=13,'PR sum'!$E58/13,0)</f>
        <v>0</v>
      </c>
      <c r="BV58" s="65">
        <f>IF('SSR 17'!$G$10&lt;2,'PR sum'!$F58/13,0)</f>
        <v>0</v>
      </c>
      <c r="BW58" s="65">
        <f>IF('SSR 17'!$G$10&lt;=2,'PR sum'!$F58/13,0)</f>
        <v>0</v>
      </c>
      <c r="BX58" s="65">
        <f>IF('SSR 17'!$G$10&lt;=3,'PR sum'!$F58/13,0)</f>
        <v>0</v>
      </c>
      <c r="BY58" s="65">
        <f>IF('SSR 17'!$G$10&lt;=4,'PR sum'!$F58/13,0)</f>
        <v>0</v>
      </c>
      <c r="BZ58" s="65">
        <f>IF('SSR 17'!$G$10&lt;=5,'PR sum'!$F58/13,0)</f>
        <v>0</v>
      </c>
      <c r="CA58" s="65">
        <f>IF('SSR 17'!$G$10&lt;=6,'PR sum'!$F58/13,0)</f>
        <v>0</v>
      </c>
      <c r="CB58" s="65">
        <f>IF('SSR 17'!$G$10&lt;=7,'PR sum'!$F58/13,0)</f>
        <v>0</v>
      </c>
      <c r="CC58" s="65">
        <f>IF('SSR 17'!$G$10&lt;=8,'PR sum'!$F58/13,0)</f>
        <v>0</v>
      </c>
      <c r="CD58" s="65">
        <f>IF('SSR 17'!$G$10&lt;=9,'PR sum'!$F58/13,0)</f>
        <v>0</v>
      </c>
      <c r="CE58" s="65">
        <f>IF('SSR 17'!$G$10&lt;=10,'PR sum'!$F58/13,0)</f>
        <v>0</v>
      </c>
      <c r="CF58" s="65">
        <f>IF('SSR 1'!$G$10&lt;=11,'PR sum'!$F58/13,0)</f>
        <v>0</v>
      </c>
      <c r="CG58" s="65">
        <f>IF('SSR 17'!$G$10&lt;=12,'PR sum'!$F58/13,0)</f>
        <v>0</v>
      </c>
      <c r="CH58" s="65">
        <f>IF('SSR 17'!$G$10&lt;=13,'PR sum'!$F58/13,0)</f>
        <v>0</v>
      </c>
      <c r="CJ58" s="299">
        <f t="shared" si="102"/>
        <v>0</v>
      </c>
      <c r="CK58" s="299">
        <f>IF(SUM($R58:S58,$AF58:AG58,$AT58:AU58,$BH58:BI58,$BV58:BW58)&lt;$J$4,(SUM($R58:S58,$AF58:$AG58,$AT58:$AU58,$BH58:BI58,$BV58:BW58)*$J$5)-SUM($CJ58:CJ58),(($J$4*$J$5)-SUM($CJ58:CJ58)))</f>
        <v>0</v>
      </c>
      <c r="CL58" s="299">
        <f>IF(SUM($R58:T58,$AF58:AH58,$AT58:AV58,$BH58:BJ58,$BV58:BX58)&lt;$J$4,(SUM($R58:T58,$AF58:$AG58,$AT58:$AU58,$BH58:BJ58,$BV58:BX58)*$J$5)-SUM($CJ58:CK58),(($J$4*$J$5)-SUM($CJ58:CK58)))</f>
        <v>0</v>
      </c>
      <c r="CM58" s="299">
        <f>IF(SUM($R58:U58,$AF58:AI58,$AT58:AW58,$BH58:BK58,$BV58:BY58)&lt;$J$4,(SUM($R58:U58,$AF58:$AG58,$AT58:$AU58,$BH58:BK58,$BV58:BY58)*$J$5)-SUM($CJ58:CL58),(($J$4*$J$5)-SUM($CJ58:CL58)))</f>
        <v>0</v>
      </c>
      <c r="CN58" s="299">
        <f>IF(SUM($R58:V58,$AF58:AJ58,$AT58:AX58,$BH58:BL58,$BV58:BZ58)&lt;$J$4,(SUM($R58:V58,$AF58:$AG58,$AT58:$AU58,$BH58:BL58,$BV58:BZ58)*$J$5)-SUM($CJ58:CM58),(($J$4*$J$5)-SUM($CJ58:CM58)))</f>
        <v>0</v>
      </c>
      <c r="CO58" s="299">
        <f>IF(SUM($R58:W58,$AF58:AK58,$AT58:AY58,$BH58:BM58,$BV58:CA58)&lt;$J$4,(SUM($R58:W58,$AF58:$AG58,$AT58:$AU58,$BH58:BM58,$BV58:CA58)*$J$5)-SUM($CJ58:CN58),(($J$4*$J$5)-SUM($CJ58:CN58)))</f>
        <v>0</v>
      </c>
      <c r="CP58" s="299">
        <f>IF(SUM($R58:X58,$AF58:AL58,$AT58:AZ58,$BH58:BN58,$BV58:CB58)&lt;$J$4,(SUM($R58:X58,$AF58:$AG58,$AT58:$AU58,$BH58:BN58,$BV58:CB58)*$J$5)-SUM($CJ58:CO58),(($J$4*$J$5)-SUM($CJ58:CO58)))</f>
        <v>0</v>
      </c>
      <c r="CQ58" s="299">
        <f>IF(SUM($R58:Y58,$AF58:AM58,$AT58:BA58,$BH58:BO58,$BV58:CC58)&lt;$J$4,(SUM($R58:Y58,$AF58:$AG58,$AT58:$AU58,$BH58:BO58,$BV58:CC58)*$J$5)-SUM($CJ58:CP58),(($J$4*$J$5)-SUM($CJ58:CP58)))</f>
        <v>0</v>
      </c>
      <c r="CR58" s="299">
        <f>IF(SUM($R58:Z58,$AF58:AN58,$AT58:BB58,$BH58:BP58,$BV58:CD58)&lt;$J$4,(SUM($R58:Z58,$AF58:$AG58,$AT58:$AU58,$BH58:BP58,$BV58:CD58)*$J$5)-SUM($CJ58:CQ58),(($J$4*$J$5)-SUM($CJ58:CQ58)))</f>
        <v>0</v>
      </c>
      <c r="CS58" s="299">
        <f>IF(SUM($R58:AA58,$AF58:AO58,$AT58:BC58,$BH58:BQ58,$BV58:CE58)&lt;$J$4,(SUM($R58:AA58,$AF58:$AG58,$AT58:$AU58,$BH58:BQ58,$BV58:CE58)*$J$5)-SUM($CJ58:CR58),(($J$4*$J$5)-SUM($CJ58:CR58)))</f>
        <v>0</v>
      </c>
      <c r="CT58" s="299">
        <f>IF(SUM($R58:AB58,$AF58:AP58,$AT58:BD58,$BH58:BR58,$BV58:CF58)&lt;$J$4,(SUM($R58:AB58,$AF58:$AG58,$AT58:$AU58,$BH58:BR58,$BV58:CF58)*$J$5)-SUM($CJ58:CS58),(($J$4*$J$5)-SUM($CJ58:CS58)))</f>
        <v>0</v>
      </c>
      <c r="CU58" s="299">
        <f>IF(SUM($R58:AC58,$AF58:AQ58,$AT58:BE58,$BH58:BS58,$BV58:CG58)&lt;$J$4,(SUM($R58:AC58,$AF58:$AG58,$AT58:$AU58,$BH58:BS58,$BV58:CG58)*$J$5)-SUM($CJ58:CT58),(($J$4*$J$5)-SUM($CJ58:CT58)))</f>
        <v>0</v>
      </c>
      <c r="CV58" s="299">
        <f>IF(SUM($R58:AD58,$AF58:AR58,$AT58:BF58,$BH58:BT58,$BV58:CH58)&lt;$J$4,(SUM($R58:AD58,$AF58:$AG58,$AT58:$AU58,$BH58:BT58,$BV58:CH58)*$J$5)-SUM($CJ58:CU58),(($J$4*$J$5)-SUM($CJ58:CU58)))</f>
        <v>0</v>
      </c>
      <c r="CX58" s="299">
        <f t="shared" si="103"/>
        <v>0</v>
      </c>
      <c r="CY58" s="299">
        <f>IF(SUM($R58:S58,$AF58:AG58,$AT58:AU58,$BH58:BI58,$BV58:BW58)&lt;$K$4,(SUM($R58:S58,$AF58:AG58,$AT58:AU58,$BH58:BI58,$BV58:BW58)*$K$5)-SUM($CX58),(($K$4*$K$5)-SUM($CX58)))</f>
        <v>0</v>
      </c>
      <c r="CZ58" s="299">
        <f>IF(SUM($R58:T58,$AF58:AH58,$AT58:AV58,$BH58:BJ58,$BV58:BX58)&lt;$K$4,(SUM($R58:T58,$AF58:AH58,$AT58:AV58,$BH58:BJ58,$BV58:BX58)*$K$5)-SUM($CX58:CY58),(($K$4*$K$5)-SUM($CX58:CY58)))</f>
        <v>0</v>
      </c>
      <c r="DA58" s="299">
        <f>IF(SUM($R58:U58,$AF58:AI58,$AT58:AW58,$BH58:BK58,$BV58:BY58)&lt;$K$4,(SUM($R58:U58,$AF58:AI58,$AT58:AW58,$BH58:BK58,$BV58:BY58)*$K$5)-SUM($CX58:CZ58),(($K$4*$K$5)-SUM($CX58:CZ58)))</f>
        <v>0</v>
      </c>
      <c r="DB58" s="299">
        <f>IF(SUM($R58:V58,$AF58:AJ58,$AT58:AX58,$BH58:BL58,$BV58:BZ58)&lt;$K$4,(SUM($R58:V58,$AF58:AJ58,$AT58:AX58,$BH58:BL58,$BV58:BZ58)*$K$5)-SUM($CX58:DA58),(($K$4*$K$5)-SUM($CX58:DA58)))</f>
        <v>0</v>
      </c>
      <c r="DC58" s="299">
        <f>IF(SUM($R58:W58,$AF58:AK58,$AT58:AY58,$BH58:BM58,$BV58:CA58)&lt;$K$4,(SUM($R58:W58,$AF58:AK58,$AT58:AY58,$BH58:BM58,$BV58:CA58)*$K$5)-SUM($CX58:DB58),(($K$4*$K$5)-SUM($CX58:DB58)))</f>
        <v>0</v>
      </c>
      <c r="DD58" s="299">
        <f>IF(SUM($R58:X58,$AF58:AL58,$AT58:AZ58,$BH58:BN58,$BV58:CB58)&lt;$K$4,(SUM($R58:X58,$AF58:AL58,$AT58:AZ58,$BH58:BN58,$BV58:CB58)*$K$5)-SUM($CX58:DC58),(($K$4*$K$5)-SUM($CX58:DC58)))</f>
        <v>0</v>
      </c>
      <c r="DE58" s="299">
        <f>IF(SUM($R58:Y58,$AF58:AM58,$AT58:BA58,$BH58:BO58,$BV58:CC58)&lt;$K$4,(SUM($R58:Y58,$AF58:AM58,$AT58:BA58,$BH58:BO58,$BV58:CC58)*$K$5)-SUM($CX58:DD58),(($K$4*$K$5)-SUM($CX58:DD58)))</f>
        <v>0</v>
      </c>
      <c r="DF58" s="299">
        <f>IF(SUM($R58:Z58,$AF58:AN58,$AT58:BB58,$BH58:BP58,$BV58:CD58)&lt;$K$4,(SUM($R58:Z58,$AF58:AN58,$AT58:BB58,$BH58:BP58,$BV58:CD58)*$K$5)-SUM($CX58:DE58),(($K$4*$K$5)-SUM($CX58:DE58)))</f>
        <v>0</v>
      </c>
      <c r="DG58" s="299">
        <f>IF(SUM($R58:AA58,$AF58:AO58,$AT58:BC58,$BH58:BQ58,$BV58:CE58)&lt;$K$4,(SUM($R58:AA58,$AF58:AO58,$AT58:BC58,$BH58:BQ58,$BV58:CE58)*$K$5)-SUM($CX58:DF58),(($K$4*$K$5)-SUM($CX58:DF58)))</f>
        <v>0</v>
      </c>
      <c r="DH58" s="299">
        <f>IF(SUM($R58:AB58,$AF58:AP58,$AT58:BD58,$BH58:BR58,$BV58:CF58)&lt;$K$4,(SUM($R58:AB58,$AF58:AP58,$AT58:BD58,$BH58:BR58,$BV58:CF58)*$K$5)-SUM($CX58:DG58),(($K$4*$K$5)-SUM($CX58:DG58)))</f>
        <v>0</v>
      </c>
      <c r="DI58" s="299">
        <f>IF(SUM($R58:AC58,$AF58:AQ58,$AT58:BE58,$BH58:BS58,$BV58:CG58)&lt;$K$4,(SUM($R58:AC58,$AF58:AQ58,$AT58:BE58,$BH58:BS58,$BV58:CG58)*$K$5)-SUM($CX58:DH58),(($K$4*$K$5)-SUM($CX58:DH58)))</f>
        <v>0</v>
      </c>
      <c r="DJ58" s="299">
        <f>IF(SUM($R58:AD58,$AF58:AR58,$AT58:BF58,$BH58:BT58,$BV58:CH58)&lt;$K$4,(SUM($R58:AD58,$AF58:AR58,$AT58:BF58,$BH58:BT58,$BV58:CH58)*$K$5)-SUM($CX58:DI58),(($K$4*$K$5)-SUM($CX58:DI58)))</f>
        <v>0</v>
      </c>
      <c r="DL58" s="299">
        <f t="shared" si="104"/>
        <v>0</v>
      </c>
      <c r="DM58" s="299">
        <f t="shared" si="105"/>
        <v>0</v>
      </c>
      <c r="DN58" s="299">
        <f t="shared" si="106"/>
        <v>0</v>
      </c>
      <c r="DO58" s="299">
        <f t="shared" si="107"/>
        <v>0</v>
      </c>
      <c r="DP58" s="299">
        <f t="shared" si="108"/>
        <v>0</v>
      </c>
      <c r="DQ58" s="299">
        <f t="shared" si="109"/>
        <v>0</v>
      </c>
      <c r="DR58" s="299">
        <f t="shared" si="110"/>
        <v>0</v>
      </c>
      <c r="DS58" s="299">
        <f t="shared" si="111"/>
        <v>0</v>
      </c>
      <c r="DT58" s="299">
        <f t="shared" si="112"/>
        <v>0</v>
      </c>
      <c r="DU58" s="299">
        <f t="shared" si="113"/>
        <v>0</v>
      </c>
      <c r="DV58" s="299">
        <f t="shared" si="114"/>
        <v>0</v>
      </c>
      <c r="DW58" s="299">
        <f t="shared" si="115"/>
        <v>0</v>
      </c>
      <c r="DX58" s="299">
        <f t="shared" si="116"/>
        <v>0</v>
      </c>
      <c r="DZ58" s="299">
        <f>IF(SUM($R58:R58,$AF58:AF58,$AT58:AT58,$BH58:BH58,$BV58:BV58)&lt;$M$4,SUM(R58,AF58,AT58,BH58,BV58)*$M$5,($M$4*$M$5-SUM(DY58:$DY58)))</f>
        <v>0</v>
      </c>
      <c r="EA58" s="299">
        <f>IF(SUM($R58:S58,$AF58:AG58,$AT58:AU58,$BH58:BI58,$BV58:BW58)&lt;$M$4,SUM(S58,AG58,AU58,BI58,BW58)*$M$5,($M$4*$M$5-SUM($DZ58:DZ58)))</f>
        <v>0</v>
      </c>
      <c r="EB58" s="299">
        <f>IF(SUM($R58:T58,$AF58:AH58,$AT58:AV58,$BH58:BJ58,$BV58:BX58)&lt;$M$4,SUM(T58,AH58,AV58,BJ58,BX58)*$M$5,($M$4*$M$5-SUM($DZ58:EA58)))</f>
        <v>0</v>
      </c>
      <c r="EC58" s="299">
        <f>IF(SUM($R58:U58,$AF58:AI58,$AT58:AW58,$BH58:BK58,$BV58:BY58)&lt;$M$4,SUM(U58,AI58,AW58,BK58,BY58)*$M$5,($M$4*$M$5-SUM($DZ58:EB58)))</f>
        <v>0</v>
      </c>
      <c r="ED58" s="299">
        <f>IF(SUM($R58:V58,$AF58:AJ58,$AT58:AX58,$BH58:BL58,$BV58:BZ58)&lt;$M$4,SUM(V58,AJ58,AX58,BL58,BZ58)*$M$5,($M$4*$M$5-SUM($DZ58:EC58)))</f>
        <v>0</v>
      </c>
      <c r="EE58" s="299">
        <f>IF(SUM($R58:W58,$AF58:AK58,$AT58:AY58,$BH58:BM58,$BV58:CA58)&lt;$M$4,SUM(W58,AK58,AY58,BM58,CA58)*$M$5,($M$4*$M$5-SUM($DZ58:ED58)))</f>
        <v>0</v>
      </c>
      <c r="EF58" s="299">
        <f>IF(SUM($R58:X58,$AF58:AL58,$AT58:AZ58,$BH58:BN58,$BV58:CB58)&lt;$M$4,SUM(X58,AL58,AZ58,BN58,CB58)*$M$5,($M$4*$M$5-SUM($DZ58:EE58)))</f>
        <v>0</v>
      </c>
      <c r="EG58" s="299">
        <f>IF(SUM($R58:Y58,$AF58:AM58,$AT58:BA58,$BH58:BO58,$BV58:CC58)&lt;$M$4,SUM(Y58,AM58,BA58,BO58,CC58)*$M$5,($M$4*$M$5-SUM($DZ58:EF58)))</f>
        <v>0</v>
      </c>
      <c r="EH58" s="299">
        <f>IF(SUM($R58:Z58,$AF58:AN58,$AT58:BB58,$BH58:BP58,$BV58:CD58)&lt;$M$4,SUM(Z58,AN58,BB58,BP58,CD58)*$M$5,($M$4*$M$5-SUM($DZ58:EG58)))</f>
        <v>0</v>
      </c>
      <c r="EI58" s="299">
        <f>IF(SUM($R58:AA58,$AF58:AO58,$AT58:BC58,$BH58:BQ58,$BV58:CE58)&lt;$M$4,SUM(AA58,AO58,BC58,BQ58,CE58)*$M$5,($M$4*$M$5-SUM($DZ58:EH58)))</f>
        <v>0</v>
      </c>
      <c r="EJ58" s="299">
        <f>IF(SUM($R58:AB58,$AF58:AP58,$AT58:BD58,$BH58:BR58,$BV58:CF58)&lt;$M$4,SUM(AB58,AP58,BD58,BR58,CF58)*$M$5,($M$4*$M$5-SUM($DZ58:EI58)))</f>
        <v>0</v>
      </c>
      <c r="EK58" s="299">
        <f>IF(SUM($R58:AC58,$AF58:AQ58,$AT58:BE58,$BH58:BS58,$BV58:CG58)&lt;$M$4,SUM(AC58,AQ58,BE58,BS58,CG58)*$M$5,($M$4*$M$5-SUM($DZ58:EJ58)))</f>
        <v>0</v>
      </c>
      <c r="EL58" s="299">
        <f>IF(SUM($R58:AD58,$AF58:AR58,$AT58:BF58,$BH58:BT58,$BV58:CH58)&lt;$M$4,SUM(AD58,AR58,BF58,BT58,CH58)*$M$5,($M$4*$M$5-SUM($DZ58:EK58)))</f>
        <v>0</v>
      </c>
      <c r="EN58" s="299">
        <f t="shared" si="117"/>
        <v>0</v>
      </c>
      <c r="EO58" s="299">
        <f t="shared" si="118"/>
        <v>0</v>
      </c>
      <c r="EP58" s="299">
        <f t="shared" si="119"/>
        <v>0</v>
      </c>
      <c r="EQ58" s="299">
        <f t="shared" si="120"/>
        <v>0</v>
      </c>
      <c r="ER58" s="299">
        <f t="shared" si="121"/>
        <v>0</v>
      </c>
      <c r="ES58" s="299">
        <f t="shared" si="122"/>
        <v>0</v>
      </c>
      <c r="ET58" s="299">
        <f t="shared" si="123"/>
        <v>0</v>
      </c>
      <c r="EU58" s="299">
        <f t="shared" si="124"/>
        <v>0</v>
      </c>
      <c r="EV58" s="299">
        <f t="shared" si="125"/>
        <v>0</v>
      </c>
      <c r="EW58" s="299">
        <f t="shared" si="126"/>
        <v>0</v>
      </c>
      <c r="EX58" s="299">
        <f t="shared" si="127"/>
        <v>0</v>
      </c>
      <c r="EY58" s="299">
        <f t="shared" si="128"/>
        <v>0</v>
      </c>
      <c r="EZ58" s="299">
        <f t="shared" si="129"/>
        <v>0</v>
      </c>
    </row>
    <row r="59" spans="1:156" x14ac:dyDescent="0.2">
      <c r="A59" s="68" t="str">
        <f>+'SSR 18'!$B$9</f>
        <v>SSR 18</v>
      </c>
      <c r="B59" s="29">
        <f>+'SSR 18'!$G$24</f>
        <v>0</v>
      </c>
      <c r="C59" s="29">
        <f>+'SSR 18'!$G$39+'SSR 18'!$G$44</f>
        <v>0</v>
      </c>
      <c r="D59" s="29">
        <f>+'SSR 18'!$G$30+'SSR 18'!$G$31</f>
        <v>0</v>
      </c>
      <c r="E59" s="29">
        <f>+'SSR 18'!$G$47</f>
        <v>0</v>
      </c>
      <c r="F59" s="29">
        <f>SUM('SSR 18'!$G$49:$G$56)</f>
        <v>0</v>
      </c>
      <c r="G59" s="63">
        <f t="shared" si="131"/>
        <v>0</v>
      </c>
      <c r="H59" s="310"/>
      <c r="I59" s="302"/>
      <c r="J59" s="299">
        <f t="shared" si="98"/>
        <v>0</v>
      </c>
      <c r="K59" s="299">
        <f t="shared" si="130"/>
        <v>0</v>
      </c>
      <c r="L59" s="299">
        <f t="shared" si="99"/>
        <v>0</v>
      </c>
      <c r="M59" s="299">
        <f t="shared" si="100"/>
        <v>0</v>
      </c>
      <c r="N59" s="299">
        <f t="shared" si="101"/>
        <v>0</v>
      </c>
      <c r="O59" s="103"/>
      <c r="P59" s="63">
        <f>'SSR 18'!$C$39</f>
        <v>0</v>
      </c>
      <c r="Q59" s="63">
        <f>'SSR 18'!E34</f>
        <v>0</v>
      </c>
      <c r="R59" s="65">
        <f>IF('SSR 18'!$G$10&lt;2,'PR sum'!$B59/13,0)</f>
        <v>0</v>
      </c>
      <c r="S59" s="65">
        <f>IF('SSR 18'!$G$10&lt;=2,'PR sum'!$B59/13,0)</f>
        <v>0</v>
      </c>
      <c r="T59" s="65">
        <f>IF('SSR 18'!$G$10&lt;=3,'PR sum'!$B59/13,0)</f>
        <v>0</v>
      </c>
      <c r="U59" s="65">
        <f>IF('SSR 18'!$G$10&lt;=4,'PR sum'!$B59/13,0)</f>
        <v>0</v>
      </c>
      <c r="V59" s="65">
        <f>IF('SSR 18'!$G$10&lt;=5,'PR sum'!$B59/13,0)</f>
        <v>0</v>
      </c>
      <c r="W59" s="65">
        <f>IF('SSR 18'!$G$10&lt;=6,'PR sum'!$B59/13,0)</f>
        <v>0</v>
      </c>
      <c r="X59" s="65">
        <f>IF('SSR 18'!$G$10&lt;=7,'PR sum'!$B59/13,0)</f>
        <v>0</v>
      </c>
      <c r="Y59" s="65">
        <f>IF('SSR 18'!$G$10&lt;=8,'PR sum'!$B59/13,0)</f>
        <v>0</v>
      </c>
      <c r="Z59" s="65">
        <f>IF('SSR 18'!$G$10&lt;=9,'PR sum'!$B59/13,0)</f>
        <v>0</v>
      </c>
      <c r="AA59" s="65">
        <f>IF('SSR 18'!$G$10&lt;=10,'PR sum'!$B59/13,0)</f>
        <v>0</v>
      </c>
      <c r="AB59" s="65">
        <f>IF('SSR 1'!$G$10&lt;=11,'PR sum'!$B59/13,0)</f>
        <v>0</v>
      </c>
      <c r="AC59" s="65">
        <f>IF('SSR 18'!$G$10&lt;=12,'PR sum'!$B59/13,0)</f>
        <v>0</v>
      </c>
      <c r="AD59" s="65">
        <f>IF('SSR 18'!$G$10&lt;=13,'PR sum'!$B59/13,0)</f>
        <v>0</v>
      </c>
      <c r="AF59" s="65">
        <f>IF('SSR 18'!$G$10&lt;2,'PR sum'!$C59/13,0)</f>
        <v>0</v>
      </c>
      <c r="AG59" s="65">
        <f>IF('SSR 18'!$G$10&lt;=2,'PR sum'!$C59/13,0)</f>
        <v>0</v>
      </c>
      <c r="AH59" s="65">
        <f>IF('SSR 18'!$G$10&lt;=3,'PR sum'!$C59/13,0)</f>
        <v>0</v>
      </c>
      <c r="AI59" s="65">
        <f>IF('SSR 18'!$G$10&lt;=4,'PR sum'!$C59/13,0)</f>
        <v>0</v>
      </c>
      <c r="AJ59" s="65">
        <f>IF('SSR 18'!$G$10&lt;=5,'PR sum'!$C59/13,0)</f>
        <v>0</v>
      </c>
      <c r="AK59" s="65">
        <f>IF('SSR 18'!$G$10&lt;=6,'PR sum'!$C59/13,0)</f>
        <v>0</v>
      </c>
      <c r="AL59" s="65">
        <f>IF('SSR 18'!$G$10&lt;=7,'PR sum'!$C59/13,0)</f>
        <v>0</v>
      </c>
      <c r="AM59" s="65">
        <f>IF('SSR 18'!$G$10&lt;=8,'PR sum'!$C59/13,0)</f>
        <v>0</v>
      </c>
      <c r="AN59" s="65">
        <f>IF('SSR 18'!$G$10&lt;=9,'PR sum'!$C59/13,0)</f>
        <v>0</v>
      </c>
      <c r="AO59" s="65">
        <f>IF('SSR 18'!$G$10&lt;=10,'PR sum'!$C59/13,0)</f>
        <v>0</v>
      </c>
      <c r="AP59" s="65">
        <f>IF('SSR 1'!$G$10&lt;=11,'PR sum'!$C59/13,0)</f>
        <v>0</v>
      </c>
      <c r="AQ59" s="65">
        <f>IF('SSR 18'!$G$10&lt;=12,'PR sum'!$C59/13,0)</f>
        <v>0</v>
      </c>
      <c r="AR59" s="65">
        <f>IF('SSR 18'!$G$10&lt;=13,'PR sum'!$C59/13,0)</f>
        <v>0</v>
      </c>
      <c r="AT59" s="65">
        <f>IF('SSR 18'!$G$10&lt;2,'PR sum'!$D59/13,0)</f>
        <v>0</v>
      </c>
      <c r="AU59" s="65">
        <f>IF('SSR 18'!$G$10&lt;=2,'PR sum'!$D59/13,0)</f>
        <v>0</v>
      </c>
      <c r="AV59" s="65">
        <f>IF('SSR 18'!$G$10&lt;=3,'PR sum'!$D59/13,0)</f>
        <v>0</v>
      </c>
      <c r="AW59" s="65">
        <f>IF('SSR 18'!$G$10&lt;=4,'PR sum'!$D59/13,0)</f>
        <v>0</v>
      </c>
      <c r="AX59" s="65">
        <f>IF('SSR 18'!$G$10&lt;=5,'PR sum'!$D59/13,0)</f>
        <v>0</v>
      </c>
      <c r="AY59" s="65">
        <f>IF('SSR 18'!$G$10&lt;=6,'PR sum'!$D59/13,0)</f>
        <v>0</v>
      </c>
      <c r="AZ59" s="65">
        <f>IF('SSR 18'!$G$10&lt;=7,'PR sum'!$D59/13,0)</f>
        <v>0</v>
      </c>
      <c r="BA59" s="65">
        <f>IF('SSR 18'!$G$10&lt;=8,'PR sum'!$D59/13,0)</f>
        <v>0</v>
      </c>
      <c r="BB59" s="65">
        <f>IF('SSR 18'!$G$10&lt;=9,'PR sum'!$D59/13,0)</f>
        <v>0</v>
      </c>
      <c r="BC59" s="65">
        <f>IF('SSR 18'!$G$10&lt;=10,'PR sum'!$D59/13,0)</f>
        <v>0</v>
      </c>
      <c r="BD59" s="65">
        <f>IF('SSR 1'!$G$10&lt;=11,'PR sum'!$D59/13,0)</f>
        <v>0</v>
      </c>
      <c r="BE59" s="65">
        <f>IF('SSR 18'!$G$10&lt;=12,'PR sum'!$D59/13,0)</f>
        <v>0</v>
      </c>
      <c r="BF59" s="65">
        <f>IF('SSR 18'!$G$10&lt;=13,'PR sum'!$D59/13,0)</f>
        <v>0</v>
      </c>
      <c r="BH59" s="65">
        <f>IF('SSR 18'!$G$10&lt;2,'PR sum'!$E59/13,0)</f>
        <v>0</v>
      </c>
      <c r="BI59" s="65">
        <f>IF('SSR 18'!$G$10&lt;=2,'PR sum'!$E59/13,0)</f>
        <v>0</v>
      </c>
      <c r="BJ59" s="65">
        <f>IF('SSR 18'!$G$10&lt;=3,'PR sum'!$E59/13,0)</f>
        <v>0</v>
      </c>
      <c r="BK59" s="65">
        <f>IF('SSR 18'!$G$10&lt;=4,'PR sum'!$E59/13,0)</f>
        <v>0</v>
      </c>
      <c r="BL59" s="65">
        <f>IF('SSR 18'!$G$10&lt;=5,'PR sum'!$E59/13,0)</f>
        <v>0</v>
      </c>
      <c r="BM59" s="65">
        <f>IF('SSR 18'!$G$10&lt;=6,'PR sum'!$E59/13,0)</f>
        <v>0</v>
      </c>
      <c r="BN59" s="65">
        <f>IF('SSR 18'!$G$10&lt;=7,'PR sum'!$E59/13,0)</f>
        <v>0</v>
      </c>
      <c r="BO59" s="65">
        <f>IF('SSR 18'!$G$10&lt;=8,'PR sum'!$E59/13,0)</f>
        <v>0</v>
      </c>
      <c r="BP59" s="65">
        <f>IF('SSR 18'!$G$10&lt;=9,'PR sum'!$E59/13,0)</f>
        <v>0</v>
      </c>
      <c r="BQ59" s="65">
        <f>IF('SSR 18'!$G$10&lt;=10,'PR sum'!$E59/13,0)</f>
        <v>0</v>
      </c>
      <c r="BR59" s="65">
        <f>IF('SSR 1'!$G$10&lt;=11,'PR sum'!$E59/13,0)</f>
        <v>0</v>
      </c>
      <c r="BS59" s="65">
        <f>IF('SSR 18'!$G$10&lt;=12,'PR sum'!$E59/13,0)</f>
        <v>0</v>
      </c>
      <c r="BT59" s="65">
        <f>IF('SSR 18'!$G$10&lt;=13,'PR sum'!$E59/13,0)</f>
        <v>0</v>
      </c>
      <c r="BV59" s="65">
        <f>IF('SSR 18'!$G$10&lt;2,'PR sum'!$F59/13,0)</f>
        <v>0</v>
      </c>
      <c r="BW59" s="65">
        <f>IF('SSR 18'!$G$10&lt;=2,'PR sum'!$F59/13,0)</f>
        <v>0</v>
      </c>
      <c r="BX59" s="65">
        <f>IF('SSR 18'!$G$10&lt;=3,'PR sum'!$F59/13,0)</f>
        <v>0</v>
      </c>
      <c r="BY59" s="65">
        <f>IF('SSR 18'!$G$10&lt;=4,'PR sum'!$F59/13,0)</f>
        <v>0</v>
      </c>
      <c r="BZ59" s="65">
        <f>IF('SSR 18'!$G$10&lt;=5,'PR sum'!$F59/13,0)</f>
        <v>0</v>
      </c>
      <c r="CA59" s="65">
        <f>IF('SSR 18'!$G$10&lt;=6,'PR sum'!$F59/13,0)</f>
        <v>0</v>
      </c>
      <c r="CB59" s="65">
        <f>IF('SSR 18'!$G$10&lt;=7,'PR sum'!$F59/13,0)</f>
        <v>0</v>
      </c>
      <c r="CC59" s="65">
        <f>IF('SSR 18'!$G$10&lt;=8,'PR sum'!$F59/13,0)</f>
        <v>0</v>
      </c>
      <c r="CD59" s="65">
        <f>IF('SSR 18'!$G$10&lt;=9,'PR sum'!$F59/13,0)</f>
        <v>0</v>
      </c>
      <c r="CE59" s="65">
        <f>IF('SSR 18'!$G$10&lt;=10,'PR sum'!$F59/13,0)</f>
        <v>0</v>
      </c>
      <c r="CF59" s="65">
        <f>IF('SSR 1'!$G$10&lt;=11,'PR sum'!$F59/13,0)</f>
        <v>0</v>
      </c>
      <c r="CG59" s="65">
        <f>IF('SSR 18'!$G$10&lt;=12,'PR sum'!$F59/13,0)</f>
        <v>0</v>
      </c>
      <c r="CH59" s="65">
        <f>IF('SSR 18'!$G$10&lt;=13,'PR sum'!$F59/13,0)</f>
        <v>0</v>
      </c>
      <c r="CJ59" s="299">
        <f t="shared" si="102"/>
        <v>0</v>
      </c>
      <c r="CK59" s="299">
        <f>IF(SUM($R59:S59,$AF59:AG59,$AT59:AU59,$BH59:BI59,$BV59:BW59)&lt;$J$4,(SUM($R59:S59,$AF59:$AG59,$AT59:$AU59,$BH59:BI59,$BV59:BW59)*$J$5)-SUM($CJ59:CJ59),(($J$4*$J$5)-SUM($CJ59:CJ59)))</f>
        <v>0</v>
      </c>
      <c r="CL59" s="299">
        <f>IF(SUM($R59:T59,$AF59:AH59,$AT59:AV59,$BH59:BJ59,$BV59:BX59)&lt;$J$4,(SUM($R59:T59,$AF59:$AG59,$AT59:$AU59,$BH59:BJ59,$BV59:BX59)*$J$5)-SUM($CJ59:CK59),(($J$4*$J$5)-SUM($CJ59:CK59)))</f>
        <v>0</v>
      </c>
      <c r="CM59" s="299">
        <f>IF(SUM($R59:U59,$AF59:AI59,$AT59:AW59,$BH59:BK59,$BV59:BY59)&lt;$J$4,(SUM($R59:U59,$AF59:$AG59,$AT59:$AU59,$BH59:BK59,$BV59:BY59)*$J$5)-SUM($CJ59:CL59),(($J$4*$J$5)-SUM($CJ59:CL59)))</f>
        <v>0</v>
      </c>
      <c r="CN59" s="299">
        <f>IF(SUM($R59:V59,$AF59:AJ59,$AT59:AX59,$BH59:BL59,$BV59:BZ59)&lt;$J$4,(SUM($R59:V59,$AF59:$AG59,$AT59:$AU59,$BH59:BL59,$BV59:BZ59)*$J$5)-SUM($CJ59:CM59),(($J$4*$J$5)-SUM($CJ59:CM59)))</f>
        <v>0</v>
      </c>
      <c r="CO59" s="299">
        <f>IF(SUM($R59:W59,$AF59:AK59,$AT59:AY59,$BH59:BM59,$BV59:CA59)&lt;$J$4,(SUM($R59:W59,$AF59:$AG59,$AT59:$AU59,$BH59:BM59,$BV59:CA59)*$J$5)-SUM($CJ59:CN59),(($J$4*$J$5)-SUM($CJ59:CN59)))</f>
        <v>0</v>
      </c>
      <c r="CP59" s="299">
        <f>IF(SUM($R59:X59,$AF59:AL59,$AT59:AZ59,$BH59:BN59,$BV59:CB59)&lt;$J$4,(SUM($R59:X59,$AF59:$AG59,$AT59:$AU59,$BH59:BN59,$BV59:CB59)*$J$5)-SUM($CJ59:CO59),(($J$4*$J$5)-SUM($CJ59:CO59)))</f>
        <v>0</v>
      </c>
      <c r="CQ59" s="299">
        <f>IF(SUM($R59:Y59,$AF59:AM59,$AT59:BA59,$BH59:BO59,$BV59:CC59)&lt;$J$4,(SUM($R59:Y59,$AF59:$AG59,$AT59:$AU59,$BH59:BO59,$BV59:CC59)*$J$5)-SUM($CJ59:CP59),(($J$4*$J$5)-SUM($CJ59:CP59)))</f>
        <v>0</v>
      </c>
      <c r="CR59" s="299">
        <f>IF(SUM($R59:Z59,$AF59:AN59,$AT59:BB59,$BH59:BP59,$BV59:CD59)&lt;$J$4,(SUM($R59:Z59,$AF59:$AG59,$AT59:$AU59,$BH59:BP59,$BV59:CD59)*$J$5)-SUM($CJ59:CQ59),(($J$4*$J$5)-SUM($CJ59:CQ59)))</f>
        <v>0</v>
      </c>
      <c r="CS59" s="299">
        <f>IF(SUM($R59:AA59,$AF59:AO59,$AT59:BC59,$BH59:BQ59,$BV59:CE59)&lt;$J$4,(SUM($R59:AA59,$AF59:$AG59,$AT59:$AU59,$BH59:BQ59,$BV59:CE59)*$J$5)-SUM($CJ59:CR59),(($J$4*$J$5)-SUM($CJ59:CR59)))</f>
        <v>0</v>
      </c>
      <c r="CT59" s="299">
        <f>IF(SUM($R59:AB59,$AF59:AP59,$AT59:BD59,$BH59:BR59,$BV59:CF59)&lt;$J$4,(SUM($R59:AB59,$AF59:$AG59,$AT59:$AU59,$BH59:BR59,$BV59:CF59)*$J$5)-SUM($CJ59:CS59),(($J$4*$J$5)-SUM($CJ59:CS59)))</f>
        <v>0</v>
      </c>
      <c r="CU59" s="299">
        <f>IF(SUM($R59:AC59,$AF59:AQ59,$AT59:BE59,$BH59:BS59,$BV59:CG59)&lt;$J$4,(SUM($R59:AC59,$AF59:$AG59,$AT59:$AU59,$BH59:BS59,$BV59:CG59)*$J$5)-SUM($CJ59:CT59),(($J$4*$J$5)-SUM($CJ59:CT59)))</f>
        <v>0</v>
      </c>
      <c r="CV59" s="299">
        <f>IF(SUM($R59:AD59,$AF59:AR59,$AT59:BF59,$BH59:BT59,$BV59:CH59)&lt;$J$4,(SUM($R59:AD59,$AF59:$AG59,$AT59:$AU59,$BH59:BT59,$BV59:CH59)*$J$5)-SUM($CJ59:CU59),(($J$4*$J$5)-SUM($CJ59:CU59)))</f>
        <v>0</v>
      </c>
      <c r="CX59" s="299">
        <f t="shared" si="103"/>
        <v>0</v>
      </c>
      <c r="CY59" s="299">
        <f>IF(SUM($R59:S59,$AF59:AG59,$AT59:AU59,$BH59:BI59,$BV59:BW59)&lt;$K$4,(SUM($R59:S59,$AF59:AG59,$AT59:AU59,$BH59:BI59,$BV59:BW59)*$K$5)-SUM($CX59),(($K$4*$K$5)-SUM($CX59)))</f>
        <v>0</v>
      </c>
      <c r="CZ59" s="299">
        <f>IF(SUM($R59:T59,$AF59:AH59,$AT59:AV59,$BH59:BJ59,$BV59:BX59)&lt;$K$4,(SUM($R59:T59,$AF59:AH59,$AT59:AV59,$BH59:BJ59,$BV59:BX59)*$K$5)-SUM($CX59:CY59),(($K$4*$K$5)-SUM($CX59:CY59)))</f>
        <v>0</v>
      </c>
      <c r="DA59" s="299">
        <f>IF(SUM($R59:U59,$AF59:AI59,$AT59:AW59,$BH59:BK59,$BV59:BY59)&lt;$K$4,(SUM($R59:U59,$AF59:AI59,$AT59:AW59,$BH59:BK59,$BV59:BY59)*$K$5)-SUM($CX59:CZ59),(($K$4*$K$5)-SUM($CX59:CZ59)))</f>
        <v>0</v>
      </c>
      <c r="DB59" s="299">
        <f>IF(SUM($R59:V59,$AF59:AJ59,$AT59:AX59,$BH59:BL59,$BV59:BZ59)&lt;$K$4,(SUM($R59:V59,$AF59:AJ59,$AT59:AX59,$BH59:BL59,$BV59:BZ59)*$K$5)-SUM($CX59:DA59),(($K$4*$K$5)-SUM($CX59:DA59)))</f>
        <v>0</v>
      </c>
      <c r="DC59" s="299">
        <f>IF(SUM($R59:W59,$AF59:AK59,$AT59:AY59,$BH59:BM59,$BV59:CA59)&lt;$K$4,(SUM($R59:W59,$AF59:AK59,$AT59:AY59,$BH59:BM59,$BV59:CA59)*$K$5)-SUM($CX59:DB59),(($K$4*$K$5)-SUM($CX59:DB59)))</f>
        <v>0</v>
      </c>
      <c r="DD59" s="299">
        <f>IF(SUM($R59:X59,$AF59:AL59,$AT59:AZ59,$BH59:BN59,$BV59:CB59)&lt;$K$4,(SUM($R59:X59,$AF59:AL59,$AT59:AZ59,$BH59:BN59,$BV59:CB59)*$K$5)-SUM($CX59:DC59),(($K$4*$K$5)-SUM($CX59:DC59)))</f>
        <v>0</v>
      </c>
      <c r="DE59" s="299">
        <f>IF(SUM($R59:Y59,$AF59:AM59,$AT59:BA59,$BH59:BO59,$BV59:CC59)&lt;$K$4,(SUM($R59:Y59,$AF59:AM59,$AT59:BA59,$BH59:BO59,$BV59:CC59)*$K$5)-SUM($CX59:DD59),(($K$4*$K$5)-SUM($CX59:DD59)))</f>
        <v>0</v>
      </c>
      <c r="DF59" s="299">
        <f>IF(SUM($R59:Z59,$AF59:AN59,$AT59:BB59,$BH59:BP59,$BV59:CD59)&lt;$K$4,(SUM($R59:Z59,$AF59:AN59,$AT59:BB59,$BH59:BP59,$BV59:CD59)*$K$5)-SUM($CX59:DE59),(($K$4*$K$5)-SUM($CX59:DE59)))</f>
        <v>0</v>
      </c>
      <c r="DG59" s="299">
        <f>IF(SUM($R59:AA59,$AF59:AO59,$AT59:BC59,$BH59:BQ59,$BV59:CE59)&lt;$K$4,(SUM($R59:AA59,$AF59:AO59,$AT59:BC59,$BH59:BQ59,$BV59:CE59)*$K$5)-SUM($CX59:DF59),(($K$4*$K$5)-SUM($CX59:DF59)))</f>
        <v>0</v>
      </c>
      <c r="DH59" s="299">
        <f>IF(SUM($R59:AB59,$AF59:AP59,$AT59:BD59,$BH59:BR59,$BV59:CF59)&lt;$K$4,(SUM($R59:AB59,$AF59:AP59,$AT59:BD59,$BH59:BR59,$BV59:CF59)*$K$5)-SUM($CX59:DG59),(($K$4*$K$5)-SUM($CX59:DG59)))</f>
        <v>0</v>
      </c>
      <c r="DI59" s="299">
        <f>IF(SUM($R59:AC59,$AF59:AQ59,$AT59:BE59,$BH59:BS59,$BV59:CG59)&lt;$K$4,(SUM($R59:AC59,$AF59:AQ59,$AT59:BE59,$BH59:BS59,$BV59:CG59)*$K$5)-SUM($CX59:DH59),(($K$4*$K$5)-SUM($CX59:DH59)))</f>
        <v>0</v>
      </c>
      <c r="DJ59" s="299">
        <f>IF(SUM($R59:AD59,$AF59:AR59,$AT59:BF59,$BH59:BT59,$BV59:CH59)&lt;$K$4,(SUM($R59:AD59,$AF59:AR59,$AT59:BF59,$BH59:BT59,$BV59:CH59)*$K$5)-SUM($CX59:DI59),(($K$4*$K$5)-SUM($CX59:DI59)))</f>
        <v>0</v>
      </c>
      <c r="DL59" s="299">
        <f t="shared" si="104"/>
        <v>0</v>
      </c>
      <c r="DM59" s="299">
        <f t="shared" si="105"/>
        <v>0</v>
      </c>
      <c r="DN59" s="299">
        <f t="shared" si="106"/>
        <v>0</v>
      </c>
      <c r="DO59" s="299">
        <f t="shared" si="107"/>
        <v>0</v>
      </c>
      <c r="DP59" s="299">
        <f t="shared" si="108"/>
        <v>0</v>
      </c>
      <c r="DQ59" s="299">
        <f t="shared" si="109"/>
        <v>0</v>
      </c>
      <c r="DR59" s="299">
        <f t="shared" si="110"/>
        <v>0</v>
      </c>
      <c r="DS59" s="299">
        <f t="shared" si="111"/>
        <v>0</v>
      </c>
      <c r="DT59" s="299">
        <f t="shared" si="112"/>
        <v>0</v>
      </c>
      <c r="DU59" s="299">
        <f t="shared" si="113"/>
        <v>0</v>
      </c>
      <c r="DV59" s="299">
        <f t="shared" si="114"/>
        <v>0</v>
      </c>
      <c r="DW59" s="299">
        <f t="shared" si="115"/>
        <v>0</v>
      </c>
      <c r="DX59" s="299">
        <f t="shared" si="116"/>
        <v>0</v>
      </c>
      <c r="DZ59" s="299">
        <f>IF(SUM($R59:R59,$AF59:AF59,$AT59:AT59,$BH59:BH59,$BV59:BV59)&lt;$M$4,SUM(R59,AF59,AT59,BH59,BV59)*$M$5,($M$4*$M$5-SUM(DY59:$DY59)))</f>
        <v>0</v>
      </c>
      <c r="EA59" s="299">
        <f>IF(SUM($R59:S59,$AF59:AG59,$AT59:AU59,$BH59:BI59,$BV59:BW59)&lt;$M$4,SUM(S59,AG59,AU59,BI59,BW59)*$M$5,($M$4*$M$5-SUM($DZ59:DZ59)))</f>
        <v>0</v>
      </c>
      <c r="EB59" s="299">
        <f>IF(SUM($R59:T59,$AF59:AH59,$AT59:AV59,$BH59:BJ59,$BV59:BX59)&lt;$M$4,SUM(T59,AH59,AV59,BJ59,BX59)*$M$5,($M$4*$M$5-SUM($DZ59:EA59)))</f>
        <v>0</v>
      </c>
      <c r="EC59" s="299">
        <f>IF(SUM($R59:U59,$AF59:AI59,$AT59:AW59,$BH59:BK59,$BV59:BY59)&lt;$M$4,SUM(U59,AI59,AW59,BK59,BY59)*$M$5,($M$4*$M$5-SUM($DZ59:EB59)))</f>
        <v>0</v>
      </c>
      <c r="ED59" s="299">
        <f>IF(SUM($R59:V59,$AF59:AJ59,$AT59:AX59,$BH59:BL59,$BV59:BZ59)&lt;$M$4,SUM(V59,AJ59,AX59,BL59,BZ59)*$M$5,($M$4*$M$5-SUM($DZ59:EC59)))</f>
        <v>0</v>
      </c>
      <c r="EE59" s="299">
        <f>IF(SUM($R59:W59,$AF59:AK59,$AT59:AY59,$BH59:BM59,$BV59:CA59)&lt;$M$4,SUM(W59,AK59,AY59,BM59,CA59)*$M$5,($M$4*$M$5-SUM($DZ59:ED59)))</f>
        <v>0</v>
      </c>
      <c r="EF59" s="299">
        <f>IF(SUM($R59:X59,$AF59:AL59,$AT59:AZ59,$BH59:BN59,$BV59:CB59)&lt;$M$4,SUM(X59,AL59,AZ59,BN59,CB59)*$M$5,($M$4*$M$5-SUM($DZ59:EE59)))</f>
        <v>0</v>
      </c>
      <c r="EG59" s="299">
        <f>IF(SUM($R59:Y59,$AF59:AM59,$AT59:BA59,$BH59:BO59,$BV59:CC59)&lt;$M$4,SUM(Y59,AM59,BA59,BO59,CC59)*$M$5,($M$4*$M$5-SUM($DZ59:EF59)))</f>
        <v>0</v>
      </c>
      <c r="EH59" s="299">
        <f>IF(SUM($R59:Z59,$AF59:AN59,$AT59:BB59,$BH59:BP59,$BV59:CD59)&lt;$M$4,SUM(Z59,AN59,BB59,BP59,CD59)*$M$5,($M$4*$M$5-SUM($DZ59:EG59)))</f>
        <v>0</v>
      </c>
      <c r="EI59" s="299">
        <f>IF(SUM($R59:AA59,$AF59:AO59,$AT59:BC59,$BH59:BQ59,$BV59:CE59)&lt;$M$4,SUM(AA59,AO59,BC59,BQ59,CE59)*$M$5,($M$4*$M$5-SUM($DZ59:EH59)))</f>
        <v>0</v>
      </c>
      <c r="EJ59" s="299">
        <f>IF(SUM($R59:AB59,$AF59:AP59,$AT59:BD59,$BH59:BR59,$BV59:CF59)&lt;$M$4,SUM(AB59,AP59,BD59,BR59,CF59)*$M$5,($M$4*$M$5-SUM($DZ59:EI59)))</f>
        <v>0</v>
      </c>
      <c r="EK59" s="299">
        <f>IF(SUM($R59:AC59,$AF59:AQ59,$AT59:BE59,$BH59:BS59,$BV59:CG59)&lt;$M$4,SUM(AC59,AQ59,BE59,BS59,CG59)*$M$5,($M$4*$M$5-SUM($DZ59:EJ59)))</f>
        <v>0</v>
      </c>
      <c r="EL59" s="299">
        <f>IF(SUM($R59:AD59,$AF59:AR59,$AT59:BF59,$BH59:BT59,$BV59:CH59)&lt;$M$4,SUM(AD59,AR59,BF59,BT59,CH59)*$M$5,($M$4*$M$5-SUM($DZ59:EK59)))</f>
        <v>0</v>
      </c>
      <c r="EN59" s="299">
        <f t="shared" si="117"/>
        <v>0</v>
      </c>
      <c r="EO59" s="299">
        <f t="shared" si="118"/>
        <v>0</v>
      </c>
      <c r="EP59" s="299">
        <f t="shared" si="119"/>
        <v>0</v>
      </c>
      <c r="EQ59" s="299">
        <f t="shared" si="120"/>
        <v>0</v>
      </c>
      <c r="ER59" s="299">
        <f t="shared" si="121"/>
        <v>0</v>
      </c>
      <c r="ES59" s="299">
        <f t="shared" si="122"/>
        <v>0</v>
      </c>
      <c r="ET59" s="299">
        <f t="shared" si="123"/>
        <v>0</v>
      </c>
      <c r="EU59" s="299">
        <f t="shared" si="124"/>
        <v>0</v>
      </c>
      <c r="EV59" s="299">
        <f t="shared" si="125"/>
        <v>0</v>
      </c>
      <c r="EW59" s="299">
        <f t="shared" si="126"/>
        <v>0</v>
      </c>
      <c r="EX59" s="299">
        <f t="shared" si="127"/>
        <v>0</v>
      </c>
      <c r="EY59" s="299">
        <f t="shared" si="128"/>
        <v>0</v>
      </c>
      <c r="EZ59" s="299">
        <f t="shared" si="129"/>
        <v>0</v>
      </c>
    </row>
    <row r="60" spans="1:156" x14ac:dyDescent="0.2">
      <c r="A60" s="68" t="str">
        <f>+'SSR 19'!$B$9</f>
        <v>SSR 19</v>
      </c>
      <c r="B60" s="29">
        <f>+'SSR 19'!$G$24</f>
        <v>0</v>
      </c>
      <c r="C60" s="29">
        <f>+'SSR 19'!$G$39+'SSR 19'!$G$44</f>
        <v>0</v>
      </c>
      <c r="D60" s="29">
        <f>+'SSR 19'!$G$30+'SSR 19'!$G$31</f>
        <v>0</v>
      </c>
      <c r="E60" s="29">
        <f>+'SSR 19'!$G$47</f>
        <v>0</v>
      </c>
      <c r="F60" s="29">
        <f>SUM('SSR 19'!$G$49:$G$56)</f>
        <v>0</v>
      </c>
      <c r="G60" s="63">
        <f t="shared" si="131"/>
        <v>0</v>
      </c>
      <c r="H60" s="310"/>
      <c r="I60" s="302"/>
      <c r="J60" s="299">
        <f t="shared" si="98"/>
        <v>0</v>
      </c>
      <c r="K60" s="299">
        <f t="shared" si="130"/>
        <v>0</v>
      </c>
      <c r="L60" s="299">
        <f t="shared" si="99"/>
        <v>0</v>
      </c>
      <c r="M60" s="299">
        <f t="shared" si="100"/>
        <v>0</v>
      </c>
      <c r="N60" s="299">
        <f t="shared" si="101"/>
        <v>0</v>
      </c>
      <c r="O60" s="103"/>
      <c r="P60" s="63">
        <f>'SSR 19'!$C$39</f>
        <v>0</v>
      </c>
      <c r="Q60" s="63">
        <f>'SSR 19'!E34</f>
        <v>0</v>
      </c>
      <c r="R60" s="65">
        <f>IF('SSR 19'!$G$10&lt;2,'PR sum'!$B60/13,0)</f>
        <v>0</v>
      </c>
      <c r="S60" s="65">
        <f>IF('SSR 19'!$G$10&lt;=2,'PR sum'!$B60/13,0)</f>
        <v>0</v>
      </c>
      <c r="T60" s="65">
        <f>IF('SSR 19'!$G$10&lt;=3,'PR sum'!$B60/13,0)</f>
        <v>0</v>
      </c>
      <c r="U60" s="65">
        <f>IF('SSR 19'!$G$10&lt;=4,'PR sum'!$B60/13,0)</f>
        <v>0</v>
      </c>
      <c r="V60" s="65">
        <f>IF('SSR 19'!$G$10&lt;=5,'PR sum'!$B60/13,0)</f>
        <v>0</v>
      </c>
      <c r="W60" s="65">
        <f>IF('SSR 19'!$G$10&lt;=6,'PR sum'!$B60/13,0)</f>
        <v>0</v>
      </c>
      <c r="X60" s="65">
        <f>IF('SSR 19'!$G$10&lt;=7,'PR sum'!$B60/13,0)</f>
        <v>0</v>
      </c>
      <c r="Y60" s="65">
        <f>IF('SSR 19'!$G$10&lt;=8,'PR sum'!$B60/13,0)</f>
        <v>0</v>
      </c>
      <c r="Z60" s="65">
        <f>IF('SSR 19'!$G$10&lt;=9,'PR sum'!$B60/13,0)</f>
        <v>0</v>
      </c>
      <c r="AA60" s="65">
        <f>IF('SSR 19'!$G$10&lt;=10,'PR sum'!$B60/13,0)</f>
        <v>0</v>
      </c>
      <c r="AB60" s="65">
        <f>IF('SSR 1'!$G$10&lt;=11,'PR sum'!$B60/13,0)</f>
        <v>0</v>
      </c>
      <c r="AC60" s="65">
        <f>IF('SSR 19'!$G$10&lt;=12,'PR sum'!$B60/13,0)</f>
        <v>0</v>
      </c>
      <c r="AD60" s="65">
        <f>IF('SSR 19'!$G$10&lt;=13,'PR sum'!$B60/13,0)</f>
        <v>0</v>
      </c>
      <c r="AF60" s="65">
        <f>IF('SSR 19'!$G$10&lt;2,'PR sum'!$C60/13,0)</f>
        <v>0</v>
      </c>
      <c r="AG60" s="65">
        <f>IF('SSR 19'!$G$10&lt;=2,'PR sum'!$C60/13,0)</f>
        <v>0</v>
      </c>
      <c r="AH60" s="65">
        <f>IF('SSR 19'!$G$10&lt;=3,'PR sum'!$C60/13,0)</f>
        <v>0</v>
      </c>
      <c r="AI60" s="65">
        <f>IF('SSR 19'!$G$10&lt;=4,'PR sum'!$C60/13,0)</f>
        <v>0</v>
      </c>
      <c r="AJ60" s="65">
        <f>IF('SSR 19'!$G$10&lt;=5,'PR sum'!$C60/13,0)</f>
        <v>0</v>
      </c>
      <c r="AK60" s="65">
        <f>IF('SSR 19'!$G$10&lt;=6,'PR sum'!$C60/13,0)</f>
        <v>0</v>
      </c>
      <c r="AL60" s="65">
        <f>IF('SSR 19'!$G$10&lt;=7,'PR sum'!$C60/13,0)</f>
        <v>0</v>
      </c>
      <c r="AM60" s="65">
        <f>IF('SSR 19'!$G$10&lt;=8,'PR sum'!$C60/13,0)</f>
        <v>0</v>
      </c>
      <c r="AN60" s="65">
        <f>IF('SSR 19'!$G$10&lt;=9,'PR sum'!$C60/13,0)</f>
        <v>0</v>
      </c>
      <c r="AO60" s="65">
        <f>IF('SSR 19'!$G$10&lt;=10,'PR sum'!$C60/13,0)</f>
        <v>0</v>
      </c>
      <c r="AP60" s="65">
        <f>IF('SSR 1'!$G$10&lt;=11,'PR sum'!$C60/13,0)</f>
        <v>0</v>
      </c>
      <c r="AQ60" s="65">
        <f>IF('SSR 19'!$G$10&lt;=12,'PR sum'!$C60/13,0)</f>
        <v>0</v>
      </c>
      <c r="AR60" s="65">
        <f>IF('SSR 19'!$G$10&lt;=13,'PR sum'!$C60/13,0)</f>
        <v>0</v>
      </c>
      <c r="AT60" s="65">
        <f>IF('SSR 19'!$G$10&lt;2,'PR sum'!$D60/13,0)</f>
        <v>0</v>
      </c>
      <c r="AU60" s="65">
        <f>IF('SSR 19'!$G$10&lt;=2,'PR sum'!$D60/13,0)</f>
        <v>0</v>
      </c>
      <c r="AV60" s="65">
        <f>IF('SSR 19'!$G$10&lt;=3,'PR sum'!$D60/13,0)</f>
        <v>0</v>
      </c>
      <c r="AW60" s="65">
        <f>IF('SSR 19'!$G$10&lt;=4,'PR sum'!$D60/13,0)</f>
        <v>0</v>
      </c>
      <c r="AX60" s="65">
        <f>IF('SSR 19'!$G$10&lt;=5,'PR sum'!$D60/13,0)</f>
        <v>0</v>
      </c>
      <c r="AY60" s="65">
        <f>IF('SSR 19'!$G$10&lt;=6,'PR sum'!$D60/13,0)</f>
        <v>0</v>
      </c>
      <c r="AZ60" s="65">
        <f>IF('SSR 19'!$G$10&lt;=7,'PR sum'!$D60/13,0)</f>
        <v>0</v>
      </c>
      <c r="BA60" s="65">
        <f>IF('SSR 19'!$G$10&lt;=8,'PR sum'!$D60/13,0)</f>
        <v>0</v>
      </c>
      <c r="BB60" s="65">
        <f>IF('SSR 19'!$G$10&lt;=9,'PR sum'!$D60/13,0)</f>
        <v>0</v>
      </c>
      <c r="BC60" s="65">
        <f>IF('SSR 19'!$G$10&lt;=10,'PR sum'!$D60/13,0)</f>
        <v>0</v>
      </c>
      <c r="BD60" s="65">
        <f>IF('SSR 1'!$G$10&lt;=11,'PR sum'!$D60/13,0)</f>
        <v>0</v>
      </c>
      <c r="BE60" s="65">
        <f>IF('SSR 19'!$G$10&lt;=12,'PR sum'!$D60/13,0)</f>
        <v>0</v>
      </c>
      <c r="BF60" s="65">
        <f>IF('SSR 19'!$G$10&lt;=13,'PR sum'!$D60/13,0)</f>
        <v>0</v>
      </c>
      <c r="BH60" s="65">
        <f>IF('SSR 19'!$G$10&lt;2,'PR sum'!$E60/13,0)</f>
        <v>0</v>
      </c>
      <c r="BI60" s="65">
        <f>IF('SSR 19'!$G$10&lt;=2,'PR sum'!$E60/13,0)</f>
        <v>0</v>
      </c>
      <c r="BJ60" s="65">
        <f>IF('SSR 19'!$G$10&lt;=3,'PR sum'!$E60/13,0)</f>
        <v>0</v>
      </c>
      <c r="BK60" s="65">
        <f>IF('SSR 19'!$G$10&lt;=4,'PR sum'!$E60/13,0)</f>
        <v>0</v>
      </c>
      <c r="BL60" s="65">
        <f>IF('SSR 19'!$G$10&lt;=5,'PR sum'!$E60/13,0)</f>
        <v>0</v>
      </c>
      <c r="BM60" s="65">
        <f>IF('SSR 19'!$G$10&lt;=6,'PR sum'!$E60/13,0)</f>
        <v>0</v>
      </c>
      <c r="BN60" s="65">
        <f>IF('SSR 19'!$G$10&lt;=7,'PR sum'!$E60/13,0)</f>
        <v>0</v>
      </c>
      <c r="BO60" s="65">
        <f>IF('SSR 19'!$G$10&lt;=8,'PR sum'!$E60/13,0)</f>
        <v>0</v>
      </c>
      <c r="BP60" s="65">
        <f>IF('SSR 19'!$G$10&lt;=9,'PR sum'!$E60/13,0)</f>
        <v>0</v>
      </c>
      <c r="BQ60" s="65">
        <f>IF('SSR 19'!$G$10&lt;=10,'PR sum'!$E60/13,0)</f>
        <v>0</v>
      </c>
      <c r="BR60" s="65">
        <f>IF('SSR 1'!$G$10&lt;=11,'PR sum'!$E60/13,0)</f>
        <v>0</v>
      </c>
      <c r="BS60" s="65">
        <f>IF('SSR 19'!$G$10&lt;=12,'PR sum'!$E60/13,0)</f>
        <v>0</v>
      </c>
      <c r="BT60" s="65">
        <f>IF('SSR 19'!$G$10&lt;=13,'PR sum'!$E60/13,0)</f>
        <v>0</v>
      </c>
      <c r="BV60" s="65">
        <f>IF('SSR 19'!$G$10&lt;2,'PR sum'!$F60/13,0)</f>
        <v>0</v>
      </c>
      <c r="BW60" s="65">
        <f>IF('SSR 19'!$G$10&lt;=2,'PR sum'!$F60/13,0)</f>
        <v>0</v>
      </c>
      <c r="BX60" s="65">
        <f>IF('SSR 19'!$G$10&lt;=3,'PR sum'!$F60/13,0)</f>
        <v>0</v>
      </c>
      <c r="BY60" s="65">
        <f>IF('SSR 19'!$G$10&lt;=4,'PR sum'!$F60/13,0)</f>
        <v>0</v>
      </c>
      <c r="BZ60" s="65">
        <f>IF('SSR 19'!$G$10&lt;=5,'PR sum'!$F60/13,0)</f>
        <v>0</v>
      </c>
      <c r="CA60" s="65">
        <f>IF('SSR 19'!$G$10&lt;=6,'PR sum'!$F60/13,0)</f>
        <v>0</v>
      </c>
      <c r="CB60" s="65">
        <f>IF('SSR 19'!$G$10&lt;=7,'PR sum'!$F60/13,0)</f>
        <v>0</v>
      </c>
      <c r="CC60" s="65">
        <f>IF('SSR 19'!$G$10&lt;=8,'PR sum'!$F60/13,0)</f>
        <v>0</v>
      </c>
      <c r="CD60" s="65">
        <f>IF('SSR 19'!$G$10&lt;=9,'PR sum'!$F60/13,0)</f>
        <v>0</v>
      </c>
      <c r="CE60" s="65">
        <f>IF('SSR 19'!$G$10&lt;=10,'PR sum'!$F60/13,0)</f>
        <v>0</v>
      </c>
      <c r="CF60" s="65">
        <f>IF('SSR 1'!$G$10&lt;=11,'PR sum'!$F60/13,0)</f>
        <v>0</v>
      </c>
      <c r="CG60" s="65">
        <f>IF('SSR 19'!$G$10&lt;=12,'PR sum'!$F60/13,0)</f>
        <v>0</v>
      </c>
      <c r="CH60" s="65">
        <f>IF('SSR 19'!$G$10&lt;=13,'PR sum'!$F60/13,0)</f>
        <v>0</v>
      </c>
      <c r="CJ60" s="299">
        <f t="shared" si="102"/>
        <v>0</v>
      </c>
      <c r="CK60" s="299">
        <f>IF(SUM($R60:S60,$AF60:AG60,$AT60:AU60,$BH60:BI60,$BV60:BW60)&lt;$J$4,(SUM($R60:S60,$AF60:$AG60,$AT60:$AU60,$BH60:BI60,$BV60:BW60)*$J$5)-SUM($CJ60:CJ60),(($J$4*$J$5)-SUM($CJ60:CJ60)))</f>
        <v>0</v>
      </c>
      <c r="CL60" s="299">
        <f>IF(SUM($R60:T60,$AF60:AH60,$AT60:AV60,$BH60:BJ60,$BV60:BX60)&lt;$J$4,(SUM($R60:T60,$AF60:$AG60,$AT60:$AU60,$BH60:BJ60,$BV60:BX60)*$J$5)-SUM($CJ60:CK60),(($J$4*$J$5)-SUM($CJ60:CK60)))</f>
        <v>0</v>
      </c>
      <c r="CM60" s="299">
        <f>IF(SUM($R60:U60,$AF60:AI60,$AT60:AW60,$BH60:BK60,$BV60:BY60)&lt;$J$4,(SUM($R60:U60,$AF60:$AG60,$AT60:$AU60,$BH60:BK60,$BV60:BY60)*$J$5)-SUM($CJ60:CL60),(($J$4*$J$5)-SUM($CJ60:CL60)))</f>
        <v>0</v>
      </c>
      <c r="CN60" s="299">
        <f>IF(SUM($R60:V60,$AF60:AJ60,$AT60:AX60,$BH60:BL60,$BV60:BZ60)&lt;$J$4,(SUM($R60:V60,$AF60:$AG60,$AT60:$AU60,$BH60:BL60,$BV60:BZ60)*$J$5)-SUM($CJ60:CM60),(($J$4*$J$5)-SUM($CJ60:CM60)))</f>
        <v>0</v>
      </c>
      <c r="CO60" s="299">
        <f>IF(SUM($R60:W60,$AF60:AK60,$AT60:AY60,$BH60:BM60,$BV60:CA60)&lt;$J$4,(SUM($R60:W60,$AF60:$AG60,$AT60:$AU60,$BH60:BM60,$BV60:CA60)*$J$5)-SUM($CJ60:CN60),(($J$4*$J$5)-SUM($CJ60:CN60)))</f>
        <v>0</v>
      </c>
      <c r="CP60" s="299">
        <f>IF(SUM($R60:X60,$AF60:AL60,$AT60:AZ60,$BH60:BN60,$BV60:CB60)&lt;$J$4,(SUM($R60:X60,$AF60:$AG60,$AT60:$AU60,$BH60:BN60,$BV60:CB60)*$J$5)-SUM($CJ60:CO60),(($J$4*$J$5)-SUM($CJ60:CO60)))</f>
        <v>0</v>
      </c>
      <c r="CQ60" s="299">
        <f>IF(SUM($R60:Y60,$AF60:AM60,$AT60:BA60,$BH60:BO60,$BV60:CC60)&lt;$J$4,(SUM($R60:Y60,$AF60:$AG60,$AT60:$AU60,$BH60:BO60,$BV60:CC60)*$J$5)-SUM($CJ60:CP60),(($J$4*$J$5)-SUM($CJ60:CP60)))</f>
        <v>0</v>
      </c>
      <c r="CR60" s="299">
        <f>IF(SUM($R60:Z60,$AF60:AN60,$AT60:BB60,$BH60:BP60,$BV60:CD60)&lt;$J$4,(SUM($R60:Z60,$AF60:$AG60,$AT60:$AU60,$BH60:BP60,$BV60:CD60)*$J$5)-SUM($CJ60:CQ60),(($J$4*$J$5)-SUM($CJ60:CQ60)))</f>
        <v>0</v>
      </c>
      <c r="CS60" s="299">
        <f>IF(SUM($R60:AA60,$AF60:AO60,$AT60:BC60,$BH60:BQ60,$BV60:CE60)&lt;$J$4,(SUM($R60:AA60,$AF60:$AG60,$AT60:$AU60,$BH60:BQ60,$BV60:CE60)*$J$5)-SUM($CJ60:CR60),(($J$4*$J$5)-SUM($CJ60:CR60)))</f>
        <v>0</v>
      </c>
      <c r="CT60" s="299">
        <f>IF(SUM($R60:AB60,$AF60:AP60,$AT60:BD60,$BH60:BR60,$BV60:CF60)&lt;$J$4,(SUM($R60:AB60,$AF60:$AG60,$AT60:$AU60,$BH60:BR60,$BV60:CF60)*$J$5)-SUM($CJ60:CS60),(($J$4*$J$5)-SUM($CJ60:CS60)))</f>
        <v>0</v>
      </c>
      <c r="CU60" s="299">
        <f>IF(SUM($R60:AC60,$AF60:AQ60,$AT60:BE60,$BH60:BS60,$BV60:CG60)&lt;$J$4,(SUM($R60:AC60,$AF60:$AG60,$AT60:$AU60,$BH60:BS60,$BV60:CG60)*$J$5)-SUM($CJ60:CT60),(($J$4*$J$5)-SUM($CJ60:CT60)))</f>
        <v>0</v>
      </c>
      <c r="CV60" s="299">
        <f>IF(SUM($R60:AD60,$AF60:AR60,$AT60:BF60,$BH60:BT60,$BV60:CH60)&lt;$J$4,(SUM($R60:AD60,$AF60:$AG60,$AT60:$AU60,$BH60:BT60,$BV60:CH60)*$J$5)-SUM($CJ60:CU60),(($J$4*$J$5)-SUM($CJ60:CU60)))</f>
        <v>0</v>
      </c>
      <c r="CX60" s="299">
        <f t="shared" si="103"/>
        <v>0</v>
      </c>
      <c r="CY60" s="299">
        <f>IF(SUM($R60:S60,$AF60:AG60,$AT60:AU60,$BH60:BI60,$BV60:BW60)&lt;$K$4,(SUM($R60:S60,$AF60:AG60,$AT60:AU60,$BH60:BI60,$BV60:BW60)*$K$5)-SUM($CX60),(($K$4*$K$5)-SUM($CX60)))</f>
        <v>0</v>
      </c>
      <c r="CZ60" s="299">
        <f>IF(SUM($R60:T60,$AF60:AH60,$AT60:AV60,$BH60:BJ60,$BV60:BX60)&lt;$K$4,(SUM($R60:T60,$AF60:AH60,$AT60:AV60,$BH60:BJ60,$BV60:BX60)*$K$5)-SUM($CX60:CY60),(($K$4*$K$5)-SUM($CX60:CY60)))</f>
        <v>0</v>
      </c>
      <c r="DA60" s="299">
        <f>IF(SUM($R60:U60,$AF60:AI60,$AT60:AW60,$BH60:BK60,$BV60:BY60)&lt;$K$4,(SUM($R60:U60,$AF60:AI60,$AT60:AW60,$BH60:BK60,$BV60:BY60)*$K$5)-SUM($CX60:CZ60),(($K$4*$K$5)-SUM($CX60:CZ60)))</f>
        <v>0</v>
      </c>
      <c r="DB60" s="299">
        <f>IF(SUM($R60:V60,$AF60:AJ60,$AT60:AX60,$BH60:BL60,$BV60:BZ60)&lt;$K$4,(SUM($R60:V60,$AF60:AJ60,$AT60:AX60,$BH60:BL60,$BV60:BZ60)*$K$5)-SUM($CX60:DA60),(($K$4*$K$5)-SUM($CX60:DA60)))</f>
        <v>0</v>
      </c>
      <c r="DC60" s="299">
        <f>IF(SUM($R60:W60,$AF60:AK60,$AT60:AY60,$BH60:BM60,$BV60:CA60)&lt;$K$4,(SUM($R60:W60,$AF60:AK60,$AT60:AY60,$BH60:BM60,$BV60:CA60)*$K$5)-SUM($CX60:DB60),(($K$4*$K$5)-SUM($CX60:DB60)))</f>
        <v>0</v>
      </c>
      <c r="DD60" s="299">
        <f>IF(SUM($R60:X60,$AF60:AL60,$AT60:AZ60,$BH60:BN60,$BV60:CB60)&lt;$K$4,(SUM($R60:X60,$AF60:AL60,$AT60:AZ60,$BH60:BN60,$BV60:CB60)*$K$5)-SUM($CX60:DC60),(($K$4*$K$5)-SUM($CX60:DC60)))</f>
        <v>0</v>
      </c>
      <c r="DE60" s="299">
        <f>IF(SUM($R60:Y60,$AF60:AM60,$AT60:BA60,$BH60:BO60,$BV60:CC60)&lt;$K$4,(SUM($R60:Y60,$AF60:AM60,$AT60:BA60,$BH60:BO60,$BV60:CC60)*$K$5)-SUM($CX60:DD60),(($K$4*$K$5)-SUM($CX60:DD60)))</f>
        <v>0</v>
      </c>
      <c r="DF60" s="299">
        <f>IF(SUM($R60:Z60,$AF60:AN60,$AT60:BB60,$BH60:BP60,$BV60:CD60)&lt;$K$4,(SUM($R60:Z60,$AF60:AN60,$AT60:BB60,$BH60:BP60,$BV60:CD60)*$K$5)-SUM($CX60:DE60),(($K$4*$K$5)-SUM($CX60:DE60)))</f>
        <v>0</v>
      </c>
      <c r="DG60" s="299">
        <f>IF(SUM($R60:AA60,$AF60:AO60,$AT60:BC60,$BH60:BQ60,$BV60:CE60)&lt;$K$4,(SUM($R60:AA60,$AF60:AO60,$AT60:BC60,$BH60:BQ60,$BV60:CE60)*$K$5)-SUM($CX60:DF60),(($K$4*$K$5)-SUM($CX60:DF60)))</f>
        <v>0</v>
      </c>
      <c r="DH60" s="299">
        <f>IF(SUM($R60:AB60,$AF60:AP60,$AT60:BD60,$BH60:BR60,$BV60:CF60)&lt;$K$4,(SUM($R60:AB60,$AF60:AP60,$AT60:BD60,$BH60:BR60,$BV60:CF60)*$K$5)-SUM($CX60:DG60),(($K$4*$K$5)-SUM($CX60:DG60)))</f>
        <v>0</v>
      </c>
      <c r="DI60" s="299">
        <f>IF(SUM($R60:AC60,$AF60:AQ60,$AT60:BE60,$BH60:BS60,$BV60:CG60)&lt;$K$4,(SUM($R60:AC60,$AF60:AQ60,$AT60:BE60,$BH60:BS60,$BV60:CG60)*$K$5)-SUM($CX60:DH60),(($K$4*$K$5)-SUM($CX60:DH60)))</f>
        <v>0</v>
      </c>
      <c r="DJ60" s="299">
        <f>IF(SUM($R60:AD60,$AF60:AR60,$AT60:BF60,$BH60:BT60,$BV60:CH60)&lt;$K$4,(SUM($R60:AD60,$AF60:AR60,$AT60:BF60,$BH60:BT60,$BV60:CH60)*$K$5)-SUM($CX60:DI60),(($K$4*$K$5)-SUM($CX60:DI60)))</f>
        <v>0</v>
      </c>
      <c r="DL60" s="299">
        <f t="shared" si="104"/>
        <v>0</v>
      </c>
      <c r="DM60" s="299">
        <f t="shared" si="105"/>
        <v>0</v>
      </c>
      <c r="DN60" s="299">
        <f t="shared" si="106"/>
        <v>0</v>
      </c>
      <c r="DO60" s="299">
        <f t="shared" si="107"/>
        <v>0</v>
      </c>
      <c r="DP60" s="299">
        <f t="shared" si="108"/>
        <v>0</v>
      </c>
      <c r="DQ60" s="299">
        <f t="shared" si="109"/>
        <v>0</v>
      </c>
      <c r="DR60" s="299">
        <f t="shared" si="110"/>
        <v>0</v>
      </c>
      <c r="DS60" s="299">
        <f t="shared" si="111"/>
        <v>0</v>
      </c>
      <c r="DT60" s="299">
        <f t="shared" si="112"/>
        <v>0</v>
      </c>
      <c r="DU60" s="299">
        <f t="shared" si="113"/>
        <v>0</v>
      </c>
      <c r="DV60" s="299">
        <f t="shared" si="114"/>
        <v>0</v>
      </c>
      <c r="DW60" s="299">
        <f t="shared" si="115"/>
        <v>0</v>
      </c>
      <c r="DX60" s="299">
        <f t="shared" si="116"/>
        <v>0</v>
      </c>
      <c r="DZ60" s="299">
        <f>IF(SUM($R60:R60,$AF60:AF60,$AT60:AT60,$BH60:BH60,$BV60:BV60)&lt;$M$4,SUM(R60,AF60,AT60,BH60,BV60)*$M$5,($M$4*$M$5-SUM(DY60:$DZ60)))</f>
        <v>0</v>
      </c>
      <c r="EA60" s="299">
        <f>IF(SUM($R60:S60,$AF60:AG60,$AT60:AU60,$BH60:BI60,$BV60:BW60)&lt;$M$4,SUM(S60,AG60,AU60,BI60,BW60)*$M$5,($M$4*$M$5-SUM($DZ60:DZ60)))</f>
        <v>0</v>
      </c>
      <c r="EB60" s="299">
        <f>IF(SUM($R60:T60,$AF60:AH60,$AT60:AV60,$BH60:BJ60,$BV60:BX60)&lt;$M$4,SUM(T60,AH60,AV60,BJ60,BX60)*$M$5,($M$4*$M$5-SUM($DZ60:EA60)))</f>
        <v>0</v>
      </c>
      <c r="EC60" s="299">
        <f>IF(SUM($R60:U60,$AF60:AI60,$AT60:AW60,$BH60:BK60,$BV60:BY60)&lt;$M$4,SUM(U60,AI60,AW60,BK60,BY60)*$M$5,($M$4*$M$5-SUM($DZ60:EB60)))</f>
        <v>0</v>
      </c>
      <c r="ED60" s="299">
        <f>IF(SUM($R60:V60,$AF60:AJ60,$AT60:AX60,$BH60:BL60,$BV60:BZ60)&lt;$M$4,SUM(V60,AJ60,AX60,BL60,BZ60)*$M$5,($M$4*$M$5-SUM($DZ60:EC60)))</f>
        <v>0</v>
      </c>
      <c r="EE60" s="299">
        <f>IF(SUM($R60:W60,$AF60:AK60,$AT60:AY60,$BH60:BM60,$BV60:CA60)&lt;$M$4,SUM(W60,AK60,AY60,BM60,CA60)*$M$5,($M$4*$M$5-SUM($DZ60:ED60)))</f>
        <v>0</v>
      </c>
      <c r="EF60" s="299">
        <f>IF(SUM($R60:X60,$AF60:AL60,$AT60:AZ60,$BH60:BN60,$BV60:CB60)&lt;$M$4,SUM(X60,AL60,AZ60,BN60,CB60)*$M$5,($M$4*$M$5-SUM($DZ60:EE60)))</f>
        <v>0</v>
      </c>
      <c r="EG60" s="299">
        <f>IF(SUM($R60:Y60,$AF60:AM60,$AT60:BA60,$BH60:BO60,$BV60:CC60)&lt;$M$4,SUM(Y60,AM60,BA60,BO60,CC60)*$M$5,($M$4*$M$5-SUM($DZ60:EF60)))</f>
        <v>0</v>
      </c>
      <c r="EH60" s="299">
        <f>IF(SUM($R60:Z60,$AF60:AN60,$AT60:BB60,$BH60:BP60,$BV60:CD60)&lt;$M$4,SUM(Z60,AN60,BB60,BP60,CD60)*$M$5,($M$4*$M$5-SUM($DZ60:EG60)))</f>
        <v>0</v>
      </c>
      <c r="EI60" s="299">
        <f>IF(SUM($R60:AA60,$AF60:AO60,$AT60:BC60,$BH60:BQ60,$BV60:CE60)&lt;$M$4,SUM(AA60,AO60,BC60,BQ60,CE60)*$M$5,($M$4*$M$5-SUM($DZ60:EH60)))</f>
        <v>0</v>
      </c>
      <c r="EJ60" s="299">
        <f>IF(SUM($R60:AB60,$AF60:AP60,$AT60:BD60,$BH60:BR60,$BV60:CF60)&lt;$M$4,SUM(AB60,AP60,BD60,BR60,CF60)*$M$5,($M$4*$M$5-SUM($DZ60:EI60)))</f>
        <v>0</v>
      </c>
      <c r="EK60" s="299">
        <f>IF(SUM($R60:AC60,$AF60:AQ60,$AT60:BE60,$BH60:BS60,$BV60:CG60)&lt;$M$4,SUM(AC60,AQ60,BE60,BS60,CG60)*$M$5,($M$4*$M$5-SUM($DZ60:EJ60)))</f>
        <v>0</v>
      </c>
      <c r="EL60" s="299">
        <f>IF(SUM($R60:AD60,$AF60:AR60,$AT60:BF60,$BH60:BT60,$BV60:CH60)&lt;$M$4,SUM(AD60,AR60,BF60,BT60,CH60)*$M$5,($M$4*$M$5-SUM($DZ60:EK60)))</f>
        <v>0</v>
      </c>
      <c r="EN60" s="299">
        <f t="shared" si="117"/>
        <v>0</v>
      </c>
      <c r="EO60" s="299">
        <f t="shared" si="118"/>
        <v>0</v>
      </c>
      <c r="EP60" s="299">
        <f t="shared" si="119"/>
        <v>0</v>
      </c>
      <c r="EQ60" s="299">
        <f t="shared" si="120"/>
        <v>0</v>
      </c>
      <c r="ER60" s="299">
        <f t="shared" si="121"/>
        <v>0</v>
      </c>
      <c r="ES60" s="299">
        <f t="shared" si="122"/>
        <v>0</v>
      </c>
      <c r="ET60" s="299">
        <f t="shared" si="123"/>
        <v>0</v>
      </c>
      <c r="EU60" s="299">
        <f t="shared" si="124"/>
        <v>0</v>
      </c>
      <c r="EV60" s="299">
        <f t="shared" si="125"/>
        <v>0</v>
      </c>
      <c r="EW60" s="299">
        <f t="shared" si="126"/>
        <v>0</v>
      </c>
      <c r="EX60" s="299">
        <f t="shared" si="127"/>
        <v>0</v>
      </c>
      <c r="EY60" s="299">
        <f t="shared" si="128"/>
        <v>0</v>
      </c>
      <c r="EZ60" s="299">
        <f t="shared" si="129"/>
        <v>0</v>
      </c>
    </row>
    <row r="61" spans="1:156" x14ac:dyDescent="0.2">
      <c r="A61" s="68" t="str">
        <f>+'SSR 20'!$B$9</f>
        <v>SSR 20</v>
      </c>
      <c r="B61" s="29">
        <f>+'SSR 20'!$G$24</f>
        <v>0</v>
      </c>
      <c r="C61" s="29">
        <f>+'SSR 20'!$G$39+'SSR 20'!$G$44</f>
        <v>0</v>
      </c>
      <c r="D61" s="29">
        <f>+'SSR 20'!$G$30+'SSR 20'!$G$31</f>
        <v>0</v>
      </c>
      <c r="E61" s="29">
        <f>+'SSR 20'!$G$47</f>
        <v>0</v>
      </c>
      <c r="F61" s="29">
        <f>SUM('SSR 20'!$G$49:$G$56)</f>
        <v>0</v>
      </c>
      <c r="G61" s="63">
        <f t="shared" ref="G61" si="132">SUM(B61:F61)</f>
        <v>0</v>
      </c>
      <c r="H61" s="310"/>
      <c r="I61" s="302"/>
      <c r="J61" s="299">
        <f t="shared" ref="J61" si="133">$J$5*G61</f>
        <v>0</v>
      </c>
      <c r="K61" s="299">
        <f t="shared" ref="K61" si="134">$K$5*G61</f>
        <v>0</v>
      </c>
      <c r="L61" s="299">
        <f t="shared" ref="L61" si="135">$L$5*G61</f>
        <v>0</v>
      </c>
      <c r="M61" s="299">
        <f t="shared" ref="M61" si="136">IF(G61&lt;$M$4,G61*$M$5,$M$4*$M$5)</f>
        <v>0</v>
      </c>
      <c r="N61" s="299">
        <f t="shared" ref="N61" si="137">SUM(J61:M61)</f>
        <v>0</v>
      </c>
      <c r="O61" s="103"/>
      <c r="P61" s="63">
        <f>'SSR 20'!$C$39</f>
        <v>0</v>
      </c>
      <c r="Q61" s="63">
        <f>'SSR 20'!E34</f>
        <v>0</v>
      </c>
      <c r="R61" s="65">
        <f>IF('SSR 20'!$G$10&lt;2,'PR sum'!$B61/13,0)</f>
        <v>0</v>
      </c>
      <c r="S61" s="65">
        <f>IF('SSR 20'!$G$10&lt;=2,'PR sum'!$B61/13,0)</f>
        <v>0</v>
      </c>
      <c r="T61" s="65">
        <f>IF('SSR 20'!$G$10&lt;=3,'PR sum'!$B61/13,0)</f>
        <v>0</v>
      </c>
      <c r="U61" s="65">
        <f>IF('SSR 20'!$G$10&lt;=4,'PR sum'!$B61/13,0)</f>
        <v>0</v>
      </c>
      <c r="V61" s="65">
        <f>IF('SSR 20'!$G$10&lt;=5,'PR sum'!$B61/13,0)</f>
        <v>0</v>
      </c>
      <c r="W61" s="65">
        <f>IF('SSR 20'!$G$10&lt;=6,'PR sum'!$B61/13,0)</f>
        <v>0</v>
      </c>
      <c r="X61" s="65">
        <f>IF('SSR 20'!$G$10&lt;=7,'PR sum'!$B61/13,0)</f>
        <v>0</v>
      </c>
      <c r="Y61" s="65">
        <f>IF('SSR 20'!$G$10&lt;=8,'PR sum'!$B61/13,0)</f>
        <v>0</v>
      </c>
      <c r="Z61" s="65">
        <f>IF('SSR 20'!$G$10&lt;=9,'PR sum'!$B61/13,0)</f>
        <v>0</v>
      </c>
      <c r="AA61" s="65">
        <f>IF('SSR 20'!$G$10&lt;=10,'PR sum'!$B61/13,0)</f>
        <v>0</v>
      </c>
      <c r="AB61" s="65">
        <f>IF('SSR 1'!$G$10&lt;=11,'PR sum'!$B61/13,0)</f>
        <v>0</v>
      </c>
      <c r="AC61" s="65">
        <f>IF('SSR 20'!$G$10&lt;=12,'PR sum'!$B61/13,0)</f>
        <v>0</v>
      </c>
      <c r="AD61" s="65">
        <f>IF('SSR 20'!$G$10&lt;=13,'PR sum'!$B61/13,0)</f>
        <v>0</v>
      </c>
      <c r="AF61" s="65">
        <f>IF('SSR 20'!$G$10&lt;2,'PR sum'!$C61/13,0)</f>
        <v>0</v>
      </c>
      <c r="AG61" s="65">
        <f>IF('SSR 20'!$G$10&lt;=2,'PR sum'!$C61/13,0)</f>
        <v>0</v>
      </c>
      <c r="AH61" s="65">
        <f>IF('SSR 20'!$G$10&lt;=3,'PR sum'!$C61/13,0)</f>
        <v>0</v>
      </c>
      <c r="AI61" s="65">
        <f>IF('SSR 20'!$G$10&lt;=4,'PR sum'!$C61/13,0)</f>
        <v>0</v>
      </c>
      <c r="AJ61" s="65">
        <f>IF('SSR 20'!$G$10&lt;=5,'PR sum'!$C61/13,0)</f>
        <v>0</v>
      </c>
      <c r="AK61" s="65">
        <f>IF('SSR 20'!$G$10&lt;=6,'PR sum'!$C61/13,0)</f>
        <v>0</v>
      </c>
      <c r="AL61" s="65">
        <f>IF('SSR 20'!$G$10&lt;=7,'PR sum'!$C61/13,0)</f>
        <v>0</v>
      </c>
      <c r="AM61" s="65">
        <f>IF('SSR 20'!$G$10&lt;=8,'PR sum'!$C61/13,0)</f>
        <v>0</v>
      </c>
      <c r="AN61" s="65">
        <f>IF('SSR 20'!$G$10&lt;=9,'PR sum'!$C61/13,0)</f>
        <v>0</v>
      </c>
      <c r="AO61" s="65">
        <f>IF('SSR 20'!$G$10&lt;=10,'PR sum'!$C61/13,0)</f>
        <v>0</v>
      </c>
      <c r="AP61" s="65">
        <f>IF('SSR 1'!$G$10&lt;=11,'PR sum'!$C61/13,0)</f>
        <v>0</v>
      </c>
      <c r="AQ61" s="65">
        <f>IF('SSR 20'!$G$10&lt;=12,'PR sum'!$C61/13,0)</f>
        <v>0</v>
      </c>
      <c r="AR61" s="65">
        <f>IF('SSR 20'!$G$10&lt;=13,'PR sum'!$C61/13,0)</f>
        <v>0</v>
      </c>
      <c r="AT61" s="65">
        <f>IF('SSR 20'!$G$10&lt;2,'PR sum'!$D61/13,0)</f>
        <v>0</v>
      </c>
      <c r="AU61" s="65">
        <f>IF('SSR 20'!$G$10&lt;=2,'PR sum'!$D61/13,0)</f>
        <v>0</v>
      </c>
      <c r="AV61" s="65">
        <f>IF('SSR 20'!$G$10&lt;=3,'PR sum'!$D61/13,0)</f>
        <v>0</v>
      </c>
      <c r="AW61" s="65">
        <f>IF('SSR 20'!$G$10&lt;=4,'PR sum'!$D61/13,0)</f>
        <v>0</v>
      </c>
      <c r="AX61" s="65">
        <f>IF('SSR 20'!$G$10&lt;=5,'PR sum'!$D61/13,0)</f>
        <v>0</v>
      </c>
      <c r="AY61" s="65">
        <f>IF('SSR 20'!$G$10&lt;=6,'PR sum'!$D61/13,0)</f>
        <v>0</v>
      </c>
      <c r="AZ61" s="65">
        <f>IF('SSR 20'!$G$10&lt;=7,'PR sum'!$D61/13,0)</f>
        <v>0</v>
      </c>
      <c r="BA61" s="65">
        <f>IF('SSR 20'!$G$10&lt;=8,'PR sum'!$D61/13,0)</f>
        <v>0</v>
      </c>
      <c r="BB61" s="65">
        <f>IF('SSR 20'!$G$10&lt;=9,'PR sum'!$D61/13,0)</f>
        <v>0</v>
      </c>
      <c r="BC61" s="65">
        <f>IF('SSR 20'!$G$10&lt;=10,'PR sum'!$D61/13,0)</f>
        <v>0</v>
      </c>
      <c r="BD61" s="65">
        <f>IF('SSR 1'!$G$10&lt;=11,'PR sum'!$D61/13,0)</f>
        <v>0</v>
      </c>
      <c r="BE61" s="65">
        <f>IF('SSR 20'!$G$10&lt;=12,'PR sum'!$D61/13,0)</f>
        <v>0</v>
      </c>
      <c r="BF61" s="65">
        <f>IF('SSR 20'!$G$10&lt;=13,'PR sum'!$D61/13,0)</f>
        <v>0</v>
      </c>
      <c r="BH61" s="65">
        <f>IF('SSR 20'!$G$10&lt;2,'PR sum'!$E61/13,0)</f>
        <v>0</v>
      </c>
      <c r="BI61" s="65">
        <f>IF('SSR 20'!$G$10&lt;=2,'PR sum'!$E61/13,0)</f>
        <v>0</v>
      </c>
      <c r="BJ61" s="65">
        <f>IF('SSR 20'!$G$10&lt;=3,'PR sum'!$E61/13,0)</f>
        <v>0</v>
      </c>
      <c r="BK61" s="65">
        <f>IF('SSR 20'!$G$10&lt;=4,'PR sum'!$E61/13,0)</f>
        <v>0</v>
      </c>
      <c r="BL61" s="65">
        <f>IF('SSR 20'!$G$10&lt;=5,'PR sum'!$E61/13,0)</f>
        <v>0</v>
      </c>
      <c r="BM61" s="65">
        <f>IF('SSR 20'!$G$10&lt;=6,'PR sum'!$E61/13,0)</f>
        <v>0</v>
      </c>
      <c r="BN61" s="65">
        <f>IF('SSR 20'!$G$10&lt;=7,'PR sum'!$E61/13,0)</f>
        <v>0</v>
      </c>
      <c r="BO61" s="65">
        <f>IF('SSR 20'!$G$10&lt;=8,'PR sum'!$E61/13,0)</f>
        <v>0</v>
      </c>
      <c r="BP61" s="65">
        <f>IF('SSR 20'!$G$10&lt;=9,'PR sum'!$E61/13,0)</f>
        <v>0</v>
      </c>
      <c r="BQ61" s="65">
        <f>IF('SSR 20'!$G$10&lt;=10,'PR sum'!$E61/13,0)</f>
        <v>0</v>
      </c>
      <c r="BR61" s="65">
        <f>IF('SSR 1'!$G$10&lt;=11,'PR sum'!$E61/13,0)</f>
        <v>0</v>
      </c>
      <c r="BS61" s="65">
        <f>IF('SSR 20'!$G$10&lt;=12,'PR sum'!$E61/13,0)</f>
        <v>0</v>
      </c>
      <c r="BT61" s="65">
        <f>IF('SSR 20'!$G$10&lt;=13,'PR sum'!$E61/13,0)</f>
        <v>0</v>
      </c>
      <c r="BV61" s="65">
        <f>IF('SSR 20'!$G$10&lt;2,'PR sum'!$F61/13,0)</f>
        <v>0</v>
      </c>
      <c r="BW61" s="65">
        <f>IF('SSR 20'!$G$10&lt;=2,'PR sum'!$F61/13,0)</f>
        <v>0</v>
      </c>
      <c r="BX61" s="65">
        <f>IF('SSR 20'!$G$10&lt;=3,'PR sum'!$F61/13,0)</f>
        <v>0</v>
      </c>
      <c r="BY61" s="65">
        <f>IF('SSR 20'!$G$10&lt;=4,'PR sum'!$F61/13,0)</f>
        <v>0</v>
      </c>
      <c r="BZ61" s="65">
        <f>IF('SSR 20'!$G$10&lt;=5,'PR sum'!$F61/13,0)</f>
        <v>0</v>
      </c>
      <c r="CA61" s="65">
        <f>IF('SSR 20'!$G$10&lt;=6,'PR sum'!$F61/13,0)</f>
        <v>0</v>
      </c>
      <c r="CB61" s="65">
        <f>IF('SSR 20'!$G$10&lt;=7,'PR sum'!$F61/13,0)</f>
        <v>0</v>
      </c>
      <c r="CC61" s="65">
        <f>IF('SSR 20'!$G$10&lt;=8,'PR sum'!$F61/13,0)</f>
        <v>0</v>
      </c>
      <c r="CD61" s="65">
        <f>IF('SSR 20'!$G$10&lt;=9,'PR sum'!$F61/13,0)</f>
        <v>0</v>
      </c>
      <c r="CE61" s="65">
        <f>IF('SSR 20'!$G$10&lt;=10,'PR sum'!$F61/13,0)</f>
        <v>0</v>
      </c>
      <c r="CF61" s="65">
        <f>IF('SSR 1'!$G$10&lt;=11,'PR sum'!$F61/13,0)</f>
        <v>0</v>
      </c>
      <c r="CG61" s="65">
        <f>IF('SSR 20'!$G$10&lt;=12,'PR sum'!$F61/13,0)</f>
        <v>0</v>
      </c>
      <c r="CH61" s="65">
        <f>IF('SSR 20'!$G$10&lt;=13,'PR sum'!$F61/13,0)</f>
        <v>0</v>
      </c>
      <c r="CJ61" s="299">
        <f t="shared" ref="CJ61" si="138">IF(SUM(R61,AF61,AT61,BH61,BV61)&lt;$J$4,SUM(R61,AF61,AT61,BH61,BV61)*$J$5,($J$4*$J$5))</f>
        <v>0</v>
      </c>
      <c r="CK61" s="299">
        <f>IF(SUM($R61:S61,$AF61:AG61,$AT61:AU61,$BH61:BI61,$BV61:BW61)&lt;$J$4,(SUM($R61:S61,$AF61:$AG61,$AT61:$AU61,$BH61:BI61,$BV61:BW61)*$J$5)-SUM($CJ61:CJ61),(($J$4*$J$5)-SUM($CJ61:CJ61)))</f>
        <v>0</v>
      </c>
      <c r="CL61" s="299">
        <f>IF(SUM($R61:T61,$AF61:AH61,$AT61:AV61,$BH61:BJ61,$BV61:BX61)&lt;$J$4,(SUM($R61:T61,$AF61:$AG61,$AT61:$AU61,$BH61:BJ61,$BV61:BX61)*$J$5)-SUM($CJ61:CK61),(($J$4*$J$5)-SUM($CJ61:CK61)))</f>
        <v>0</v>
      </c>
      <c r="CM61" s="299">
        <f>IF(SUM($R61:U61,$AF61:AI61,$AT61:AW61,$BH61:BK61,$BV61:BY61)&lt;$J$4,(SUM($R61:U61,$AF61:$AG61,$AT61:$AU61,$BH61:BK61,$BV61:BY61)*$J$5)-SUM($CJ61:CL61),(($J$4*$J$5)-SUM($CJ61:CL61)))</f>
        <v>0</v>
      </c>
      <c r="CN61" s="299">
        <f>IF(SUM($R61:V61,$AF61:AJ61,$AT61:AX61,$BH61:BL61,$BV61:BZ61)&lt;$J$4,(SUM($R61:V61,$AF61:$AG61,$AT61:$AU61,$BH61:BL61,$BV61:BZ61)*$J$5)-SUM($CJ61:CM61),(($J$4*$J$5)-SUM($CJ61:CM61)))</f>
        <v>0</v>
      </c>
      <c r="CO61" s="299">
        <f>IF(SUM($R61:W61,$AF61:AK61,$AT61:AY61,$BH61:BM61,$BV61:CA61)&lt;$J$4,(SUM($R61:W61,$AF61:$AG61,$AT61:$AU61,$BH61:BM61,$BV61:CA61)*$J$5)-SUM($CJ61:CN61),(($J$4*$J$5)-SUM($CJ61:CN61)))</f>
        <v>0</v>
      </c>
      <c r="CP61" s="299">
        <f>IF(SUM($R61:X61,$AF61:AL61,$AT61:AZ61,$BH61:BN61,$BV61:CB61)&lt;$J$4,(SUM($R61:X61,$AF61:$AG61,$AT61:$AU61,$BH61:BN61,$BV61:CB61)*$J$5)-SUM($CJ61:CO61),(($J$4*$J$5)-SUM($CJ61:CO61)))</f>
        <v>0</v>
      </c>
      <c r="CQ61" s="299">
        <f>IF(SUM($R61:Y61,$AF61:AM61,$AT61:BA61,$BH61:BO61,$BV61:CC61)&lt;$J$4,(SUM($R61:Y61,$AF61:$AG61,$AT61:$AU61,$BH61:BO61,$BV61:CC61)*$J$5)-SUM($CJ61:CP61),(($J$4*$J$5)-SUM($CJ61:CP61)))</f>
        <v>0</v>
      </c>
      <c r="CR61" s="299">
        <f>IF(SUM($R61:Z61,$AF61:AN61,$AT61:BB61,$BH61:BP61,$BV61:CD61)&lt;$J$4,(SUM($R61:Z61,$AF61:$AG61,$AT61:$AU61,$BH61:BP61,$BV61:CD61)*$J$5)-SUM($CJ61:CQ61),(($J$4*$J$5)-SUM($CJ61:CQ61)))</f>
        <v>0</v>
      </c>
      <c r="CS61" s="299">
        <f>IF(SUM($R61:AA61,$AF61:AO61,$AT61:BC61,$BH61:BQ61,$BV61:CE61)&lt;$J$4,(SUM($R61:AA61,$AF61:$AG61,$AT61:$AU61,$BH61:BQ61,$BV61:CE61)*$J$5)-SUM($CJ61:CR61),(($J$4*$J$5)-SUM($CJ61:CR61)))</f>
        <v>0</v>
      </c>
      <c r="CT61" s="299">
        <f>IF(SUM($R61:AB61,$AF61:AP61,$AT61:BD61,$BH61:BR61,$BV61:CF61)&lt;$J$4,(SUM($R61:AB61,$AF61:$AG61,$AT61:$AU61,$BH61:BR61,$BV61:CF61)*$J$5)-SUM($CJ61:CS61),(($J$4*$J$5)-SUM($CJ61:CS61)))</f>
        <v>0</v>
      </c>
      <c r="CU61" s="299">
        <f>IF(SUM($R61:AC61,$AF61:AQ61,$AT61:BE61,$BH61:BS61,$BV61:CG61)&lt;$J$4,(SUM($R61:AC61,$AF61:$AG61,$AT61:$AU61,$BH61:BS61,$BV61:CG61)*$J$5)-SUM($CJ61:CT61),(($J$4*$J$5)-SUM($CJ61:CT61)))</f>
        <v>0</v>
      </c>
      <c r="CV61" s="299">
        <f>IF(SUM($R61:AD61,$AF61:AR61,$AT61:BF61,$BH61:BT61,$BV61:CH61)&lt;$J$4,(SUM($R61:AD61,$AF61:$AG61,$AT61:$AU61,$BH61:BT61,$BV61:CH61)*$J$5)-SUM($CJ61:CU61),(($J$4*$J$5)-SUM($CJ61:CU61)))</f>
        <v>0</v>
      </c>
      <c r="CX61" s="299">
        <f t="shared" ref="CX61" si="139">IF(SUM(R61,AF61,AT61,BH61,BV61)&lt;$K$4,SUM(R61,AF61,AT61,BH61,BV61)*$K$5,($K$4*$K$5))</f>
        <v>0</v>
      </c>
      <c r="CY61" s="299">
        <f>IF(SUM($R61:S61,$AF61:AG61,$AT61:AU61,$BH61:BI61,$BV61:BW61)&lt;$K$4,(SUM($R61:S61,$AF61:AG61,$AT61:AU61,$BH61:BI61,$BV61:BW61)*$K$5)-SUM($CX61),(($K$4*$K$5)-SUM($CX61)))</f>
        <v>0</v>
      </c>
      <c r="CZ61" s="299">
        <f>IF(SUM($R61:T61,$AF61:AH61,$AT61:AV61,$BH61:BJ61,$BV61:BX61)&lt;$K$4,(SUM($R61:T61,$AF61:AH61,$AT61:AV61,$BH61:BJ61,$BV61:BX61)*$K$5)-SUM($CX61:CY61),(($K$4*$K$5)-SUM($CX61:CY61)))</f>
        <v>0</v>
      </c>
      <c r="DA61" s="299">
        <f>IF(SUM($R61:U61,$AF61:AI61,$AT61:AW61,$BH61:BK61,$BV61:BY61)&lt;$K$4,(SUM($R61:U61,$AF61:AI61,$AT61:AW61,$BH61:BK61,$BV61:BY61)*$K$5)-SUM($CX61:CZ61),(($K$4*$K$5)-SUM($CX61:CZ61)))</f>
        <v>0</v>
      </c>
      <c r="DB61" s="299">
        <f>IF(SUM($R61:V61,$AF61:AJ61,$AT61:AX61,$BH61:BL61,$BV61:BZ61)&lt;$K$4,(SUM($R61:V61,$AF61:AJ61,$AT61:AX61,$BH61:BL61,$BV61:BZ61)*$K$5)-SUM($CX61:DA61),(($K$4*$K$5)-SUM($CX61:DA61)))</f>
        <v>0</v>
      </c>
      <c r="DC61" s="299">
        <f>IF(SUM($R61:W61,$AF61:AK61,$AT61:AY61,$BH61:BM61,$BV61:CA61)&lt;$K$4,(SUM($R61:W61,$AF61:AK61,$AT61:AY61,$BH61:BM61,$BV61:CA61)*$K$5)-SUM($CX61:DB61),(($K$4*$K$5)-SUM($CX61:DB61)))</f>
        <v>0</v>
      </c>
      <c r="DD61" s="299">
        <f>IF(SUM($R61:X61,$AF61:AL61,$AT61:AZ61,$BH61:BN61,$BV61:CB61)&lt;$K$4,(SUM($R61:X61,$AF61:AL61,$AT61:AZ61,$BH61:BN61,$BV61:CB61)*$K$5)-SUM($CX61:DC61),(($K$4*$K$5)-SUM($CX61:DC61)))</f>
        <v>0</v>
      </c>
      <c r="DE61" s="299">
        <f>IF(SUM($R61:Y61,$AF61:AM61,$AT61:BA61,$BH61:BO61,$BV61:CC61)&lt;$K$4,(SUM($R61:Y61,$AF61:AM61,$AT61:BA61,$BH61:BO61,$BV61:CC61)*$K$5)-SUM($CX61:DD61),(($K$4*$K$5)-SUM($CX61:DD61)))</f>
        <v>0</v>
      </c>
      <c r="DF61" s="299">
        <f>IF(SUM($R61:Z61,$AF61:AN61,$AT61:BB61,$BH61:BP61,$BV61:CD61)&lt;$K$4,(SUM($R61:Z61,$AF61:AN61,$AT61:BB61,$BH61:BP61,$BV61:CD61)*$K$5)-SUM($CX61:DE61),(($K$4*$K$5)-SUM($CX61:DE61)))</f>
        <v>0</v>
      </c>
      <c r="DG61" s="299">
        <f>IF(SUM($R61:AA61,$AF61:AO61,$AT61:BC61,$BH61:BQ61,$BV61:CE61)&lt;$K$4,(SUM($R61:AA61,$AF61:AO61,$AT61:BC61,$BH61:BQ61,$BV61:CE61)*$K$5)-SUM($CX61:DF61),(($K$4*$K$5)-SUM($CX61:DF61)))</f>
        <v>0</v>
      </c>
      <c r="DH61" s="299">
        <f>IF(SUM($R61:AB61,$AF61:AP61,$AT61:BD61,$BH61:BR61,$BV61:CF61)&lt;$K$4,(SUM($R61:AB61,$AF61:AP61,$AT61:BD61,$BH61:BR61,$BV61:CF61)*$K$5)-SUM($CX61:DG61),(($K$4*$K$5)-SUM($CX61:DG61)))</f>
        <v>0</v>
      </c>
      <c r="DI61" s="299">
        <f>IF(SUM($R61:AC61,$AF61:AQ61,$AT61:BE61,$BH61:BS61,$BV61:CG61)&lt;$K$4,(SUM($R61:AC61,$AF61:AQ61,$AT61:BE61,$BH61:BS61,$BV61:CG61)*$K$5)-SUM($CX61:DH61),(($K$4*$K$5)-SUM($CX61:DH61)))</f>
        <v>0</v>
      </c>
      <c r="DJ61" s="299">
        <f>IF(SUM($R61:AD61,$AF61:AR61,$AT61:BF61,$BH61:BT61,$BV61:CH61)&lt;$K$4,(SUM($R61:AD61,$AF61:AR61,$AT61:BF61,$BH61:BT61,$BV61:CH61)*$K$5)-SUM($CX61:DI61),(($K$4*$K$5)-SUM($CX61:DI61)))</f>
        <v>0</v>
      </c>
      <c r="DL61" s="299">
        <f t="shared" ref="DL61" si="140">SUM(R61,AF61,AT61,BH61,BV61)*$L$5</f>
        <v>0</v>
      </c>
      <c r="DM61" s="299">
        <f t="shared" ref="DM61" si="141">SUM(S61,AG61,AU61,BI61,BW61)*$L$5</f>
        <v>0</v>
      </c>
      <c r="DN61" s="299">
        <f t="shared" ref="DN61" si="142">SUM(T61,AH61,AV61,BJ61,BX61)*$L$5</f>
        <v>0</v>
      </c>
      <c r="DO61" s="299">
        <f t="shared" ref="DO61" si="143">SUM(U61,AI61,AW61,BK61,BY61)*$L$5</f>
        <v>0</v>
      </c>
      <c r="DP61" s="299">
        <f t="shared" ref="DP61" si="144">SUM(V61,AJ61,AX61,BL61,BZ61)*$L$5</f>
        <v>0</v>
      </c>
      <c r="DQ61" s="299">
        <f t="shared" ref="DQ61" si="145">SUM(W61,AK61,AY61,BM61,CA61)*$L$5</f>
        <v>0</v>
      </c>
      <c r="DR61" s="299">
        <f t="shared" ref="DR61" si="146">SUM(X61,AL61,AZ61,BN61,CB61)*$L$5</f>
        <v>0</v>
      </c>
      <c r="DS61" s="299">
        <f t="shared" ref="DS61" si="147">SUM(Y61,AM61,BA61,BO61,CC61)*$L$5</f>
        <v>0</v>
      </c>
      <c r="DT61" s="299">
        <f t="shared" ref="DT61" si="148">SUM(Z61,AN61,BB61,BP61,CD61)*$L$5</f>
        <v>0</v>
      </c>
      <c r="DU61" s="299">
        <f t="shared" ref="DU61" si="149">SUM(AA61,AO61,BC61,BQ61,CE61)*$L$5</f>
        <v>0</v>
      </c>
      <c r="DV61" s="299">
        <f t="shared" ref="DV61" si="150">SUM(AB61,AP61,BD61,BR61,CF61)*$L$5</f>
        <v>0</v>
      </c>
      <c r="DW61" s="299">
        <f t="shared" ref="DW61" si="151">SUM(AC61,AQ61,BE61,BS61,CG61)*$L$5</f>
        <v>0</v>
      </c>
      <c r="DX61" s="299">
        <f t="shared" ref="DX61" si="152">SUM(AD61,AR61,BF61,BT61,CH61)*$L$5</f>
        <v>0</v>
      </c>
      <c r="DZ61" s="299">
        <f>IF(SUM($R61:R61,$AF61:AF61,$AT61:AT61,$BH61:BH61,$BV61:BV61)&lt;$M$4,SUM(R61,AF61,AT61,BH61,BV61)*$M$5,($M$4*$M$5-SUM(DY61:$DZ61)))</f>
        <v>0</v>
      </c>
      <c r="EA61" s="299">
        <f>IF(SUM($R61:S61,$AF61:AG61,$AT61:AU61,$BH61:BI61,$BV61:BW61)&lt;$M$4,SUM(S61,AG61,AU61,BI61,BW61)*$M$5,($M$4*$M$5-SUM($DZ61:DZ61)))</f>
        <v>0</v>
      </c>
      <c r="EB61" s="299">
        <f>IF(SUM($R61:T61,$AF61:AH61,$AT61:AV61,$BH61:BJ61,$BV61:BX61)&lt;$M$4,SUM(T61,AH61,AV61,BJ61,BX61)*$M$5,($M$4*$M$5-SUM($DZ61:EA61)))</f>
        <v>0</v>
      </c>
      <c r="EC61" s="299">
        <f>IF(SUM($R61:U61,$AF61:AI61,$AT61:AW61,$BH61:BK61,$BV61:BY61)&lt;$M$4,SUM(U61,AI61,AW61,BK61,BY61)*$M$5,($M$4*$M$5-SUM($DZ61:EB61)))</f>
        <v>0</v>
      </c>
      <c r="ED61" s="299">
        <f>IF(SUM($R61:V61,$AF61:AJ61,$AT61:AX61,$BH61:BL61,$BV61:BZ61)&lt;$M$4,SUM(V61,AJ61,AX61,BL61,BZ61)*$M$5,($M$4*$M$5-SUM($DZ61:EC61)))</f>
        <v>0</v>
      </c>
      <c r="EE61" s="299">
        <f>IF(SUM($R61:W61,$AF61:AK61,$AT61:AY61,$BH61:BM61,$BV61:CA61)&lt;$M$4,SUM(W61,AK61,AY61,BM61,CA61)*$M$5,($M$4*$M$5-SUM($DZ61:ED61)))</f>
        <v>0</v>
      </c>
      <c r="EF61" s="299">
        <f>IF(SUM($R61:X61,$AF61:AL61,$AT61:AZ61,$BH61:BN61,$BV61:CB61)&lt;$M$4,SUM(X61,AL61,AZ61,BN61,CB61)*$M$5,($M$4*$M$5-SUM($DZ61:EE61)))</f>
        <v>0</v>
      </c>
      <c r="EG61" s="299">
        <f>IF(SUM($R61:Y61,$AF61:AM61,$AT61:BA61,$BH61:BO61,$BV61:CC61)&lt;$M$4,SUM(Y61,AM61,BA61,BO61,CC61)*$M$5,($M$4*$M$5-SUM($DZ61:EF61)))</f>
        <v>0</v>
      </c>
      <c r="EH61" s="299">
        <f>IF(SUM($R61:Z61,$AF61:AN61,$AT61:BB61,$BH61:BP61,$BV61:CD61)&lt;$M$4,SUM(Z61,AN61,BB61,BP61,CD61)*$M$5,($M$4*$M$5-SUM($DZ61:EG61)))</f>
        <v>0</v>
      </c>
      <c r="EI61" s="299">
        <f>IF(SUM($R61:AA61,$AF61:AO61,$AT61:BC61,$BH61:BQ61,$BV61:CE61)&lt;$M$4,SUM(AA61,AO61,BC61,BQ61,CE61)*$M$5,($M$4*$M$5-SUM($DZ61:EH61)))</f>
        <v>0</v>
      </c>
      <c r="EJ61" s="299">
        <f>IF(SUM($R61:AB61,$AF61:AP61,$AT61:BD61,$BH61:BR61,$BV61:CF61)&lt;$M$4,SUM(AB61,AP61,BD61,BR61,CF61)*$M$5,($M$4*$M$5-SUM($DZ61:EI61)))</f>
        <v>0</v>
      </c>
      <c r="EK61" s="299">
        <f>IF(SUM($R61:AC61,$AF61:AQ61,$AT61:BE61,$BH61:BS61,$BV61:CG61)&lt;$M$4,SUM(AC61,AQ61,BE61,BS61,CG61)*$M$5,($M$4*$M$5-SUM($DZ61:EJ61)))</f>
        <v>0</v>
      </c>
      <c r="EL61" s="299">
        <f>IF(SUM($R61:AD61,$AF61:AR61,$AT61:BF61,$BH61:BT61,$BV61:CH61)&lt;$M$4,SUM(AD61,AR61,BF61,BT61,CH61)*$M$5,($M$4*$M$5-SUM($DZ61:EK61)))</f>
        <v>0</v>
      </c>
      <c r="EN61" s="299">
        <f t="shared" ref="EN61" si="153">SUM(CJ61,CX61,DL61,DZ61)</f>
        <v>0</v>
      </c>
      <c r="EO61" s="299">
        <f t="shared" ref="EO61" si="154">SUM(CK61,CY61,DM61,EA61)</f>
        <v>0</v>
      </c>
      <c r="EP61" s="299">
        <f t="shared" ref="EP61" si="155">SUM(CL61,CZ61,DN61,EB61)</f>
        <v>0</v>
      </c>
      <c r="EQ61" s="299">
        <f t="shared" ref="EQ61" si="156">SUM(CM61,DA61,DO61,EC61)</f>
        <v>0</v>
      </c>
      <c r="ER61" s="299">
        <f t="shared" ref="ER61" si="157">SUM(CN61,DB61,DP61,ED61)</f>
        <v>0</v>
      </c>
      <c r="ES61" s="299">
        <f t="shared" ref="ES61" si="158">SUM(CO61,DC61,DQ61,EE61)</f>
        <v>0</v>
      </c>
      <c r="ET61" s="299">
        <f t="shared" ref="ET61" si="159">SUM(CP61,DD61,DR61,EF61)</f>
        <v>0</v>
      </c>
      <c r="EU61" s="299">
        <f t="shared" ref="EU61" si="160">SUM(CQ61,DE61,DS61,EG61)</f>
        <v>0</v>
      </c>
      <c r="EV61" s="299">
        <f t="shared" ref="EV61" si="161">SUM(CR61,DF61,DT61,EH61)</f>
        <v>0</v>
      </c>
      <c r="EW61" s="299">
        <f t="shared" ref="EW61" si="162">SUM(CS61,DG61,DU61,EI61)</f>
        <v>0</v>
      </c>
      <c r="EX61" s="299">
        <f t="shared" ref="EX61" si="163">SUM(CT61,DH61,DV61,EJ61)</f>
        <v>0</v>
      </c>
      <c r="EY61" s="299">
        <f t="shared" ref="EY61" si="164">SUM(CU61,DI61,DW61,EK61)</f>
        <v>0</v>
      </c>
      <c r="EZ61" s="299">
        <f t="shared" ref="EZ61" si="165">SUM(CV61,DJ61,DX61,EL61)</f>
        <v>0</v>
      </c>
    </row>
    <row r="62" spans="1:156" x14ac:dyDescent="0.2">
      <c r="A62" s="68" t="str">
        <f>+'SSR 21'!$B$9</f>
        <v>SSR 21</v>
      </c>
      <c r="B62" s="29">
        <f>+'SSR 21'!$G$24</f>
        <v>0</v>
      </c>
      <c r="C62" s="29">
        <f>+'SSR 21'!$G$39+'SSR 21'!$G$44</f>
        <v>0</v>
      </c>
      <c r="D62" s="29">
        <f>+'SSR 21'!$G$30+'SSR 21'!$G$31</f>
        <v>0</v>
      </c>
      <c r="E62" s="29">
        <f>+'SSR 21'!$G$47</f>
        <v>0</v>
      </c>
      <c r="F62" s="29">
        <f>SUM('SSR 21'!$G$49:$G$56)</f>
        <v>0</v>
      </c>
      <c r="G62" s="63">
        <f t="shared" ref="G62" si="166">SUM(B62:F62)</f>
        <v>0</v>
      </c>
      <c r="H62" s="310"/>
      <c r="I62" s="302"/>
      <c r="J62" s="299">
        <f t="shared" ref="J62" si="167">$J$5*G62</f>
        <v>0</v>
      </c>
      <c r="K62" s="299">
        <f t="shared" ref="K62" si="168">$K$5*G62</f>
        <v>0</v>
      </c>
      <c r="L62" s="299">
        <f t="shared" ref="L62" si="169">$L$5*G62</f>
        <v>0</v>
      </c>
      <c r="M62" s="299">
        <f t="shared" ref="M62" si="170">IF(G62&lt;$M$4,G62*$M$5,$M$4*$M$5)</f>
        <v>0</v>
      </c>
      <c r="N62" s="299">
        <f t="shared" ref="N62" si="171">SUM(J62:M62)</f>
        <v>0</v>
      </c>
      <c r="O62" s="103"/>
      <c r="P62" s="63">
        <f>'SSR 21'!$C$39</f>
        <v>0</v>
      </c>
      <c r="Q62" s="63">
        <f>'SSR 21'!E34</f>
        <v>0</v>
      </c>
      <c r="R62" s="65">
        <f>IF('SSR 21'!$G$10&lt;2,'PR sum'!$B62/13,0)</f>
        <v>0</v>
      </c>
      <c r="S62" s="65">
        <f>IF('SSR 21'!$G$10&lt;=2,'PR sum'!$B62/13,0)</f>
        <v>0</v>
      </c>
      <c r="T62" s="65">
        <f>IF('SSR 21'!$G$10&lt;=3,'PR sum'!$B62/13,0)</f>
        <v>0</v>
      </c>
      <c r="U62" s="65">
        <f>IF('SSR 21'!$G$10&lt;=4,'PR sum'!$B62/13,0)</f>
        <v>0</v>
      </c>
      <c r="V62" s="65">
        <f>IF('SSR 21'!$G$10&lt;=5,'PR sum'!$B62/13,0)</f>
        <v>0</v>
      </c>
      <c r="W62" s="65">
        <f>IF('SSR 21'!$G$10&lt;=6,'PR sum'!$B62/13,0)</f>
        <v>0</v>
      </c>
      <c r="X62" s="65">
        <f>IF('SSR 21'!$G$10&lt;=7,'PR sum'!$B62/13,0)</f>
        <v>0</v>
      </c>
      <c r="Y62" s="65">
        <f>IF('SSR 21'!$G$10&lt;=8,'PR sum'!$B62/13,0)</f>
        <v>0</v>
      </c>
      <c r="Z62" s="65">
        <f>IF('SSR 21'!$G$10&lt;=9,'PR sum'!$B62/13,0)</f>
        <v>0</v>
      </c>
      <c r="AA62" s="65">
        <f>IF('SSR 21'!$G$10&lt;=10,'PR sum'!$B62/13,0)</f>
        <v>0</v>
      </c>
      <c r="AB62" s="65">
        <f>IF('SSR 1'!$G$10&lt;=11,'PR sum'!$B62/13,0)</f>
        <v>0</v>
      </c>
      <c r="AC62" s="65">
        <f>IF('SSR 21'!$G$10&lt;=12,'PR sum'!$B62/13,0)</f>
        <v>0</v>
      </c>
      <c r="AD62" s="65">
        <f>IF('SSR 21'!$G$10&lt;=13,'PR sum'!$B62/13,0)</f>
        <v>0</v>
      </c>
      <c r="AF62" s="65">
        <f>IF('SSR 21'!$G$10&lt;2,'PR sum'!$C62/13,0)</f>
        <v>0</v>
      </c>
      <c r="AG62" s="65">
        <f>IF('SSR 21'!$G$10&lt;=2,'PR sum'!$C62/13,0)</f>
        <v>0</v>
      </c>
      <c r="AH62" s="65">
        <f>IF('SSR 21'!$G$10&lt;=3,'PR sum'!$C62/13,0)</f>
        <v>0</v>
      </c>
      <c r="AI62" s="65">
        <f>IF('SSR 21'!$G$10&lt;=4,'PR sum'!$C62/13,0)</f>
        <v>0</v>
      </c>
      <c r="AJ62" s="65">
        <f>IF('SSR 21'!$G$10&lt;=5,'PR sum'!$C62/13,0)</f>
        <v>0</v>
      </c>
      <c r="AK62" s="65">
        <f>IF('SSR 21'!$G$10&lt;=6,'PR sum'!$C62/13,0)</f>
        <v>0</v>
      </c>
      <c r="AL62" s="65">
        <f>IF('SSR 21'!$G$10&lt;=7,'PR sum'!$C62/13,0)</f>
        <v>0</v>
      </c>
      <c r="AM62" s="65">
        <f>IF('SSR 21'!$G$10&lt;=8,'PR sum'!$C62/13,0)</f>
        <v>0</v>
      </c>
      <c r="AN62" s="65">
        <f>IF('SSR 21'!$G$10&lt;=9,'PR sum'!$C62/13,0)</f>
        <v>0</v>
      </c>
      <c r="AO62" s="65">
        <f>IF('SSR 21'!$G$10&lt;=10,'PR sum'!$C62/13,0)</f>
        <v>0</v>
      </c>
      <c r="AP62" s="65">
        <f>IF('SSR 1'!$G$10&lt;=11,'PR sum'!$C62/13,0)</f>
        <v>0</v>
      </c>
      <c r="AQ62" s="65">
        <f>IF('SSR 21'!$G$10&lt;=12,'PR sum'!$C62/13,0)</f>
        <v>0</v>
      </c>
      <c r="AR62" s="65">
        <f>IF('SSR 21'!$G$10&lt;=13,'PR sum'!$C62/13,0)</f>
        <v>0</v>
      </c>
      <c r="AT62" s="65">
        <f>IF('SSR 21'!$G$10&lt;2,'PR sum'!$D62/13,0)</f>
        <v>0</v>
      </c>
      <c r="AU62" s="65">
        <f>IF('SSR 21'!$G$10&lt;=2,'PR sum'!$D62/13,0)</f>
        <v>0</v>
      </c>
      <c r="AV62" s="65">
        <f>IF('SSR 21'!$G$10&lt;=3,'PR sum'!$D62/13,0)</f>
        <v>0</v>
      </c>
      <c r="AW62" s="65">
        <f>IF('SSR 21'!$G$10&lt;=4,'PR sum'!$D62/13,0)</f>
        <v>0</v>
      </c>
      <c r="AX62" s="65">
        <f>IF('SSR 21'!$G$10&lt;=5,'PR sum'!$D62/13,0)</f>
        <v>0</v>
      </c>
      <c r="AY62" s="65">
        <f>IF('SSR 21'!$G$10&lt;=6,'PR sum'!$D62/13,0)</f>
        <v>0</v>
      </c>
      <c r="AZ62" s="65">
        <f>IF('SSR 21'!$G$10&lt;=7,'PR sum'!$D62/13,0)</f>
        <v>0</v>
      </c>
      <c r="BA62" s="65">
        <f>IF('SSR 21'!$G$10&lt;=8,'PR sum'!$D62/13,0)</f>
        <v>0</v>
      </c>
      <c r="BB62" s="65">
        <f>IF('SSR 21'!$G$10&lt;=9,'PR sum'!$D62/13,0)</f>
        <v>0</v>
      </c>
      <c r="BC62" s="65">
        <f>IF('SSR 21'!$G$10&lt;=10,'PR sum'!$D62/13,0)</f>
        <v>0</v>
      </c>
      <c r="BD62" s="65">
        <f>IF('SSR 1'!$G$10&lt;=11,'PR sum'!$D62/13,0)</f>
        <v>0</v>
      </c>
      <c r="BE62" s="65">
        <f>IF('SSR 21'!$G$10&lt;=12,'PR sum'!$D62/13,0)</f>
        <v>0</v>
      </c>
      <c r="BF62" s="65">
        <f>IF('SSR 21'!$G$10&lt;=13,'PR sum'!$D62/13,0)</f>
        <v>0</v>
      </c>
      <c r="BH62" s="65">
        <f>IF('SSR 21'!$G$10&lt;2,'PR sum'!$E62/13,0)</f>
        <v>0</v>
      </c>
      <c r="BI62" s="65">
        <f>IF('SSR 21'!$G$10&lt;=2,'PR sum'!$E62/13,0)</f>
        <v>0</v>
      </c>
      <c r="BJ62" s="65">
        <f>IF('SSR 21'!$G$10&lt;=3,'PR sum'!$E62/13,0)</f>
        <v>0</v>
      </c>
      <c r="BK62" s="65">
        <f>IF('SSR 21'!$G$10&lt;=4,'PR sum'!$E62/13,0)</f>
        <v>0</v>
      </c>
      <c r="BL62" s="65">
        <f>IF('SSR 21'!$G$10&lt;=5,'PR sum'!$E62/13,0)</f>
        <v>0</v>
      </c>
      <c r="BM62" s="65">
        <f>IF('SSR 21'!$G$10&lt;=6,'PR sum'!$E62/13,0)</f>
        <v>0</v>
      </c>
      <c r="BN62" s="65">
        <f>IF('SSR 21'!$G$10&lt;=7,'PR sum'!$E62/13,0)</f>
        <v>0</v>
      </c>
      <c r="BO62" s="65">
        <f>IF('SSR 21'!$G$10&lt;=8,'PR sum'!$E62/13,0)</f>
        <v>0</v>
      </c>
      <c r="BP62" s="65">
        <f>IF('SSR 21'!$G$10&lt;=9,'PR sum'!$E62/13,0)</f>
        <v>0</v>
      </c>
      <c r="BQ62" s="65">
        <f>IF('SSR 21'!$G$10&lt;=10,'PR sum'!$E62/13,0)</f>
        <v>0</v>
      </c>
      <c r="BR62" s="65">
        <f>IF('SSR 1'!$G$10&lt;=11,'PR sum'!$E62/13,0)</f>
        <v>0</v>
      </c>
      <c r="BS62" s="65">
        <f>IF('SSR 21'!$G$10&lt;=12,'PR sum'!$E62/13,0)</f>
        <v>0</v>
      </c>
      <c r="BT62" s="65">
        <f>IF('SSR 21'!$G$10&lt;=13,'PR sum'!$E62/13,0)</f>
        <v>0</v>
      </c>
      <c r="BV62" s="65">
        <f>IF('SSR 21'!$G$10&lt;2,'PR sum'!$F62/13,0)</f>
        <v>0</v>
      </c>
      <c r="BW62" s="65">
        <f>IF('SSR 21'!$G$10&lt;=2,'PR sum'!$F62/13,0)</f>
        <v>0</v>
      </c>
      <c r="BX62" s="65">
        <f>IF('SSR 21'!$G$10&lt;=3,'PR sum'!$F62/13,0)</f>
        <v>0</v>
      </c>
      <c r="BY62" s="65">
        <f>IF('SSR 21'!$G$10&lt;=4,'PR sum'!$F62/13,0)</f>
        <v>0</v>
      </c>
      <c r="BZ62" s="65">
        <f>IF('SSR 21'!$G$10&lt;=5,'PR sum'!$F62/13,0)</f>
        <v>0</v>
      </c>
      <c r="CA62" s="65">
        <f>IF('SSR 21'!$G$10&lt;=6,'PR sum'!$F62/13,0)</f>
        <v>0</v>
      </c>
      <c r="CB62" s="65">
        <f>IF('SSR 21'!$G$10&lt;=7,'PR sum'!$F62/13,0)</f>
        <v>0</v>
      </c>
      <c r="CC62" s="65">
        <f>IF('SSR 21'!$G$10&lt;=8,'PR sum'!$F62/13,0)</f>
        <v>0</v>
      </c>
      <c r="CD62" s="65">
        <f>IF('SSR 21'!$G$10&lt;=9,'PR sum'!$F62/13,0)</f>
        <v>0</v>
      </c>
      <c r="CE62" s="65">
        <f>IF('SSR 21'!$G$10&lt;=10,'PR sum'!$F62/13,0)</f>
        <v>0</v>
      </c>
      <c r="CF62" s="65">
        <f>IF('SSR 1'!$G$10&lt;=11,'PR sum'!$F62/13,0)</f>
        <v>0</v>
      </c>
      <c r="CG62" s="65">
        <f>IF('SSR 21'!$G$10&lt;=12,'PR sum'!$F62/13,0)</f>
        <v>0</v>
      </c>
      <c r="CH62" s="65">
        <f>IF('SSR 21'!$G$10&lt;=13,'PR sum'!$F62/13,0)</f>
        <v>0</v>
      </c>
      <c r="CJ62" s="299">
        <f t="shared" ref="CJ62" si="172">IF(SUM(R62,AF62,AT62,BH62,BV62)&lt;$J$4,SUM(R62,AF62,AT62,BH62,BV62)*$J$5,($J$4*$J$5))</f>
        <v>0</v>
      </c>
      <c r="CK62" s="299">
        <f>IF(SUM($R62:S62,$AF62:AG62,$AT62:AU62,$BH62:BI62,$BV62:BW62)&lt;$J$4,(SUM($R62:S62,$AF62:$AG62,$AT62:$AU62,$BH62:BI62,$BV62:BW62)*$J$5)-SUM($CJ62:CJ62),(($J$4*$J$5)-SUM($CJ62:CJ62)))</f>
        <v>0</v>
      </c>
      <c r="CL62" s="299">
        <f>IF(SUM($R62:T62,$AF62:AH62,$AT62:AV62,$BH62:BJ62,$BV62:BX62)&lt;$J$4,(SUM($R62:T62,$AF62:$AG62,$AT62:$AU62,$BH62:BJ62,$BV62:BX62)*$J$5)-SUM($CJ62:CK62),(($J$4*$J$5)-SUM($CJ62:CK62)))</f>
        <v>0</v>
      </c>
      <c r="CM62" s="299">
        <f>IF(SUM($R62:U62,$AF62:AI62,$AT62:AW62,$BH62:BK62,$BV62:BY62)&lt;$J$4,(SUM($R62:U62,$AF62:$AG62,$AT62:$AU62,$BH62:BK62,$BV62:BY62)*$J$5)-SUM($CJ62:CL62),(($J$4*$J$5)-SUM($CJ62:CL62)))</f>
        <v>0</v>
      </c>
      <c r="CN62" s="299">
        <f>IF(SUM($R62:V62,$AF62:AJ62,$AT62:AX62,$BH62:BL62,$BV62:BZ62)&lt;$J$4,(SUM($R62:V62,$AF62:$AG62,$AT62:$AU62,$BH62:BL62,$BV62:BZ62)*$J$5)-SUM($CJ62:CM62),(($J$4*$J$5)-SUM($CJ62:CM62)))</f>
        <v>0</v>
      </c>
      <c r="CO62" s="299">
        <f>IF(SUM($R62:W62,$AF62:AK62,$AT62:AY62,$BH62:BM62,$BV62:CA62)&lt;$J$4,(SUM($R62:W62,$AF62:$AG62,$AT62:$AU62,$BH62:BM62,$BV62:CA62)*$J$5)-SUM($CJ62:CN62),(($J$4*$J$5)-SUM($CJ62:CN62)))</f>
        <v>0</v>
      </c>
      <c r="CP62" s="299">
        <f>IF(SUM($R62:X62,$AF62:AL62,$AT62:AZ62,$BH62:BN62,$BV62:CB62)&lt;$J$4,(SUM($R62:X62,$AF62:$AG62,$AT62:$AU62,$BH62:BN62,$BV62:CB62)*$J$5)-SUM($CJ62:CO62),(($J$4*$J$5)-SUM($CJ62:CO62)))</f>
        <v>0</v>
      </c>
      <c r="CQ62" s="299">
        <f>IF(SUM($R62:Y62,$AF62:AM62,$AT62:BA62,$BH62:BO62,$BV62:CC62)&lt;$J$4,(SUM($R62:Y62,$AF62:$AG62,$AT62:$AU62,$BH62:BO62,$BV62:CC62)*$J$5)-SUM($CJ62:CP62),(($J$4*$J$5)-SUM($CJ62:CP62)))</f>
        <v>0</v>
      </c>
      <c r="CR62" s="299">
        <f>IF(SUM($R62:Z62,$AF62:AN62,$AT62:BB62,$BH62:BP62,$BV62:CD62)&lt;$J$4,(SUM($R62:Z62,$AF62:$AG62,$AT62:$AU62,$BH62:BP62,$BV62:CD62)*$J$5)-SUM($CJ62:CQ62),(($J$4*$J$5)-SUM($CJ62:CQ62)))</f>
        <v>0</v>
      </c>
      <c r="CS62" s="299">
        <f>IF(SUM($R62:AA62,$AF62:AO62,$AT62:BC62,$BH62:BQ62,$BV62:CE62)&lt;$J$4,(SUM($R62:AA62,$AF62:$AG62,$AT62:$AU62,$BH62:BQ62,$BV62:CE62)*$J$5)-SUM($CJ62:CR62),(($J$4*$J$5)-SUM($CJ62:CR62)))</f>
        <v>0</v>
      </c>
      <c r="CT62" s="299">
        <f>IF(SUM($R62:AB62,$AF62:AP62,$AT62:BD62,$BH62:BR62,$BV62:CF62)&lt;$J$4,(SUM($R62:AB62,$AF62:$AG62,$AT62:$AU62,$BH62:BR62,$BV62:CF62)*$J$5)-SUM($CJ62:CS62),(($J$4*$J$5)-SUM($CJ62:CS62)))</f>
        <v>0</v>
      </c>
      <c r="CU62" s="299">
        <f>IF(SUM($R62:AC62,$AF62:AQ62,$AT62:BE62,$BH62:BS62,$BV62:CG62)&lt;$J$4,(SUM($R62:AC62,$AF62:$AG62,$AT62:$AU62,$BH62:BS62,$BV62:CG62)*$J$5)-SUM($CJ62:CT62),(($J$4*$J$5)-SUM($CJ62:CT62)))</f>
        <v>0</v>
      </c>
      <c r="CV62" s="299">
        <f>IF(SUM($R62:AD62,$AF62:AR62,$AT62:BF62,$BH62:BT62,$BV62:CH62)&lt;$J$4,(SUM($R62:AD62,$AF62:$AG62,$AT62:$AU62,$BH62:BT62,$BV62:CH62)*$J$5)-SUM($CJ62:CU62),(($J$4*$J$5)-SUM($CJ62:CU62)))</f>
        <v>0</v>
      </c>
      <c r="CX62" s="299">
        <f t="shared" ref="CX62" si="173">IF(SUM(R62,AF62,AT62,BH62,BV62)&lt;$K$4,SUM(R62,AF62,AT62,BH62,BV62)*$K$5,($K$4*$K$5))</f>
        <v>0</v>
      </c>
      <c r="CY62" s="299">
        <f>IF(SUM($R62:S62,$AF62:AG62,$AT62:AU62,$BH62:BI62,$BV62:BW62)&lt;$K$4,(SUM($R62:S62,$AF62:AG62,$AT62:AU62,$BH62:BI62,$BV62:BW62)*$K$5)-SUM($CX62),(($K$4*$K$5)-SUM($CX62)))</f>
        <v>0</v>
      </c>
      <c r="CZ62" s="299">
        <f>IF(SUM($R62:T62,$AF62:AH62,$AT62:AV62,$BH62:BJ62,$BV62:BX62)&lt;$K$4,(SUM($R62:T62,$AF62:AH62,$AT62:AV62,$BH62:BJ62,$BV62:BX62)*$K$5)-SUM($CX62:CY62),(($K$4*$K$5)-SUM($CX62:CY62)))</f>
        <v>0</v>
      </c>
      <c r="DA62" s="299">
        <f>IF(SUM($R62:U62,$AF62:AI62,$AT62:AW62,$BH62:BK62,$BV62:BY62)&lt;$K$4,(SUM($R62:U62,$AF62:AI62,$AT62:AW62,$BH62:BK62,$BV62:BY62)*$K$5)-SUM($CX62:CZ62),(($K$4*$K$5)-SUM($CX62:CZ62)))</f>
        <v>0</v>
      </c>
      <c r="DB62" s="299">
        <f>IF(SUM($R62:V62,$AF62:AJ62,$AT62:AX62,$BH62:BL62,$BV62:BZ62)&lt;$K$4,(SUM($R62:V62,$AF62:AJ62,$AT62:AX62,$BH62:BL62,$BV62:BZ62)*$K$5)-SUM($CX62:DA62),(($K$4*$K$5)-SUM($CX62:DA62)))</f>
        <v>0</v>
      </c>
      <c r="DC62" s="299">
        <f>IF(SUM($R62:W62,$AF62:AK62,$AT62:AY62,$BH62:BM62,$BV62:CA62)&lt;$K$4,(SUM($R62:W62,$AF62:AK62,$AT62:AY62,$BH62:BM62,$BV62:CA62)*$K$5)-SUM($CX62:DB62),(($K$4*$K$5)-SUM($CX62:DB62)))</f>
        <v>0</v>
      </c>
      <c r="DD62" s="299">
        <f>IF(SUM($R62:X62,$AF62:AL62,$AT62:AZ62,$BH62:BN62,$BV62:CB62)&lt;$K$4,(SUM($R62:X62,$AF62:AL62,$AT62:AZ62,$BH62:BN62,$BV62:CB62)*$K$5)-SUM($CX62:DC62),(($K$4*$K$5)-SUM($CX62:DC62)))</f>
        <v>0</v>
      </c>
      <c r="DE62" s="299">
        <f>IF(SUM($R62:Y62,$AF62:AM62,$AT62:BA62,$BH62:BO62,$BV62:CC62)&lt;$K$4,(SUM($R62:Y62,$AF62:AM62,$AT62:BA62,$BH62:BO62,$BV62:CC62)*$K$5)-SUM($CX62:DD62),(($K$4*$K$5)-SUM($CX62:DD62)))</f>
        <v>0</v>
      </c>
      <c r="DF62" s="299">
        <f>IF(SUM($R62:Z62,$AF62:AN62,$AT62:BB62,$BH62:BP62,$BV62:CD62)&lt;$K$4,(SUM($R62:Z62,$AF62:AN62,$AT62:BB62,$BH62:BP62,$BV62:CD62)*$K$5)-SUM($CX62:DE62),(($K$4*$K$5)-SUM($CX62:DE62)))</f>
        <v>0</v>
      </c>
      <c r="DG62" s="299">
        <f>IF(SUM($R62:AA62,$AF62:AO62,$AT62:BC62,$BH62:BQ62,$BV62:CE62)&lt;$K$4,(SUM($R62:AA62,$AF62:AO62,$AT62:BC62,$BH62:BQ62,$BV62:CE62)*$K$5)-SUM($CX62:DF62),(($K$4*$K$5)-SUM($CX62:DF62)))</f>
        <v>0</v>
      </c>
      <c r="DH62" s="299">
        <f>IF(SUM($R62:AB62,$AF62:AP62,$AT62:BD62,$BH62:BR62,$BV62:CF62)&lt;$K$4,(SUM($R62:AB62,$AF62:AP62,$AT62:BD62,$BH62:BR62,$BV62:CF62)*$K$5)-SUM($CX62:DG62),(($K$4*$K$5)-SUM($CX62:DG62)))</f>
        <v>0</v>
      </c>
      <c r="DI62" s="299">
        <f>IF(SUM($R62:AC62,$AF62:AQ62,$AT62:BE62,$BH62:BS62,$BV62:CG62)&lt;$K$4,(SUM($R62:AC62,$AF62:AQ62,$AT62:BE62,$BH62:BS62,$BV62:CG62)*$K$5)-SUM($CX62:DH62),(($K$4*$K$5)-SUM($CX62:DH62)))</f>
        <v>0</v>
      </c>
      <c r="DJ62" s="299">
        <f>IF(SUM($R62:AD62,$AF62:AR62,$AT62:BF62,$BH62:BT62,$BV62:CH62)&lt;$K$4,(SUM($R62:AD62,$AF62:AR62,$AT62:BF62,$BH62:BT62,$BV62:CH62)*$K$5)-SUM($CX62:DI62),(($K$4*$K$5)-SUM($CX62:DI62)))</f>
        <v>0</v>
      </c>
      <c r="DL62" s="299">
        <f t="shared" ref="DL62" si="174">SUM(R62,AF62,AT62,BH62,BV62)*$L$5</f>
        <v>0</v>
      </c>
      <c r="DM62" s="299">
        <f t="shared" ref="DM62" si="175">SUM(S62,AG62,AU62,BI62,BW62)*$L$5</f>
        <v>0</v>
      </c>
      <c r="DN62" s="299">
        <f t="shared" ref="DN62" si="176">SUM(T62,AH62,AV62,BJ62,BX62)*$L$5</f>
        <v>0</v>
      </c>
      <c r="DO62" s="299">
        <f t="shared" ref="DO62" si="177">SUM(U62,AI62,AW62,BK62,BY62)*$L$5</f>
        <v>0</v>
      </c>
      <c r="DP62" s="299">
        <f t="shared" ref="DP62" si="178">SUM(V62,AJ62,AX62,BL62,BZ62)*$L$5</f>
        <v>0</v>
      </c>
      <c r="DQ62" s="299">
        <f t="shared" ref="DQ62" si="179">SUM(W62,AK62,AY62,BM62,CA62)*$L$5</f>
        <v>0</v>
      </c>
      <c r="DR62" s="299">
        <f t="shared" ref="DR62" si="180">SUM(X62,AL62,AZ62,BN62,CB62)*$L$5</f>
        <v>0</v>
      </c>
      <c r="DS62" s="299">
        <f t="shared" ref="DS62" si="181">SUM(Y62,AM62,BA62,BO62,CC62)*$L$5</f>
        <v>0</v>
      </c>
      <c r="DT62" s="299">
        <f t="shared" ref="DT62" si="182">SUM(Z62,AN62,BB62,BP62,CD62)*$L$5</f>
        <v>0</v>
      </c>
      <c r="DU62" s="299">
        <f t="shared" ref="DU62" si="183">SUM(AA62,AO62,BC62,BQ62,CE62)*$L$5</f>
        <v>0</v>
      </c>
      <c r="DV62" s="299">
        <f t="shared" ref="DV62" si="184">SUM(AB62,AP62,BD62,BR62,CF62)*$L$5</f>
        <v>0</v>
      </c>
      <c r="DW62" s="299">
        <f t="shared" ref="DW62" si="185">SUM(AC62,AQ62,BE62,BS62,CG62)*$L$5</f>
        <v>0</v>
      </c>
      <c r="DX62" s="299">
        <f t="shared" ref="DX62" si="186">SUM(AD62,AR62,BF62,BT62,CH62)*$L$5</f>
        <v>0</v>
      </c>
      <c r="DZ62" s="299">
        <f>IF(SUM($R62:R62,$AF62:AF62,$AT62:AT62,$BH62:BH62,$BV62:BV62)&lt;$M$4,SUM(R62,AF62,AT62,BH62,BV62)*$M$5,($M$4*$M$5-SUM(DY62:$DZ62)))</f>
        <v>0</v>
      </c>
      <c r="EA62" s="299">
        <f>IF(SUM($R62:S62,$AF62:AG62,$AT62:AU62,$BH62:BI62,$BV62:BW62)&lt;$M$4,SUM(S62,AG62,AU62,BI62,BW62)*$M$5,($M$4*$M$5-SUM($DZ62:DZ62)))</f>
        <v>0</v>
      </c>
      <c r="EB62" s="299">
        <f>IF(SUM($R62:T62,$AF62:AH62,$AT62:AV62,$BH62:BJ62,$BV62:BX62)&lt;$M$4,SUM(T62,AH62,AV62,BJ62,BX62)*$M$5,($M$4*$M$5-SUM($DZ62:EA62)))</f>
        <v>0</v>
      </c>
      <c r="EC62" s="299">
        <f>IF(SUM($R62:U62,$AF62:AI62,$AT62:AW62,$BH62:BK62,$BV62:BY62)&lt;$M$4,SUM(U62,AI62,AW62,BK62,BY62)*$M$5,($M$4*$M$5-SUM($DZ62:EB62)))</f>
        <v>0</v>
      </c>
      <c r="ED62" s="299">
        <f>IF(SUM($R62:V62,$AF62:AJ62,$AT62:AX62,$BH62:BL62,$BV62:BZ62)&lt;$M$4,SUM(V62,AJ62,AX62,BL62,BZ62)*$M$5,($M$4*$M$5-SUM($DZ62:EC62)))</f>
        <v>0</v>
      </c>
      <c r="EE62" s="299">
        <f>IF(SUM($R62:W62,$AF62:AK62,$AT62:AY62,$BH62:BM62,$BV62:CA62)&lt;$M$4,SUM(W62,AK62,AY62,BM62,CA62)*$M$5,($M$4*$M$5-SUM($DZ62:ED62)))</f>
        <v>0</v>
      </c>
      <c r="EF62" s="299">
        <f>IF(SUM($R62:X62,$AF62:AL62,$AT62:AZ62,$BH62:BN62,$BV62:CB62)&lt;$M$4,SUM(X62,AL62,AZ62,BN62,CB62)*$M$5,($M$4*$M$5-SUM($DZ62:EE62)))</f>
        <v>0</v>
      </c>
      <c r="EG62" s="299">
        <f>IF(SUM($R62:Y62,$AF62:AM62,$AT62:BA62,$BH62:BO62,$BV62:CC62)&lt;$M$4,SUM(Y62,AM62,BA62,BO62,CC62)*$M$5,($M$4*$M$5-SUM($DZ62:EF62)))</f>
        <v>0</v>
      </c>
      <c r="EH62" s="299">
        <f>IF(SUM($R62:Z62,$AF62:AN62,$AT62:BB62,$BH62:BP62,$BV62:CD62)&lt;$M$4,SUM(Z62,AN62,BB62,BP62,CD62)*$M$5,($M$4*$M$5-SUM($DZ62:EG62)))</f>
        <v>0</v>
      </c>
      <c r="EI62" s="299">
        <f>IF(SUM($R62:AA62,$AF62:AO62,$AT62:BC62,$BH62:BQ62,$BV62:CE62)&lt;$M$4,SUM(AA62,AO62,BC62,BQ62,CE62)*$M$5,($M$4*$M$5-SUM($DZ62:EH62)))</f>
        <v>0</v>
      </c>
      <c r="EJ62" s="299">
        <f>IF(SUM($R62:AB62,$AF62:AP62,$AT62:BD62,$BH62:BR62,$BV62:CF62)&lt;$M$4,SUM(AB62,AP62,BD62,BR62,CF62)*$M$5,($M$4*$M$5-SUM($DZ62:EI62)))</f>
        <v>0</v>
      </c>
      <c r="EK62" s="299">
        <f>IF(SUM($R62:AC62,$AF62:AQ62,$AT62:BE62,$BH62:BS62,$BV62:CG62)&lt;$M$4,SUM(AC62,AQ62,BE62,BS62,CG62)*$M$5,($M$4*$M$5-SUM($DZ62:EJ62)))</f>
        <v>0</v>
      </c>
      <c r="EL62" s="299">
        <f>IF(SUM($R62:AD62,$AF62:AR62,$AT62:BF62,$BH62:BT62,$BV62:CH62)&lt;$M$4,SUM(AD62,AR62,BF62,BT62,CH62)*$M$5,($M$4*$M$5-SUM($DZ62:EK62)))</f>
        <v>0</v>
      </c>
      <c r="EN62" s="299">
        <f t="shared" ref="EN62" si="187">SUM(CJ62,CX62,DL62,DZ62)</f>
        <v>0</v>
      </c>
      <c r="EO62" s="299">
        <f t="shared" ref="EO62" si="188">SUM(CK62,CY62,DM62,EA62)</f>
        <v>0</v>
      </c>
      <c r="EP62" s="299">
        <f t="shared" ref="EP62" si="189">SUM(CL62,CZ62,DN62,EB62)</f>
        <v>0</v>
      </c>
      <c r="EQ62" s="299">
        <f t="shared" ref="EQ62" si="190">SUM(CM62,DA62,DO62,EC62)</f>
        <v>0</v>
      </c>
      <c r="ER62" s="299">
        <f t="shared" ref="ER62" si="191">SUM(CN62,DB62,DP62,ED62)</f>
        <v>0</v>
      </c>
      <c r="ES62" s="299">
        <f t="shared" ref="ES62" si="192">SUM(CO62,DC62,DQ62,EE62)</f>
        <v>0</v>
      </c>
      <c r="ET62" s="299">
        <f t="shared" ref="ET62" si="193">SUM(CP62,DD62,DR62,EF62)</f>
        <v>0</v>
      </c>
      <c r="EU62" s="299">
        <f t="shared" ref="EU62" si="194">SUM(CQ62,DE62,DS62,EG62)</f>
        <v>0</v>
      </c>
      <c r="EV62" s="299">
        <f t="shared" ref="EV62" si="195">SUM(CR62,DF62,DT62,EH62)</f>
        <v>0</v>
      </c>
      <c r="EW62" s="299">
        <f t="shared" ref="EW62" si="196">SUM(CS62,DG62,DU62,EI62)</f>
        <v>0</v>
      </c>
      <c r="EX62" s="299">
        <f t="shared" ref="EX62" si="197">SUM(CT62,DH62,DV62,EJ62)</f>
        <v>0</v>
      </c>
      <c r="EY62" s="299">
        <f t="shared" ref="EY62" si="198">SUM(CU62,DI62,DW62,EK62)</f>
        <v>0</v>
      </c>
      <c r="EZ62" s="299">
        <f t="shared" ref="EZ62" si="199">SUM(CV62,DJ62,DX62,EL62)</f>
        <v>0</v>
      </c>
    </row>
    <row r="63" spans="1:156" collapsed="1" x14ac:dyDescent="0.2">
      <c r="A63" s="43"/>
      <c r="B63" s="30"/>
      <c r="C63" s="30"/>
      <c r="D63" s="30"/>
      <c r="E63" s="30"/>
      <c r="F63" s="30"/>
      <c r="G63" s="63"/>
      <c r="H63" s="310"/>
      <c r="I63" s="302"/>
      <c r="J63" s="299"/>
      <c r="K63" s="299"/>
      <c r="L63" s="299"/>
      <c r="M63" s="299">
        <f t="shared" si="100"/>
        <v>0</v>
      </c>
      <c r="N63" s="299"/>
      <c r="O63" s="103"/>
    </row>
    <row r="64" spans="1:156" x14ac:dyDescent="0.2">
      <c r="A64" s="68" t="str">
        <f>+'Trn 1'!$B$9</f>
        <v>TRN 1</v>
      </c>
      <c r="B64" s="29">
        <f>+'Trn 1'!$G$24</f>
        <v>0</v>
      </c>
      <c r="C64" s="29">
        <f>SUM('Trn 1'!$G$31:$G$34)</f>
        <v>0</v>
      </c>
      <c r="D64" s="29">
        <f>+'Trn 1'!$G$27</f>
        <v>0</v>
      </c>
      <c r="E64" s="29">
        <f>+'Trn 1'!$G$36</f>
        <v>0</v>
      </c>
      <c r="F64" s="29">
        <f>SUM('Trn 1'!$G$38:$G$44)</f>
        <v>0</v>
      </c>
      <c r="G64" s="63">
        <f>SUM(B64:F64)</f>
        <v>0</v>
      </c>
      <c r="H64" s="310"/>
      <c r="I64" s="302"/>
      <c r="J64" s="299">
        <f>$J$5*G64</f>
        <v>0</v>
      </c>
      <c r="K64" s="299">
        <f>$K$5*G64</f>
        <v>0</v>
      </c>
      <c r="L64" s="299">
        <f>$L$5*G64</f>
        <v>0</v>
      </c>
      <c r="M64" s="299">
        <f t="shared" si="100"/>
        <v>0</v>
      </c>
      <c r="N64" s="299">
        <f>SUM(J64:M64)</f>
        <v>0</v>
      </c>
      <c r="O64" s="103"/>
      <c r="R64" s="65">
        <f>IF('Trn 1'!$G$10&lt;2,'PR sum'!$B64/13,0)</f>
        <v>0</v>
      </c>
      <c r="S64" s="65">
        <f>IF('Trn 1'!$G$10&lt;=2,'PR sum'!$B64/13,0)</f>
        <v>0</v>
      </c>
      <c r="T64" s="65">
        <f>IF('Trn 1'!$G$10&lt;=3,'PR sum'!$B64/13,0)</f>
        <v>0</v>
      </c>
      <c r="U64" s="65">
        <f>IF('Trn 1'!$G$10&lt;=4,'PR sum'!$B64/13,0)</f>
        <v>0</v>
      </c>
      <c r="V64" s="65">
        <f>IF('Trn 1'!$G$10&lt;=5,'PR sum'!$B64/13,0)</f>
        <v>0</v>
      </c>
      <c r="W64" s="65">
        <f>IF('Trn 1'!$G$10&lt;=6,'PR sum'!$B64/13,0)</f>
        <v>0</v>
      </c>
      <c r="X64" s="65">
        <f>IF('Trn 1'!$G$10&lt;=7,'PR sum'!$B64/13,0)</f>
        <v>0</v>
      </c>
      <c r="Y64" s="65">
        <f>IF('Trn 1'!$G$10&lt;=8,'PR sum'!$B64/13,0)</f>
        <v>0</v>
      </c>
      <c r="Z64" s="65">
        <f>IF('Trn 1'!$G$10&lt;=9,'PR sum'!$B64/13,0)</f>
        <v>0</v>
      </c>
      <c r="AA64" s="65">
        <f>IF('Trn 1'!$G$10&lt;=10,'PR sum'!$B64/13,0)</f>
        <v>0</v>
      </c>
      <c r="AB64" s="65">
        <f>IF('Trn 1'!$G$10&lt;=11,'PR sum'!$B64/13,0)</f>
        <v>0</v>
      </c>
      <c r="AC64" s="65">
        <f>IF('Trn 1'!$G$10&lt;=12,'PR sum'!$B64/13,0)</f>
        <v>0</v>
      </c>
      <c r="AD64" s="65">
        <f>IF('Trn 1'!$G$10&lt;=13,'PR sum'!$B64/13,0)</f>
        <v>0</v>
      </c>
      <c r="AF64" s="65">
        <f>IF('Trn 1'!$G$10&lt;2,'PR sum'!$C64/13,0)</f>
        <v>0</v>
      </c>
      <c r="AG64" s="65">
        <f>IF('Trn 1'!$G$10&lt;=2,'PR sum'!$C64/13,0)</f>
        <v>0</v>
      </c>
      <c r="AH64" s="65">
        <f>IF('Trn 1'!$G$10&lt;=3,'PR sum'!$C64/13,0)</f>
        <v>0</v>
      </c>
      <c r="AI64" s="65">
        <f>IF('Trn 1'!$G$10&lt;=4,'PR sum'!$C64/13,0)</f>
        <v>0</v>
      </c>
      <c r="AJ64" s="65">
        <f>IF('Trn 1'!$G$10&lt;=5,'PR sum'!$C64/13,0)</f>
        <v>0</v>
      </c>
      <c r="AK64" s="65">
        <f>IF('Trn 1'!$G$10&lt;=6,'PR sum'!$C64/13,0)</f>
        <v>0</v>
      </c>
      <c r="AL64" s="65">
        <f>IF('Trn 1'!$G$10&lt;=7,'PR sum'!$C64/13,0)</f>
        <v>0</v>
      </c>
      <c r="AM64" s="65">
        <f>IF('Trn 1'!$G$10&lt;=8,'PR sum'!$C64/13,0)</f>
        <v>0</v>
      </c>
      <c r="AN64" s="65">
        <f>IF('Trn 1'!$G$10&lt;=9,'PR sum'!$C64/13,0)</f>
        <v>0</v>
      </c>
      <c r="AO64" s="65">
        <f>IF('Trn 1'!$G$10&lt;=10,'PR sum'!$C64/13,0)</f>
        <v>0</v>
      </c>
      <c r="AP64" s="65">
        <f>IF('Trn 1'!$G$10&lt;=11,'PR sum'!$C64/13,0)</f>
        <v>0</v>
      </c>
      <c r="AQ64" s="65">
        <f>IF('Trn 1'!$G$10&lt;=12,'PR sum'!$C64/13,0)</f>
        <v>0</v>
      </c>
      <c r="AR64" s="65">
        <f>IF('Trn 1'!$G$10&lt;=13,'PR sum'!$C64/13,0)</f>
        <v>0</v>
      </c>
      <c r="AT64" s="65">
        <f>IF('Trn 1'!$G$10&lt;2,'PR sum'!$D64/13,0)</f>
        <v>0</v>
      </c>
      <c r="AU64" s="65">
        <f>IF('Trn 1'!$G$10&lt;=2,'PR sum'!$D64/13,0)</f>
        <v>0</v>
      </c>
      <c r="AV64" s="65">
        <f>IF('Trn 1'!$G$10&lt;=3,'PR sum'!$D64/13,0)</f>
        <v>0</v>
      </c>
      <c r="AW64" s="65">
        <f>IF('Trn 1'!$G$10&lt;=4,'PR sum'!$D64/13,0)</f>
        <v>0</v>
      </c>
      <c r="AX64" s="65">
        <f>IF('Trn 1'!$G$10&lt;=5,'PR sum'!$D64/13,0)</f>
        <v>0</v>
      </c>
      <c r="AY64" s="65">
        <f>IF('Trn 1'!$G$10&lt;=6,'PR sum'!$D64/13,0)</f>
        <v>0</v>
      </c>
      <c r="AZ64" s="65">
        <f>IF('Trn 1'!$G$10&lt;=7,'PR sum'!$D64/13,0)</f>
        <v>0</v>
      </c>
      <c r="BA64" s="65">
        <f>IF('Trn 1'!$G$10&lt;=8,'PR sum'!$D64/13,0)</f>
        <v>0</v>
      </c>
      <c r="BB64" s="65">
        <f>IF('Trn 1'!$G$10&lt;=9,'PR sum'!$D64/13,0)</f>
        <v>0</v>
      </c>
      <c r="BC64" s="65">
        <f>IF('Trn 1'!$G$10&lt;=10,'PR sum'!$D64/13,0)</f>
        <v>0</v>
      </c>
      <c r="BD64" s="65">
        <f>IF('Trn 1'!$G$10&lt;=11,'PR sum'!$D64/13,0)</f>
        <v>0</v>
      </c>
      <c r="BE64" s="65">
        <f>IF('Trn 1'!$G$10&lt;=12,'PR sum'!$D64/13,0)</f>
        <v>0</v>
      </c>
      <c r="BF64" s="65">
        <f>IF('Trn 1'!$G$10&lt;=13,'PR sum'!$D64/13,0)</f>
        <v>0</v>
      </c>
      <c r="BH64" s="65">
        <f>IF('Trn 1'!$G$10&lt;2,'PR sum'!$E64/13,0)</f>
        <v>0</v>
      </c>
      <c r="BI64" s="65">
        <f>IF('Trn 1'!$G$10&lt;=2,'PR sum'!$E64/13,0)</f>
        <v>0</v>
      </c>
      <c r="BJ64" s="65">
        <f>IF('Trn 1'!$G$10&lt;=3,'PR sum'!$E64/13,0)</f>
        <v>0</v>
      </c>
      <c r="BK64" s="65">
        <f>IF('Trn 1'!$G$10&lt;=4,'PR sum'!$E64/13,0)</f>
        <v>0</v>
      </c>
      <c r="BL64" s="65">
        <f>IF('Trn 1'!$G$10&lt;=5,'PR sum'!$E64/13,0)</f>
        <v>0</v>
      </c>
      <c r="BM64" s="65">
        <f>IF('Trn 1'!$G$10&lt;=6,'PR sum'!$E64/13,0)</f>
        <v>0</v>
      </c>
      <c r="BN64" s="65">
        <f>IF('Trn 1'!$G$10&lt;=7,'PR sum'!$E64/13,0)</f>
        <v>0</v>
      </c>
      <c r="BO64" s="65">
        <f>IF('Trn 1'!$G$10&lt;=8,'PR sum'!$E64/13,0)</f>
        <v>0</v>
      </c>
      <c r="BP64" s="65">
        <f>IF('Trn 1'!$G$10&lt;=9,'PR sum'!$E64/13,0)</f>
        <v>0</v>
      </c>
      <c r="BQ64" s="65">
        <f>IF('Trn 1'!$G$10&lt;=10,'PR sum'!$E64/13,0)</f>
        <v>0</v>
      </c>
      <c r="BR64" s="65">
        <f>IF('Trn 1'!$G$10&lt;=11,'PR sum'!$E64/13,0)</f>
        <v>0</v>
      </c>
      <c r="BS64" s="65">
        <f>IF('Trn 1'!$G$10&lt;=12,'PR sum'!$E64/13,0)</f>
        <v>0</v>
      </c>
      <c r="BT64" s="65">
        <f>IF('Trn 1'!$G$10&lt;=13,'PR sum'!$E64/13,0)</f>
        <v>0</v>
      </c>
      <c r="BV64" s="65">
        <f>IF('Trn 1'!$G$10&lt;2,'PR sum'!$F64/13,0)</f>
        <v>0</v>
      </c>
      <c r="BW64" s="65">
        <f>IF('Trn 1'!$G$10&lt;=2,'PR sum'!$F64/13,0)</f>
        <v>0</v>
      </c>
      <c r="BX64" s="65">
        <f>IF('Trn 1'!$G$10&lt;=3,'PR sum'!$F64/13,0)</f>
        <v>0</v>
      </c>
      <c r="BY64" s="65">
        <f>IF('Trn 1'!$G$10&lt;=4,'PR sum'!$F64/13,0)</f>
        <v>0</v>
      </c>
      <c r="BZ64" s="65">
        <f>IF('Trn 1'!$G$10&lt;=5,'PR sum'!$F64/13,0)</f>
        <v>0</v>
      </c>
      <c r="CA64" s="65">
        <f>IF('Trn 1'!$G$10&lt;=6,'PR sum'!$F64/13,0)</f>
        <v>0</v>
      </c>
      <c r="CB64" s="65">
        <f>IF('Trn 1'!$G$10&lt;=7,'PR sum'!$F64/13,0)</f>
        <v>0</v>
      </c>
      <c r="CC64" s="65">
        <f>IF('Trn 1'!$G$10&lt;=8,'PR sum'!$F64/13,0)</f>
        <v>0</v>
      </c>
      <c r="CD64" s="65">
        <f>IF('Trn 1'!$G$10&lt;=9,'PR sum'!$F64/13,0)</f>
        <v>0</v>
      </c>
      <c r="CE64" s="65">
        <f>IF('Trn 1'!$G$10&lt;=10,'PR sum'!$F64/13,0)</f>
        <v>0</v>
      </c>
      <c r="CF64" s="65">
        <f>IF('Trn 1'!$G$10&lt;=11,'PR sum'!$F64/13,0)</f>
        <v>0</v>
      </c>
      <c r="CG64" s="65">
        <f>IF('Trn 1'!$G$10&lt;=12,'PR sum'!$F64/13,0)</f>
        <v>0</v>
      </c>
      <c r="CH64" s="65">
        <f>IF('Trn 1'!$G$10&lt;=13,'PR sum'!$F64/13,0)</f>
        <v>0</v>
      </c>
      <c r="CJ64" s="299">
        <f>IF(SUM(R64,AF64,AT64,BH64,BV64)&lt;$J$4,SUM(R64,AF64,AT64,BH64,BV64)*$J$5,($J$4*$J$5))</f>
        <v>0</v>
      </c>
      <c r="CK64" s="299">
        <f>IF(SUM($R64:S64,$AF64:AG64,$AT64:AU64,$BH64:BI64,$BV64:BW64)&lt;$J$4,(SUM($R64:S64,$AF64:$AG64,$AT64:$AU64,$BH64:BI64,$BV64:BW64)*$J$5)-SUM($CJ64:CJ64),(($J$4*$J$5)-SUM($CJ64:CJ64)))</f>
        <v>0</v>
      </c>
      <c r="CL64" s="299">
        <f>IF(SUM($R64:T64,$AF64:AH64,$AT64:AV64,$BH64:BJ64,$BV64:BX64)&lt;$J$4,(SUM($R64:T64,$AF64:$AG64,$AT64:$AU64,$BH64:BJ64,$BV64:BX64)*$J$5)-SUM($CJ64:CK64),(($J$4*$J$5)-SUM($CJ64:CK64)))</f>
        <v>0</v>
      </c>
      <c r="CM64" s="299">
        <f>IF(SUM($R64:U64,$AF64:AI64,$AT64:AW64,$BH64:BK64,$BV64:BY64)&lt;$J$4,(SUM($R64:U64,$AF64:$AG64,$AT64:$AU64,$BH64:BK64,$BV64:BY64)*$J$5)-SUM($CJ64:CL64),(($J$4*$J$5)-SUM($CJ64:CL64)))</f>
        <v>0</v>
      </c>
      <c r="CN64" s="299">
        <f>IF(SUM($R64:V64,$AF64:AJ64,$AT64:AX64,$BH64:BL64,$BV64:BZ64)&lt;$J$4,(SUM($R64:V64,$AF64:$AG64,$AT64:$AU64,$BH64:BL64,$BV64:BZ64)*$J$5)-SUM($CJ64:CM64),(($J$4*$J$5)-SUM($CJ64:CM64)))</f>
        <v>0</v>
      </c>
      <c r="CO64" s="299">
        <f>IF(SUM($R64:W64,$AF64:AK64,$AT64:AY64,$BH64:BM64,$BV64:CA64)&lt;$J$4,(SUM($R64:W64,$AF64:$AG64,$AT64:$AU64,$BH64:BM64,$BV64:CA64)*$J$5)-SUM($CJ64:CN64),(($J$4*$J$5)-SUM($CJ64:CN64)))</f>
        <v>0</v>
      </c>
      <c r="CP64" s="299">
        <f>IF(SUM($R64:X64,$AF64:AL64,$AT64:AZ64,$BH64:BN64,$BV64:CB64)&lt;$J$4,(SUM($R64:X64,$AF64:$AG64,$AT64:$AU64,$BH64:BN64,$BV64:CB64)*$J$5)-SUM($CJ64:CO64),(($J$4*$J$5)-SUM($CJ64:CO64)))</f>
        <v>0</v>
      </c>
      <c r="CQ64" s="299">
        <f>IF(SUM($R64:Y64,$AF64:AM64,$AT64:BA64,$BH64:BO64,$BV64:CC64)&lt;$J$4,(SUM($R64:Y64,$AF64:$AG64,$AT64:$AU64,$BH64:BO64,$BV64:CC64)*$J$5)-SUM($CJ64:CP64),(($J$4*$J$5)-SUM($CJ64:CP64)))</f>
        <v>0</v>
      </c>
      <c r="CR64" s="299">
        <f>IF(SUM($R64:Z64,$AF64:AN64,$AT64:BB64,$BH64:BP64,$BV64:CD64)&lt;$J$4,(SUM($R64:Z64,$AF64:$AG64,$AT64:$AU64,$BH64:BP64,$BV64:CD64)*$J$5)-SUM($CJ64:CQ64),(($J$4*$J$5)-SUM($CJ64:CQ64)))</f>
        <v>0</v>
      </c>
      <c r="CS64" s="299">
        <f>IF(SUM($R64:AA64,$AF64:AO64,$AT64:BC64,$BH64:BQ64,$BV64:CE64)&lt;$J$4,(SUM($R64:AA64,$AF64:$AG64,$AT64:$AU64,$BH64:BQ64,$BV64:CE64)*$J$5)-SUM($CJ64:CR64),(($J$4*$J$5)-SUM($CJ64:CR64)))</f>
        <v>0</v>
      </c>
      <c r="CT64" s="299">
        <f>IF(SUM($R64:AB64,$AF64:AP64,$AT64:BD64,$BH64:BR64,$BV64:CF64)&lt;$J$4,(SUM($R64:AB64,$AF64:$AG64,$AT64:$AU64,$BH64:BR64,$BV64:CF64)*$J$5)-SUM($CJ64:CS64),(($J$4*$J$5)-SUM($CJ64:CS64)))</f>
        <v>0</v>
      </c>
      <c r="CU64" s="299">
        <f>IF(SUM($R64:AC64,$AF64:AQ64,$AT64:BE64,$BH64:BS64,$BV64:CG64)&lt;$J$4,(SUM($R64:AC64,$AF64:$AG64,$AT64:$AU64,$BH64:BS64,$BV64:CG64)*$J$5)-SUM($CJ64:CT64),(($J$4*$J$5)-SUM($CJ64:CT64)))</f>
        <v>0</v>
      </c>
      <c r="CV64" s="299">
        <f>IF(SUM($R64:AD64,$AF64:AR64,$AT64:BF64,$BH64:BT64,$BV64:CH64)&lt;$J$4,(SUM($R64:AD64,$AF64:$AG64,$AT64:$AU64,$BH64:BT64,$BV64:CH64)*$J$5)-SUM($CJ64:CU64),(($J$4*$J$5)-SUM($CJ64:CU64)))</f>
        <v>0</v>
      </c>
      <c r="CX64" s="299">
        <f t="shared" ref="CX64:CX66" si="200">IF(SUM(R64,AF64,AT64,BH64,BV64)&lt;$K$4,SUM(R64,AF64,AT64,BH64,BV64)*$K$5,($K$4*$K$5))</f>
        <v>0</v>
      </c>
      <c r="CY64" s="299">
        <f>IF(SUM($R64:S64,$AF64:AG64,$AT64:AU64,$BH64:BI64,$BV64:BW64)&lt;$K$4,(SUM($R64:S64,$AF64:AG64,$AT64:AU64,$BH64:BI64,$BV64:BW64)*$K$5)-SUM($CX64),(($K$4*$K$5)-SUM($CX64)))</f>
        <v>0</v>
      </c>
      <c r="CZ64" s="299">
        <f>IF(SUM($R64:T64,$AF64:AH64,$AT64:AV64,$BH64:BJ64,$BV64:BX64)&lt;$K$4,(SUM($R64:T64,$AF64:AH64,$AT64:AV64,$BH64:BJ64,$BV64:BX64)*$K$5)-SUM($CX64:CY64),(($K$4*$K$5)-SUM($CX64:CY64)))</f>
        <v>0</v>
      </c>
      <c r="DA64" s="299">
        <f>IF(SUM($R64:U64,$AF64:AI64,$AT64:AW64,$BH64:BK64,$BV64:BY64)&lt;$K$4,(SUM($R64:U64,$AF64:AI64,$AT64:AW64,$BH64:BK64,$BV64:BY64)*$K$5)-SUM($CX64:CZ64),(($K$4*$K$5)-SUM($CX64:CZ64)))</f>
        <v>0</v>
      </c>
      <c r="DB64" s="299">
        <f>IF(SUM($R64:V64,$AF64:AJ64,$AT64:AX64,$BH64:BL64,$BV64:BZ64)&lt;$K$4,(SUM($R64:V64,$AF64:AJ64,$AT64:AX64,$BH64:BL64,$BV64:BZ64)*$K$5)-SUM($CX64:DA64),(($K$4*$K$5)-SUM($CX64:DA64)))</f>
        <v>0</v>
      </c>
      <c r="DC64" s="299">
        <f>IF(SUM($R64:W64,$AF64:AK64,$AT64:AY64,$BH64:BM64,$BV64:CA64)&lt;$K$4,(SUM($R64:W64,$AF64:AK64,$AT64:AY64,$BH64:BM64,$BV64:CA64)*$K$5)-SUM($CX64:DB64),(($K$4*$K$5)-SUM($CX64:DB64)))</f>
        <v>0</v>
      </c>
      <c r="DD64" s="299">
        <f>IF(SUM($R64:X64,$AF64:AL64,$AT64:AZ64,$BH64:BN64,$BV64:CB64)&lt;$K$4,(SUM($R64:X64,$AF64:AL64,$AT64:AZ64,$BH64:BN64,$BV64:CB64)*$K$5)-SUM($CX64:DC64),(($K$4*$K$5)-SUM($CX64:DC64)))</f>
        <v>0</v>
      </c>
      <c r="DE64" s="299">
        <f>IF(SUM($R64:Y64,$AF64:AM64,$AT64:BA64,$BH64:BO64,$BV64:CC64)&lt;$K$4,(SUM($R64:Y64,$AF64:AM64,$AT64:BA64,$BH64:BO64,$BV64:CC64)*$K$5)-SUM($CX64:DD64),(($K$4*$K$5)-SUM($CX64:DD64)))</f>
        <v>0</v>
      </c>
      <c r="DF64" s="299">
        <f>IF(SUM($R64:Z64,$AF64:AN64,$AT64:BB64,$BH64:BP64,$BV64:CD64)&lt;$K$4,(SUM($R64:Z64,$AF64:AN64,$AT64:BB64,$BH64:BP64,$BV64:CD64)*$K$5)-SUM($CX64:DE64),(($K$4*$K$5)-SUM($CX64:DE64)))</f>
        <v>0</v>
      </c>
      <c r="DG64" s="299">
        <f>IF(SUM($R64:AA64,$AF64:AO64,$AT64:BC64,$BH64:BQ64,$BV64:CE64)&lt;$K$4,(SUM($R64:AA64,$AF64:AO64,$AT64:BC64,$BH64:BQ64,$BV64:CE64)*$K$5)-SUM($CX64:DF64),(($K$4*$K$5)-SUM($CX64:DF64)))</f>
        <v>0</v>
      </c>
      <c r="DH64" s="299">
        <f>IF(SUM($R64:AB64,$AF64:AP64,$AT64:BD64,$BH64:BR64,$BV64:CF64)&lt;$K$4,(SUM($R64:AB64,$AF64:AP64,$AT64:BD64,$BH64:BR64,$BV64:CF64)*$K$5)-SUM($CX64:DG64),(($K$4*$K$5)-SUM($CX64:DG64)))</f>
        <v>0</v>
      </c>
      <c r="DI64" s="299">
        <f>IF(SUM($R64:AC64,$AF64:AQ64,$AT64:BE64,$BH64:BS64,$BV64:CG64)&lt;$K$4,(SUM($R64:AC64,$AF64:AQ64,$AT64:BE64,$BH64:BS64,$BV64:CG64)*$K$5)-SUM($CX64:DH64),(($K$4*$K$5)-SUM($CX64:DH64)))</f>
        <v>0</v>
      </c>
      <c r="DJ64" s="299">
        <f>IF(SUM($R64:AD64,$AF64:AR64,$AT64:BF64,$BH64:BT64,$BV64:CH64)&lt;$K$4,(SUM($R64:AD64,$AF64:AR64,$AT64:BF64,$BH64:BT64,$BV64:CH64)*$K$5)-SUM($CX64:DI64),(($K$4*$K$5)-SUM($CX64:DI64)))</f>
        <v>0</v>
      </c>
      <c r="DL64" s="299">
        <f t="shared" ref="DL64:DX66" si="201">SUM(R64,AF64,AT64,BH64,BV64)*$L$5</f>
        <v>0</v>
      </c>
      <c r="DM64" s="299">
        <f t="shared" si="201"/>
        <v>0</v>
      </c>
      <c r="DN64" s="299">
        <f t="shared" si="201"/>
        <v>0</v>
      </c>
      <c r="DO64" s="299">
        <f t="shared" si="201"/>
        <v>0</v>
      </c>
      <c r="DP64" s="299">
        <f t="shared" si="201"/>
        <v>0</v>
      </c>
      <c r="DQ64" s="299">
        <f t="shared" si="201"/>
        <v>0</v>
      </c>
      <c r="DR64" s="299">
        <f t="shared" si="201"/>
        <v>0</v>
      </c>
      <c r="DS64" s="299">
        <f t="shared" si="201"/>
        <v>0</v>
      </c>
      <c r="DT64" s="299">
        <f t="shared" si="201"/>
        <v>0</v>
      </c>
      <c r="DU64" s="299">
        <f t="shared" si="201"/>
        <v>0</v>
      </c>
      <c r="DV64" s="299">
        <f t="shared" si="201"/>
        <v>0</v>
      </c>
      <c r="DW64" s="299">
        <f t="shared" si="201"/>
        <v>0</v>
      </c>
      <c r="DX64" s="299">
        <f t="shared" si="201"/>
        <v>0</v>
      </c>
      <c r="DZ64" s="299">
        <f>IF(SUM($R64:R64,$AF64:AF64,$AT64:AT64,$BH64:BH64,$BV64:BV64)&lt;$M$4,SUM(R64,AF64,AT64,BH64,BV64)*$M$5,($M$4*$M$5-SUM(DY64:$DY64)))</f>
        <v>0</v>
      </c>
      <c r="EA64" s="299">
        <f>IF(SUM($R64:S64,$AF64:AG64,$AT64:AU64,$BH64:BI64,$BV64:BW64)&lt;$M$4,SUM(S64,AG64,AU64,BI64,BW64)*$M$5,($M$4*$M$5-SUM($DZ64:DZ64)))</f>
        <v>0</v>
      </c>
      <c r="EB64" s="299">
        <f>IF(SUM($R64:T64,$AF64:AH64,$AT64:AV64,$BH64:BJ64,$BV64:BX64)&lt;$M$4,SUM(T64,AH64,AV64,BJ64,BX64)*$M$5,($M$4*$M$5-SUM($DZ64:EA64)))</f>
        <v>0</v>
      </c>
      <c r="EC64" s="299">
        <f>IF(SUM($R64:U64,$AF64:AI64,$AT64:AW64,$BH64:BK64,$BV64:BY64)&lt;$M$4,SUM(U64,AI64,AW64,BK64,BY64)*$M$5,($M$4*$M$5-SUM($DZ64:EB64)))</f>
        <v>0</v>
      </c>
      <c r="ED64" s="299">
        <f>IF(SUM($R64:V64,$AF64:AJ64,$AT64:AX64,$BH64:BL64,$BV64:BZ64)&lt;$M$4,SUM(V64,AJ64,AX64,BL64,BZ64)*$M$5,($M$4*$M$5-SUM($DZ64:EC64)))</f>
        <v>0</v>
      </c>
      <c r="EE64" s="299">
        <f>IF(SUM($R64:W64,$AF64:AK64,$AT64:AY64,$BH64:BM64,$BV64:CA64)&lt;$M$4,SUM(W64,AK64,AY64,BM64,CA64)*$M$5,($M$4*$M$5-SUM($DZ64:ED64)))</f>
        <v>0</v>
      </c>
      <c r="EF64" s="299">
        <f>IF(SUM($R64:X64,$AF64:AL64,$AT64:AZ64,$BH64:BN64,$BV64:CB64)&lt;$M$4,SUM(X64,AL64,AZ64,BN64,CB64)*$M$5,($M$4*$M$5-SUM($DZ64:EE64)))</f>
        <v>0</v>
      </c>
      <c r="EG64" s="299">
        <f>IF(SUM($R64:Y64,$AF64:AM64,$AT64:BA64,$BH64:BO64,$BV64:CC64)&lt;$M$4,SUM(Y64,AM64,BA64,BO64,CC64)*$M$5,($M$4*$M$5-SUM($DZ64:EF64)))</f>
        <v>0</v>
      </c>
      <c r="EH64" s="299">
        <f>IF(SUM($R64:Z64,$AF64:AN64,$AT64:BB64,$BH64:BP64,$BV64:CD64)&lt;$M$4,SUM(Z64,AN64,BB64,BP64,CD64)*$M$5,($M$4*$M$5-SUM($DZ64:EG64)))</f>
        <v>0</v>
      </c>
      <c r="EI64" s="299">
        <f>IF(SUM($R64:AA64,$AF64:AO64,$AT64:BC64,$BH64:BQ64,$BV64:CE64)&lt;$M$4,SUM(AA64,AO64,BC64,BQ64,CE64)*$M$5,($M$4*$M$5-SUM($DZ64:EH64)))</f>
        <v>0</v>
      </c>
      <c r="EJ64" s="299">
        <f>IF(SUM($R64:AB64,$AF64:AP64,$AT64:BD64,$BH64:BR64,$BV64:CF64)&lt;$M$4,SUM(AB64,AP64,BD64,BR64,CF64)*$M$5,($M$4*$M$5-SUM($DZ64:EI64)))</f>
        <v>0</v>
      </c>
      <c r="EK64" s="299">
        <f>IF(SUM($R64:AC64,$AF64:AQ64,$AT64:BE64,$BH64:BS64,$BV64:CG64)&lt;$M$4,SUM(AC64,AQ64,BE64,BS64,CG64)*$M$5,($M$4*$M$5-SUM($DZ64:EJ64)))</f>
        <v>0</v>
      </c>
      <c r="EL64" s="299">
        <f>IF(SUM($R64:AD64,$AF64:AR64,$AT64:BF64,$BH64:BT64,$BV64:CH64)&lt;$M$4,SUM(AD64,AR64,BF64,BT64,CH64)*$M$5,($M$4*$M$5-SUM($DZ64:EK64)))</f>
        <v>0</v>
      </c>
      <c r="EN64" s="299">
        <f t="shared" ref="EN64:EZ66" si="202">SUM(CJ64,CX64,DL64,DZ64)</f>
        <v>0</v>
      </c>
      <c r="EO64" s="299">
        <f t="shared" si="202"/>
        <v>0</v>
      </c>
      <c r="EP64" s="299">
        <f t="shared" si="202"/>
        <v>0</v>
      </c>
      <c r="EQ64" s="299">
        <f t="shared" si="202"/>
        <v>0</v>
      </c>
      <c r="ER64" s="299">
        <f t="shared" si="202"/>
        <v>0</v>
      </c>
      <c r="ES64" s="299">
        <f t="shared" si="202"/>
        <v>0</v>
      </c>
      <c r="ET64" s="299">
        <f t="shared" si="202"/>
        <v>0</v>
      </c>
      <c r="EU64" s="299">
        <f t="shared" si="202"/>
        <v>0</v>
      </c>
      <c r="EV64" s="299">
        <f t="shared" si="202"/>
        <v>0</v>
      </c>
      <c r="EW64" s="299">
        <f t="shared" si="202"/>
        <v>0</v>
      </c>
      <c r="EX64" s="299">
        <f t="shared" si="202"/>
        <v>0</v>
      </c>
      <c r="EY64" s="299">
        <f t="shared" si="202"/>
        <v>0</v>
      </c>
      <c r="EZ64" s="299">
        <f t="shared" si="202"/>
        <v>0</v>
      </c>
    </row>
    <row r="65" spans="1:156" x14ac:dyDescent="0.2">
      <c r="A65" s="68" t="str">
        <f>+'Trn 2'!$B$9</f>
        <v>TRN 2</v>
      </c>
      <c r="B65" s="29">
        <f>+'Trn 2'!$G$24</f>
        <v>0</v>
      </c>
      <c r="C65" s="29">
        <f>SUM('Trn 2'!$G$31:$G$34)</f>
        <v>0</v>
      </c>
      <c r="D65" s="29">
        <f>+'Trn 2'!$G$27</f>
        <v>0</v>
      </c>
      <c r="E65" s="29">
        <f>+'Trn 2'!$G$36</f>
        <v>0</v>
      </c>
      <c r="F65" s="29">
        <f>SUM('Trn 2'!$G$38:$G$44)</f>
        <v>0</v>
      </c>
      <c r="G65" s="63">
        <f>SUM(B65:F65)</f>
        <v>0</v>
      </c>
      <c r="H65" s="310"/>
      <c r="I65" s="302"/>
      <c r="J65" s="299">
        <f>$J$5*G65</f>
        <v>0</v>
      </c>
      <c r="K65" s="299">
        <f>$K$5*G65</f>
        <v>0</v>
      </c>
      <c r="L65" s="299">
        <f>$L$5*G65</f>
        <v>0</v>
      </c>
      <c r="M65" s="299">
        <f t="shared" si="100"/>
        <v>0</v>
      </c>
      <c r="N65" s="299">
        <f>SUM(J65:M65)</f>
        <v>0</v>
      </c>
      <c r="O65" s="103"/>
      <c r="R65" s="65">
        <f>IF('Trn 2'!$G$10&lt;2,'PR sum'!$B65/13,0)</f>
        <v>0</v>
      </c>
      <c r="S65" s="65">
        <f>IF('Trn 2'!$G$10&lt;=2,'PR sum'!$B65/13,0)</f>
        <v>0</v>
      </c>
      <c r="T65" s="65">
        <f>IF('Trn 2'!$G$10&lt;=3,'PR sum'!$B65/13,0)</f>
        <v>0</v>
      </c>
      <c r="U65" s="65">
        <f>IF('Trn 2'!$G$10&lt;=4,'PR sum'!$B65/13,0)</f>
        <v>0</v>
      </c>
      <c r="V65" s="65">
        <f>IF('Trn 2'!$G$10&lt;=5,'PR sum'!$B65/13,0)</f>
        <v>0</v>
      </c>
      <c r="W65" s="65">
        <f>IF('Trn 2'!$G$10&lt;=6,'PR sum'!$B65/13,0)</f>
        <v>0</v>
      </c>
      <c r="X65" s="65">
        <f>IF('Trn 2'!$G$10&lt;=7,'PR sum'!$B65/13,0)</f>
        <v>0</v>
      </c>
      <c r="Y65" s="65">
        <f>IF('Trn 2'!$G$10&lt;=8,'PR sum'!$B65/13,0)</f>
        <v>0</v>
      </c>
      <c r="Z65" s="65">
        <f>IF('Trn 2'!$G$10&lt;=9,'PR sum'!$B65/13,0)</f>
        <v>0</v>
      </c>
      <c r="AA65" s="65">
        <f>IF('Trn 2'!$G$10&lt;=10,'PR sum'!$B65/13,0)</f>
        <v>0</v>
      </c>
      <c r="AB65" s="65">
        <f>IF('Trn 1'!$G$10&lt;=11,'PR sum'!$B65/13,0)</f>
        <v>0</v>
      </c>
      <c r="AC65" s="65">
        <f>IF('Trn 2'!$G$10&lt;=12,'PR sum'!$B65/13,0)</f>
        <v>0</v>
      </c>
      <c r="AD65" s="65">
        <f>IF('Trn 2'!$G$10&lt;=13,'PR sum'!$B65/13,0)</f>
        <v>0</v>
      </c>
      <c r="AF65" s="65">
        <f>IF('Trn 2'!$G$10&lt;2,'PR sum'!$C65/13,0)</f>
        <v>0</v>
      </c>
      <c r="AG65" s="65">
        <f>IF('Trn 2'!$G$10&lt;=2,'PR sum'!$C65/13,0)</f>
        <v>0</v>
      </c>
      <c r="AH65" s="65">
        <f>IF('Trn 2'!$G$10&lt;=3,'PR sum'!$C65/13,0)</f>
        <v>0</v>
      </c>
      <c r="AI65" s="65">
        <f>IF('Trn 2'!$G$10&lt;=4,'PR sum'!$C65/13,0)</f>
        <v>0</v>
      </c>
      <c r="AJ65" s="65">
        <f>IF('Trn 2'!$G$10&lt;=5,'PR sum'!$C65/13,0)</f>
        <v>0</v>
      </c>
      <c r="AK65" s="65">
        <f>IF('Trn 2'!$G$10&lt;=6,'PR sum'!$C65/13,0)</f>
        <v>0</v>
      </c>
      <c r="AL65" s="65">
        <f>IF('Trn 2'!$G$10&lt;=7,'PR sum'!$C65/13,0)</f>
        <v>0</v>
      </c>
      <c r="AM65" s="65">
        <f>IF('Trn 2'!$G$10&lt;=8,'PR sum'!$C65/13,0)</f>
        <v>0</v>
      </c>
      <c r="AN65" s="65">
        <f>IF('Trn 2'!$G$10&lt;=9,'PR sum'!$C65/13,0)</f>
        <v>0</v>
      </c>
      <c r="AO65" s="65">
        <f>IF('Trn 2'!$G$10&lt;=10,'PR sum'!$C65/13,0)</f>
        <v>0</v>
      </c>
      <c r="AP65" s="65">
        <f>IF('Trn 1'!$G$10&lt;=11,'PR sum'!$C65/13,0)</f>
        <v>0</v>
      </c>
      <c r="AQ65" s="65">
        <f>IF('Trn 2'!$G$10&lt;=12,'PR sum'!$C65/13,0)</f>
        <v>0</v>
      </c>
      <c r="AR65" s="65">
        <f>IF('Trn 2'!$G$10&lt;=13,'PR sum'!$C65/13,0)</f>
        <v>0</v>
      </c>
      <c r="AT65" s="65">
        <f>IF('Trn 2'!$G$10&lt;2,'PR sum'!$D65/13,0)</f>
        <v>0</v>
      </c>
      <c r="AU65" s="65">
        <f>IF('Trn 2'!$G$10&lt;=2,'PR sum'!$D65/13,0)</f>
        <v>0</v>
      </c>
      <c r="AV65" s="65">
        <f>IF('Trn 2'!$G$10&lt;=3,'PR sum'!$D65/13,0)</f>
        <v>0</v>
      </c>
      <c r="AW65" s="65">
        <f>IF('Trn 2'!$G$10&lt;=4,'PR sum'!$D65/13,0)</f>
        <v>0</v>
      </c>
      <c r="AX65" s="65">
        <f>IF('Trn 2'!$G$10&lt;=5,'PR sum'!$D65/13,0)</f>
        <v>0</v>
      </c>
      <c r="AY65" s="65">
        <f>IF('Trn 2'!$G$10&lt;=6,'PR sum'!$D65/13,0)</f>
        <v>0</v>
      </c>
      <c r="AZ65" s="65">
        <f>IF('Trn 2'!$G$10&lt;=7,'PR sum'!$D65/13,0)</f>
        <v>0</v>
      </c>
      <c r="BA65" s="65">
        <f>IF('Trn 2'!$G$10&lt;=8,'PR sum'!$D65/13,0)</f>
        <v>0</v>
      </c>
      <c r="BB65" s="65">
        <f>IF('Trn 2'!$G$10&lt;=9,'PR sum'!$D65/13,0)</f>
        <v>0</v>
      </c>
      <c r="BC65" s="65">
        <f>IF('Trn 2'!$G$10&lt;=10,'PR sum'!$D65/13,0)</f>
        <v>0</v>
      </c>
      <c r="BD65" s="65">
        <f>IF('Trn 1'!$G$10&lt;=11,'PR sum'!$D65/13,0)</f>
        <v>0</v>
      </c>
      <c r="BE65" s="65">
        <f>IF('Trn 2'!$G$10&lt;=12,'PR sum'!$D65/13,0)</f>
        <v>0</v>
      </c>
      <c r="BF65" s="65">
        <f>IF('Trn 2'!$G$10&lt;=13,'PR sum'!$D65/13,0)</f>
        <v>0</v>
      </c>
      <c r="BH65" s="65">
        <f>IF('Trn 2'!$G$10&lt;2,'PR sum'!$E65/13,0)</f>
        <v>0</v>
      </c>
      <c r="BI65" s="65">
        <f>IF('Trn 2'!$G$10&lt;=2,'PR sum'!$E65/13,0)</f>
        <v>0</v>
      </c>
      <c r="BJ65" s="65">
        <f>IF('Trn 2'!$G$10&lt;=3,'PR sum'!$E65/13,0)</f>
        <v>0</v>
      </c>
      <c r="BK65" s="65">
        <f>IF('Trn 2'!$G$10&lt;=4,'PR sum'!$E65/13,0)</f>
        <v>0</v>
      </c>
      <c r="BL65" s="65">
        <f>IF('Trn 2'!$G$10&lt;=5,'PR sum'!$E65/13,0)</f>
        <v>0</v>
      </c>
      <c r="BM65" s="65">
        <f>IF('Trn 2'!$G$10&lt;=6,'PR sum'!$E65/13,0)</f>
        <v>0</v>
      </c>
      <c r="BN65" s="65">
        <f>IF('Trn 2'!$G$10&lt;=7,'PR sum'!$E65/13,0)</f>
        <v>0</v>
      </c>
      <c r="BO65" s="65">
        <f>IF('Trn 2'!$G$10&lt;=8,'PR sum'!$E65/13,0)</f>
        <v>0</v>
      </c>
      <c r="BP65" s="65">
        <f>IF('Trn 2'!$G$10&lt;=9,'PR sum'!$E65/13,0)</f>
        <v>0</v>
      </c>
      <c r="BQ65" s="65">
        <f>IF('Trn 2'!$G$10&lt;=10,'PR sum'!$E65/13,0)</f>
        <v>0</v>
      </c>
      <c r="BR65" s="65">
        <f>IF('Trn 1'!$G$10&lt;=11,'PR sum'!$E65/13,0)</f>
        <v>0</v>
      </c>
      <c r="BS65" s="65">
        <f>IF('Trn 2'!$G$10&lt;=12,'PR sum'!$E65/13,0)</f>
        <v>0</v>
      </c>
      <c r="BT65" s="65">
        <f>IF('Trn 2'!$G$10&lt;=13,'PR sum'!$E65/13,0)</f>
        <v>0</v>
      </c>
      <c r="BV65" s="65">
        <f>IF('Trn 2'!$G$10&lt;2,'PR sum'!$F65/13,0)</f>
        <v>0</v>
      </c>
      <c r="BW65" s="65">
        <f>IF('Trn 2'!$G$10&lt;=2,'PR sum'!$F65/13,0)</f>
        <v>0</v>
      </c>
      <c r="BX65" s="65">
        <f>IF('Trn 2'!$G$10&lt;=3,'PR sum'!$F65/13,0)</f>
        <v>0</v>
      </c>
      <c r="BY65" s="65">
        <f>IF('Trn 2'!$G$10&lt;=4,'PR sum'!$F65/13,0)</f>
        <v>0</v>
      </c>
      <c r="BZ65" s="65">
        <f>IF('Trn 2'!$G$10&lt;=5,'PR sum'!$F65/13,0)</f>
        <v>0</v>
      </c>
      <c r="CA65" s="65">
        <f>IF('Trn 2'!$G$10&lt;=6,'PR sum'!$F65/13,0)</f>
        <v>0</v>
      </c>
      <c r="CB65" s="65">
        <f>IF('Trn 2'!$G$10&lt;=7,'PR sum'!$F65/13,0)</f>
        <v>0</v>
      </c>
      <c r="CC65" s="65">
        <f>IF('Trn 2'!$G$10&lt;=8,'PR sum'!$F65/13,0)</f>
        <v>0</v>
      </c>
      <c r="CD65" s="65">
        <f>IF('Trn 2'!$G$10&lt;=9,'PR sum'!$F65/13,0)</f>
        <v>0</v>
      </c>
      <c r="CE65" s="65">
        <f>IF('Trn 2'!$G$10&lt;=10,'PR sum'!$F65/13,0)</f>
        <v>0</v>
      </c>
      <c r="CF65" s="65">
        <f>IF('Trn 1'!$G$10&lt;=11,'PR sum'!$F65/13,0)</f>
        <v>0</v>
      </c>
      <c r="CG65" s="65">
        <f>IF('Trn 2'!$G$10&lt;=12,'PR sum'!$F65/13,0)</f>
        <v>0</v>
      </c>
      <c r="CH65" s="65">
        <f>IF('Trn 2'!$G$10&lt;=13,'PR sum'!$F65/13,0)</f>
        <v>0</v>
      </c>
      <c r="CJ65" s="299">
        <f>IF(SUM(R65,AF65,AT65,BH65,BV65)&lt;$J$4,SUM(R65,AF65,AT65,BH65,BV65)*$J$5,($J$4*$J$5))</f>
        <v>0</v>
      </c>
      <c r="CK65" s="299">
        <f>IF(SUM($R65:S65,$AF65:AG65,$AT65:AU65,$BH65:BI65,$BV65:BW65)&lt;$J$4,(SUM($R65:S65,$AF65:$AG65,$AT65:$AU65,$BH65:BI65,$BV65:BW65)*$J$5)-SUM($CJ65:CJ65),(($J$4*$J$5)-SUM($CJ65:CJ65)))</f>
        <v>0</v>
      </c>
      <c r="CL65" s="299">
        <f>IF(SUM($R65:T65,$AF65:AH65,$AT65:AV65,$BH65:BJ65,$BV65:BX65)&lt;$J$4,(SUM($R65:T65,$AF65:$AG65,$AT65:$AU65,$BH65:BJ65,$BV65:BX65)*$J$5)-SUM($CJ65:CK65),(($J$4*$J$5)-SUM($CJ65:CK65)))</f>
        <v>0</v>
      </c>
      <c r="CM65" s="299">
        <f>IF(SUM($R65:U65,$AF65:AI65,$AT65:AW65,$BH65:BK65,$BV65:BY65)&lt;$J$4,(SUM($R65:U65,$AF65:$AG65,$AT65:$AU65,$BH65:BK65,$BV65:BY65)*$J$5)-SUM($CJ65:CL65),(($J$4*$J$5)-SUM($CJ65:CL65)))</f>
        <v>0</v>
      </c>
      <c r="CN65" s="299">
        <f>IF(SUM($R65:V65,$AF65:AJ65,$AT65:AX65,$BH65:BL65,$BV65:BZ65)&lt;$J$4,(SUM($R65:V65,$AF65:$AG65,$AT65:$AU65,$BH65:BL65,$BV65:BZ65)*$J$5)-SUM($CJ65:CM65),(($J$4*$J$5)-SUM($CJ65:CM65)))</f>
        <v>0</v>
      </c>
      <c r="CO65" s="299">
        <f>IF(SUM($R65:W65,$AF65:AK65,$AT65:AY65,$BH65:BM65,$BV65:CA65)&lt;$J$4,(SUM($R65:W65,$AF65:$AG65,$AT65:$AU65,$BH65:BM65,$BV65:CA65)*$J$5)-SUM($CJ65:CN65),(($J$4*$J$5)-SUM($CJ65:CN65)))</f>
        <v>0</v>
      </c>
      <c r="CP65" s="299">
        <f>IF(SUM($R65:X65,$AF65:AL65,$AT65:AZ65,$BH65:BN65,$BV65:CB65)&lt;$J$4,(SUM($R65:X65,$AF65:$AG65,$AT65:$AU65,$BH65:BN65,$BV65:CB65)*$J$5)-SUM($CJ65:CO65),(($J$4*$J$5)-SUM($CJ65:CO65)))</f>
        <v>0</v>
      </c>
      <c r="CQ65" s="299">
        <f>IF(SUM($R65:Y65,$AF65:AM65,$AT65:BA65,$BH65:BO65,$BV65:CC65)&lt;$J$4,(SUM($R65:Y65,$AF65:$AG65,$AT65:$AU65,$BH65:BO65,$BV65:CC65)*$J$5)-SUM($CJ65:CP65),(($J$4*$J$5)-SUM($CJ65:CP65)))</f>
        <v>0</v>
      </c>
      <c r="CR65" s="299">
        <f>IF(SUM($R65:Z65,$AF65:AN65,$AT65:BB65,$BH65:BP65,$BV65:CD65)&lt;$J$4,(SUM($R65:Z65,$AF65:$AG65,$AT65:$AU65,$BH65:BP65,$BV65:CD65)*$J$5)-SUM($CJ65:CQ65),(($J$4*$J$5)-SUM($CJ65:CQ65)))</f>
        <v>0</v>
      </c>
      <c r="CS65" s="299">
        <f>IF(SUM($R65:AA65,$AF65:AO65,$AT65:BC65,$BH65:BQ65,$BV65:CE65)&lt;$J$4,(SUM($R65:AA65,$AF65:$AG65,$AT65:$AU65,$BH65:BQ65,$BV65:CE65)*$J$5)-SUM($CJ65:CR65),(($J$4*$J$5)-SUM($CJ65:CR65)))</f>
        <v>0</v>
      </c>
      <c r="CT65" s="299">
        <f>IF(SUM($R65:AB65,$AF65:AP65,$AT65:BD65,$BH65:BR65,$BV65:CF65)&lt;$J$4,(SUM($R65:AB65,$AF65:$AG65,$AT65:$AU65,$BH65:BR65,$BV65:CF65)*$J$5)-SUM($CJ65:CS65),(($J$4*$J$5)-SUM($CJ65:CS65)))</f>
        <v>0</v>
      </c>
      <c r="CU65" s="299">
        <f>IF(SUM($R65:AC65,$AF65:AQ65,$AT65:BE65,$BH65:BS65,$BV65:CG65)&lt;$J$4,(SUM($R65:AC65,$AF65:$AG65,$AT65:$AU65,$BH65:BS65,$BV65:CG65)*$J$5)-SUM($CJ65:CT65),(($J$4*$J$5)-SUM($CJ65:CT65)))</f>
        <v>0</v>
      </c>
      <c r="CV65" s="299">
        <f>IF(SUM($R65:AD65,$AF65:AR65,$AT65:BF65,$BH65:BT65,$BV65:CH65)&lt;$J$4,(SUM($R65:AD65,$AF65:$AG65,$AT65:$AU65,$BH65:BT65,$BV65:CH65)*$J$5)-SUM($CJ65:CU65),(($J$4*$J$5)-SUM($CJ65:CU65)))</f>
        <v>0</v>
      </c>
      <c r="CX65" s="299">
        <f t="shared" si="200"/>
        <v>0</v>
      </c>
      <c r="CY65" s="299">
        <f>IF(SUM($R65:S65,$AF65:AG65,$AT65:AU65,$BH65:BI65,$BV65:BW65)&lt;$K$4,(SUM($R65:S65,$AF65:AG65,$AT65:AU65,$BH65:BI65,$BV65:BW65)*$K$5)-SUM($CX65),(($K$4*$K$5)-SUM($CX65)))</f>
        <v>0</v>
      </c>
      <c r="CZ65" s="299">
        <f>IF(SUM($R65:T65,$AF65:AH65,$AT65:AV65,$BH65:BJ65,$BV65:BX65)&lt;$K$4,(SUM($R65:T65,$AF65:AH65,$AT65:AV65,$BH65:BJ65,$BV65:BX65)*$K$5)-SUM($CX65:CY65),(($K$4*$K$5)-SUM($CX65:CY65)))</f>
        <v>0</v>
      </c>
      <c r="DA65" s="299">
        <f>IF(SUM($R65:U65,$AF65:AI65,$AT65:AW65,$BH65:BK65,$BV65:BY65)&lt;$K$4,(SUM($R65:U65,$AF65:AI65,$AT65:AW65,$BH65:BK65,$BV65:BY65)*$K$5)-SUM($CX65:CZ65),(($K$4*$K$5)-SUM($CX65:CZ65)))</f>
        <v>0</v>
      </c>
      <c r="DB65" s="299">
        <f>IF(SUM($R65:V65,$AF65:AJ65,$AT65:AX65,$BH65:BL65,$BV65:BZ65)&lt;$K$4,(SUM($R65:V65,$AF65:AJ65,$AT65:AX65,$BH65:BL65,$BV65:BZ65)*$K$5)-SUM($CX65:DA65),(($K$4*$K$5)-SUM($CX65:DA65)))</f>
        <v>0</v>
      </c>
      <c r="DC65" s="299">
        <f>IF(SUM($R65:W65,$AF65:AK65,$AT65:AY65,$BH65:BM65,$BV65:CA65)&lt;$K$4,(SUM($R65:W65,$AF65:AK65,$AT65:AY65,$BH65:BM65,$BV65:CA65)*$K$5)-SUM($CX65:DB65),(($K$4*$K$5)-SUM($CX65:DB65)))</f>
        <v>0</v>
      </c>
      <c r="DD65" s="299">
        <f>IF(SUM($R65:X65,$AF65:AL65,$AT65:AZ65,$BH65:BN65,$BV65:CB65)&lt;$K$4,(SUM($R65:X65,$AF65:AL65,$AT65:AZ65,$BH65:BN65,$BV65:CB65)*$K$5)-SUM($CX65:DC65),(($K$4*$K$5)-SUM($CX65:DC65)))</f>
        <v>0</v>
      </c>
      <c r="DE65" s="299">
        <f>IF(SUM($R65:Y65,$AF65:AM65,$AT65:BA65,$BH65:BO65,$BV65:CC65)&lt;$K$4,(SUM($R65:Y65,$AF65:AM65,$AT65:BA65,$BH65:BO65,$BV65:CC65)*$K$5)-SUM($CX65:DD65),(($K$4*$K$5)-SUM($CX65:DD65)))</f>
        <v>0</v>
      </c>
      <c r="DF65" s="299">
        <f>IF(SUM($R65:Z65,$AF65:AN65,$AT65:BB65,$BH65:BP65,$BV65:CD65)&lt;$K$4,(SUM($R65:Z65,$AF65:AN65,$AT65:BB65,$BH65:BP65,$BV65:CD65)*$K$5)-SUM($CX65:DE65),(($K$4*$K$5)-SUM($CX65:DE65)))</f>
        <v>0</v>
      </c>
      <c r="DG65" s="299">
        <f>IF(SUM($R65:AA65,$AF65:AO65,$AT65:BC65,$BH65:BQ65,$BV65:CE65)&lt;$K$4,(SUM($R65:AA65,$AF65:AO65,$AT65:BC65,$BH65:BQ65,$BV65:CE65)*$K$5)-SUM($CX65:DF65),(($K$4*$K$5)-SUM($CX65:DF65)))</f>
        <v>0</v>
      </c>
      <c r="DH65" s="299">
        <f>IF(SUM($R65:AB65,$AF65:AP65,$AT65:BD65,$BH65:BR65,$BV65:CF65)&lt;$K$4,(SUM($R65:AB65,$AF65:AP65,$AT65:BD65,$BH65:BR65,$BV65:CF65)*$K$5)-SUM($CX65:DG65),(($K$4*$K$5)-SUM($CX65:DG65)))</f>
        <v>0</v>
      </c>
      <c r="DI65" s="299">
        <f>IF(SUM($R65:AC65,$AF65:AQ65,$AT65:BE65,$BH65:BS65,$BV65:CG65)&lt;$K$4,(SUM($R65:AC65,$AF65:AQ65,$AT65:BE65,$BH65:BS65,$BV65:CG65)*$K$5)-SUM($CX65:DH65),(($K$4*$K$5)-SUM($CX65:DH65)))</f>
        <v>0</v>
      </c>
      <c r="DJ65" s="299">
        <f>IF(SUM($R65:AD65,$AF65:AR65,$AT65:BF65,$BH65:BT65,$BV65:CH65)&lt;$K$4,(SUM($R65:AD65,$AF65:AR65,$AT65:BF65,$BH65:BT65,$BV65:CH65)*$K$5)-SUM($CX65:DI65),(($K$4*$K$5)-SUM($CX65:DI65)))</f>
        <v>0</v>
      </c>
      <c r="DL65" s="299">
        <f t="shared" si="201"/>
        <v>0</v>
      </c>
      <c r="DM65" s="299">
        <f t="shared" si="201"/>
        <v>0</v>
      </c>
      <c r="DN65" s="299">
        <f t="shared" si="201"/>
        <v>0</v>
      </c>
      <c r="DO65" s="299">
        <f t="shared" si="201"/>
        <v>0</v>
      </c>
      <c r="DP65" s="299">
        <f t="shared" si="201"/>
        <v>0</v>
      </c>
      <c r="DQ65" s="299">
        <f t="shared" si="201"/>
        <v>0</v>
      </c>
      <c r="DR65" s="299">
        <f t="shared" si="201"/>
        <v>0</v>
      </c>
      <c r="DS65" s="299">
        <f t="shared" si="201"/>
        <v>0</v>
      </c>
      <c r="DT65" s="299">
        <f t="shared" si="201"/>
        <v>0</v>
      </c>
      <c r="DU65" s="299">
        <f t="shared" si="201"/>
        <v>0</v>
      </c>
      <c r="DV65" s="299">
        <f t="shared" si="201"/>
        <v>0</v>
      </c>
      <c r="DW65" s="299">
        <f t="shared" si="201"/>
        <v>0</v>
      </c>
      <c r="DX65" s="299">
        <f t="shared" si="201"/>
        <v>0</v>
      </c>
      <c r="DZ65" s="299">
        <f>IF(SUM($R65:R65,$AF65:AF65,$AT65:AT65,$BH65:BH65,$BV65:BV65)&lt;$M$4,SUM(R65,AF65,AT65,BH65,BV65)*$M$5,($M$4*$M$5-SUM(DY65:$DY65)))</f>
        <v>0</v>
      </c>
      <c r="EA65" s="299">
        <f>IF(SUM($R65:S65,$AF65:AG65,$AT65:AU65,$BH65:BI65,$BV65:BW65)&lt;$M$4,SUM(S65,AG65,AU65,BI65,BW65)*$M$5,($M$4*$M$5-SUM($DZ65:DZ65)))</f>
        <v>0</v>
      </c>
      <c r="EB65" s="299">
        <f>IF(SUM($R65:T65,$AF65:AH65,$AT65:AV65,$BH65:BJ65,$BV65:BX65)&lt;$M$4,SUM(T65,AH65,AV65,BJ65,BX65)*$M$5,($M$4*$M$5-SUM($DZ65:EA65)))</f>
        <v>0</v>
      </c>
      <c r="EC65" s="299">
        <f>IF(SUM($R65:U65,$AF65:AI65,$AT65:AW65,$BH65:BK65,$BV65:BY65)&lt;$M$4,SUM(U65,AI65,AW65,BK65,BY65)*$M$5,($M$4*$M$5-SUM($DZ65:EB65)))</f>
        <v>0</v>
      </c>
      <c r="ED65" s="299">
        <f>IF(SUM($R65:V65,$AF65:AJ65,$AT65:AX65,$BH65:BL65,$BV65:BZ65)&lt;$M$4,SUM(V65,AJ65,AX65,BL65,BZ65)*$M$5,($M$4*$M$5-SUM($DZ65:EC65)))</f>
        <v>0</v>
      </c>
      <c r="EE65" s="299">
        <f>IF(SUM($R65:W65,$AF65:AK65,$AT65:AY65,$BH65:BM65,$BV65:CA65)&lt;$M$4,SUM(W65,AK65,AY65,BM65,CA65)*$M$5,($M$4*$M$5-SUM($DZ65:ED65)))</f>
        <v>0</v>
      </c>
      <c r="EF65" s="299">
        <f>IF(SUM($R65:X65,$AF65:AL65,$AT65:AZ65,$BH65:BN65,$BV65:CB65)&lt;$M$4,SUM(X65,AL65,AZ65,BN65,CB65)*$M$5,($M$4*$M$5-SUM($DZ65:EE65)))</f>
        <v>0</v>
      </c>
      <c r="EG65" s="299">
        <f>IF(SUM($R65:Y65,$AF65:AM65,$AT65:BA65,$BH65:BO65,$BV65:CC65)&lt;$M$4,SUM(Y65,AM65,BA65,BO65,CC65)*$M$5,($M$4*$M$5-SUM($DZ65:EF65)))</f>
        <v>0</v>
      </c>
      <c r="EH65" s="299">
        <f>IF(SUM($R65:Z65,$AF65:AN65,$AT65:BB65,$BH65:BP65,$BV65:CD65)&lt;$M$4,SUM(Z65,AN65,BB65,BP65,CD65)*$M$5,($M$4*$M$5-SUM($DZ65:EG65)))</f>
        <v>0</v>
      </c>
      <c r="EI65" s="299">
        <f>IF(SUM($R65:AA65,$AF65:AO65,$AT65:BC65,$BH65:BQ65,$BV65:CE65)&lt;$M$4,SUM(AA65,AO65,BC65,BQ65,CE65)*$M$5,($M$4*$M$5-SUM($DZ65:EH65)))</f>
        <v>0</v>
      </c>
      <c r="EJ65" s="299">
        <f>IF(SUM($R65:AB65,$AF65:AP65,$AT65:BD65,$BH65:BR65,$BV65:CF65)&lt;$M$4,SUM(AB65,AP65,BD65,BR65,CF65)*$M$5,($M$4*$M$5-SUM($DZ65:EI65)))</f>
        <v>0</v>
      </c>
      <c r="EK65" s="299">
        <f>IF(SUM($R65:AC65,$AF65:AQ65,$AT65:BE65,$BH65:BS65,$BV65:CG65)&lt;$M$4,SUM(AC65,AQ65,BE65,BS65,CG65)*$M$5,($M$4*$M$5-SUM($DZ65:EJ65)))</f>
        <v>0</v>
      </c>
      <c r="EL65" s="299">
        <f>IF(SUM($R65:AD65,$AF65:AR65,$AT65:BF65,$BH65:BT65,$BV65:CH65)&lt;$M$4,SUM(AD65,AR65,BF65,BT65,CH65)*$M$5,($M$4*$M$5-SUM($DZ65:EK65)))</f>
        <v>0</v>
      </c>
      <c r="EN65" s="299">
        <f t="shared" si="202"/>
        <v>0</v>
      </c>
      <c r="EO65" s="299">
        <f t="shared" si="202"/>
        <v>0</v>
      </c>
      <c r="EP65" s="299">
        <f t="shared" si="202"/>
        <v>0</v>
      </c>
      <c r="EQ65" s="299">
        <f t="shared" si="202"/>
        <v>0</v>
      </c>
      <c r="ER65" s="299">
        <f t="shared" si="202"/>
        <v>0</v>
      </c>
      <c r="ES65" s="299">
        <f t="shared" si="202"/>
        <v>0</v>
      </c>
      <c r="ET65" s="299">
        <f t="shared" si="202"/>
        <v>0</v>
      </c>
      <c r="EU65" s="299">
        <f t="shared" si="202"/>
        <v>0</v>
      </c>
      <c r="EV65" s="299">
        <f t="shared" si="202"/>
        <v>0</v>
      </c>
      <c r="EW65" s="299">
        <f t="shared" si="202"/>
        <v>0</v>
      </c>
      <c r="EX65" s="299">
        <f t="shared" si="202"/>
        <v>0</v>
      </c>
      <c r="EY65" s="299">
        <f t="shared" si="202"/>
        <v>0</v>
      </c>
      <c r="EZ65" s="299">
        <f t="shared" si="202"/>
        <v>0</v>
      </c>
    </row>
    <row r="66" spans="1:156" x14ac:dyDescent="0.2">
      <c r="A66" s="68" t="str">
        <f>+'Trn 3'!$B$9</f>
        <v>TRN 3</v>
      </c>
      <c r="B66" s="29">
        <f>+'Trn 3'!$G$24</f>
        <v>0</v>
      </c>
      <c r="C66" s="29">
        <f>SUM('Trn 3'!$G$31:$G$34)</f>
        <v>0</v>
      </c>
      <c r="D66" s="29">
        <f>+'Trn 3'!$G$27</f>
        <v>0</v>
      </c>
      <c r="E66" s="29">
        <f>+'Trn 3'!$G$36</f>
        <v>0</v>
      </c>
      <c r="F66" s="29">
        <f>SUM('Trn 3'!$G$38:$G$44)</f>
        <v>0</v>
      </c>
      <c r="G66" s="63">
        <f>SUM(B66:F66)</f>
        <v>0</v>
      </c>
      <c r="H66" s="310"/>
      <c r="I66" s="302"/>
      <c r="J66" s="299">
        <f>$J$5*G66</f>
        <v>0</v>
      </c>
      <c r="K66" s="299">
        <f>$K$5*G66</f>
        <v>0</v>
      </c>
      <c r="L66" s="299">
        <f>$L$5*G66</f>
        <v>0</v>
      </c>
      <c r="M66" s="299">
        <f t="shared" si="100"/>
        <v>0</v>
      </c>
      <c r="N66" s="299">
        <f>SUM(J66:M66)</f>
        <v>0</v>
      </c>
      <c r="O66" s="103"/>
      <c r="R66" s="65">
        <f>IF('Trn 3'!$G$10&lt;2,'PR sum'!$B66/13,0)</f>
        <v>0</v>
      </c>
      <c r="S66" s="65">
        <f>IF('Trn 3'!$G$10&lt;=2,'PR sum'!$B66/13,0)</f>
        <v>0</v>
      </c>
      <c r="T66" s="65">
        <f>IF('Trn 3'!$G$10&lt;=3,'PR sum'!$B66/13,0)</f>
        <v>0</v>
      </c>
      <c r="U66" s="65">
        <f>IF('Trn 3'!$G$10&lt;=4,'PR sum'!$B66/13,0)</f>
        <v>0</v>
      </c>
      <c r="V66" s="65">
        <f>IF('Trn 3'!$G$10&lt;=5,'PR sum'!$B66/13,0)</f>
        <v>0</v>
      </c>
      <c r="W66" s="65">
        <f>IF('Trn 3'!$G$10&lt;=6,'PR sum'!$B66/13,0)</f>
        <v>0</v>
      </c>
      <c r="X66" s="65">
        <f>IF('Trn 3'!$G$10&lt;=7,'PR sum'!$B66/13,0)</f>
        <v>0</v>
      </c>
      <c r="Y66" s="65">
        <f>IF('Trn 3'!$G$10&lt;=8,'PR sum'!$B66/13,0)</f>
        <v>0</v>
      </c>
      <c r="Z66" s="65">
        <f>IF('Trn 3'!$G$10&lt;=9,'PR sum'!$B66/13,0)</f>
        <v>0</v>
      </c>
      <c r="AA66" s="65">
        <f>IF('Trn 3'!$G$10&lt;=10,'PR sum'!$B66/13,0)</f>
        <v>0</v>
      </c>
      <c r="AB66" s="65">
        <f>IF('Trn 1'!$G$10&lt;=11,'PR sum'!$B66/13,0)</f>
        <v>0</v>
      </c>
      <c r="AC66" s="65">
        <f>IF('Trn 3'!$G$10&lt;=12,'PR sum'!$B66/13,0)</f>
        <v>0</v>
      </c>
      <c r="AD66" s="65">
        <f>IF('Trn 3'!$G$10&lt;=13,'PR sum'!$B66/13,0)</f>
        <v>0</v>
      </c>
      <c r="AF66" s="65">
        <f>IF('Trn 3'!$G$10&lt;2,'PR sum'!$C66/13,0)</f>
        <v>0</v>
      </c>
      <c r="AG66" s="65">
        <f>IF('Trn 3'!$G$10&lt;=2,'PR sum'!$C66/13,0)</f>
        <v>0</v>
      </c>
      <c r="AH66" s="65">
        <f>IF('Trn 3'!$G$10&lt;=3,'PR sum'!$C66/13,0)</f>
        <v>0</v>
      </c>
      <c r="AI66" s="65">
        <f>IF('Trn 3'!$G$10&lt;=4,'PR sum'!$C66/13,0)</f>
        <v>0</v>
      </c>
      <c r="AJ66" s="65">
        <f>IF('Trn 3'!$G$10&lt;=5,'PR sum'!$C66/13,0)</f>
        <v>0</v>
      </c>
      <c r="AK66" s="65">
        <f>IF('Trn 3'!$G$10&lt;=6,'PR sum'!$C66/13,0)</f>
        <v>0</v>
      </c>
      <c r="AL66" s="65">
        <f>IF('Trn 3'!$G$10&lt;=7,'PR sum'!$C66/13,0)</f>
        <v>0</v>
      </c>
      <c r="AM66" s="65">
        <f>IF('Trn 3'!$G$10&lt;=8,'PR sum'!$C66/13,0)</f>
        <v>0</v>
      </c>
      <c r="AN66" s="65">
        <f>IF('Trn 3'!$G$10&lt;=9,'PR sum'!$C66/13,0)</f>
        <v>0</v>
      </c>
      <c r="AO66" s="65">
        <f>IF('Trn 3'!$G$10&lt;=10,'PR sum'!$C66/13,0)</f>
        <v>0</v>
      </c>
      <c r="AP66" s="65">
        <f>IF('Trn 1'!$G$10&lt;=11,'PR sum'!$C66/13,0)</f>
        <v>0</v>
      </c>
      <c r="AQ66" s="65">
        <f>IF('Trn 3'!$G$10&lt;=12,'PR sum'!$C66/13,0)</f>
        <v>0</v>
      </c>
      <c r="AR66" s="65">
        <f>IF('Trn 3'!$G$10&lt;=13,'PR sum'!$C66/13,0)</f>
        <v>0</v>
      </c>
      <c r="AT66" s="65">
        <f>IF('Trn 3'!$G$10&lt;2,'PR sum'!$D66/13,0)</f>
        <v>0</v>
      </c>
      <c r="AU66" s="65">
        <f>IF('Trn 3'!$G$10&lt;=2,'PR sum'!$D66/13,0)</f>
        <v>0</v>
      </c>
      <c r="AV66" s="65">
        <f>IF('Trn 3'!$G$10&lt;=3,'PR sum'!$D66/13,0)</f>
        <v>0</v>
      </c>
      <c r="AW66" s="65">
        <f>IF('Trn 3'!$G$10&lt;=4,'PR sum'!$D66/13,0)</f>
        <v>0</v>
      </c>
      <c r="AX66" s="65">
        <f>IF('Trn 3'!$G$10&lt;=5,'PR sum'!$D66/13,0)</f>
        <v>0</v>
      </c>
      <c r="AY66" s="65">
        <f>IF('Trn 3'!$G$10&lt;=6,'PR sum'!$D66/13,0)</f>
        <v>0</v>
      </c>
      <c r="AZ66" s="65">
        <f>IF('Trn 3'!$G$10&lt;=7,'PR sum'!$D66/13,0)</f>
        <v>0</v>
      </c>
      <c r="BA66" s="65">
        <f>IF('Trn 3'!$G$10&lt;=8,'PR sum'!$D66/13,0)</f>
        <v>0</v>
      </c>
      <c r="BB66" s="65">
        <f>IF('Trn 3'!$G$10&lt;=9,'PR sum'!$D66/13,0)</f>
        <v>0</v>
      </c>
      <c r="BC66" s="65">
        <f>IF('Trn 3'!$G$10&lt;=10,'PR sum'!$D66/13,0)</f>
        <v>0</v>
      </c>
      <c r="BD66" s="65">
        <f>IF('Trn 1'!$G$10&lt;=11,'PR sum'!$D66/13,0)</f>
        <v>0</v>
      </c>
      <c r="BE66" s="65">
        <f>IF('Trn 3'!$G$10&lt;=12,'PR sum'!$D66/13,0)</f>
        <v>0</v>
      </c>
      <c r="BF66" s="65">
        <f>IF('Trn 3'!$G$10&lt;=13,'PR sum'!$D66/13,0)</f>
        <v>0</v>
      </c>
      <c r="BH66" s="65">
        <f>IF('Trn 3'!$G$10&lt;2,'PR sum'!$E66/13,0)</f>
        <v>0</v>
      </c>
      <c r="BI66" s="65">
        <f>IF('Trn 3'!$G$10&lt;=2,'PR sum'!$E66/13,0)</f>
        <v>0</v>
      </c>
      <c r="BJ66" s="65">
        <f>IF('Trn 3'!$G$10&lt;=3,'PR sum'!$E66/13,0)</f>
        <v>0</v>
      </c>
      <c r="BK66" s="65">
        <f>IF('Trn 3'!$G$10&lt;=4,'PR sum'!$E66/13,0)</f>
        <v>0</v>
      </c>
      <c r="BL66" s="65">
        <f>IF('Trn 3'!$G$10&lt;=5,'PR sum'!$E66/13,0)</f>
        <v>0</v>
      </c>
      <c r="BM66" s="65">
        <f>IF('Trn 3'!$G$10&lt;=6,'PR sum'!$E66/13,0)</f>
        <v>0</v>
      </c>
      <c r="BN66" s="65">
        <f>IF('Trn 3'!$G$10&lt;=7,'PR sum'!$E66/13,0)</f>
        <v>0</v>
      </c>
      <c r="BO66" s="65">
        <f>IF('Trn 3'!$G$10&lt;=8,'PR sum'!$E66/13,0)</f>
        <v>0</v>
      </c>
      <c r="BP66" s="65">
        <f>IF('Trn 3'!$G$10&lt;=9,'PR sum'!$E66/13,0)</f>
        <v>0</v>
      </c>
      <c r="BQ66" s="65">
        <f>IF('Trn 3'!$G$10&lt;=10,'PR sum'!$E66/13,0)</f>
        <v>0</v>
      </c>
      <c r="BR66" s="65">
        <f>IF('Trn 1'!$G$10&lt;=11,'PR sum'!$E66/13,0)</f>
        <v>0</v>
      </c>
      <c r="BS66" s="65">
        <f>IF('Trn 3'!$G$10&lt;=12,'PR sum'!$E66/13,0)</f>
        <v>0</v>
      </c>
      <c r="BT66" s="65">
        <f>IF('Trn 3'!$G$10&lt;=13,'PR sum'!$E66/13,0)</f>
        <v>0</v>
      </c>
      <c r="BV66" s="65">
        <f>IF('Trn 3'!$G$10&lt;2,'PR sum'!$F66/13,0)</f>
        <v>0</v>
      </c>
      <c r="BW66" s="65">
        <f>IF('Trn 3'!$G$10&lt;=2,'PR sum'!$F66/13,0)</f>
        <v>0</v>
      </c>
      <c r="BX66" s="65">
        <f>IF('Trn 3'!$G$10&lt;=3,'PR sum'!$F66/13,0)</f>
        <v>0</v>
      </c>
      <c r="BY66" s="65">
        <f>IF('Trn 3'!$G$10&lt;=4,'PR sum'!$F66/13,0)</f>
        <v>0</v>
      </c>
      <c r="BZ66" s="65">
        <f>IF('Trn 3'!$G$10&lt;=5,'PR sum'!$F66/13,0)</f>
        <v>0</v>
      </c>
      <c r="CA66" s="65">
        <f>IF('Trn 3'!$G$10&lt;=6,'PR sum'!$F66/13,0)</f>
        <v>0</v>
      </c>
      <c r="CB66" s="65">
        <f>IF('Trn 3'!$G$10&lt;=7,'PR sum'!$F66/13,0)</f>
        <v>0</v>
      </c>
      <c r="CC66" s="65">
        <f>IF('Trn 3'!$G$10&lt;=8,'PR sum'!$F66/13,0)</f>
        <v>0</v>
      </c>
      <c r="CD66" s="65">
        <f>IF('Trn 3'!$G$10&lt;=9,'PR sum'!$F66/13,0)</f>
        <v>0</v>
      </c>
      <c r="CE66" s="65">
        <f>IF('Trn 3'!$G$10&lt;=10,'PR sum'!$F66/13,0)</f>
        <v>0</v>
      </c>
      <c r="CF66" s="65">
        <f>IF('Trn 1'!$G$10&lt;=11,'PR sum'!$F66/13,0)</f>
        <v>0</v>
      </c>
      <c r="CG66" s="65">
        <f>IF('Trn 3'!$G$10&lt;=12,'PR sum'!$F66/13,0)</f>
        <v>0</v>
      </c>
      <c r="CH66" s="65">
        <f>IF('Trn 3'!$G$10&lt;=13,'PR sum'!$F66/13,0)</f>
        <v>0</v>
      </c>
      <c r="CJ66" s="299">
        <f>IF(SUM(R66,AF66,AT66,BH66,BV66)&lt;$J$4,SUM(R66,AF66,AT66,BH66,BV66)*$J$5,($J$4*$J$5))</f>
        <v>0</v>
      </c>
      <c r="CK66" s="299">
        <f>IF(SUM($R66:S66,$AF66:AG66,$AT66:AU66,$BH66:BI66,$BV66:BW66)&lt;$J$4,(SUM($R66:S66,$AF66:$AG66,$AT66:$AU66,$BH66:BI66,$BV66:BW66)*$J$5)-SUM($CJ66:CJ66),(($J$4*$J$5)-SUM($CJ66:CJ66)))</f>
        <v>0</v>
      </c>
      <c r="CL66" s="299">
        <f>IF(SUM($R66:T66,$AF66:AH66,$AT66:AV66,$BH66:BJ66,$BV66:BX66)&lt;$J$4,(SUM($R66:T66,$AF66:$AG66,$AT66:$AU66,$BH66:BJ66,$BV66:BX66)*$J$5)-SUM($CJ66:CK66),(($J$4*$J$5)-SUM($CJ66:CK66)))</f>
        <v>0</v>
      </c>
      <c r="CM66" s="299">
        <f>IF(SUM($R66:U66,$AF66:AI66,$AT66:AW66,$BH66:BK66,$BV66:BY66)&lt;$J$4,(SUM($R66:U66,$AF66:$AG66,$AT66:$AU66,$BH66:BK66,$BV66:BY66)*$J$5)-SUM($CJ66:CL66),(($J$4*$J$5)-SUM($CJ66:CL66)))</f>
        <v>0</v>
      </c>
      <c r="CN66" s="299">
        <f>IF(SUM($R66:V66,$AF66:AJ66,$AT66:AX66,$BH66:BL66,$BV66:BZ66)&lt;$J$4,(SUM($R66:V66,$AF66:$AG66,$AT66:$AU66,$BH66:BL66,$BV66:BZ66)*$J$5)-SUM($CJ66:CM66),(($J$4*$J$5)-SUM($CJ66:CM66)))</f>
        <v>0</v>
      </c>
      <c r="CO66" s="299">
        <f>IF(SUM($R66:W66,$AF66:AK66,$AT66:AY66,$BH66:BM66,$BV66:CA66)&lt;$J$4,(SUM($R66:W66,$AF66:$AG66,$AT66:$AU66,$BH66:BM66,$BV66:CA66)*$J$5)-SUM($CJ66:CN66),(($J$4*$J$5)-SUM($CJ66:CN66)))</f>
        <v>0</v>
      </c>
      <c r="CP66" s="299">
        <f>IF(SUM($R66:X66,$AF66:AL66,$AT66:AZ66,$BH66:BN66,$BV66:CB66)&lt;$J$4,(SUM($R66:X66,$AF66:$AG66,$AT66:$AU66,$BH66:BN66,$BV66:CB66)*$J$5)-SUM($CJ66:CO66),(($J$4*$J$5)-SUM($CJ66:CO66)))</f>
        <v>0</v>
      </c>
      <c r="CQ66" s="299">
        <f>IF(SUM($R66:Y66,$AF66:AM66,$AT66:BA66,$BH66:BO66,$BV66:CC66)&lt;$J$4,(SUM($R66:Y66,$AF66:$AG66,$AT66:$AU66,$BH66:BO66,$BV66:CC66)*$J$5)-SUM($CJ66:CP66),(($J$4*$J$5)-SUM($CJ66:CP66)))</f>
        <v>0</v>
      </c>
      <c r="CR66" s="299">
        <f>IF(SUM($R66:Z66,$AF66:AN66,$AT66:BB66,$BH66:BP66,$BV66:CD66)&lt;$J$4,(SUM($R66:Z66,$AF66:$AG66,$AT66:$AU66,$BH66:BP66,$BV66:CD66)*$J$5)-SUM($CJ66:CQ66),(($J$4*$J$5)-SUM($CJ66:CQ66)))</f>
        <v>0</v>
      </c>
      <c r="CS66" s="299">
        <f>IF(SUM($R66:AA66,$AF66:AO66,$AT66:BC66,$BH66:BQ66,$BV66:CE66)&lt;$J$4,(SUM($R66:AA66,$AF66:$AG66,$AT66:$AU66,$BH66:BQ66,$BV66:CE66)*$J$5)-SUM($CJ66:CR66),(($J$4*$J$5)-SUM($CJ66:CR66)))</f>
        <v>0</v>
      </c>
      <c r="CT66" s="299">
        <f>IF(SUM($R66:AB66,$AF66:AP66,$AT66:BD66,$BH66:BR66,$BV66:CF66)&lt;$J$4,(SUM($R66:AB66,$AF66:$AG66,$AT66:$AU66,$BH66:BR66,$BV66:CF66)*$J$5)-SUM($CJ66:CS66),(($J$4*$J$5)-SUM($CJ66:CS66)))</f>
        <v>0</v>
      </c>
      <c r="CU66" s="299">
        <f>IF(SUM($R66:AC66,$AF66:AQ66,$AT66:BE66,$BH66:BS66,$BV66:CG66)&lt;$J$4,(SUM($R66:AC66,$AF66:$AG66,$AT66:$AU66,$BH66:BS66,$BV66:CG66)*$J$5)-SUM($CJ66:CT66),(($J$4*$J$5)-SUM($CJ66:CT66)))</f>
        <v>0</v>
      </c>
      <c r="CV66" s="299">
        <f>IF(SUM($R66:AD66,$AF66:AR66,$AT66:BF66,$BH66:BT66,$BV66:CH66)&lt;$J$4,(SUM($R66:AD66,$AF66:$AG66,$AT66:$AU66,$BH66:BT66,$BV66:CH66)*$J$5)-SUM($CJ66:CU66),(($J$4*$J$5)-SUM($CJ66:CU66)))</f>
        <v>0</v>
      </c>
      <c r="CX66" s="299">
        <f t="shared" si="200"/>
        <v>0</v>
      </c>
      <c r="CY66" s="299">
        <f>IF(SUM($R66:S66,$AF66:AG66,$AT66:AU66,$BH66:BI66,$BV66:BW66)&lt;$K$4,(SUM($R66:S66,$AF66:AG66,$AT66:AU66,$BH66:BI66,$BV66:BW66)*$K$5)-SUM($CX66),(($K$4*$K$5)-SUM($CX66)))</f>
        <v>0</v>
      </c>
      <c r="CZ66" s="299">
        <f>IF(SUM($R66:T66,$AF66:AH66,$AT66:AV66,$BH66:BJ66,$BV66:BX66)&lt;$K$4,(SUM($R66:T66,$AF66:AH66,$AT66:AV66,$BH66:BJ66,$BV66:BX66)*$K$5)-SUM($CX66:CY66),(($K$4*$K$5)-SUM($CX66:CY66)))</f>
        <v>0</v>
      </c>
      <c r="DA66" s="299">
        <f>IF(SUM($R66:U66,$AF66:AI66,$AT66:AW66,$BH66:BK66,$BV66:BY66)&lt;$K$4,(SUM($R66:U66,$AF66:AI66,$AT66:AW66,$BH66:BK66,$BV66:BY66)*$K$5)-SUM($CX66:CZ66),(($K$4*$K$5)-SUM($CX66:CZ66)))</f>
        <v>0</v>
      </c>
      <c r="DB66" s="299">
        <f>IF(SUM($R66:V66,$AF66:AJ66,$AT66:AX66,$BH66:BL66,$BV66:BZ66)&lt;$K$4,(SUM($R66:V66,$AF66:AJ66,$AT66:AX66,$BH66:BL66,$BV66:BZ66)*$K$5)-SUM($CX66:DA66),(($K$4*$K$5)-SUM($CX66:DA66)))</f>
        <v>0</v>
      </c>
      <c r="DC66" s="299">
        <f>IF(SUM($R66:W66,$AF66:AK66,$AT66:AY66,$BH66:BM66,$BV66:CA66)&lt;$K$4,(SUM($R66:W66,$AF66:AK66,$AT66:AY66,$BH66:BM66,$BV66:CA66)*$K$5)-SUM($CX66:DB66),(($K$4*$K$5)-SUM($CX66:DB66)))</f>
        <v>0</v>
      </c>
      <c r="DD66" s="299">
        <f>IF(SUM($R66:X66,$AF66:AL66,$AT66:AZ66,$BH66:BN66,$BV66:CB66)&lt;$K$4,(SUM($R66:X66,$AF66:AL66,$AT66:AZ66,$BH66:BN66,$BV66:CB66)*$K$5)-SUM($CX66:DC66),(($K$4*$K$5)-SUM($CX66:DC66)))</f>
        <v>0</v>
      </c>
      <c r="DE66" s="299">
        <f>IF(SUM($R66:Y66,$AF66:AM66,$AT66:BA66,$BH66:BO66,$BV66:CC66)&lt;$K$4,(SUM($R66:Y66,$AF66:AM66,$AT66:BA66,$BH66:BO66,$BV66:CC66)*$K$5)-SUM($CX66:DD66),(($K$4*$K$5)-SUM($CX66:DD66)))</f>
        <v>0</v>
      </c>
      <c r="DF66" s="299">
        <f>IF(SUM($R66:Z66,$AF66:AN66,$AT66:BB66,$BH66:BP66,$BV66:CD66)&lt;$K$4,(SUM($R66:Z66,$AF66:AN66,$AT66:BB66,$BH66:BP66,$BV66:CD66)*$K$5)-SUM($CX66:DE66),(($K$4*$K$5)-SUM($CX66:DE66)))</f>
        <v>0</v>
      </c>
      <c r="DG66" s="299">
        <f>IF(SUM($R66:AA66,$AF66:AO66,$AT66:BC66,$BH66:BQ66,$BV66:CE66)&lt;$K$4,(SUM($R66:AA66,$AF66:AO66,$AT66:BC66,$BH66:BQ66,$BV66:CE66)*$K$5)-SUM($CX66:DF66),(($K$4*$K$5)-SUM($CX66:DF66)))</f>
        <v>0</v>
      </c>
      <c r="DH66" s="299">
        <f>IF(SUM($R66:AB66,$AF66:AP66,$AT66:BD66,$BH66:BR66,$BV66:CF66)&lt;$K$4,(SUM($R66:AB66,$AF66:AP66,$AT66:BD66,$BH66:BR66,$BV66:CF66)*$K$5)-SUM($CX66:DG66),(($K$4*$K$5)-SUM($CX66:DG66)))</f>
        <v>0</v>
      </c>
      <c r="DI66" s="299">
        <f>IF(SUM($R66:AC66,$AF66:AQ66,$AT66:BE66,$BH66:BS66,$BV66:CG66)&lt;$K$4,(SUM($R66:AC66,$AF66:AQ66,$AT66:BE66,$BH66:BS66,$BV66:CG66)*$K$5)-SUM($CX66:DH66),(($K$4*$K$5)-SUM($CX66:DH66)))</f>
        <v>0</v>
      </c>
      <c r="DJ66" s="299">
        <f>IF(SUM($R66:AD66,$AF66:AR66,$AT66:BF66,$BH66:BT66,$BV66:CH66)&lt;$K$4,(SUM($R66:AD66,$AF66:AR66,$AT66:BF66,$BH66:BT66,$BV66:CH66)*$K$5)-SUM($CX66:DI66),(($K$4*$K$5)-SUM($CX66:DI66)))</f>
        <v>0</v>
      </c>
      <c r="DL66" s="299">
        <f t="shared" si="201"/>
        <v>0</v>
      </c>
      <c r="DM66" s="299">
        <f t="shared" si="201"/>
        <v>0</v>
      </c>
      <c r="DN66" s="299">
        <f t="shared" si="201"/>
        <v>0</v>
      </c>
      <c r="DO66" s="299">
        <f t="shared" si="201"/>
        <v>0</v>
      </c>
      <c r="DP66" s="299">
        <f t="shared" si="201"/>
        <v>0</v>
      </c>
      <c r="DQ66" s="299">
        <f t="shared" si="201"/>
        <v>0</v>
      </c>
      <c r="DR66" s="299">
        <f t="shared" si="201"/>
        <v>0</v>
      </c>
      <c r="DS66" s="299">
        <f t="shared" si="201"/>
        <v>0</v>
      </c>
      <c r="DT66" s="299">
        <f t="shared" si="201"/>
        <v>0</v>
      </c>
      <c r="DU66" s="299">
        <f t="shared" si="201"/>
        <v>0</v>
      </c>
      <c r="DV66" s="299">
        <f t="shared" si="201"/>
        <v>0</v>
      </c>
      <c r="DW66" s="299">
        <f t="shared" si="201"/>
        <v>0</v>
      </c>
      <c r="DX66" s="299">
        <f t="shared" si="201"/>
        <v>0</v>
      </c>
      <c r="DZ66" s="299">
        <f>IF(SUM($R66:R66,$AF66:AF66,$AT66:AT66,$BH66:BH66,$BV66:BV66)&lt;$M$4,SUM(R66,AF66,AT66,BH66,BV66)*$M$5,($M$4*$M$5-SUM(DY66:$DY66)))</f>
        <v>0</v>
      </c>
      <c r="EA66" s="299">
        <f>IF(SUM($R66:S66,$AF66:AG66,$AT66:AU66,$BH66:BI66,$BV66:BW66)&lt;$M$4,SUM(S66,AG66,AU66,BI66,BW66)*$M$5,($M$4*$M$5-SUM($DZ66:DZ66)))</f>
        <v>0</v>
      </c>
      <c r="EB66" s="299">
        <f>IF(SUM($R66:T66,$AF66:AH66,$AT66:AV66,$BH66:BJ66,$BV66:BX66)&lt;$M$4,SUM(T66,AH66,AV66,BJ66,BX66)*$M$5,($M$4*$M$5-SUM($DZ66:EA66)))</f>
        <v>0</v>
      </c>
      <c r="EC66" s="299">
        <f>IF(SUM($R66:U66,$AF66:AI66,$AT66:AW66,$BH66:BK66,$BV66:BY66)&lt;$M$4,SUM(U66,AI66,AW66,BK66,BY66)*$M$5,($M$4*$M$5-SUM($DZ66:EB66)))</f>
        <v>0</v>
      </c>
      <c r="ED66" s="299">
        <f>IF(SUM($R66:V66,$AF66:AJ66,$AT66:AX66,$BH66:BL66,$BV66:BZ66)&lt;$M$4,SUM(V66,AJ66,AX66,BL66,BZ66)*$M$5,($M$4*$M$5-SUM($DZ66:EC66)))</f>
        <v>0</v>
      </c>
      <c r="EE66" s="299">
        <f>IF(SUM($R66:W66,$AF66:AK66,$AT66:AY66,$BH66:BM66,$BV66:CA66)&lt;$M$4,SUM(W66,AK66,AY66,BM66,CA66)*$M$5,($M$4*$M$5-SUM($DZ66:ED66)))</f>
        <v>0</v>
      </c>
      <c r="EF66" s="299">
        <f>IF(SUM($R66:X66,$AF66:AL66,$AT66:AZ66,$BH66:BN66,$BV66:CB66)&lt;$M$4,SUM(X66,AL66,AZ66,BN66,CB66)*$M$5,($M$4*$M$5-SUM($DZ66:EE66)))</f>
        <v>0</v>
      </c>
      <c r="EG66" s="299">
        <f>IF(SUM($R66:Y66,$AF66:AM66,$AT66:BA66,$BH66:BO66,$BV66:CC66)&lt;$M$4,SUM(Y66,AM66,BA66,BO66,CC66)*$M$5,($M$4*$M$5-SUM($DZ66:EF66)))</f>
        <v>0</v>
      </c>
      <c r="EH66" s="299">
        <f>IF(SUM($R66:Z66,$AF66:AN66,$AT66:BB66,$BH66:BP66,$BV66:CD66)&lt;$M$4,SUM(Z66,AN66,BB66,BP66,CD66)*$M$5,($M$4*$M$5-SUM($DZ66:EG66)))</f>
        <v>0</v>
      </c>
      <c r="EI66" s="299">
        <f>IF(SUM($R66:AA66,$AF66:AO66,$AT66:BC66,$BH66:BQ66,$BV66:CE66)&lt;$M$4,SUM(AA66,AO66,BC66,BQ66,CE66)*$M$5,($M$4*$M$5-SUM($DZ66:EH66)))</f>
        <v>0</v>
      </c>
      <c r="EJ66" s="299">
        <f>IF(SUM($R66:AB66,$AF66:AP66,$AT66:BD66,$BH66:BR66,$BV66:CF66)&lt;$M$4,SUM(AB66,AP66,BD66,BR66,CF66)*$M$5,($M$4*$M$5-SUM($DZ66:EI66)))</f>
        <v>0</v>
      </c>
      <c r="EK66" s="299">
        <f>IF(SUM($R66:AC66,$AF66:AQ66,$AT66:BE66,$BH66:BS66,$BV66:CG66)&lt;$M$4,SUM(AC66,AQ66,BE66,BS66,CG66)*$M$5,($M$4*$M$5-SUM($DZ66:EJ66)))</f>
        <v>0</v>
      </c>
      <c r="EL66" s="299">
        <f>IF(SUM($R66:AD66,$AF66:AR66,$AT66:BF66,$BH66:BT66,$BV66:CH66)&lt;$M$4,SUM(AD66,AR66,BF66,BT66,CH66)*$M$5,($M$4*$M$5-SUM($DZ66:EK66)))</f>
        <v>0</v>
      </c>
      <c r="EN66" s="299">
        <f t="shared" si="202"/>
        <v>0</v>
      </c>
      <c r="EO66" s="299">
        <f t="shared" si="202"/>
        <v>0</v>
      </c>
      <c r="EP66" s="299">
        <f t="shared" si="202"/>
        <v>0</v>
      </c>
      <c r="EQ66" s="299">
        <f t="shared" si="202"/>
        <v>0</v>
      </c>
      <c r="ER66" s="299">
        <f t="shared" si="202"/>
        <v>0</v>
      </c>
      <c r="ES66" s="299">
        <f t="shared" si="202"/>
        <v>0</v>
      </c>
      <c r="ET66" s="299">
        <f t="shared" si="202"/>
        <v>0</v>
      </c>
      <c r="EU66" s="299">
        <f t="shared" si="202"/>
        <v>0</v>
      </c>
      <c r="EV66" s="299">
        <f t="shared" si="202"/>
        <v>0</v>
      </c>
      <c r="EW66" s="299">
        <f t="shared" si="202"/>
        <v>0</v>
      </c>
      <c r="EX66" s="299">
        <f t="shared" si="202"/>
        <v>0</v>
      </c>
      <c r="EY66" s="299">
        <f t="shared" si="202"/>
        <v>0</v>
      </c>
      <c r="EZ66" s="299">
        <f t="shared" si="202"/>
        <v>0</v>
      </c>
    </row>
    <row r="67" spans="1:156" x14ac:dyDescent="0.2">
      <c r="A67" s="43"/>
      <c r="B67" s="30"/>
      <c r="C67" s="30"/>
      <c r="D67" s="30"/>
      <c r="E67" s="30"/>
      <c r="F67" s="30"/>
      <c r="G67" s="63"/>
      <c r="H67" s="310"/>
      <c r="I67" s="302"/>
      <c r="J67" s="299"/>
      <c r="K67" s="299"/>
      <c r="L67" s="299"/>
      <c r="M67" s="299"/>
      <c r="N67" s="299"/>
      <c r="O67" s="103"/>
    </row>
    <row r="68" spans="1:156" ht="13.5" thickBot="1" x14ac:dyDescent="0.25">
      <c r="A68" s="43"/>
      <c r="B68" s="30"/>
      <c r="C68" s="30"/>
      <c r="D68" s="30"/>
      <c r="E68" s="30"/>
      <c r="F68" s="30"/>
      <c r="G68" s="63"/>
      <c r="H68" s="310"/>
      <c r="I68" s="302"/>
      <c r="J68" s="299"/>
      <c r="K68" s="299"/>
      <c r="L68" s="299"/>
      <c r="M68" s="299"/>
      <c r="N68" s="299"/>
      <c r="O68" s="103"/>
      <c r="P68" s="218" t="s">
        <v>312</v>
      </c>
    </row>
    <row r="69" spans="1:156" ht="15.75" x14ac:dyDescent="0.25">
      <c r="A69" s="43" t="s">
        <v>313</v>
      </c>
      <c r="B69" s="53">
        <f t="shared" ref="B69:G69" si="203">SUM(B42:B68)</f>
        <v>47840</v>
      </c>
      <c r="C69" s="53">
        <f t="shared" si="203"/>
        <v>9360</v>
      </c>
      <c r="D69" s="53">
        <f t="shared" si="203"/>
        <v>17005.591836734693</v>
      </c>
      <c r="E69" s="53">
        <f t="shared" si="203"/>
        <v>15203.877551020407</v>
      </c>
      <c r="F69" s="53">
        <f t="shared" si="203"/>
        <v>2620</v>
      </c>
      <c r="G69" s="66">
        <f t="shared" si="203"/>
        <v>92029.469387755089</v>
      </c>
      <c r="H69" s="311"/>
      <c r="I69" s="302"/>
      <c r="J69" s="299">
        <f>SUM(J42:J68)</f>
        <v>552.17681632653057</v>
      </c>
      <c r="K69" s="299">
        <f>SUM(K42:K68)</f>
        <v>5705.8271020408156</v>
      </c>
      <c r="L69" s="299">
        <f>SUM(L42:L68)</f>
        <v>1334.427306122449</v>
      </c>
      <c r="M69" s="299">
        <f>SUM(M42:M68)</f>
        <v>1631.8000000000002</v>
      </c>
      <c r="N69" s="299">
        <f>SUM(N42:N68)</f>
        <v>9224.2312244897948</v>
      </c>
      <c r="O69" s="304">
        <f>IF(G69=0,0,N69/G69)</f>
        <v>0.10023127684920802</v>
      </c>
      <c r="P69" s="294">
        <f>G69/PL!R17</f>
        <v>1.0013292675092739E-2</v>
      </c>
      <c r="R69" s="105">
        <f>SUM(R42:R68)</f>
        <v>3680</v>
      </c>
      <c r="S69" s="105">
        <f t="shared" ref="S69:AD69" si="204">SUM(S42:S68)</f>
        <v>3680</v>
      </c>
      <c r="T69" s="105">
        <f t="shared" si="204"/>
        <v>3680</v>
      </c>
      <c r="U69" s="105">
        <f t="shared" si="204"/>
        <v>3680</v>
      </c>
      <c r="V69" s="105">
        <f t="shared" si="204"/>
        <v>3680</v>
      </c>
      <c r="W69" s="105">
        <f t="shared" si="204"/>
        <v>3680</v>
      </c>
      <c r="X69" s="105">
        <f t="shared" si="204"/>
        <v>3680</v>
      </c>
      <c r="Y69" s="105">
        <f t="shared" si="204"/>
        <v>3680</v>
      </c>
      <c r="Z69" s="105">
        <f t="shared" si="204"/>
        <v>3680</v>
      </c>
      <c r="AA69" s="105">
        <f t="shared" si="204"/>
        <v>3680</v>
      </c>
      <c r="AB69" s="105">
        <f t="shared" si="204"/>
        <v>3680</v>
      </c>
      <c r="AC69" s="105">
        <f t="shared" si="204"/>
        <v>3680</v>
      </c>
      <c r="AD69" s="105">
        <f t="shared" si="204"/>
        <v>3680</v>
      </c>
      <c r="AF69" s="105">
        <f t="shared" ref="AF69:AR69" si="205">SUM(AF42:AF68)</f>
        <v>720</v>
      </c>
      <c r="AG69" s="105">
        <f t="shared" si="205"/>
        <v>720</v>
      </c>
      <c r="AH69" s="105">
        <f t="shared" si="205"/>
        <v>720</v>
      </c>
      <c r="AI69" s="105">
        <f t="shared" si="205"/>
        <v>720</v>
      </c>
      <c r="AJ69" s="105">
        <f t="shared" si="205"/>
        <v>720</v>
      </c>
      <c r="AK69" s="105">
        <f t="shared" si="205"/>
        <v>720</v>
      </c>
      <c r="AL69" s="105">
        <f t="shared" si="205"/>
        <v>720</v>
      </c>
      <c r="AM69" s="105">
        <f t="shared" si="205"/>
        <v>720</v>
      </c>
      <c r="AN69" s="105">
        <f t="shared" si="205"/>
        <v>720</v>
      </c>
      <c r="AO69" s="105">
        <f t="shared" si="205"/>
        <v>720</v>
      </c>
      <c r="AP69" s="105">
        <f t="shared" si="205"/>
        <v>720</v>
      </c>
      <c r="AQ69" s="105">
        <f t="shared" si="205"/>
        <v>720</v>
      </c>
      <c r="AR69" s="105">
        <f t="shared" si="205"/>
        <v>720</v>
      </c>
      <c r="AT69" s="105">
        <f t="shared" ref="AT69:BF69" si="206">SUM(AT42:AT68)</f>
        <v>1308.1224489795918</v>
      </c>
      <c r="AU69" s="105">
        <f t="shared" si="206"/>
        <v>1308.1224489795918</v>
      </c>
      <c r="AV69" s="105">
        <f t="shared" si="206"/>
        <v>1308.1224489795918</v>
      </c>
      <c r="AW69" s="105">
        <f t="shared" si="206"/>
        <v>1308.1224489795918</v>
      </c>
      <c r="AX69" s="105">
        <f t="shared" si="206"/>
        <v>1308.1224489795918</v>
      </c>
      <c r="AY69" s="105">
        <f t="shared" si="206"/>
        <v>1308.1224489795918</v>
      </c>
      <c r="AZ69" s="105">
        <f t="shared" si="206"/>
        <v>1308.1224489795918</v>
      </c>
      <c r="BA69" s="105">
        <f t="shared" si="206"/>
        <v>1308.1224489795918</v>
      </c>
      <c r="BB69" s="105">
        <f t="shared" si="206"/>
        <v>1308.1224489795918</v>
      </c>
      <c r="BC69" s="105">
        <f t="shared" si="206"/>
        <v>1308.1224489795918</v>
      </c>
      <c r="BD69" s="105">
        <f t="shared" si="206"/>
        <v>1308.1224489795918</v>
      </c>
      <c r="BE69" s="105">
        <f t="shared" si="206"/>
        <v>1308.1224489795918</v>
      </c>
      <c r="BF69" s="105">
        <f t="shared" si="206"/>
        <v>1308.1224489795918</v>
      </c>
      <c r="BH69" s="105">
        <f t="shared" ref="BH69:BT69" si="207">SUM(BH42:BH68)</f>
        <v>1169.5290423861852</v>
      </c>
      <c r="BI69" s="105">
        <f t="shared" si="207"/>
        <v>1169.5290423861852</v>
      </c>
      <c r="BJ69" s="105">
        <f t="shared" si="207"/>
        <v>1169.5290423861852</v>
      </c>
      <c r="BK69" s="105">
        <f t="shared" si="207"/>
        <v>1169.5290423861852</v>
      </c>
      <c r="BL69" s="105">
        <f t="shared" si="207"/>
        <v>1169.5290423861852</v>
      </c>
      <c r="BM69" s="105">
        <f t="shared" si="207"/>
        <v>1169.5290423861852</v>
      </c>
      <c r="BN69" s="105">
        <f t="shared" si="207"/>
        <v>1169.5290423861852</v>
      </c>
      <c r="BO69" s="105">
        <f t="shared" si="207"/>
        <v>1169.5290423861852</v>
      </c>
      <c r="BP69" s="105">
        <f t="shared" si="207"/>
        <v>1169.5290423861852</v>
      </c>
      <c r="BQ69" s="105">
        <f t="shared" si="207"/>
        <v>1169.5290423861852</v>
      </c>
      <c r="BR69" s="105">
        <f t="shared" si="207"/>
        <v>1169.5290423861852</v>
      </c>
      <c r="BS69" s="105">
        <f t="shared" si="207"/>
        <v>1169.5290423861852</v>
      </c>
      <c r="BT69" s="105">
        <f t="shared" si="207"/>
        <v>1169.5290423861852</v>
      </c>
      <c r="BV69" s="105">
        <f t="shared" ref="BV69:CH69" si="208">SUM(BV42:BV68)</f>
        <v>201.53846153846155</v>
      </c>
      <c r="BW69" s="105">
        <f t="shared" si="208"/>
        <v>201.53846153846155</v>
      </c>
      <c r="BX69" s="105">
        <f t="shared" si="208"/>
        <v>201.53846153846155</v>
      </c>
      <c r="BY69" s="105">
        <f t="shared" si="208"/>
        <v>201.53846153846155</v>
      </c>
      <c r="BZ69" s="105">
        <f t="shared" si="208"/>
        <v>201.53846153846155</v>
      </c>
      <c r="CA69" s="105">
        <f t="shared" si="208"/>
        <v>201.53846153846155</v>
      </c>
      <c r="CB69" s="105">
        <f t="shared" si="208"/>
        <v>201.53846153846155</v>
      </c>
      <c r="CC69" s="105">
        <f t="shared" si="208"/>
        <v>201.53846153846155</v>
      </c>
      <c r="CD69" s="105">
        <f t="shared" si="208"/>
        <v>201.53846153846155</v>
      </c>
      <c r="CE69" s="105">
        <f t="shared" si="208"/>
        <v>201.53846153846155</v>
      </c>
      <c r="CF69" s="105">
        <f t="shared" si="208"/>
        <v>201.53846153846155</v>
      </c>
      <c r="CG69" s="105">
        <f t="shared" si="208"/>
        <v>201.53846153846155</v>
      </c>
      <c r="CH69" s="105">
        <f t="shared" si="208"/>
        <v>201.53846153846155</v>
      </c>
      <c r="CJ69" s="105">
        <f t="shared" ref="CJ69:CV69" si="209">SUM(CJ42:CJ68)</f>
        <v>42</v>
      </c>
      <c r="CK69" s="105">
        <f t="shared" si="209"/>
        <v>0</v>
      </c>
      <c r="CL69" s="105">
        <f t="shared" si="209"/>
        <v>0</v>
      </c>
      <c r="CM69" s="105">
        <f t="shared" si="209"/>
        <v>0</v>
      </c>
      <c r="CN69" s="105">
        <f t="shared" si="209"/>
        <v>0</v>
      </c>
      <c r="CO69" s="105">
        <f t="shared" si="209"/>
        <v>0</v>
      </c>
      <c r="CP69" s="105">
        <f t="shared" si="209"/>
        <v>0</v>
      </c>
      <c r="CQ69" s="105">
        <f t="shared" si="209"/>
        <v>0</v>
      </c>
      <c r="CR69" s="105">
        <f t="shared" si="209"/>
        <v>0</v>
      </c>
      <c r="CS69" s="105">
        <f t="shared" si="209"/>
        <v>0</v>
      </c>
      <c r="CT69" s="105">
        <f t="shared" si="209"/>
        <v>0</v>
      </c>
      <c r="CU69" s="105">
        <f t="shared" si="209"/>
        <v>0</v>
      </c>
      <c r="CV69" s="105">
        <f t="shared" si="209"/>
        <v>0</v>
      </c>
      <c r="CX69" s="105">
        <f t="shared" ref="CX69:DJ69" si="210">SUM(CX42:CX68)</f>
        <v>438.90977708006278</v>
      </c>
      <c r="CY69" s="105">
        <f t="shared" si="210"/>
        <v>438.90977708006255</v>
      </c>
      <c r="CZ69" s="105">
        <f t="shared" si="210"/>
        <v>438.9097770800629</v>
      </c>
      <c r="DA69" s="105">
        <f t="shared" si="210"/>
        <v>438.9097770800629</v>
      </c>
      <c r="DB69" s="105">
        <f t="shared" si="210"/>
        <v>438.90977708006312</v>
      </c>
      <c r="DC69" s="105">
        <f t="shared" si="210"/>
        <v>438.90977708006358</v>
      </c>
      <c r="DD69" s="105">
        <f t="shared" si="210"/>
        <v>438.90977708006312</v>
      </c>
      <c r="DE69" s="105">
        <f t="shared" si="210"/>
        <v>438.90977708006312</v>
      </c>
      <c r="DF69" s="105">
        <f t="shared" si="210"/>
        <v>438.90977708006312</v>
      </c>
      <c r="DG69" s="105">
        <f t="shared" si="210"/>
        <v>438.90977708006767</v>
      </c>
      <c r="DH69" s="105">
        <f t="shared" si="210"/>
        <v>438.90977708006267</v>
      </c>
      <c r="DI69" s="105">
        <f t="shared" si="210"/>
        <v>438.90977708006267</v>
      </c>
      <c r="DJ69" s="105">
        <f t="shared" si="210"/>
        <v>438.90977708006176</v>
      </c>
      <c r="DL69" s="105">
        <f t="shared" ref="DL69:DX69" si="211">SUM(DL42:DL68)</f>
        <v>102.64825431711147</v>
      </c>
      <c r="DM69" s="105">
        <f t="shared" si="211"/>
        <v>102.64825431711147</v>
      </c>
      <c r="DN69" s="105">
        <f t="shared" si="211"/>
        <v>102.64825431711147</v>
      </c>
      <c r="DO69" s="105">
        <f t="shared" si="211"/>
        <v>102.64825431711147</v>
      </c>
      <c r="DP69" s="105">
        <f t="shared" si="211"/>
        <v>102.64825431711147</v>
      </c>
      <c r="DQ69" s="105">
        <f t="shared" si="211"/>
        <v>102.64825431711147</v>
      </c>
      <c r="DR69" s="105">
        <f t="shared" si="211"/>
        <v>102.64825431711147</v>
      </c>
      <c r="DS69" s="105">
        <f t="shared" si="211"/>
        <v>102.64825431711147</v>
      </c>
      <c r="DT69" s="105">
        <f t="shared" si="211"/>
        <v>102.64825431711147</v>
      </c>
      <c r="DU69" s="105">
        <f t="shared" si="211"/>
        <v>102.64825431711147</v>
      </c>
      <c r="DV69" s="105">
        <f t="shared" si="211"/>
        <v>102.64825431711147</v>
      </c>
      <c r="DW69" s="105">
        <f t="shared" si="211"/>
        <v>102.64825431711147</v>
      </c>
      <c r="DX69" s="105">
        <f t="shared" si="211"/>
        <v>102.64825431711147</v>
      </c>
      <c r="DZ69" s="105">
        <f t="shared" ref="DZ69:EL69" si="212">SUM(DZ42:DZ68)</f>
        <v>290.24678806907377</v>
      </c>
      <c r="EA69" s="105">
        <f t="shared" si="212"/>
        <v>290.24678806907377</v>
      </c>
      <c r="EB69" s="105">
        <f t="shared" si="212"/>
        <v>290.24678806907377</v>
      </c>
      <c r="EC69" s="105">
        <f t="shared" si="212"/>
        <v>290.24678806907377</v>
      </c>
      <c r="ED69" s="105">
        <f t="shared" si="212"/>
        <v>290.24678806907377</v>
      </c>
      <c r="EE69" s="105">
        <f t="shared" si="212"/>
        <v>180.56605965463132</v>
      </c>
      <c r="EF69" s="105">
        <f t="shared" si="212"/>
        <v>0</v>
      </c>
      <c r="EG69" s="105">
        <f t="shared" si="212"/>
        <v>0</v>
      </c>
      <c r="EH69" s="105">
        <f t="shared" si="212"/>
        <v>0</v>
      </c>
      <c r="EI69" s="105">
        <f t="shared" si="212"/>
        <v>0</v>
      </c>
      <c r="EJ69" s="105">
        <f t="shared" si="212"/>
        <v>0</v>
      </c>
      <c r="EK69" s="105">
        <f t="shared" si="212"/>
        <v>0</v>
      </c>
      <c r="EL69" s="105">
        <f t="shared" si="212"/>
        <v>0</v>
      </c>
      <c r="EN69" s="105">
        <f t="shared" ref="EN69:EZ69" si="213">SUM(EN42:EN68)</f>
        <v>873.80481946624798</v>
      </c>
      <c r="EO69" s="105">
        <f t="shared" si="213"/>
        <v>831.80481946624775</v>
      </c>
      <c r="EP69" s="105">
        <f t="shared" si="213"/>
        <v>831.80481946624809</v>
      </c>
      <c r="EQ69" s="105">
        <f t="shared" si="213"/>
        <v>831.80481946624809</v>
      </c>
      <c r="ER69" s="105">
        <f t="shared" si="213"/>
        <v>831.80481946624832</v>
      </c>
      <c r="ES69" s="105">
        <f t="shared" si="213"/>
        <v>722.12409105180632</v>
      </c>
      <c r="ET69" s="105">
        <f t="shared" si="213"/>
        <v>541.55803139717455</v>
      </c>
      <c r="EU69" s="105">
        <f t="shared" si="213"/>
        <v>541.55803139717455</v>
      </c>
      <c r="EV69" s="105">
        <f t="shared" si="213"/>
        <v>541.55803139717455</v>
      </c>
      <c r="EW69" s="105">
        <f t="shared" si="213"/>
        <v>541.55803139717909</v>
      </c>
      <c r="EX69" s="105">
        <f t="shared" si="213"/>
        <v>541.55803139717409</v>
      </c>
      <c r="EY69" s="105">
        <f t="shared" si="213"/>
        <v>541.55803139717409</v>
      </c>
      <c r="EZ69" s="105">
        <f t="shared" si="213"/>
        <v>541.55803139717318</v>
      </c>
    </row>
    <row r="70" spans="1:156" x14ac:dyDescent="0.2">
      <c r="A70" s="43" t="s">
        <v>302</v>
      </c>
      <c r="B70" s="29">
        <f>+B69/13*3</f>
        <v>11040</v>
      </c>
      <c r="C70" s="29">
        <f t="shared" ref="C70" si="214">+C69/13*3</f>
        <v>2160</v>
      </c>
      <c r="D70" s="29">
        <f t="shared" ref="D70" si="215">+D69/13*3</f>
        <v>3924.3673469387754</v>
      </c>
      <c r="E70" s="29">
        <f t="shared" ref="E70" si="216">+E69/13*3</f>
        <v>3508.5871271585556</v>
      </c>
      <c r="F70" s="29">
        <f t="shared" ref="F70" si="217">+F69/13*3</f>
        <v>604.61538461538464</v>
      </c>
      <c r="G70" s="29">
        <f t="shared" ref="G70" si="218">+G69/13*3</f>
        <v>21237.569858712712</v>
      </c>
      <c r="H70" s="310"/>
      <c r="I70" s="302"/>
      <c r="J70" s="299"/>
      <c r="K70" s="299"/>
      <c r="L70" s="299"/>
      <c r="M70" s="299"/>
      <c r="N70" s="299"/>
      <c r="O70" s="304"/>
    </row>
    <row r="71" spans="1:156" x14ac:dyDescent="0.2">
      <c r="A71" s="43" t="s">
        <v>303</v>
      </c>
      <c r="B71" s="29">
        <f>+B70/3*4</f>
        <v>14720</v>
      </c>
      <c r="C71" s="29">
        <f t="shared" ref="C71" si="219">+C70/3*4</f>
        <v>2880</v>
      </c>
      <c r="D71" s="29">
        <f t="shared" ref="D71" si="220">+D70/3*4</f>
        <v>5232.4897959183672</v>
      </c>
      <c r="E71" s="29">
        <f t="shared" ref="E71" si="221">+E70/3*4</f>
        <v>4678.1161695447408</v>
      </c>
      <c r="F71" s="29">
        <f t="shared" ref="F71" si="222">+F70/3*4</f>
        <v>806.15384615384619</v>
      </c>
      <c r="G71" s="29">
        <f t="shared" ref="G71" si="223">+G70/3*4</f>
        <v>28316.75981161695</v>
      </c>
      <c r="H71" s="310"/>
      <c r="I71" s="302"/>
      <c r="J71" s="299"/>
      <c r="K71" s="299"/>
      <c r="L71" s="299"/>
      <c r="M71" s="299"/>
      <c r="N71" s="299"/>
      <c r="O71" s="304"/>
    </row>
    <row r="72" spans="1:156" x14ac:dyDescent="0.2">
      <c r="A72" s="43"/>
      <c r="B72" s="30"/>
      <c r="C72" s="30"/>
      <c r="D72" s="30"/>
      <c r="E72" s="30"/>
      <c r="F72" s="30"/>
      <c r="G72" s="63"/>
      <c r="H72" s="310"/>
      <c r="I72" s="302"/>
      <c r="J72" s="299"/>
      <c r="K72" s="299"/>
      <c r="L72" s="299"/>
      <c r="M72" s="299"/>
      <c r="N72" s="299"/>
      <c r="O72" s="103"/>
    </row>
    <row r="73" spans="1:156" x14ac:dyDescent="0.2">
      <c r="A73" s="43"/>
      <c r="B73" s="30"/>
      <c r="C73" s="30"/>
      <c r="D73" s="30"/>
      <c r="E73" s="30"/>
      <c r="F73" s="30"/>
      <c r="G73" s="63"/>
      <c r="H73" s="310"/>
      <c r="I73" s="302"/>
      <c r="J73" s="299"/>
      <c r="K73" s="299"/>
      <c r="L73" s="299"/>
      <c r="M73" s="299"/>
      <c r="N73" s="299"/>
      <c r="O73" s="103"/>
    </row>
    <row r="74" spans="1:156" x14ac:dyDescent="0.2">
      <c r="A74" s="43" t="s">
        <v>314</v>
      </c>
      <c r="B74" s="30"/>
      <c r="C74" s="30"/>
      <c r="D74" s="30"/>
      <c r="E74" s="30"/>
      <c r="F74" s="30"/>
      <c r="G74" s="63"/>
      <c r="H74" s="310"/>
      <c r="I74" s="302"/>
      <c r="J74" s="299"/>
      <c r="K74" s="299"/>
      <c r="L74" s="299"/>
      <c r="M74" s="299"/>
      <c r="N74" s="299"/>
      <c r="O74" s="103"/>
    </row>
    <row r="75" spans="1:156" x14ac:dyDescent="0.2">
      <c r="A75" s="68" t="str">
        <f>+Rtesup1!$B$9</f>
        <v>Mina Ibrahim</v>
      </c>
      <c r="B75" s="29">
        <f>+Rtesup1!$G$24</f>
        <v>50960</v>
      </c>
      <c r="C75" s="29">
        <f>+Rtesup1!$G$37+Rtesup1!$G$42</f>
        <v>13260</v>
      </c>
      <c r="D75" s="29">
        <f>+Rtesup1!$G$30+Rtesup1!$G$31</f>
        <v>10291.666666666668</v>
      </c>
      <c r="E75" s="29">
        <f>+Rtesup1!$G$45</f>
        <v>17195</v>
      </c>
      <c r="F75" s="29">
        <f>SUM(Rtesup1!$G$47:$G$53)</f>
        <v>2420</v>
      </c>
      <c r="G75" s="63">
        <f t="shared" ref="G75:G79" si="224">SUM(B75:F75)</f>
        <v>94126.666666666672</v>
      </c>
      <c r="H75" s="310"/>
      <c r="I75" s="302"/>
      <c r="J75" s="299">
        <f t="shared" ref="J75:J79" si="225">$J$5*G75</f>
        <v>564.76</v>
      </c>
      <c r="K75" s="299">
        <f t="shared" ref="K75:K79" si="226">$K$5*G75</f>
        <v>5835.8533333333335</v>
      </c>
      <c r="L75" s="299">
        <f t="shared" ref="L75:L79" si="227">$L$5*G75</f>
        <v>1364.8366666666668</v>
      </c>
      <c r="M75" s="299">
        <f t="shared" ref="M75:M79" si="228">IF(G75&lt;$M$4,G75*$M$5,$M$4*$M$5)</f>
        <v>1631.8000000000002</v>
      </c>
      <c r="N75" s="299">
        <f t="shared" ref="N75:N79" si="229">SUM(J75:M75)</f>
        <v>9397.25</v>
      </c>
      <c r="O75" s="103"/>
      <c r="R75" s="65">
        <f>IF(Rtesup1!$G$10&lt;2,'PR sum'!$B75/13,0)</f>
        <v>3920</v>
      </c>
      <c r="S75" s="65">
        <f>IF(Rtesup1!$G$10&lt;=2,'PR sum'!$B75/13,0)</f>
        <v>3920</v>
      </c>
      <c r="T75" s="65">
        <f>IF(Rtesup1!$G$10&lt;=3,'PR sum'!$B75/13,0)</f>
        <v>3920</v>
      </c>
      <c r="U75" s="65">
        <f>IF(Rtesup1!$G$10&lt;=4,'PR sum'!$B75/13,0)</f>
        <v>3920</v>
      </c>
      <c r="V75" s="65">
        <f>IF(Rtesup1!$G$10&lt;=5,'PR sum'!$B75/13,0)</f>
        <v>3920</v>
      </c>
      <c r="W75" s="65">
        <f>IF(Rtesup1!$G$10&lt;=6,'PR sum'!$B75/13,0)</f>
        <v>3920</v>
      </c>
      <c r="X75" s="65">
        <f>IF(Rtesup1!$G$10&lt;=7,'PR sum'!$B75/13,0)</f>
        <v>3920</v>
      </c>
      <c r="Y75" s="65">
        <f>IF(Rtesup1!$G$10&lt;=8,'PR sum'!$B75/13,0)</f>
        <v>3920</v>
      </c>
      <c r="Z75" s="65">
        <f>IF(Rtesup1!$G$10&lt;=9,'PR sum'!$B75/13,0)</f>
        <v>3920</v>
      </c>
      <c r="AA75" s="65">
        <f>IF(Rtesup1!$G$10&lt;=10,'PR sum'!$B75/13,0)</f>
        <v>3920</v>
      </c>
      <c r="AB75" s="65">
        <f>IF(Rtesup1!$G$10&lt;=11,'PR sum'!$B75/13,0)</f>
        <v>3920</v>
      </c>
      <c r="AC75" s="65">
        <f>IF(Rtesup1!$G$10&lt;=12,'PR sum'!$B75/13,0)</f>
        <v>3920</v>
      </c>
      <c r="AD75" s="65">
        <f>IF(Rtesup1!$G$10&lt;=13,'PR sum'!$B75/13,0)</f>
        <v>3920</v>
      </c>
      <c r="AF75" s="65">
        <f>IF(Rtesup1!$G$10&lt;2,'PR sum'!$C75/13,0)</f>
        <v>1020</v>
      </c>
      <c r="AG75" s="65">
        <f>IF(Rtesup1!$G$10&lt;=2,'PR sum'!$C75/13,0)</f>
        <v>1020</v>
      </c>
      <c r="AH75" s="65">
        <f>IF(Rtesup1!$G$10&lt;=3,'PR sum'!$C75/13,0)</f>
        <v>1020</v>
      </c>
      <c r="AI75" s="65">
        <f>IF(Rtesup1!$G$10&lt;=4,'PR sum'!$C75/13,0)</f>
        <v>1020</v>
      </c>
      <c r="AJ75" s="65">
        <f>IF(Rtesup1!$G$10&lt;=5,'PR sum'!$C75/13,0)</f>
        <v>1020</v>
      </c>
      <c r="AK75" s="65">
        <f>IF(Rtesup1!$G$10&lt;=6,'PR sum'!$C75/13,0)</f>
        <v>1020</v>
      </c>
      <c r="AL75" s="65">
        <f>IF(Rtesup1!$G$10&lt;=7,'PR sum'!$C75/13,0)</f>
        <v>1020</v>
      </c>
      <c r="AM75" s="65">
        <f>IF(Rtesup1!$G$10&lt;=8,'PR sum'!$C75/13,0)</f>
        <v>1020</v>
      </c>
      <c r="AN75" s="65">
        <f>IF(Rtesup1!$G$10&lt;=9,'PR sum'!$C75/13,0)</f>
        <v>1020</v>
      </c>
      <c r="AO75" s="65">
        <f>IF(Rtesup1!$G$10&lt;=10,'PR sum'!$C75/13,0)</f>
        <v>1020</v>
      </c>
      <c r="AP75" s="65">
        <f>IF(Rtesup1!$G$10&lt;=11,'PR sum'!$C75/13,0)</f>
        <v>1020</v>
      </c>
      <c r="AQ75" s="65">
        <f>IF(Rtesup1!$G$10&lt;=12,'PR sum'!$C75/13,0)</f>
        <v>1020</v>
      </c>
      <c r="AR75" s="65">
        <f>IF(Rtesup1!$G$10&lt;=13,'PR sum'!$C75/13,0)</f>
        <v>1020</v>
      </c>
      <c r="AT75" s="65">
        <f>IF(Rtesup1!$G$10&lt;2,'PR sum'!$D75/13,0)</f>
        <v>791.66666666666674</v>
      </c>
      <c r="AU75" s="65">
        <f>IF(Rtesup1!$G$10&lt;=2,'PR sum'!$D75/13,0)</f>
        <v>791.66666666666674</v>
      </c>
      <c r="AV75" s="65">
        <f>IF(Rtesup1!$G$10&lt;=3,'PR sum'!$D75/13,0)</f>
        <v>791.66666666666674</v>
      </c>
      <c r="AW75" s="65">
        <f>IF(Rtesup1!$G$10&lt;=4,'PR sum'!$D75/13,0)</f>
        <v>791.66666666666674</v>
      </c>
      <c r="AX75" s="65">
        <f>IF(Rtesup1!$G$10&lt;=5,'PR sum'!$D75/13,0)</f>
        <v>791.66666666666674</v>
      </c>
      <c r="AY75" s="65">
        <f>IF(Rtesup1!$G$10&lt;=6,'PR sum'!$D75/13,0)</f>
        <v>791.66666666666674</v>
      </c>
      <c r="AZ75" s="65">
        <f>IF(Rtesup1!$G$10&lt;=7,'PR sum'!$D75/13,0)</f>
        <v>791.66666666666674</v>
      </c>
      <c r="BA75" s="65">
        <f>IF(Rtesup1!$G$10&lt;=8,'PR sum'!$D75/13,0)</f>
        <v>791.66666666666674</v>
      </c>
      <c r="BB75" s="65">
        <f>IF(Rtesup1!$G$10&lt;=9,'PR sum'!$D75/13,0)</f>
        <v>791.66666666666674</v>
      </c>
      <c r="BC75" s="65">
        <f>IF(Rtesup1!$G$10&lt;=10,'PR sum'!$D75/13,0)</f>
        <v>791.66666666666674</v>
      </c>
      <c r="BD75" s="65">
        <f>IF(Rtesup1!$G$10&lt;=11,'PR sum'!$D75/13,0)</f>
        <v>791.66666666666674</v>
      </c>
      <c r="BE75" s="65">
        <f>IF(Rtesup1!$G$10&lt;=12,'PR sum'!$D75/13,0)</f>
        <v>791.66666666666674</v>
      </c>
      <c r="BF75" s="65">
        <f>IF(Rtesup1!$G$10&lt;=13,'PR sum'!$D75/13,0)</f>
        <v>791.66666666666674</v>
      </c>
      <c r="BH75" s="65">
        <f>IF(Rtesup1!$G$10&lt;2,'PR sum'!$E75/13,0)</f>
        <v>1322.6923076923076</v>
      </c>
      <c r="BI75" s="65">
        <f>IF(Rtesup1!$G$10&lt;=2,'PR sum'!$E75/13,0)</f>
        <v>1322.6923076923076</v>
      </c>
      <c r="BJ75" s="65">
        <f>IF(Rtesup1!$G$10&lt;=3,'PR sum'!$E75/13,0)</f>
        <v>1322.6923076923076</v>
      </c>
      <c r="BK75" s="65">
        <f>IF(Rtesup1!$G$10&lt;=4,'PR sum'!$E75/13,0)</f>
        <v>1322.6923076923076</v>
      </c>
      <c r="BL75" s="65">
        <f>IF(Rtesup1!$G$10&lt;=5,'PR sum'!$E75/13,0)</f>
        <v>1322.6923076923076</v>
      </c>
      <c r="BM75" s="65">
        <f>IF(Rtesup1!$G$10&lt;=6,'PR sum'!$E75/13,0)</f>
        <v>1322.6923076923076</v>
      </c>
      <c r="BN75" s="65">
        <f>IF(Rtesup1!$G$10&lt;=7,'PR sum'!$E75/13,0)</f>
        <v>1322.6923076923076</v>
      </c>
      <c r="BO75" s="65">
        <f>IF(Rtesup1!$G$10&lt;=8,'PR sum'!$E75/13,0)</f>
        <v>1322.6923076923076</v>
      </c>
      <c r="BP75" s="65">
        <f>IF(Rtesup1!$G$10&lt;=9,'PR sum'!$E75/13,0)</f>
        <v>1322.6923076923076</v>
      </c>
      <c r="BQ75" s="65">
        <f>IF(Rtesup1!$G$10&lt;=10,'PR sum'!$E75/13,0)</f>
        <v>1322.6923076923076</v>
      </c>
      <c r="BR75" s="65">
        <f>IF(Rtesup1!$G$10&lt;=11,'PR sum'!$E75/13,0)</f>
        <v>1322.6923076923076</v>
      </c>
      <c r="BS75" s="65">
        <f>IF(Rtesup1!$G$10&lt;=12,'PR sum'!$E75/13,0)</f>
        <v>1322.6923076923076</v>
      </c>
      <c r="BT75" s="65">
        <f>IF(Rtesup1!$G$10&lt;=13,'PR sum'!$E75/13,0)</f>
        <v>1322.6923076923076</v>
      </c>
      <c r="BV75" s="65">
        <f>IF(Rtesup1!$G$10&lt;2,'PR sum'!$F75/13,0)</f>
        <v>186.15384615384616</v>
      </c>
      <c r="BW75" s="65">
        <f>IF(Rtesup1!$G$10&lt;=2,'PR sum'!$F75/13,0)</f>
        <v>186.15384615384616</v>
      </c>
      <c r="BX75" s="65">
        <f>IF(Rtesup1!$G$10&lt;=3,'PR sum'!$F75/13,0)</f>
        <v>186.15384615384616</v>
      </c>
      <c r="BY75" s="65">
        <f>IF(Rtesup1!$G$10&lt;=4,'PR sum'!$F75/13,0)</f>
        <v>186.15384615384616</v>
      </c>
      <c r="BZ75" s="65">
        <f>IF(Rtesup1!$G$10&lt;=5,'PR sum'!$F75/13,0)</f>
        <v>186.15384615384616</v>
      </c>
      <c r="CA75" s="65">
        <f>IF(Rtesup1!$G$10&lt;=6,'PR sum'!$F75/13,0)</f>
        <v>186.15384615384616</v>
      </c>
      <c r="CB75" s="65">
        <f>IF(Rtesup1!$G$10&lt;=7,'PR sum'!$F75/13,0)</f>
        <v>186.15384615384616</v>
      </c>
      <c r="CC75" s="65">
        <f>IF(Rtesup1!$G$10&lt;=8,'PR sum'!$F75/13,0)</f>
        <v>186.15384615384616</v>
      </c>
      <c r="CD75" s="65">
        <f>IF(Rtesup1!$G$10&lt;=9,'PR sum'!$F75/13,0)</f>
        <v>186.15384615384616</v>
      </c>
      <c r="CE75" s="65">
        <f>IF(Rtesup1!$G$10&lt;=10,'PR sum'!$F75/13,0)</f>
        <v>186.15384615384616</v>
      </c>
      <c r="CF75" s="65">
        <f>IF(Rtesup1!$G$10&lt;=11,'PR sum'!$F75/13,0)</f>
        <v>186.15384615384616</v>
      </c>
      <c r="CG75" s="65">
        <f>IF(Rtesup1!$G$10&lt;=12,'PR sum'!$F75/13,0)</f>
        <v>186.15384615384616</v>
      </c>
      <c r="CH75" s="65">
        <f>IF(Rtesup1!$G$10&lt;=13,'PR sum'!$F75/13,0)</f>
        <v>186.15384615384616</v>
      </c>
      <c r="CJ75" s="299">
        <f t="shared" ref="CJ75:CJ79" si="230">IF(SUM(R75,AF75,AT75,BH75,BV75)&lt;$J$4,SUM(R75,AF75,AT75,BH75,BV75)*$J$5,($J$4*$J$5))</f>
        <v>42</v>
      </c>
      <c r="CK75" s="299">
        <f>IF(SUM($R75:S75,$AF75:AG75,$AT75:AU75,$BH75:BI75,$BV75:BW75)&lt;$J$4,(SUM($R75:S75,$AF75:$AG75,$AT75:$AU75,$BH75:BI75,$BV75:BW75)*$J$5)-SUM($CJ75:CJ75),(($J$4*$J$5)-SUM($CJ75:CJ75)))</f>
        <v>0</v>
      </c>
      <c r="CL75" s="299">
        <f>IF(SUM($R75:T75,$AF75:AH75,$AT75:AV75,$BH75:BJ75,$BV75:BX75)&lt;$J$4,(SUM($R75:T75,$AF75:$AG75,$AT75:$AU75,$BH75:BJ75,$BV75:BX75)*$J$5)-SUM($CJ75:CK75),(($J$4*$J$5)-SUM($CJ75:CK75)))</f>
        <v>0</v>
      </c>
      <c r="CM75" s="299">
        <f>IF(SUM($R75:U75,$AF75:AI75,$AT75:AW75,$BH75:BK75,$BV75:BY75)&lt;$J$4,(SUM($R75:U75,$AF75:$AG75,$AT75:$AU75,$BH75:BK75,$BV75:BY75)*$J$5)-SUM($CJ75:CL75),(($J$4*$J$5)-SUM($CJ75:CL75)))</f>
        <v>0</v>
      </c>
      <c r="CN75" s="299">
        <f>IF(SUM($R75:V75,$AF75:AJ75,$AT75:AX75,$BH75:BL75,$BV75:BZ75)&lt;$J$4,(SUM($R75:V75,$AF75:$AG75,$AT75:$AU75,$BH75:BL75,$BV75:BZ75)*$J$5)-SUM($CJ75:CM75),(($J$4*$J$5)-SUM($CJ75:CM75)))</f>
        <v>0</v>
      </c>
      <c r="CO75" s="299">
        <f>IF(SUM($R75:W75,$AF75:AK75,$AT75:AY75,$BH75:BM75,$BV75:CA75)&lt;$J$4,(SUM($R75:W75,$AF75:$AG75,$AT75:$AU75,$BH75:BM75,$BV75:CA75)*$J$5)-SUM($CJ75:CN75),(($J$4*$J$5)-SUM($CJ75:CN75)))</f>
        <v>0</v>
      </c>
      <c r="CP75" s="299">
        <f>IF(SUM($R75:X75,$AF75:AL75,$AT75:AZ75,$BH75:BN75,$BV75:CB75)&lt;$J$4,(SUM($R75:X75,$AF75:$AG75,$AT75:$AU75,$BH75:BN75,$BV75:CB75)*$J$5)-SUM($CJ75:CO75),(($J$4*$J$5)-SUM($CJ75:CO75)))</f>
        <v>0</v>
      </c>
      <c r="CQ75" s="299">
        <f>IF(SUM($R75:Y75,$AF75:AM75,$AT75:BA75,$BH75:BO75,$BV75:CC75)&lt;$J$4,(SUM($R75:Y75,$AF75:$AG75,$AT75:$AU75,$BH75:BO75,$BV75:CC75)*$J$5)-SUM($CJ75:CP75),(($J$4*$J$5)-SUM($CJ75:CP75)))</f>
        <v>0</v>
      </c>
      <c r="CR75" s="299">
        <f>IF(SUM($R75:Z75,$AF75:AN75,$AT75:BB75,$BH75:BP75,$BV75:CD75)&lt;$J$4,(SUM($R75:Z75,$AF75:$AG75,$AT75:$AU75,$BH75:BP75,$BV75:CD75)*$J$5)-SUM($CJ75:CQ75),(($J$4*$J$5)-SUM($CJ75:CQ75)))</f>
        <v>0</v>
      </c>
      <c r="CS75" s="299">
        <f>IF(SUM($R75:AA75,$AF75:AO75,$AT75:BC75,$BH75:BQ75,$BV75:CE75)&lt;$J$4,(SUM($R75:AA75,$AF75:$AG75,$AT75:$AU75,$BH75:BQ75,$BV75:CE75)*$J$5)-SUM($CJ75:CR75),(($J$4*$J$5)-SUM($CJ75:CR75)))</f>
        <v>0</v>
      </c>
      <c r="CT75" s="299">
        <f>IF(SUM($R75:AB75,$AF75:AP75,$AT75:BD75,$BH75:BR75,$BV75:CF75)&lt;$J$4,(SUM($R75:AB75,$AF75:$AG75,$AT75:$AU75,$BH75:BR75,$BV75:CF75)*$J$5)-SUM($CJ75:CS75),(($J$4*$J$5)-SUM($CJ75:CS75)))</f>
        <v>0</v>
      </c>
      <c r="CU75" s="299">
        <f>IF(SUM($R75:AC75,$AF75:AQ75,$AT75:BE75,$BH75:BS75,$BV75:CG75)&lt;$J$4,(SUM($R75:AC75,$AF75:$AG75,$AT75:$AU75,$BH75:BS75,$BV75:CG75)*$J$5)-SUM($CJ75:CT75),(($J$4*$J$5)-SUM($CJ75:CT75)))</f>
        <v>0</v>
      </c>
      <c r="CV75" s="299">
        <f>IF(SUM($R75:AD75,$AF75:AR75,$AT75:BF75,$BH75:BT75,$BV75:CH75)&lt;$J$4,(SUM($R75:AD75,$AF75:$AG75,$AT75:$AU75,$BH75:BT75,$BV75:CH75)*$J$5)-SUM($CJ75:CU75),(($J$4*$J$5)-SUM($CJ75:CU75)))</f>
        <v>0</v>
      </c>
      <c r="CX75" s="299">
        <f t="shared" ref="CX75:CX78" si="231">IF(SUM(R75,AF75,AT75,BH75,BV75)&lt;$K$4,SUM(R75,AF75,AT75,BH75,BV75)*$K$5,($K$4*$K$5))</f>
        <v>448.91179487179488</v>
      </c>
      <c r="CY75" s="299">
        <f>IF(SUM($R75:S75,$AF75:AG75,$AT75:AU75,$BH75:BI75,$BV75:BW75)&lt;$K$4,(SUM($R75:S75,$AF75:AG75,$AT75:AU75,$BH75:BI75,$BV75:BW75)*$K$5)-SUM($CX75),(($K$4*$K$5)-SUM($CX75)))</f>
        <v>448.91179487179488</v>
      </c>
      <c r="CZ75" s="299">
        <f>IF(SUM($R75:T75,$AF75:AH75,$AT75:AV75,$BH75:BJ75,$BV75:BX75)&lt;$K$4,(SUM($R75:T75,$AF75:AH75,$AT75:AV75,$BH75:BJ75,$BV75:BX75)*$K$5)-SUM($CX75:CY75),(($K$4*$K$5)-SUM($CX75:CY75)))</f>
        <v>448.91179487179534</v>
      </c>
      <c r="DA75" s="299">
        <f>IF(SUM($R75:U75,$AF75:AI75,$AT75:AW75,$BH75:BK75,$BV75:BY75)&lt;$K$4,(SUM($R75:U75,$AF75:AI75,$AT75:AW75,$BH75:BK75,$BV75:BY75)*$K$5)-SUM($CX75:CZ75),(($K$4*$K$5)-SUM($CX75:CZ75)))</f>
        <v>448.91179487179534</v>
      </c>
      <c r="DB75" s="299">
        <f>IF(SUM($R75:V75,$AF75:AJ75,$AT75:AX75,$BH75:BL75,$BV75:BZ75)&lt;$K$4,(SUM($R75:V75,$AF75:AJ75,$AT75:AX75,$BH75:BL75,$BV75:BZ75)*$K$5)-SUM($CX75:DA75),(($K$4*$K$5)-SUM($CX75:DA75)))</f>
        <v>448.91179487179352</v>
      </c>
      <c r="DC75" s="299">
        <f>IF(SUM($R75:W75,$AF75:AK75,$AT75:AY75,$BH75:BM75,$BV75:CA75)&lt;$K$4,(SUM($R75:W75,$AF75:AK75,$AT75:AY75,$BH75:BM75,$BV75:CA75)*$K$5)-SUM($CX75:DB75),(($K$4*$K$5)-SUM($CX75:DB75)))</f>
        <v>448.91179487179352</v>
      </c>
      <c r="DD75" s="299">
        <f>IF(SUM($R75:X75,$AF75:AL75,$AT75:AZ75,$BH75:BN75,$BV75:CB75)&lt;$K$4,(SUM($R75:X75,$AF75:AL75,$AT75:AZ75,$BH75:BN75,$BV75:CB75)*$K$5)-SUM($CX75:DC75),(($K$4*$K$5)-SUM($CX75:DC75)))</f>
        <v>448.91179487179352</v>
      </c>
      <c r="DE75" s="299">
        <f>IF(SUM($R75:Y75,$AF75:AM75,$AT75:BA75,$BH75:BO75,$BV75:CC75)&lt;$K$4,(SUM($R75:Y75,$AF75:AM75,$AT75:BA75,$BH75:BO75,$BV75:CC75)*$K$5)-SUM($CX75:DD75),(($K$4*$K$5)-SUM($CX75:DD75)))</f>
        <v>448.91179487179443</v>
      </c>
      <c r="DF75" s="299">
        <f>IF(SUM($R75:Z75,$AF75:AN75,$AT75:BB75,$BH75:BP75,$BV75:CD75)&lt;$K$4,(SUM($R75:Z75,$AF75:AN75,$AT75:BB75,$BH75:BP75,$BV75:CD75)*$K$5)-SUM($CX75:DE75),(($K$4*$K$5)-SUM($CX75:DE75)))</f>
        <v>448.91179487179443</v>
      </c>
      <c r="DG75" s="299">
        <f>IF(SUM($R75:AA75,$AF75:AO75,$AT75:BC75,$BH75:BQ75,$BV75:CE75)&lt;$K$4,(SUM($R75:AA75,$AF75:AO75,$AT75:BC75,$BH75:BQ75,$BV75:CE75)*$K$5)-SUM($CX75:DF75),(($K$4*$K$5)-SUM($CX75:DF75)))</f>
        <v>448.91179487179625</v>
      </c>
      <c r="DH75" s="299">
        <f>IF(SUM($R75:AB75,$AF75:AP75,$AT75:BD75,$BH75:BR75,$BV75:CF75)&lt;$K$4,(SUM($R75:AB75,$AF75:AP75,$AT75:BD75,$BH75:BR75,$BV75:CF75)*$K$5)-SUM($CX75:DG75),(($K$4*$K$5)-SUM($CX75:DG75)))</f>
        <v>448.9117948717967</v>
      </c>
      <c r="DI75" s="299">
        <f>IF(SUM($R75:AC75,$AF75:AQ75,$AT75:BE75,$BH75:BS75,$BV75:CG75)&lt;$K$4,(SUM($R75:AC75,$AF75:AQ75,$AT75:BE75,$BH75:BS75,$BV75:CG75)*$K$5)-SUM($CX75:DH75),(($K$4*$K$5)-SUM($CX75:DH75)))</f>
        <v>448.91179487179761</v>
      </c>
      <c r="DJ75" s="299">
        <f>IF(SUM($R75:AD75,$AF75:AR75,$AT75:BF75,$BH75:BT75,$BV75:CH75)&lt;$K$4,(SUM($R75:AD75,$AF75:AR75,$AT75:BF75,$BH75:BT75,$BV75:CH75)*$K$5)-SUM($CX75:DI75),(($K$4*$K$5)-SUM($CX75:DI75)))</f>
        <v>448.91179487179761</v>
      </c>
      <c r="DL75" s="299">
        <f t="shared" ref="DL75:DX78" si="232">SUM(R75,AF75,AT75,BH75,BV75)*$L$5</f>
        <v>104.9874358974359</v>
      </c>
      <c r="DM75" s="299">
        <f t="shared" si="232"/>
        <v>104.9874358974359</v>
      </c>
      <c r="DN75" s="299">
        <f t="shared" si="232"/>
        <v>104.9874358974359</v>
      </c>
      <c r="DO75" s="299">
        <f t="shared" si="232"/>
        <v>104.9874358974359</v>
      </c>
      <c r="DP75" s="299">
        <f t="shared" si="232"/>
        <v>104.9874358974359</v>
      </c>
      <c r="DQ75" s="299">
        <f t="shared" si="232"/>
        <v>104.9874358974359</v>
      </c>
      <c r="DR75" s="299">
        <f t="shared" si="232"/>
        <v>104.9874358974359</v>
      </c>
      <c r="DS75" s="299">
        <f t="shared" si="232"/>
        <v>104.9874358974359</v>
      </c>
      <c r="DT75" s="299">
        <f t="shared" si="232"/>
        <v>104.9874358974359</v>
      </c>
      <c r="DU75" s="299">
        <f t="shared" si="232"/>
        <v>104.9874358974359</v>
      </c>
      <c r="DV75" s="299">
        <f t="shared" si="232"/>
        <v>104.9874358974359</v>
      </c>
      <c r="DW75" s="299">
        <f t="shared" si="232"/>
        <v>104.9874358974359</v>
      </c>
      <c r="DX75" s="299">
        <f t="shared" si="232"/>
        <v>104.9874358974359</v>
      </c>
      <c r="DZ75" s="299">
        <f>IF(SUM($R75:R75,$AF75:AF75,$AT75:AT75,$BH75:BH75,$BV75:BV75)&lt;$M$4,SUM(R75,AF75,AT75,BH75,BV75)*$M$5,($M$4*$M$5-SUM(DY75:$DY75)))</f>
        <v>296.86102564102566</v>
      </c>
      <c r="EA75" s="299">
        <f>IF(SUM($R75:S75,$AF75:AG75,$AT75:AU75,$BH75:BI75,$BV75:BW75)&lt;$M$4,SUM(S75,AG75,AU75,BI75,BW75)*$M$5,($M$4*$M$5-SUM($DZ75:DZ75)))</f>
        <v>296.86102564102566</v>
      </c>
      <c r="EB75" s="299">
        <f>IF(SUM($R75:T75,$AF75:AH75,$AT75:AV75,$BH75:BJ75,$BV75:BX75)&lt;$M$4,SUM(T75,AH75,AV75,BJ75,BX75)*$M$5,($M$4*$M$5-SUM($DZ75:EA75)))</f>
        <v>296.86102564102566</v>
      </c>
      <c r="EC75" s="299">
        <f>IF(SUM($R75:U75,$AF75:AI75,$AT75:AW75,$BH75:BK75,$BV75:BY75)&lt;$M$4,SUM(U75,AI75,AW75,BK75,BY75)*$M$5,($M$4*$M$5-SUM($DZ75:EB75)))</f>
        <v>296.86102564102566</v>
      </c>
      <c r="ED75" s="299">
        <f>IF(SUM($R75:V75,$AF75:AJ75,$AT75:AX75,$BH75:BL75,$BV75:BZ75)&lt;$M$4,SUM(V75,AJ75,AX75,BL75,BZ75)*$M$5,($M$4*$M$5-SUM($DZ75:EC75)))</f>
        <v>296.86102564102566</v>
      </c>
      <c r="EE75" s="299">
        <f>IF(SUM($R75:W75,$AF75:AK75,$AT75:AY75,$BH75:BM75,$BV75:CA75)&lt;$M$4,SUM(W75,AK75,AY75,BM75,CA75)*$M$5,($M$4*$M$5-SUM($DZ75:ED75)))</f>
        <v>147.49487179487187</v>
      </c>
      <c r="EF75" s="299">
        <f>IF(SUM($R75:X75,$AF75:AL75,$AT75:AZ75,$BH75:BN75,$BV75:CB75)&lt;$M$4,SUM(X75,AL75,AZ75,BN75,CB75)*$M$5,($M$4*$M$5-SUM($DZ75:EE75)))</f>
        <v>0</v>
      </c>
      <c r="EG75" s="299">
        <f>IF(SUM($R75:Y75,$AF75:AM75,$AT75:BA75,$BH75:BO75,$BV75:CC75)&lt;$M$4,SUM(Y75,AM75,BA75,BO75,CC75)*$M$5,($M$4*$M$5-SUM($DZ75:EF75)))</f>
        <v>0</v>
      </c>
      <c r="EH75" s="299">
        <f>IF(SUM($R75:Z75,$AF75:AN75,$AT75:BB75,$BH75:BP75,$BV75:CD75)&lt;$M$4,SUM(Z75,AN75,BB75,BP75,CD75)*$M$5,($M$4*$M$5-SUM($DZ75:EG75)))</f>
        <v>0</v>
      </c>
      <c r="EI75" s="299">
        <f>IF(SUM($R75:AA75,$AF75:AO75,$AT75:BC75,$BH75:BQ75,$BV75:CE75)&lt;$M$4,SUM(AA75,AO75,BC75,BQ75,CE75)*$M$5,($M$4*$M$5-SUM($DZ75:EH75)))</f>
        <v>0</v>
      </c>
      <c r="EJ75" s="299">
        <f>IF(SUM($R75:AB75,$AF75:AP75,$AT75:BD75,$BH75:BR75,$BV75:CF75)&lt;$M$4,SUM(AB75,AP75,BD75,BR75,CF75)*$M$5,($M$4*$M$5-SUM($DZ75:EI75)))</f>
        <v>0</v>
      </c>
      <c r="EK75" s="299">
        <f>IF(SUM($R75:AC75,$AF75:AQ75,$AT75:BE75,$BH75:BS75,$BV75:CG75)&lt;$M$4,SUM(AC75,AQ75,BE75,BS75,CG75)*$M$5,($M$4*$M$5-SUM($DZ75:EJ75)))</f>
        <v>0</v>
      </c>
      <c r="EL75" s="299">
        <f>IF(SUM($R75:AD75,$AF75:AR75,$AT75:BF75,$BH75:BT75,$BV75:CH75)&lt;$M$4,SUM(AD75,AR75,BF75,BT75,CH75)*$M$5,($M$4*$M$5-SUM($DZ75:EK75)))</f>
        <v>0</v>
      </c>
      <c r="EN75" s="299">
        <f t="shared" ref="EN75:EZ78" si="233">SUM(CJ75,CX75,DL75,DZ75)</f>
        <v>892.76025641025649</v>
      </c>
      <c r="EO75" s="299">
        <f t="shared" si="233"/>
        <v>850.76025641025649</v>
      </c>
      <c r="EP75" s="299">
        <f t="shared" si="233"/>
        <v>850.76025641025694</v>
      </c>
      <c r="EQ75" s="299">
        <f t="shared" si="233"/>
        <v>850.76025641025694</v>
      </c>
      <c r="ER75" s="299">
        <f t="shared" si="233"/>
        <v>850.76025641025512</v>
      </c>
      <c r="ES75" s="299">
        <f t="shared" si="233"/>
        <v>701.39410256410133</v>
      </c>
      <c r="ET75" s="299">
        <f t="shared" si="233"/>
        <v>553.89923076922946</v>
      </c>
      <c r="EU75" s="299">
        <f t="shared" si="233"/>
        <v>553.89923076923037</v>
      </c>
      <c r="EV75" s="299">
        <f t="shared" si="233"/>
        <v>553.89923076923037</v>
      </c>
      <c r="EW75" s="299">
        <f t="shared" si="233"/>
        <v>553.89923076923219</v>
      </c>
      <c r="EX75" s="299">
        <f t="shared" si="233"/>
        <v>553.89923076923264</v>
      </c>
      <c r="EY75" s="299">
        <f t="shared" si="233"/>
        <v>553.89923076923355</v>
      </c>
      <c r="EZ75" s="299">
        <f t="shared" si="233"/>
        <v>553.89923076923355</v>
      </c>
    </row>
    <row r="76" spans="1:156" x14ac:dyDescent="0.2">
      <c r="A76" s="68" t="str">
        <f>+Rtesup2!$B$9</f>
        <v>Rte Sup 2</v>
      </c>
      <c r="B76" s="29">
        <f>+Rtesup2!$G$24</f>
        <v>0</v>
      </c>
      <c r="C76" s="29">
        <f>+Rtesup2!$G$37+Rtesup2!$G$42</f>
        <v>0</v>
      </c>
      <c r="D76" s="29">
        <f>+Rtesup2!$G$30+Rtesup2!$G$31</f>
        <v>0</v>
      </c>
      <c r="E76" s="29">
        <f>+Rtesup2!$G$45</f>
        <v>0</v>
      </c>
      <c r="F76" s="29">
        <f>SUM(Rtesup2!$G$47:$G$53)</f>
        <v>0</v>
      </c>
      <c r="G76" s="63">
        <f t="shared" si="224"/>
        <v>0</v>
      </c>
      <c r="H76" s="310"/>
      <c r="I76" s="302"/>
      <c r="J76" s="299">
        <f t="shared" si="225"/>
        <v>0</v>
      </c>
      <c r="K76" s="299">
        <f t="shared" si="226"/>
        <v>0</v>
      </c>
      <c r="L76" s="299">
        <f t="shared" si="227"/>
        <v>0</v>
      </c>
      <c r="M76" s="299">
        <f t="shared" si="228"/>
        <v>0</v>
      </c>
      <c r="N76" s="299">
        <f t="shared" si="229"/>
        <v>0</v>
      </c>
      <c r="O76" s="103"/>
      <c r="R76" s="65">
        <f>IF(Rtesup2!$G$10&lt;2,'PR sum'!$B76/13,0)</f>
        <v>0</v>
      </c>
      <c r="S76" s="65">
        <f>IF(Rtesup2!$G$10&lt;=2,'PR sum'!$B76/13,0)</f>
        <v>0</v>
      </c>
      <c r="T76" s="65">
        <f>IF(Rtesup2!$G$10&lt;=3,'PR sum'!$B76/13,0)</f>
        <v>0</v>
      </c>
      <c r="U76" s="65">
        <f>IF(Rtesup2!$G$10&lt;=4,'PR sum'!$B76/13,0)</f>
        <v>0</v>
      </c>
      <c r="V76" s="65">
        <f>IF(Rtesup2!$G$10&lt;=5,'PR sum'!$B76/13,0)</f>
        <v>0</v>
      </c>
      <c r="W76" s="65">
        <f>IF(Rtesup2!$G$10&lt;=6,'PR sum'!$B76/13,0)</f>
        <v>0</v>
      </c>
      <c r="X76" s="65">
        <f>IF(Rtesup2!$G$10&lt;=7,'PR sum'!$B76/13,0)</f>
        <v>0</v>
      </c>
      <c r="Y76" s="65">
        <f>IF(Rtesup2!$G$10&lt;=8,'PR sum'!$B76/13,0)</f>
        <v>0</v>
      </c>
      <c r="Z76" s="65">
        <f>IF(Rtesup2!$G$10&lt;=9,'PR sum'!$B76/13,0)</f>
        <v>0</v>
      </c>
      <c r="AA76" s="65">
        <f>IF(Rtesup2!$G$10&lt;=10,'PR sum'!$B76/13,0)</f>
        <v>0</v>
      </c>
      <c r="AB76" s="65">
        <f>IF(Rtesup1!$G$10&lt;=11,'PR sum'!$B76/13,0)</f>
        <v>0</v>
      </c>
      <c r="AC76" s="65">
        <f>IF(Rtesup2!$G$10&lt;=12,'PR sum'!$B76/13,0)</f>
        <v>0</v>
      </c>
      <c r="AD76" s="65">
        <f>IF(Rtesup2!$G$10&lt;=13,'PR sum'!$B76/13,0)</f>
        <v>0</v>
      </c>
      <c r="AF76" s="65">
        <f>IF(Rtesup2!$G$10&lt;2,'PR sum'!$C76/13,0)</f>
        <v>0</v>
      </c>
      <c r="AG76" s="65">
        <f>IF(Rtesup2!$G$10&lt;=2,'PR sum'!$C76/13,0)</f>
        <v>0</v>
      </c>
      <c r="AH76" s="65">
        <f>IF(Rtesup2!$G$10&lt;=3,'PR sum'!$C76/13,0)</f>
        <v>0</v>
      </c>
      <c r="AI76" s="65">
        <f>IF(Rtesup2!$G$10&lt;=4,'PR sum'!$C76/13,0)</f>
        <v>0</v>
      </c>
      <c r="AJ76" s="65">
        <f>IF(Rtesup2!$G$10&lt;=5,'PR sum'!$C76/13,0)</f>
        <v>0</v>
      </c>
      <c r="AK76" s="65">
        <f>IF(Rtesup2!$G$10&lt;=6,'PR sum'!$C76/13,0)</f>
        <v>0</v>
      </c>
      <c r="AL76" s="65">
        <f>IF(Rtesup2!$G$10&lt;=7,'PR sum'!$C76/13,0)</f>
        <v>0</v>
      </c>
      <c r="AM76" s="65">
        <f>IF(Rtesup2!$G$10&lt;=8,'PR sum'!$C76/13,0)</f>
        <v>0</v>
      </c>
      <c r="AN76" s="65">
        <f>IF(Rtesup2!$G$10&lt;=9,'PR sum'!$C76/13,0)</f>
        <v>0</v>
      </c>
      <c r="AO76" s="65">
        <f>IF(Rtesup2!$G$10&lt;=10,'PR sum'!$C76/13,0)</f>
        <v>0</v>
      </c>
      <c r="AP76" s="65">
        <f>IF(Rtesup1!$G$10&lt;=11,'PR sum'!$C76/13,0)</f>
        <v>0</v>
      </c>
      <c r="AQ76" s="65">
        <f>IF(Rtesup2!$G$10&lt;=12,'PR sum'!$C76/13,0)</f>
        <v>0</v>
      </c>
      <c r="AR76" s="65">
        <f>IF(Rtesup2!$G$10&lt;=13,'PR sum'!$C76/13,0)</f>
        <v>0</v>
      </c>
      <c r="AT76" s="65">
        <f>IF(Rtesup2!$G$10&lt;2,'PR sum'!$D76/13,0)</f>
        <v>0</v>
      </c>
      <c r="AU76" s="65">
        <f>IF(Rtesup2!$G$10&lt;=2,'PR sum'!$D76/13,0)</f>
        <v>0</v>
      </c>
      <c r="AV76" s="65">
        <f>IF(Rtesup2!$G$10&lt;=3,'PR sum'!$D76/13,0)</f>
        <v>0</v>
      </c>
      <c r="AW76" s="65">
        <f>IF(Rtesup2!$G$10&lt;=4,'PR sum'!$D76/13,0)</f>
        <v>0</v>
      </c>
      <c r="AX76" s="65">
        <f>IF(Rtesup2!$G$10&lt;=5,'PR sum'!$D76/13,0)</f>
        <v>0</v>
      </c>
      <c r="AY76" s="65">
        <f>IF(Rtesup2!$G$10&lt;=6,'PR sum'!$D76/13,0)</f>
        <v>0</v>
      </c>
      <c r="AZ76" s="65">
        <f>IF(Rtesup2!$G$10&lt;=7,'PR sum'!$D76/13,0)</f>
        <v>0</v>
      </c>
      <c r="BA76" s="65">
        <f>IF(Rtesup2!$G$10&lt;=8,'PR sum'!$D76/13,0)</f>
        <v>0</v>
      </c>
      <c r="BB76" s="65">
        <f>IF(Rtesup2!$G$10&lt;=9,'PR sum'!$D76/13,0)</f>
        <v>0</v>
      </c>
      <c r="BC76" s="65">
        <f>IF(Rtesup2!$G$10&lt;=10,'PR sum'!$D76/13,0)</f>
        <v>0</v>
      </c>
      <c r="BD76" s="65">
        <f>IF(Rtesup1!$G$10&lt;=11,'PR sum'!$D76/13,0)</f>
        <v>0</v>
      </c>
      <c r="BE76" s="65">
        <f>IF(Rtesup2!$G$10&lt;=12,'PR sum'!$D76/13,0)</f>
        <v>0</v>
      </c>
      <c r="BF76" s="65">
        <f>IF(Rtesup2!$G$10&lt;=13,'PR sum'!$D76/13,0)</f>
        <v>0</v>
      </c>
      <c r="BH76" s="65">
        <f>IF(Rtesup2!$G$10&lt;2,'PR sum'!$E76/13,0)</f>
        <v>0</v>
      </c>
      <c r="BI76" s="65">
        <f>IF(Rtesup2!$G$10&lt;=2,'PR sum'!$E76/13,0)</f>
        <v>0</v>
      </c>
      <c r="BJ76" s="65">
        <f>IF(Rtesup2!$G$10&lt;=3,'PR sum'!$E76/13,0)</f>
        <v>0</v>
      </c>
      <c r="BK76" s="65">
        <f>IF(Rtesup2!$G$10&lt;=4,'PR sum'!$E76/13,0)</f>
        <v>0</v>
      </c>
      <c r="BL76" s="65">
        <f>IF(Rtesup2!$G$10&lt;=5,'PR sum'!$E76/13,0)</f>
        <v>0</v>
      </c>
      <c r="BM76" s="65">
        <f>IF(Rtesup2!$G$10&lt;=6,'PR sum'!$E76/13,0)</f>
        <v>0</v>
      </c>
      <c r="BN76" s="65">
        <f>IF(Rtesup2!$G$10&lt;=7,'PR sum'!$E76/13,0)</f>
        <v>0</v>
      </c>
      <c r="BO76" s="65">
        <f>IF(Rtesup2!$G$10&lt;=8,'PR sum'!$E76/13,0)</f>
        <v>0</v>
      </c>
      <c r="BP76" s="65">
        <f>IF(Rtesup2!$G$10&lt;=9,'PR sum'!$E76/13,0)</f>
        <v>0</v>
      </c>
      <c r="BQ76" s="65">
        <f>IF(Rtesup2!$G$10&lt;=10,'PR sum'!$E76/13,0)</f>
        <v>0</v>
      </c>
      <c r="BR76" s="65">
        <f>IF(Rtesup1!$G$10&lt;=11,'PR sum'!$E76/13,0)</f>
        <v>0</v>
      </c>
      <c r="BS76" s="65">
        <f>IF(Rtesup2!$G$10&lt;=12,'PR sum'!$E76/13,0)</f>
        <v>0</v>
      </c>
      <c r="BT76" s="65">
        <f>IF(Rtesup2!$G$10&lt;=13,'PR sum'!$E76/13,0)</f>
        <v>0</v>
      </c>
      <c r="BV76" s="65">
        <f>IF(Rtesup2!$G$10&lt;2,'PR sum'!$F76/13,0)</f>
        <v>0</v>
      </c>
      <c r="BW76" s="65">
        <f>IF(Rtesup2!$G$10&lt;=2,'PR sum'!$F76/13,0)</f>
        <v>0</v>
      </c>
      <c r="BX76" s="65">
        <f>IF(Rtesup2!$G$10&lt;=3,'PR sum'!$F76/13,0)</f>
        <v>0</v>
      </c>
      <c r="BY76" s="65">
        <f>IF(Rtesup2!$G$10&lt;=4,'PR sum'!$F76/13,0)</f>
        <v>0</v>
      </c>
      <c r="BZ76" s="65">
        <f>IF(Rtesup2!$G$10&lt;=5,'PR sum'!$F76/13,0)</f>
        <v>0</v>
      </c>
      <c r="CA76" s="65">
        <f>IF(Rtesup2!$G$10&lt;=6,'PR sum'!$F76/13,0)</f>
        <v>0</v>
      </c>
      <c r="CB76" s="65">
        <f>IF(Rtesup2!$G$10&lt;=7,'PR sum'!$F76/13,0)</f>
        <v>0</v>
      </c>
      <c r="CC76" s="65">
        <f>IF(Rtesup2!$G$10&lt;=8,'PR sum'!$F76/13,0)</f>
        <v>0</v>
      </c>
      <c r="CD76" s="65">
        <f>IF(Rtesup2!$G$10&lt;=9,'PR sum'!$F76/13,0)</f>
        <v>0</v>
      </c>
      <c r="CE76" s="65">
        <f>IF(Rtesup2!$G$10&lt;=10,'PR sum'!$F76/13,0)</f>
        <v>0</v>
      </c>
      <c r="CF76" s="65">
        <f>IF(Rtesup1!$G$10&lt;=11,'PR sum'!$F76/13,0)</f>
        <v>0</v>
      </c>
      <c r="CG76" s="65">
        <f>IF(Rtesup2!$G$10&lt;=12,'PR sum'!$F76/13,0)</f>
        <v>0</v>
      </c>
      <c r="CH76" s="65">
        <f>IF(Rtesup2!$G$10&lt;=13,'PR sum'!$F76/13,0)</f>
        <v>0</v>
      </c>
      <c r="CJ76" s="299">
        <f t="shared" si="230"/>
        <v>0</v>
      </c>
      <c r="CK76" s="299">
        <f>IF(SUM($R76:S76,$AF76:AG76,$AT76:AU76,$BH76:BI76,$BV76:BW76)&lt;$J$4,(SUM($R76:S76,$AF76:$AG76,$AT76:$AU76,$BH76:BI76,$BV76:BW76)*$J$5)-SUM($CJ76:CJ76),(($J$4*$J$5)-SUM($CJ76:CJ76)))</f>
        <v>0</v>
      </c>
      <c r="CL76" s="299">
        <f>IF(SUM($R76:T76,$AF76:AH76,$AT76:AV76,$BH76:BJ76,$BV76:BX76)&lt;$J$4,(SUM($R76:T76,$AF76:$AG76,$AT76:$AU76,$BH76:BJ76,$BV76:BX76)*$J$5)-SUM($CJ76:CK76),(($J$4*$J$5)-SUM($CJ76:CK76)))</f>
        <v>0</v>
      </c>
      <c r="CM76" s="299">
        <f>IF(SUM($R76:U76,$AF76:AI76,$AT76:AW76,$BH76:BK76,$BV76:BY76)&lt;$J$4,(SUM($R76:U76,$AF76:$AG76,$AT76:$AU76,$BH76:BK76,$BV76:BY76)*$J$5)-SUM($CJ76:CL76),(($J$4*$J$5)-SUM($CJ76:CL76)))</f>
        <v>0</v>
      </c>
      <c r="CN76" s="299">
        <f>IF(SUM($R76:V76,$AF76:AJ76,$AT76:AX76,$BH76:BL76,$BV76:BZ76)&lt;$J$4,(SUM($R76:V76,$AF76:$AG76,$AT76:$AU76,$BH76:BL76,$BV76:BZ76)*$J$5)-SUM($CJ76:CM76),(($J$4*$J$5)-SUM($CJ76:CM76)))</f>
        <v>0</v>
      </c>
      <c r="CO76" s="299">
        <f>IF(SUM($R76:W76,$AF76:AK76,$AT76:AY76,$BH76:BM76,$BV76:CA76)&lt;$J$4,(SUM($R76:W76,$AF76:$AG76,$AT76:$AU76,$BH76:BM76,$BV76:CA76)*$J$5)-SUM($CJ76:CN76),(($J$4*$J$5)-SUM($CJ76:CN76)))</f>
        <v>0</v>
      </c>
      <c r="CP76" s="299">
        <f>IF(SUM($R76:X76,$AF76:AL76,$AT76:AZ76,$BH76:BN76,$BV76:CB76)&lt;$J$4,(SUM($R76:X76,$AF76:$AG76,$AT76:$AU76,$BH76:BN76,$BV76:CB76)*$J$5)-SUM($CJ76:CO76),(($J$4*$J$5)-SUM($CJ76:CO76)))</f>
        <v>0</v>
      </c>
      <c r="CQ76" s="299">
        <f>IF(SUM($R76:Y76,$AF76:AM76,$AT76:BA76,$BH76:BO76,$BV76:CC76)&lt;$J$4,(SUM($R76:Y76,$AF76:$AG76,$AT76:$AU76,$BH76:BO76,$BV76:CC76)*$J$5)-SUM($CJ76:CP76),(($J$4*$J$5)-SUM($CJ76:CP76)))</f>
        <v>0</v>
      </c>
      <c r="CR76" s="299">
        <f>IF(SUM($R76:Z76,$AF76:AN76,$AT76:BB76,$BH76:BP76,$BV76:CD76)&lt;$J$4,(SUM($R76:Z76,$AF76:$AG76,$AT76:$AU76,$BH76:BP76,$BV76:CD76)*$J$5)-SUM($CJ76:CQ76),(($J$4*$J$5)-SUM($CJ76:CQ76)))</f>
        <v>0</v>
      </c>
      <c r="CS76" s="299">
        <f>IF(SUM($R76:AA76,$AF76:AO76,$AT76:BC76,$BH76:BQ76,$BV76:CE76)&lt;$J$4,(SUM($R76:AA76,$AF76:$AG76,$AT76:$AU76,$BH76:BQ76,$BV76:CE76)*$J$5)-SUM($CJ76:CR76),(($J$4*$J$5)-SUM($CJ76:CR76)))</f>
        <v>0</v>
      </c>
      <c r="CT76" s="299">
        <f>IF(SUM($R76:AB76,$AF76:AP76,$AT76:BD76,$BH76:BR76,$BV76:CF76)&lt;$J$4,(SUM($R76:AB76,$AF76:$AG76,$AT76:$AU76,$BH76:BR76,$BV76:CF76)*$J$5)-SUM($CJ76:CS76),(($J$4*$J$5)-SUM($CJ76:CS76)))</f>
        <v>0</v>
      </c>
      <c r="CU76" s="299">
        <f>IF(SUM($R76:AC76,$AF76:AQ76,$AT76:BE76,$BH76:BS76,$BV76:CG76)&lt;$J$4,(SUM($R76:AC76,$AF76:$AG76,$AT76:$AU76,$BH76:BS76,$BV76:CG76)*$J$5)-SUM($CJ76:CT76),(($J$4*$J$5)-SUM($CJ76:CT76)))</f>
        <v>0</v>
      </c>
      <c r="CV76" s="299">
        <f>IF(SUM($R76:AD76,$AF76:AR76,$AT76:BF76,$BH76:BT76,$BV76:CH76)&lt;$J$4,(SUM($R76:AD76,$AF76:$AG76,$AT76:$AU76,$BH76:BT76,$BV76:CH76)*$J$5)-SUM($CJ76:CU76),(($J$4*$J$5)-SUM($CJ76:CU76)))</f>
        <v>0</v>
      </c>
      <c r="CX76" s="299">
        <f t="shared" si="231"/>
        <v>0</v>
      </c>
      <c r="CY76" s="299">
        <f>IF(SUM($R76:S76,$AF76:AG76,$AT76:AU76,$BH76:BI76,$BV76:BW76)&lt;$K$4,(SUM($R76:S76,$AF76:AG76,$AT76:AU76,$BH76:BI76,$BV76:BW76)*$K$5)-SUM($CX76),(($K$4*$K$5)-SUM($CX76)))</f>
        <v>0</v>
      </c>
      <c r="CZ76" s="299">
        <f>IF(SUM($R76:T76,$AF76:AH76,$AT76:AV76,$BH76:BJ76,$BV76:BX76)&lt;$K$4,(SUM($R76:T76,$AF76:AH76,$AT76:AV76,$BH76:BJ76,$BV76:BX76)*$K$5)-SUM($CX76:CY76),(($K$4*$K$5)-SUM($CX76:CY76)))</f>
        <v>0</v>
      </c>
      <c r="DA76" s="299">
        <f>IF(SUM($R76:U76,$AF76:AI76,$AT76:AW76,$BH76:BK76,$BV76:BY76)&lt;$K$4,(SUM($R76:U76,$AF76:AI76,$AT76:AW76,$BH76:BK76,$BV76:BY76)*$K$5)-SUM($CX76:CZ76),(($K$4*$K$5)-SUM($CX76:CZ76)))</f>
        <v>0</v>
      </c>
      <c r="DB76" s="299">
        <f>IF(SUM($R76:V76,$AF76:AJ76,$AT76:AX76,$BH76:BL76,$BV76:BZ76)&lt;$K$4,(SUM($R76:V76,$AF76:AJ76,$AT76:AX76,$BH76:BL76,$BV76:BZ76)*$K$5)-SUM($CX76:DA76),(($K$4*$K$5)-SUM($CX76:DA76)))</f>
        <v>0</v>
      </c>
      <c r="DC76" s="299">
        <f>IF(SUM($R76:W76,$AF76:AK76,$AT76:AY76,$BH76:BM76,$BV76:CA76)&lt;$K$4,(SUM($R76:W76,$AF76:AK76,$AT76:AY76,$BH76:BM76,$BV76:CA76)*$K$5)-SUM($CX76:DB76),(($K$4*$K$5)-SUM($CX76:DB76)))</f>
        <v>0</v>
      </c>
      <c r="DD76" s="299">
        <f>IF(SUM($R76:X76,$AF76:AL76,$AT76:AZ76,$BH76:BN76,$BV76:CB76)&lt;$K$4,(SUM($R76:X76,$AF76:AL76,$AT76:AZ76,$BH76:BN76,$BV76:CB76)*$K$5)-SUM($CX76:DC76),(($K$4*$K$5)-SUM($CX76:DC76)))</f>
        <v>0</v>
      </c>
      <c r="DE76" s="299">
        <f>IF(SUM($R76:Y76,$AF76:AM76,$AT76:BA76,$BH76:BO76,$BV76:CC76)&lt;$K$4,(SUM($R76:Y76,$AF76:AM76,$AT76:BA76,$BH76:BO76,$BV76:CC76)*$K$5)-SUM($CX76:DD76),(($K$4*$K$5)-SUM($CX76:DD76)))</f>
        <v>0</v>
      </c>
      <c r="DF76" s="299">
        <f>IF(SUM($R76:Z76,$AF76:AN76,$AT76:BB76,$BH76:BP76,$BV76:CD76)&lt;$K$4,(SUM($R76:Z76,$AF76:AN76,$AT76:BB76,$BH76:BP76,$BV76:CD76)*$K$5)-SUM($CX76:DE76),(($K$4*$K$5)-SUM($CX76:DE76)))</f>
        <v>0</v>
      </c>
      <c r="DG76" s="299">
        <f>IF(SUM($R76:AA76,$AF76:AO76,$AT76:BC76,$BH76:BQ76,$BV76:CE76)&lt;$K$4,(SUM($R76:AA76,$AF76:AO76,$AT76:BC76,$BH76:BQ76,$BV76:CE76)*$K$5)-SUM($CX76:DF76),(($K$4*$K$5)-SUM($CX76:DF76)))</f>
        <v>0</v>
      </c>
      <c r="DH76" s="299">
        <f>IF(SUM($R76:AB76,$AF76:AP76,$AT76:BD76,$BH76:BR76,$BV76:CF76)&lt;$K$4,(SUM($R76:AB76,$AF76:AP76,$AT76:BD76,$BH76:BR76,$BV76:CF76)*$K$5)-SUM($CX76:DG76),(($K$4*$K$5)-SUM($CX76:DG76)))</f>
        <v>0</v>
      </c>
      <c r="DI76" s="299">
        <f>IF(SUM($R76:AC76,$AF76:AQ76,$AT76:BE76,$BH76:BS76,$BV76:CG76)&lt;$K$4,(SUM($R76:AC76,$AF76:AQ76,$AT76:BE76,$BH76:BS76,$BV76:CG76)*$K$5)-SUM($CX76:DH76),(($K$4*$K$5)-SUM($CX76:DH76)))</f>
        <v>0</v>
      </c>
      <c r="DJ76" s="299">
        <f>IF(SUM($R76:AD76,$AF76:AR76,$AT76:BF76,$BH76:BT76,$BV76:CH76)&lt;$K$4,(SUM($R76:AD76,$AF76:AR76,$AT76:BF76,$BH76:BT76,$BV76:CH76)*$K$5)-SUM($CX76:DI76),(($K$4*$K$5)-SUM($CX76:DI76)))</f>
        <v>0</v>
      </c>
      <c r="DL76" s="299">
        <f t="shared" si="232"/>
        <v>0</v>
      </c>
      <c r="DM76" s="299">
        <f t="shared" si="232"/>
        <v>0</v>
      </c>
      <c r="DN76" s="299">
        <f t="shared" si="232"/>
        <v>0</v>
      </c>
      <c r="DO76" s="299">
        <f t="shared" si="232"/>
        <v>0</v>
      </c>
      <c r="DP76" s="299">
        <f t="shared" si="232"/>
        <v>0</v>
      </c>
      <c r="DQ76" s="299">
        <f t="shared" si="232"/>
        <v>0</v>
      </c>
      <c r="DR76" s="299">
        <f t="shared" si="232"/>
        <v>0</v>
      </c>
      <c r="DS76" s="299">
        <f t="shared" si="232"/>
        <v>0</v>
      </c>
      <c r="DT76" s="299">
        <f t="shared" si="232"/>
        <v>0</v>
      </c>
      <c r="DU76" s="299">
        <f t="shared" si="232"/>
        <v>0</v>
      </c>
      <c r="DV76" s="299">
        <f t="shared" si="232"/>
        <v>0</v>
      </c>
      <c r="DW76" s="299">
        <f t="shared" si="232"/>
        <v>0</v>
      </c>
      <c r="DX76" s="299">
        <f t="shared" si="232"/>
        <v>0</v>
      </c>
      <c r="DZ76" s="299">
        <f>IF(SUM($R76:R76,$AF76:AF76,$AT76:AT76,$BH76:BH76,$BV76:BV76)&lt;$M$4,SUM(R76,AF76,AT76,BH76,BV76)*$M$5,($M$4*$M$5-SUM(DY76:$DY76)))</f>
        <v>0</v>
      </c>
      <c r="EA76" s="299">
        <f>IF(SUM($R76:S76,$AF76:AG76,$AT76:AU76,$BH76:BI76,$BV76:BW76)&lt;$M$4,SUM(S76,AG76,AU76,BI76,BW76)*$M$5,($M$4*$M$5-SUM($DZ76:DZ76)))</f>
        <v>0</v>
      </c>
      <c r="EB76" s="299">
        <f>IF(SUM($R76:T76,$AF76:AH76,$AT76:AV76,$BH76:BJ76,$BV76:BX76)&lt;$M$4,SUM(T76,AH76,AV76,BJ76,BX76)*$M$5,($M$4*$M$5-SUM($DZ76:EA76)))</f>
        <v>0</v>
      </c>
      <c r="EC76" s="299">
        <f>IF(SUM($R76:U76,$AF76:AI76,$AT76:AW76,$BH76:BK76,$BV76:BY76)&lt;$M$4,SUM(U76,AI76,AW76,BK76,BY76)*$M$5,($M$4*$M$5-SUM($DZ76:EB76)))</f>
        <v>0</v>
      </c>
      <c r="ED76" s="299">
        <f>IF(SUM($R76:V76,$AF76:AJ76,$AT76:AX76,$BH76:BL76,$BV76:BZ76)&lt;$M$4,SUM(V76,AJ76,AX76,BL76,BZ76)*$M$5,($M$4*$M$5-SUM($DZ76:EC76)))</f>
        <v>0</v>
      </c>
      <c r="EE76" s="299">
        <f>IF(SUM($R76:W76,$AF76:AK76,$AT76:AY76,$BH76:BM76,$BV76:CA76)&lt;$M$4,SUM(W76,AK76,AY76,BM76,CA76)*$M$5,($M$4*$M$5-SUM($DZ76:ED76)))</f>
        <v>0</v>
      </c>
      <c r="EF76" s="299">
        <f>IF(SUM($R76:X76,$AF76:AL76,$AT76:AZ76,$BH76:BN76,$BV76:CB76)&lt;$M$4,SUM(X76,AL76,AZ76,BN76,CB76)*$M$5,($M$4*$M$5-SUM($DZ76:EE76)))</f>
        <v>0</v>
      </c>
      <c r="EG76" s="299">
        <f>IF(SUM($R76:Y76,$AF76:AM76,$AT76:BA76,$BH76:BO76,$BV76:CC76)&lt;$M$4,SUM(Y76,AM76,BA76,BO76,CC76)*$M$5,($M$4*$M$5-SUM($DZ76:EF76)))</f>
        <v>0</v>
      </c>
      <c r="EH76" s="299">
        <f>IF(SUM($R76:Z76,$AF76:AN76,$AT76:BB76,$BH76:BP76,$BV76:CD76)&lt;$M$4,SUM(Z76,AN76,BB76,BP76,CD76)*$M$5,($M$4*$M$5-SUM($DZ76:EG76)))</f>
        <v>0</v>
      </c>
      <c r="EI76" s="299">
        <f>IF(SUM($R76:AA76,$AF76:AO76,$AT76:BC76,$BH76:BQ76,$BV76:CE76)&lt;$M$4,SUM(AA76,AO76,BC76,BQ76,CE76)*$M$5,($M$4*$M$5-SUM($DZ76:EH76)))</f>
        <v>0</v>
      </c>
      <c r="EJ76" s="299">
        <f>IF(SUM($R76:AB76,$AF76:AP76,$AT76:BD76,$BH76:BR76,$BV76:CF76)&lt;$M$4,SUM(AB76,AP76,BD76,BR76,CF76)*$M$5,($M$4*$M$5-SUM($DZ76:EI76)))</f>
        <v>0</v>
      </c>
      <c r="EK76" s="299">
        <f>IF(SUM($R76:AC76,$AF76:AQ76,$AT76:BE76,$BH76:BS76,$BV76:CG76)&lt;$M$4,SUM(AC76,AQ76,BE76,BS76,CG76)*$M$5,($M$4*$M$5-SUM($DZ76:EJ76)))</f>
        <v>0</v>
      </c>
      <c r="EL76" s="299">
        <f>IF(SUM($R76:AD76,$AF76:AR76,$AT76:BF76,$BH76:BT76,$BV76:CH76)&lt;$M$4,SUM(AD76,AR76,BF76,BT76,CH76)*$M$5,($M$4*$M$5-SUM($DZ76:EK76)))</f>
        <v>0</v>
      </c>
      <c r="EN76" s="299">
        <f t="shared" si="233"/>
        <v>0</v>
      </c>
      <c r="EO76" s="299">
        <f t="shared" si="233"/>
        <v>0</v>
      </c>
      <c r="EP76" s="299">
        <f t="shared" si="233"/>
        <v>0</v>
      </c>
      <c r="EQ76" s="299">
        <f t="shared" si="233"/>
        <v>0</v>
      </c>
      <c r="ER76" s="299">
        <f t="shared" si="233"/>
        <v>0</v>
      </c>
      <c r="ES76" s="299">
        <f t="shared" si="233"/>
        <v>0</v>
      </c>
      <c r="ET76" s="299">
        <f t="shared" si="233"/>
        <v>0</v>
      </c>
      <c r="EU76" s="299">
        <f t="shared" si="233"/>
        <v>0</v>
      </c>
      <c r="EV76" s="299">
        <f t="shared" si="233"/>
        <v>0</v>
      </c>
      <c r="EW76" s="299">
        <f t="shared" si="233"/>
        <v>0</v>
      </c>
      <c r="EX76" s="299">
        <f t="shared" si="233"/>
        <v>0</v>
      </c>
      <c r="EY76" s="299">
        <f t="shared" si="233"/>
        <v>0</v>
      </c>
      <c r="EZ76" s="299">
        <f t="shared" si="233"/>
        <v>0</v>
      </c>
    </row>
    <row r="77" spans="1:156" x14ac:dyDescent="0.2">
      <c r="A77" s="68" t="str">
        <f>+Rtesup3!$B$9</f>
        <v>Rte Sup 3</v>
      </c>
      <c r="B77" s="29">
        <f>+Rtesup3!$G$24</f>
        <v>0</v>
      </c>
      <c r="C77" s="29">
        <f>+Rtesup3!$G$37+Rtesup3!$G$42</f>
        <v>0</v>
      </c>
      <c r="D77" s="29">
        <f>+Rtesup3!$G$30+Rtesup3!$G$31</f>
        <v>0</v>
      </c>
      <c r="E77" s="29">
        <f>+Rtesup3!$G$45</f>
        <v>0</v>
      </c>
      <c r="F77" s="29">
        <f>SUM(Rtesup3!$G$47:$G$53)</f>
        <v>0</v>
      </c>
      <c r="G77" s="63">
        <f t="shared" si="224"/>
        <v>0</v>
      </c>
      <c r="H77" s="310"/>
      <c r="I77" s="302"/>
      <c r="J77" s="299">
        <f t="shared" si="225"/>
        <v>0</v>
      </c>
      <c r="K77" s="299">
        <f t="shared" si="226"/>
        <v>0</v>
      </c>
      <c r="L77" s="299">
        <f t="shared" si="227"/>
        <v>0</v>
      </c>
      <c r="M77" s="299">
        <f t="shared" si="228"/>
        <v>0</v>
      </c>
      <c r="N77" s="299">
        <f t="shared" si="229"/>
        <v>0</v>
      </c>
      <c r="O77" s="103"/>
      <c r="R77" s="65">
        <f>IF(Rtesup3!$G$10&lt;2,'PR sum'!$B77/13,0)</f>
        <v>0</v>
      </c>
      <c r="S77" s="65">
        <f>IF(Rtesup3!$G$10&lt;=2,'PR sum'!$B77/13,0)</f>
        <v>0</v>
      </c>
      <c r="T77" s="65">
        <f>IF(Rtesup3!$G$10&lt;=3,'PR sum'!$B77/13,0)</f>
        <v>0</v>
      </c>
      <c r="U77" s="65">
        <f>IF(Rtesup3!$G$10&lt;=4,'PR sum'!$B77/13,0)</f>
        <v>0</v>
      </c>
      <c r="V77" s="65">
        <f>IF(Rtesup3!$G$10&lt;=5,'PR sum'!$B77/13,0)</f>
        <v>0</v>
      </c>
      <c r="W77" s="65">
        <f>IF(Rtesup3!$G$10&lt;=6,'PR sum'!$B77/13,0)</f>
        <v>0</v>
      </c>
      <c r="X77" s="65">
        <f>IF(Rtesup3!$G$10&lt;=7,'PR sum'!$B77/13,0)</f>
        <v>0</v>
      </c>
      <c r="Y77" s="65">
        <f>IF(Rtesup3!$G$10&lt;=8,'PR sum'!$B77/13,0)</f>
        <v>0</v>
      </c>
      <c r="Z77" s="65">
        <f>IF(Rtesup3!$G$10&lt;=9,'PR sum'!$B77/13,0)</f>
        <v>0</v>
      </c>
      <c r="AA77" s="65">
        <f>IF(Rtesup3!$G$10&lt;=10,'PR sum'!$B77/13,0)</f>
        <v>0</v>
      </c>
      <c r="AB77" s="65">
        <f>IF(Rtesup1!$G$10&lt;=11,'PR sum'!$B77/13,0)</f>
        <v>0</v>
      </c>
      <c r="AC77" s="65">
        <f>IF(Rtesup3!$G$10&lt;=12,'PR sum'!$B77/13,0)</f>
        <v>0</v>
      </c>
      <c r="AD77" s="65">
        <f>IF(Rtesup3!$G$10&lt;=13,'PR sum'!$B77/13,0)</f>
        <v>0</v>
      </c>
      <c r="AF77" s="65">
        <f>IF(Rtesup3!$G$10&lt;2,'PR sum'!$C77/13,0)</f>
        <v>0</v>
      </c>
      <c r="AG77" s="65">
        <f>IF(Rtesup3!$G$10&lt;=2,'PR sum'!$C77/13,0)</f>
        <v>0</v>
      </c>
      <c r="AH77" s="65">
        <f>IF(Rtesup3!$G$10&lt;=3,'PR sum'!$C77/13,0)</f>
        <v>0</v>
      </c>
      <c r="AI77" s="65">
        <f>IF(Rtesup3!$G$10&lt;=4,'PR sum'!$C77/13,0)</f>
        <v>0</v>
      </c>
      <c r="AJ77" s="65">
        <f>IF(Rtesup3!$G$10&lt;=5,'PR sum'!$C77/13,0)</f>
        <v>0</v>
      </c>
      <c r="AK77" s="65">
        <f>IF(Rtesup3!$G$10&lt;=6,'PR sum'!$C77/13,0)</f>
        <v>0</v>
      </c>
      <c r="AL77" s="65">
        <f>IF(Rtesup3!$G$10&lt;=7,'PR sum'!$C77/13,0)</f>
        <v>0</v>
      </c>
      <c r="AM77" s="65">
        <f>IF(Rtesup3!$G$10&lt;=8,'PR sum'!$C77/13,0)</f>
        <v>0</v>
      </c>
      <c r="AN77" s="65">
        <f>IF(Rtesup3!$G$10&lt;=9,'PR sum'!$C77/13,0)</f>
        <v>0</v>
      </c>
      <c r="AO77" s="65">
        <f>IF(Rtesup3!$G$10&lt;=10,'PR sum'!$C77/13,0)</f>
        <v>0</v>
      </c>
      <c r="AP77" s="65">
        <f>IF(Rtesup1!$G$10&lt;=11,'PR sum'!$C77/13,0)</f>
        <v>0</v>
      </c>
      <c r="AQ77" s="65">
        <f>IF(Rtesup3!$G$10&lt;=12,'PR sum'!$C77/13,0)</f>
        <v>0</v>
      </c>
      <c r="AR77" s="65">
        <f>IF(Rtesup3!$G$10&lt;=13,'PR sum'!$C77/13,0)</f>
        <v>0</v>
      </c>
      <c r="AT77" s="65">
        <f>IF(Rtesup3!$G$10&lt;2,'PR sum'!$D77/13,0)</f>
        <v>0</v>
      </c>
      <c r="AU77" s="65">
        <f>IF(Rtesup3!$G$10&lt;=2,'PR sum'!$D77/13,0)</f>
        <v>0</v>
      </c>
      <c r="AV77" s="65">
        <f>IF(Rtesup3!$G$10&lt;=3,'PR sum'!$D77/13,0)</f>
        <v>0</v>
      </c>
      <c r="AW77" s="65">
        <f>IF(Rtesup3!$G$10&lt;=4,'PR sum'!$D77/13,0)</f>
        <v>0</v>
      </c>
      <c r="AX77" s="65">
        <f>IF(Rtesup3!$G$10&lt;=5,'PR sum'!$D77/13,0)</f>
        <v>0</v>
      </c>
      <c r="AY77" s="65">
        <f>IF(Rtesup3!$G$10&lt;=6,'PR sum'!$D77/13,0)</f>
        <v>0</v>
      </c>
      <c r="AZ77" s="65">
        <f>IF(Rtesup3!$G$10&lt;=7,'PR sum'!$D77/13,0)</f>
        <v>0</v>
      </c>
      <c r="BA77" s="65">
        <f>IF(Rtesup3!$G$10&lt;=8,'PR sum'!$D77/13,0)</f>
        <v>0</v>
      </c>
      <c r="BB77" s="65">
        <f>IF(Rtesup3!$G$10&lt;=9,'PR sum'!$D77/13,0)</f>
        <v>0</v>
      </c>
      <c r="BC77" s="65">
        <f>IF(Rtesup3!$G$10&lt;=10,'PR sum'!$D77/13,0)</f>
        <v>0</v>
      </c>
      <c r="BD77" s="65">
        <f>IF(Rtesup1!$G$10&lt;=11,'PR sum'!$D77/13,0)</f>
        <v>0</v>
      </c>
      <c r="BE77" s="65">
        <f>IF(Rtesup3!$G$10&lt;=12,'PR sum'!$D77/13,0)</f>
        <v>0</v>
      </c>
      <c r="BF77" s="65">
        <f>IF(Rtesup3!$G$10&lt;=13,'PR sum'!$D77/13,0)</f>
        <v>0</v>
      </c>
      <c r="BH77" s="65">
        <f>IF(Rtesup3!$G$10&lt;2,'PR sum'!$E77/13,0)</f>
        <v>0</v>
      </c>
      <c r="BI77" s="65">
        <f>IF(Rtesup3!$G$10&lt;=2,'PR sum'!$E77/13,0)</f>
        <v>0</v>
      </c>
      <c r="BJ77" s="65">
        <f>IF(Rtesup3!$G$10&lt;=3,'PR sum'!$E77/13,0)</f>
        <v>0</v>
      </c>
      <c r="BK77" s="65">
        <f>IF(Rtesup3!$G$10&lt;=4,'PR sum'!$E77/13,0)</f>
        <v>0</v>
      </c>
      <c r="BL77" s="65">
        <f>IF(Rtesup3!$G$10&lt;=5,'PR sum'!$E77/13,0)</f>
        <v>0</v>
      </c>
      <c r="BM77" s="65">
        <f>IF(Rtesup3!$G$10&lt;=6,'PR sum'!$E77/13,0)</f>
        <v>0</v>
      </c>
      <c r="BN77" s="65">
        <f>IF(Rtesup3!$G$10&lt;=7,'PR sum'!$E77/13,0)</f>
        <v>0</v>
      </c>
      <c r="BO77" s="65">
        <f>IF(Rtesup3!$G$10&lt;=8,'PR sum'!$E77/13,0)</f>
        <v>0</v>
      </c>
      <c r="BP77" s="65">
        <f>IF(Rtesup3!$G$10&lt;=9,'PR sum'!$E77/13,0)</f>
        <v>0</v>
      </c>
      <c r="BQ77" s="65">
        <f>IF(Rtesup3!$G$10&lt;=10,'PR sum'!$E77/13,0)</f>
        <v>0</v>
      </c>
      <c r="BR77" s="65">
        <f>IF(Rtesup1!$G$10&lt;=11,'PR sum'!$E77/13,0)</f>
        <v>0</v>
      </c>
      <c r="BS77" s="65">
        <f>IF(Rtesup3!$G$10&lt;=12,'PR sum'!$E77/13,0)</f>
        <v>0</v>
      </c>
      <c r="BT77" s="65">
        <f>IF(Rtesup3!$G$10&lt;=13,'PR sum'!$E77/13,0)</f>
        <v>0</v>
      </c>
      <c r="BV77" s="65">
        <f>IF(Rtesup3!$G$10&lt;2,'PR sum'!$F77/13,0)</f>
        <v>0</v>
      </c>
      <c r="BW77" s="65">
        <f>IF(Rtesup3!$G$10&lt;=2,'PR sum'!$F77/13,0)</f>
        <v>0</v>
      </c>
      <c r="BX77" s="65">
        <f>IF(Rtesup3!$G$10&lt;=3,'PR sum'!$F77/13,0)</f>
        <v>0</v>
      </c>
      <c r="BY77" s="65">
        <f>IF(Rtesup3!$G$10&lt;=4,'PR sum'!$F77/13,0)</f>
        <v>0</v>
      </c>
      <c r="BZ77" s="65">
        <f>IF(Rtesup3!$G$10&lt;=5,'PR sum'!$F77/13,0)</f>
        <v>0</v>
      </c>
      <c r="CA77" s="65">
        <f>IF(Rtesup3!$G$10&lt;=6,'PR sum'!$F77/13,0)</f>
        <v>0</v>
      </c>
      <c r="CB77" s="65">
        <f>IF(Rtesup3!$G$10&lt;=7,'PR sum'!$F77/13,0)</f>
        <v>0</v>
      </c>
      <c r="CC77" s="65">
        <f>IF(Rtesup3!$G$10&lt;=8,'PR sum'!$F77/13,0)</f>
        <v>0</v>
      </c>
      <c r="CD77" s="65">
        <f>IF(Rtesup3!$G$10&lt;=9,'PR sum'!$F77/13,0)</f>
        <v>0</v>
      </c>
      <c r="CE77" s="65">
        <f>IF(Rtesup3!$G$10&lt;=10,'PR sum'!$F77/13,0)</f>
        <v>0</v>
      </c>
      <c r="CF77" s="65">
        <f>IF(Rtesup1!$G$10&lt;=11,'PR sum'!$F77/13,0)</f>
        <v>0</v>
      </c>
      <c r="CG77" s="65">
        <f>IF(Rtesup3!$G$10&lt;=12,'PR sum'!$F77/13,0)</f>
        <v>0</v>
      </c>
      <c r="CH77" s="65">
        <f>IF(Rtesup3!$G$10&lt;=13,'PR sum'!$F77/13,0)</f>
        <v>0</v>
      </c>
      <c r="CJ77" s="299">
        <f t="shared" si="230"/>
        <v>0</v>
      </c>
      <c r="CK77" s="299">
        <f>IF(SUM($R77:S77,$AF77:AG77,$AT77:AU77,$BH77:BI77,$BV77:BW77)&lt;$J$4,(SUM($R77:S77,$AF77:$AG77,$AT77:$AU77,$BH77:BI77,$BV77:BW77)*$J$5)-SUM($CJ77:CJ77),(($J$4*$J$5)-SUM($CJ77:CJ77)))</f>
        <v>0</v>
      </c>
      <c r="CL77" s="299">
        <f>IF(SUM($R77:T77,$AF77:AH77,$AT77:AV77,$BH77:BJ77,$BV77:BX77)&lt;$J$4,(SUM($R77:T77,$AF77:$AG77,$AT77:$AU77,$BH77:BJ77,$BV77:BX77)*$J$5)-SUM($CJ77:CK77),(($J$4*$J$5)-SUM($CJ77:CK77)))</f>
        <v>0</v>
      </c>
      <c r="CM77" s="299">
        <f>IF(SUM($R77:U77,$AF77:AI77,$AT77:AW77,$BH77:BK77,$BV77:BY77)&lt;$J$4,(SUM($R77:U77,$AF77:$AG77,$AT77:$AU77,$BH77:BK77,$BV77:BY77)*$J$5)-SUM($CJ77:CL77),(($J$4*$J$5)-SUM($CJ77:CL77)))</f>
        <v>0</v>
      </c>
      <c r="CN77" s="299">
        <f>IF(SUM($R77:V77,$AF77:AJ77,$AT77:AX77,$BH77:BL77,$BV77:BZ77)&lt;$J$4,(SUM($R77:V77,$AF77:$AG77,$AT77:$AU77,$BH77:BL77,$BV77:BZ77)*$J$5)-SUM($CJ77:CM77),(($J$4*$J$5)-SUM($CJ77:CM77)))</f>
        <v>0</v>
      </c>
      <c r="CO77" s="299">
        <f>IF(SUM($R77:W77,$AF77:AK77,$AT77:AY77,$BH77:BM77,$BV77:CA77)&lt;$J$4,(SUM($R77:W77,$AF77:$AG77,$AT77:$AU77,$BH77:BM77,$BV77:CA77)*$J$5)-SUM($CJ77:CN77),(($J$4*$J$5)-SUM($CJ77:CN77)))</f>
        <v>0</v>
      </c>
      <c r="CP77" s="299">
        <f>IF(SUM($R77:X77,$AF77:AL77,$AT77:AZ77,$BH77:BN77,$BV77:CB77)&lt;$J$4,(SUM($R77:X77,$AF77:$AG77,$AT77:$AU77,$BH77:BN77,$BV77:CB77)*$J$5)-SUM($CJ77:CO77),(($J$4*$J$5)-SUM($CJ77:CO77)))</f>
        <v>0</v>
      </c>
      <c r="CQ77" s="299">
        <f>IF(SUM($R77:Y77,$AF77:AM77,$AT77:BA77,$BH77:BO77,$BV77:CC77)&lt;$J$4,(SUM($R77:Y77,$AF77:$AG77,$AT77:$AU77,$BH77:BO77,$BV77:CC77)*$J$5)-SUM($CJ77:CP77),(($J$4*$J$5)-SUM($CJ77:CP77)))</f>
        <v>0</v>
      </c>
      <c r="CR77" s="299">
        <f>IF(SUM($R77:Z77,$AF77:AN77,$AT77:BB77,$BH77:BP77,$BV77:CD77)&lt;$J$4,(SUM($R77:Z77,$AF77:$AG77,$AT77:$AU77,$BH77:BP77,$BV77:CD77)*$J$5)-SUM($CJ77:CQ77),(($J$4*$J$5)-SUM($CJ77:CQ77)))</f>
        <v>0</v>
      </c>
      <c r="CS77" s="299">
        <f>IF(SUM($R77:AA77,$AF77:AO77,$AT77:BC77,$BH77:BQ77,$BV77:CE77)&lt;$J$4,(SUM($R77:AA77,$AF77:$AG77,$AT77:$AU77,$BH77:BQ77,$BV77:CE77)*$J$5)-SUM($CJ77:CR77),(($J$4*$J$5)-SUM($CJ77:CR77)))</f>
        <v>0</v>
      </c>
      <c r="CT77" s="299">
        <f>IF(SUM($R77:AB77,$AF77:AP77,$AT77:BD77,$BH77:BR77,$BV77:CF77)&lt;$J$4,(SUM($R77:AB77,$AF77:$AG77,$AT77:$AU77,$BH77:BR77,$BV77:CF77)*$J$5)-SUM($CJ77:CS77),(($J$4*$J$5)-SUM($CJ77:CS77)))</f>
        <v>0</v>
      </c>
      <c r="CU77" s="299">
        <f>IF(SUM($R77:AC77,$AF77:AQ77,$AT77:BE77,$BH77:BS77,$BV77:CG77)&lt;$J$4,(SUM($R77:AC77,$AF77:$AG77,$AT77:$AU77,$BH77:BS77,$BV77:CG77)*$J$5)-SUM($CJ77:CT77),(($J$4*$J$5)-SUM($CJ77:CT77)))</f>
        <v>0</v>
      </c>
      <c r="CV77" s="299">
        <f>IF(SUM($R77:AD77,$AF77:AR77,$AT77:BF77,$BH77:BT77,$BV77:CH77)&lt;$J$4,(SUM($R77:AD77,$AF77:$AG77,$AT77:$AU77,$BH77:BT77,$BV77:CH77)*$J$5)-SUM($CJ77:CU77),(($J$4*$J$5)-SUM($CJ77:CU77)))</f>
        <v>0</v>
      </c>
      <c r="CX77" s="299">
        <f t="shared" si="231"/>
        <v>0</v>
      </c>
      <c r="CY77" s="299">
        <f>IF(SUM($R77:S77,$AF77:AG77,$AT77:AU77,$BH77:BI77,$BV77:BW77)&lt;$K$4,(SUM($R77:S77,$AF77:AG77,$AT77:AU77,$BH77:BI77,$BV77:BW77)*$K$5)-SUM($CX77),(($K$4*$K$5)-SUM($CX77)))</f>
        <v>0</v>
      </c>
      <c r="CZ77" s="299">
        <f>IF(SUM($R77:T77,$AF77:AH77,$AT77:AV77,$BH77:BJ77,$BV77:BX77)&lt;$K$4,(SUM($R77:T77,$AF77:AH77,$AT77:AV77,$BH77:BJ77,$BV77:BX77)*$K$5)-SUM($CX77:CY77),(($K$4*$K$5)-SUM($CX77:CY77)))</f>
        <v>0</v>
      </c>
      <c r="DA77" s="299">
        <f>IF(SUM($R77:U77,$AF77:AI77,$AT77:AW77,$BH77:BK77,$BV77:BY77)&lt;$K$4,(SUM($R77:U77,$AF77:AI77,$AT77:AW77,$BH77:BK77,$BV77:BY77)*$K$5)-SUM($CX77:CZ77),(($K$4*$K$5)-SUM($CX77:CZ77)))</f>
        <v>0</v>
      </c>
      <c r="DB77" s="299">
        <f>IF(SUM($R77:V77,$AF77:AJ77,$AT77:AX77,$BH77:BL77,$BV77:BZ77)&lt;$K$4,(SUM($R77:V77,$AF77:AJ77,$AT77:AX77,$BH77:BL77,$BV77:BZ77)*$K$5)-SUM($CX77:DA77),(($K$4*$K$5)-SUM($CX77:DA77)))</f>
        <v>0</v>
      </c>
      <c r="DC77" s="299">
        <f>IF(SUM($R77:W77,$AF77:AK77,$AT77:AY77,$BH77:BM77,$BV77:CA77)&lt;$K$4,(SUM($R77:W77,$AF77:AK77,$AT77:AY77,$BH77:BM77,$BV77:CA77)*$K$5)-SUM($CX77:DB77),(($K$4*$K$5)-SUM($CX77:DB77)))</f>
        <v>0</v>
      </c>
      <c r="DD77" s="299">
        <f>IF(SUM($R77:X77,$AF77:AL77,$AT77:AZ77,$BH77:BN77,$BV77:CB77)&lt;$K$4,(SUM($R77:X77,$AF77:AL77,$AT77:AZ77,$BH77:BN77,$BV77:CB77)*$K$5)-SUM($CX77:DC77),(($K$4*$K$5)-SUM($CX77:DC77)))</f>
        <v>0</v>
      </c>
      <c r="DE77" s="299">
        <f>IF(SUM($R77:Y77,$AF77:AM77,$AT77:BA77,$BH77:BO77,$BV77:CC77)&lt;$K$4,(SUM($R77:Y77,$AF77:AM77,$AT77:BA77,$BH77:BO77,$BV77:CC77)*$K$5)-SUM($CX77:DD77),(($K$4*$K$5)-SUM($CX77:DD77)))</f>
        <v>0</v>
      </c>
      <c r="DF77" s="299">
        <f>IF(SUM($R77:Z77,$AF77:AN77,$AT77:BB77,$BH77:BP77,$BV77:CD77)&lt;$K$4,(SUM($R77:Z77,$AF77:AN77,$AT77:BB77,$BH77:BP77,$BV77:CD77)*$K$5)-SUM($CX77:DE77),(($K$4*$K$5)-SUM($CX77:DE77)))</f>
        <v>0</v>
      </c>
      <c r="DG77" s="299">
        <f>IF(SUM($R77:AA77,$AF77:AO77,$AT77:BC77,$BH77:BQ77,$BV77:CE77)&lt;$K$4,(SUM($R77:AA77,$AF77:AO77,$AT77:BC77,$BH77:BQ77,$BV77:CE77)*$K$5)-SUM($CX77:DF77),(($K$4*$K$5)-SUM($CX77:DF77)))</f>
        <v>0</v>
      </c>
      <c r="DH77" s="299">
        <f>IF(SUM($R77:AB77,$AF77:AP77,$AT77:BD77,$BH77:BR77,$BV77:CF77)&lt;$K$4,(SUM($R77:AB77,$AF77:AP77,$AT77:BD77,$BH77:BR77,$BV77:CF77)*$K$5)-SUM($CX77:DG77),(($K$4*$K$5)-SUM($CX77:DG77)))</f>
        <v>0</v>
      </c>
      <c r="DI77" s="299">
        <f>IF(SUM($R77:AC77,$AF77:AQ77,$AT77:BE77,$BH77:BS77,$BV77:CG77)&lt;$K$4,(SUM($R77:AC77,$AF77:AQ77,$AT77:BE77,$BH77:BS77,$BV77:CG77)*$K$5)-SUM($CX77:DH77),(($K$4*$K$5)-SUM($CX77:DH77)))</f>
        <v>0</v>
      </c>
      <c r="DJ77" s="299">
        <f>IF(SUM($R77:AD77,$AF77:AR77,$AT77:BF77,$BH77:BT77,$BV77:CH77)&lt;$K$4,(SUM($R77:AD77,$AF77:AR77,$AT77:BF77,$BH77:BT77,$BV77:CH77)*$K$5)-SUM($CX77:DI77),(($K$4*$K$5)-SUM($CX77:DI77)))</f>
        <v>0</v>
      </c>
      <c r="DL77" s="299">
        <f t="shared" si="232"/>
        <v>0</v>
      </c>
      <c r="DM77" s="299">
        <f t="shared" si="232"/>
        <v>0</v>
      </c>
      <c r="DN77" s="299">
        <f t="shared" si="232"/>
        <v>0</v>
      </c>
      <c r="DO77" s="299">
        <f t="shared" si="232"/>
        <v>0</v>
      </c>
      <c r="DP77" s="299">
        <f t="shared" si="232"/>
        <v>0</v>
      </c>
      <c r="DQ77" s="299">
        <f t="shared" si="232"/>
        <v>0</v>
      </c>
      <c r="DR77" s="299">
        <f t="shared" si="232"/>
        <v>0</v>
      </c>
      <c r="DS77" s="299">
        <f t="shared" si="232"/>
        <v>0</v>
      </c>
      <c r="DT77" s="299">
        <f t="shared" si="232"/>
        <v>0</v>
      </c>
      <c r="DU77" s="299">
        <f t="shared" si="232"/>
        <v>0</v>
      </c>
      <c r="DV77" s="299">
        <f t="shared" si="232"/>
        <v>0</v>
      </c>
      <c r="DW77" s="299">
        <f t="shared" si="232"/>
        <v>0</v>
      </c>
      <c r="DX77" s="299">
        <f t="shared" si="232"/>
        <v>0</v>
      </c>
      <c r="DZ77" s="299">
        <f>IF(SUM($R77:R77,$AF77:AF77,$AT77:AT77,$BH77:BH77,$BV77:BV77)&lt;$M$4,SUM(R77,AF77,AT77,BH77,BV77)*$M$5,($M$4*$M$5-SUM(DY77:$DY77)))</f>
        <v>0</v>
      </c>
      <c r="EA77" s="299">
        <f>IF(SUM($R77:S77,$AF77:AG77,$AT77:AU77,$BH77:BI77,$BV77:BW77)&lt;$M$4,SUM(S77,AG77,AU77,BI77,BW77)*$M$5,($M$4*$M$5-SUM($DZ77:DZ77)))</f>
        <v>0</v>
      </c>
      <c r="EB77" s="299">
        <f>IF(SUM($R77:T77,$AF77:AH77,$AT77:AV77,$BH77:BJ77,$BV77:BX77)&lt;$M$4,SUM(T77,AH77,AV77,BJ77,BX77)*$M$5,($M$4*$M$5-SUM($DZ77:EA77)))</f>
        <v>0</v>
      </c>
      <c r="EC77" s="299">
        <f>IF(SUM($R77:U77,$AF77:AI77,$AT77:AW77,$BH77:BK77,$BV77:BY77)&lt;$M$4,SUM(U77,AI77,AW77,BK77,BY77)*$M$5,($M$4*$M$5-SUM($DZ77:EB77)))</f>
        <v>0</v>
      </c>
      <c r="ED77" s="299">
        <f>IF(SUM($R77:V77,$AF77:AJ77,$AT77:AX77,$BH77:BL77,$BV77:BZ77)&lt;$M$4,SUM(V77,AJ77,AX77,BL77,BZ77)*$M$5,($M$4*$M$5-SUM($DZ77:EC77)))</f>
        <v>0</v>
      </c>
      <c r="EE77" s="299">
        <f>IF(SUM($R77:W77,$AF77:AK77,$AT77:AY77,$BH77:BM77,$BV77:CA77)&lt;$M$4,SUM(W77,AK77,AY77,BM77,CA77)*$M$5,($M$4*$M$5-SUM($DZ77:ED77)))</f>
        <v>0</v>
      </c>
      <c r="EF77" s="299">
        <f>IF(SUM($R77:X77,$AF77:AL77,$AT77:AZ77,$BH77:BN77,$BV77:CB77)&lt;$M$4,SUM(X77,AL77,AZ77,BN77,CB77)*$M$5,($M$4*$M$5-SUM($DZ77:EE77)))</f>
        <v>0</v>
      </c>
      <c r="EG77" s="299">
        <f>IF(SUM($R77:Y77,$AF77:AM77,$AT77:BA77,$BH77:BO77,$BV77:CC77)&lt;$M$4,SUM(Y77,AM77,BA77,BO77,CC77)*$M$5,($M$4*$M$5-SUM($DZ77:EF77)))</f>
        <v>0</v>
      </c>
      <c r="EH77" s="299">
        <f>IF(SUM($R77:Z77,$AF77:AN77,$AT77:BB77,$BH77:BP77,$BV77:CD77)&lt;$M$4,SUM(Z77,AN77,BB77,BP77,CD77)*$M$5,($M$4*$M$5-SUM($DZ77:EG77)))</f>
        <v>0</v>
      </c>
      <c r="EI77" s="299">
        <f>IF(SUM($R77:AA77,$AF77:AO77,$AT77:BC77,$BH77:BQ77,$BV77:CE77)&lt;$M$4,SUM(AA77,AO77,BC77,BQ77,CE77)*$M$5,($M$4*$M$5-SUM($DZ77:EH77)))</f>
        <v>0</v>
      </c>
      <c r="EJ77" s="299">
        <f>IF(SUM($R77:AB77,$AF77:AP77,$AT77:BD77,$BH77:BR77,$BV77:CF77)&lt;$M$4,SUM(AB77,AP77,BD77,BR77,CF77)*$M$5,($M$4*$M$5-SUM($DZ77:EI77)))</f>
        <v>0</v>
      </c>
      <c r="EK77" s="299">
        <f>IF(SUM($R77:AC77,$AF77:AQ77,$AT77:BE77,$BH77:BS77,$BV77:CG77)&lt;$M$4,SUM(AC77,AQ77,BE77,BS77,CG77)*$M$5,($M$4*$M$5-SUM($DZ77:EJ77)))</f>
        <v>0</v>
      </c>
      <c r="EL77" s="299">
        <f>IF(SUM($R77:AD77,$AF77:AR77,$AT77:BF77,$BH77:BT77,$BV77:CH77)&lt;$M$4,SUM(AD77,AR77,BF77,BT77,CH77)*$M$5,($M$4*$M$5-SUM($DZ77:EK77)))</f>
        <v>0</v>
      </c>
      <c r="EN77" s="299">
        <f t="shared" si="233"/>
        <v>0</v>
      </c>
      <c r="EO77" s="299">
        <f t="shared" si="233"/>
        <v>0</v>
      </c>
      <c r="EP77" s="299">
        <f t="shared" si="233"/>
        <v>0</v>
      </c>
      <c r="EQ77" s="299">
        <f t="shared" si="233"/>
        <v>0</v>
      </c>
      <c r="ER77" s="299">
        <f t="shared" si="233"/>
        <v>0</v>
      </c>
      <c r="ES77" s="299">
        <f t="shared" si="233"/>
        <v>0</v>
      </c>
      <c r="ET77" s="299">
        <f t="shared" si="233"/>
        <v>0</v>
      </c>
      <c r="EU77" s="299">
        <f t="shared" si="233"/>
        <v>0</v>
      </c>
      <c r="EV77" s="299">
        <f t="shared" si="233"/>
        <v>0</v>
      </c>
      <c r="EW77" s="299">
        <f t="shared" si="233"/>
        <v>0</v>
      </c>
      <c r="EX77" s="299">
        <f t="shared" si="233"/>
        <v>0</v>
      </c>
      <c r="EY77" s="299">
        <f t="shared" si="233"/>
        <v>0</v>
      </c>
      <c r="EZ77" s="299">
        <f t="shared" si="233"/>
        <v>0</v>
      </c>
    </row>
    <row r="78" spans="1:156" x14ac:dyDescent="0.2">
      <c r="A78" s="68" t="str">
        <f>+Rtesup4!$B$9</f>
        <v>Rte Sup 4</v>
      </c>
      <c r="B78" s="29">
        <f>+Rtesup4!$G$24</f>
        <v>0</v>
      </c>
      <c r="C78" s="29">
        <f>+Rtesup4!$G$37+Rtesup4!$G$42</f>
        <v>0</v>
      </c>
      <c r="D78" s="29">
        <f>+Rtesup4!$G$30+Rtesup4!$G$31</f>
        <v>0</v>
      </c>
      <c r="E78" s="29">
        <f>+Rtesup4!$G$45</f>
        <v>0</v>
      </c>
      <c r="F78" s="29">
        <f>SUM(Rtesup4!$G$47:$G$53)</f>
        <v>0</v>
      </c>
      <c r="G78" s="63">
        <f t="shared" si="224"/>
        <v>0</v>
      </c>
      <c r="H78" s="310"/>
      <c r="I78" s="302"/>
      <c r="J78" s="299">
        <f t="shared" si="225"/>
        <v>0</v>
      </c>
      <c r="K78" s="299">
        <f t="shared" si="226"/>
        <v>0</v>
      </c>
      <c r="L78" s="299">
        <f t="shared" si="227"/>
        <v>0</v>
      </c>
      <c r="M78" s="299">
        <f t="shared" si="228"/>
        <v>0</v>
      </c>
      <c r="N78" s="299">
        <f t="shared" si="229"/>
        <v>0</v>
      </c>
      <c r="O78" s="103"/>
      <c r="R78" s="65">
        <f>IF(Rtesup4!$G$10&lt;2,'PR sum'!$B78/13,0)</f>
        <v>0</v>
      </c>
      <c r="S78" s="65">
        <f>IF(Rtesup4!$G$10&lt;=2,'PR sum'!$B78/13,0)</f>
        <v>0</v>
      </c>
      <c r="T78" s="65">
        <f>IF(Rtesup4!$G$10&lt;=3,'PR sum'!$B78/13,0)</f>
        <v>0</v>
      </c>
      <c r="U78" s="65">
        <f>IF(Rtesup4!$G$10&lt;=4,'PR sum'!$B78/13,0)</f>
        <v>0</v>
      </c>
      <c r="V78" s="65">
        <f>IF(Rtesup4!$G$10&lt;=5,'PR sum'!$B78/13,0)</f>
        <v>0</v>
      </c>
      <c r="W78" s="65">
        <f>IF(Rtesup4!$G$10&lt;=6,'PR sum'!$B78/13,0)</f>
        <v>0</v>
      </c>
      <c r="X78" s="65">
        <f>IF(Rtesup4!$G$10&lt;=7,'PR sum'!$B78/13,0)</f>
        <v>0</v>
      </c>
      <c r="Y78" s="65">
        <f>IF(Rtesup4!$G$10&lt;=8,'PR sum'!$B78/13,0)</f>
        <v>0</v>
      </c>
      <c r="Z78" s="65">
        <f>IF(Rtesup4!$G$10&lt;=9,'PR sum'!$B78/13,0)</f>
        <v>0</v>
      </c>
      <c r="AA78" s="65">
        <f>IF(Rtesup4!$G$10&lt;=10,'PR sum'!$B78/13,0)</f>
        <v>0</v>
      </c>
      <c r="AB78" s="65">
        <f>IF(Rtesup1!$G$10&lt;=11,'PR sum'!$B78/13,0)</f>
        <v>0</v>
      </c>
      <c r="AC78" s="65">
        <f>IF(Rtesup4!$G$10&lt;=12,'PR sum'!$B78/13,0)</f>
        <v>0</v>
      </c>
      <c r="AD78" s="65">
        <f>IF(Rtesup4!$G$10&lt;=13,'PR sum'!$B78/13,0)</f>
        <v>0</v>
      </c>
      <c r="AF78" s="65">
        <f>IF(Rtesup4!$G$10&lt;2,'PR sum'!$C78/13,0)</f>
        <v>0</v>
      </c>
      <c r="AG78" s="65">
        <f>IF(Rtesup4!$G$10&lt;=2,'PR sum'!$C78/13,0)</f>
        <v>0</v>
      </c>
      <c r="AH78" s="65">
        <f>IF(Rtesup4!$G$10&lt;=3,'PR sum'!$C78/13,0)</f>
        <v>0</v>
      </c>
      <c r="AI78" s="65">
        <f>IF(Rtesup4!$G$10&lt;=4,'PR sum'!$C78/13,0)</f>
        <v>0</v>
      </c>
      <c r="AJ78" s="65">
        <f>IF(Rtesup4!$G$10&lt;=5,'PR sum'!$C78/13,0)</f>
        <v>0</v>
      </c>
      <c r="AK78" s="65">
        <f>IF(Rtesup4!$G$10&lt;=6,'PR sum'!$C78/13,0)</f>
        <v>0</v>
      </c>
      <c r="AL78" s="65">
        <f>IF(Rtesup4!$G$10&lt;=7,'PR sum'!$C78/13,0)</f>
        <v>0</v>
      </c>
      <c r="AM78" s="65">
        <f>IF(Rtesup4!$G$10&lt;=8,'PR sum'!$C78/13,0)</f>
        <v>0</v>
      </c>
      <c r="AN78" s="65">
        <f>IF(Rtesup4!$G$10&lt;=9,'PR sum'!$C78/13,0)</f>
        <v>0</v>
      </c>
      <c r="AO78" s="65">
        <f>IF(Rtesup4!$G$10&lt;=10,'PR sum'!$C78/13,0)</f>
        <v>0</v>
      </c>
      <c r="AP78" s="65">
        <f>IF(Rtesup1!$G$10&lt;=11,'PR sum'!$C78/13,0)</f>
        <v>0</v>
      </c>
      <c r="AQ78" s="65">
        <f>IF(Rtesup4!$G$10&lt;=12,'PR sum'!$C78/13,0)</f>
        <v>0</v>
      </c>
      <c r="AR78" s="65">
        <f>IF(Rtesup4!$G$10&lt;=13,'PR sum'!$C78/13,0)</f>
        <v>0</v>
      </c>
      <c r="AT78" s="65">
        <f>IF(Rtesup4!$G$10&lt;2,'PR sum'!$D78/13,0)</f>
        <v>0</v>
      </c>
      <c r="AU78" s="65">
        <f>IF(Rtesup4!$G$10&lt;=2,'PR sum'!$D78/13,0)</f>
        <v>0</v>
      </c>
      <c r="AV78" s="65">
        <f>IF(Rtesup4!$G$10&lt;=3,'PR sum'!$D78/13,0)</f>
        <v>0</v>
      </c>
      <c r="AW78" s="65">
        <f>IF(Rtesup4!$G$10&lt;=4,'PR sum'!$D78/13,0)</f>
        <v>0</v>
      </c>
      <c r="AX78" s="65">
        <f>IF(Rtesup4!$G$10&lt;=5,'PR sum'!$D78/13,0)</f>
        <v>0</v>
      </c>
      <c r="AY78" s="65">
        <f>IF(Rtesup4!$G$10&lt;=6,'PR sum'!$D78/13,0)</f>
        <v>0</v>
      </c>
      <c r="AZ78" s="65">
        <f>IF(Rtesup4!$G$10&lt;=7,'PR sum'!$D78/13,0)</f>
        <v>0</v>
      </c>
      <c r="BA78" s="65">
        <f>IF(Rtesup4!$G$10&lt;=8,'PR sum'!$D78/13,0)</f>
        <v>0</v>
      </c>
      <c r="BB78" s="65">
        <f>IF(Rtesup4!$G$10&lt;=9,'PR sum'!$D78/13,0)</f>
        <v>0</v>
      </c>
      <c r="BC78" s="65">
        <f>IF(Rtesup4!$G$10&lt;=10,'PR sum'!$D78/13,0)</f>
        <v>0</v>
      </c>
      <c r="BD78" s="65">
        <f>IF(Rtesup1!$G$10&lt;=11,'PR sum'!$D78/13,0)</f>
        <v>0</v>
      </c>
      <c r="BE78" s="65">
        <f>IF(Rtesup4!$G$10&lt;=12,'PR sum'!$D78/13,0)</f>
        <v>0</v>
      </c>
      <c r="BF78" s="65">
        <f>IF(Rtesup4!$G$10&lt;=13,'PR sum'!$D78/13,0)</f>
        <v>0</v>
      </c>
      <c r="BH78" s="65">
        <f>IF(Rtesup4!$G$10&lt;2,'PR sum'!$E78/13,0)</f>
        <v>0</v>
      </c>
      <c r="BI78" s="65">
        <f>IF(Rtesup4!$G$10&lt;=2,'PR sum'!$E78/13,0)</f>
        <v>0</v>
      </c>
      <c r="BJ78" s="65">
        <f>IF(Rtesup4!$G$10&lt;=3,'PR sum'!$E78/13,0)</f>
        <v>0</v>
      </c>
      <c r="BK78" s="65">
        <f>IF(Rtesup4!$G$10&lt;=4,'PR sum'!$E78/13,0)</f>
        <v>0</v>
      </c>
      <c r="BL78" s="65">
        <f>IF(Rtesup4!$G$10&lt;=5,'PR sum'!$E78/13,0)</f>
        <v>0</v>
      </c>
      <c r="BM78" s="65">
        <f>IF(Rtesup4!$G$10&lt;=6,'PR sum'!$E78/13,0)</f>
        <v>0</v>
      </c>
      <c r="BN78" s="65">
        <f>IF(Rtesup4!$G$10&lt;=7,'PR sum'!$E78/13,0)</f>
        <v>0</v>
      </c>
      <c r="BO78" s="65">
        <f>IF(Rtesup4!$G$10&lt;=8,'PR sum'!$E78/13,0)</f>
        <v>0</v>
      </c>
      <c r="BP78" s="65">
        <f>IF(Rtesup4!$G$10&lt;=9,'PR sum'!$E78/13,0)</f>
        <v>0</v>
      </c>
      <c r="BQ78" s="65">
        <f>IF(Rtesup4!$G$10&lt;=10,'PR sum'!$E78/13,0)</f>
        <v>0</v>
      </c>
      <c r="BR78" s="65">
        <f>IF(Rtesup1!$G$10&lt;=11,'PR sum'!$E78/13,0)</f>
        <v>0</v>
      </c>
      <c r="BS78" s="65">
        <f>IF(Rtesup4!$G$10&lt;=12,'PR sum'!$E78/13,0)</f>
        <v>0</v>
      </c>
      <c r="BT78" s="65">
        <f>IF(Rtesup4!$G$10&lt;=13,'PR sum'!$E78/13,0)</f>
        <v>0</v>
      </c>
      <c r="BV78" s="65">
        <f>IF(Rtesup4!$G$10&lt;2,'PR sum'!$F78/13,0)</f>
        <v>0</v>
      </c>
      <c r="BW78" s="65">
        <f>IF(Rtesup4!$G$10&lt;=2,'PR sum'!$F78/13,0)</f>
        <v>0</v>
      </c>
      <c r="BX78" s="65">
        <f>IF(Rtesup4!$G$10&lt;=3,'PR sum'!$F78/13,0)</f>
        <v>0</v>
      </c>
      <c r="BY78" s="65">
        <f>IF(Rtesup4!$G$10&lt;=4,'PR sum'!$F78/13,0)</f>
        <v>0</v>
      </c>
      <c r="BZ78" s="65">
        <f>IF(Rtesup4!$G$10&lt;=5,'PR sum'!$F78/13,0)</f>
        <v>0</v>
      </c>
      <c r="CA78" s="65">
        <f>IF(Rtesup4!$G$10&lt;=6,'PR sum'!$F78/13,0)</f>
        <v>0</v>
      </c>
      <c r="CB78" s="65">
        <f>IF(Rtesup4!$G$10&lt;=7,'PR sum'!$F78/13,0)</f>
        <v>0</v>
      </c>
      <c r="CC78" s="65">
        <f>IF(Rtesup4!$G$10&lt;=8,'PR sum'!$F78/13,0)</f>
        <v>0</v>
      </c>
      <c r="CD78" s="65">
        <f>IF(Rtesup4!$G$10&lt;=9,'PR sum'!$F78/13,0)</f>
        <v>0</v>
      </c>
      <c r="CE78" s="65">
        <f>IF(Rtesup4!$G$10&lt;=10,'PR sum'!$F78/13,0)</f>
        <v>0</v>
      </c>
      <c r="CF78" s="65">
        <f>IF(Rtesup1!$G$10&lt;=11,'PR sum'!$F78/13,0)</f>
        <v>0</v>
      </c>
      <c r="CG78" s="65">
        <f>IF(Rtesup4!$G$10&lt;=12,'PR sum'!$F78/13,0)</f>
        <v>0</v>
      </c>
      <c r="CH78" s="65">
        <f>IF(Rtesup4!$G$10&lt;=13,'PR sum'!$F78/13,0)</f>
        <v>0</v>
      </c>
      <c r="CJ78" s="299">
        <f t="shared" si="230"/>
        <v>0</v>
      </c>
      <c r="CK78" s="299">
        <f>IF(SUM($R78:S78,$AF78:AG78,$AT78:AU78,$BH78:BI78,$BV78:BW78)&lt;$J$4,(SUM($R78:S78,$AF78:$AG78,$AT78:$AU78,$BH78:BI78,$BV78:BW78)*$J$5)-SUM($CJ78:CJ78),(($J$4*$J$5)-SUM($CJ78:CJ78)))</f>
        <v>0</v>
      </c>
      <c r="CL78" s="299">
        <f>IF(SUM($R78:T78,$AF78:AH78,$AT78:AV78,$BH78:BJ78,$BV78:BX78)&lt;$J$4,(SUM($R78:T78,$AF78:$AG78,$AT78:$AU78,$BH78:BJ78,$BV78:BX78)*$J$5)-SUM($CJ78:CK78),(($J$4*$J$5)-SUM($CJ78:CK78)))</f>
        <v>0</v>
      </c>
      <c r="CM78" s="299">
        <f>IF(SUM($R78:U78,$AF78:AI78,$AT78:AW78,$BH78:BK78,$BV78:BY78)&lt;$J$4,(SUM($R78:U78,$AF78:$AG78,$AT78:$AU78,$BH78:BK78,$BV78:BY78)*$J$5)-SUM($CJ78:CL78),(($J$4*$J$5)-SUM($CJ78:CL78)))</f>
        <v>0</v>
      </c>
      <c r="CN78" s="299">
        <f>IF(SUM($R78:V78,$AF78:AJ78,$AT78:AX78,$BH78:BL78,$BV78:BZ78)&lt;$J$4,(SUM($R78:V78,$AF78:$AG78,$AT78:$AU78,$BH78:BL78,$BV78:BZ78)*$J$5)-SUM($CJ78:CM78),(($J$4*$J$5)-SUM($CJ78:CM78)))</f>
        <v>0</v>
      </c>
      <c r="CO78" s="299">
        <f>IF(SUM($R78:W78,$AF78:AK78,$AT78:AY78,$BH78:BM78,$BV78:CA78)&lt;$J$4,(SUM($R78:W78,$AF78:$AG78,$AT78:$AU78,$BH78:BM78,$BV78:CA78)*$J$5)-SUM($CJ78:CN78),(($J$4*$J$5)-SUM($CJ78:CN78)))</f>
        <v>0</v>
      </c>
      <c r="CP78" s="299">
        <f>IF(SUM($R78:X78,$AF78:AL78,$AT78:AZ78,$BH78:BN78,$BV78:CB78)&lt;$J$4,(SUM($R78:X78,$AF78:$AG78,$AT78:$AU78,$BH78:BN78,$BV78:CB78)*$J$5)-SUM($CJ78:CO78),(($J$4*$J$5)-SUM($CJ78:CO78)))</f>
        <v>0</v>
      </c>
      <c r="CQ78" s="299">
        <f>IF(SUM($R78:Y78,$AF78:AM78,$AT78:BA78,$BH78:BO78,$BV78:CC78)&lt;$J$4,(SUM($R78:Y78,$AF78:$AG78,$AT78:$AU78,$BH78:BO78,$BV78:CC78)*$J$5)-SUM($CJ78:CP78),(($J$4*$J$5)-SUM($CJ78:CP78)))</f>
        <v>0</v>
      </c>
      <c r="CR78" s="299">
        <f>IF(SUM($R78:Z78,$AF78:AN78,$AT78:BB78,$BH78:BP78,$BV78:CD78)&lt;$J$4,(SUM($R78:Z78,$AF78:$AG78,$AT78:$AU78,$BH78:BP78,$BV78:CD78)*$J$5)-SUM($CJ78:CQ78),(($J$4*$J$5)-SUM($CJ78:CQ78)))</f>
        <v>0</v>
      </c>
      <c r="CS78" s="299">
        <f>IF(SUM($R78:AA78,$AF78:AO78,$AT78:BC78,$BH78:BQ78,$BV78:CE78)&lt;$J$4,(SUM($R78:AA78,$AF78:$AG78,$AT78:$AU78,$BH78:BQ78,$BV78:CE78)*$J$5)-SUM($CJ78:CR78),(($J$4*$J$5)-SUM($CJ78:CR78)))</f>
        <v>0</v>
      </c>
      <c r="CT78" s="299">
        <f>IF(SUM($R78:AB78,$AF78:AP78,$AT78:BD78,$BH78:BR78,$BV78:CF78)&lt;$J$4,(SUM($R78:AB78,$AF78:$AG78,$AT78:$AU78,$BH78:BR78,$BV78:CF78)*$J$5)-SUM($CJ78:CS78),(($J$4*$J$5)-SUM($CJ78:CS78)))</f>
        <v>0</v>
      </c>
      <c r="CU78" s="299">
        <f>IF(SUM($R78:AC78,$AF78:AQ78,$AT78:BE78,$BH78:BS78,$BV78:CG78)&lt;$J$4,(SUM($R78:AC78,$AF78:$AG78,$AT78:$AU78,$BH78:BS78,$BV78:CG78)*$J$5)-SUM($CJ78:CT78),(($J$4*$J$5)-SUM($CJ78:CT78)))</f>
        <v>0</v>
      </c>
      <c r="CV78" s="299">
        <f>IF(SUM($R78:AD78,$AF78:AR78,$AT78:BF78,$BH78:BT78,$BV78:CH78)&lt;$J$4,(SUM($R78:AD78,$AF78:$AG78,$AT78:$AU78,$BH78:BT78,$BV78:CH78)*$J$5)-SUM($CJ78:CU78),(($J$4*$J$5)-SUM($CJ78:CU78)))</f>
        <v>0</v>
      </c>
      <c r="CX78" s="299">
        <f t="shared" si="231"/>
        <v>0</v>
      </c>
      <c r="CY78" s="299">
        <f>IF(SUM($R78:S78,$AF78:AG78,$AT78:AU78,$BH78:BI78,$BV78:BW78)&lt;$K$4,(SUM($R78:S78,$AF78:AG78,$AT78:AU78,$BH78:BI78,$BV78:BW78)*$K$5)-SUM($CX78),(($K$4*$K$5)-SUM($CX78)))</f>
        <v>0</v>
      </c>
      <c r="CZ78" s="299">
        <f>IF(SUM($R78:T78,$AF78:AH78,$AT78:AV78,$BH78:BJ78,$BV78:BX78)&lt;$K$4,(SUM($R78:T78,$AF78:AH78,$AT78:AV78,$BH78:BJ78,$BV78:BX78)*$K$5)-SUM($CX78:CY78),(($K$4*$K$5)-SUM($CX78:CY78)))</f>
        <v>0</v>
      </c>
      <c r="DA78" s="299">
        <f>IF(SUM($R78:U78,$AF78:AI78,$AT78:AW78,$BH78:BK78,$BV78:BY78)&lt;$K$4,(SUM($R78:U78,$AF78:AI78,$AT78:AW78,$BH78:BK78,$BV78:BY78)*$K$5)-SUM($CX78:CZ78),(($K$4*$K$5)-SUM($CX78:CZ78)))</f>
        <v>0</v>
      </c>
      <c r="DB78" s="299">
        <f>IF(SUM($R78:V78,$AF78:AJ78,$AT78:AX78,$BH78:BL78,$BV78:BZ78)&lt;$K$4,(SUM($R78:V78,$AF78:AJ78,$AT78:AX78,$BH78:BL78,$BV78:BZ78)*$K$5)-SUM($CX78:DA78),(($K$4*$K$5)-SUM($CX78:DA78)))</f>
        <v>0</v>
      </c>
      <c r="DC78" s="299">
        <f>IF(SUM($R78:W78,$AF78:AK78,$AT78:AY78,$BH78:BM78,$BV78:CA78)&lt;$K$4,(SUM($R78:W78,$AF78:AK78,$AT78:AY78,$BH78:BM78,$BV78:CA78)*$K$5)-SUM($CX78:DB78),(($K$4*$K$5)-SUM($CX78:DB78)))</f>
        <v>0</v>
      </c>
      <c r="DD78" s="299">
        <f>IF(SUM($R78:X78,$AF78:AL78,$AT78:AZ78,$BH78:BN78,$BV78:CB78)&lt;$K$4,(SUM($R78:X78,$AF78:AL78,$AT78:AZ78,$BH78:BN78,$BV78:CB78)*$K$5)-SUM($CX78:DC78),(($K$4*$K$5)-SUM($CX78:DC78)))</f>
        <v>0</v>
      </c>
      <c r="DE78" s="299">
        <f>IF(SUM($R78:Y78,$AF78:AM78,$AT78:BA78,$BH78:BO78,$BV78:CC78)&lt;$K$4,(SUM($R78:Y78,$AF78:AM78,$AT78:BA78,$BH78:BO78,$BV78:CC78)*$K$5)-SUM($CX78:DD78),(($K$4*$K$5)-SUM($CX78:DD78)))</f>
        <v>0</v>
      </c>
      <c r="DF78" s="299">
        <f>IF(SUM($R78:Z78,$AF78:AN78,$AT78:BB78,$BH78:BP78,$BV78:CD78)&lt;$K$4,(SUM($R78:Z78,$AF78:AN78,$AT78:BB78,$BH78:BP78,$BV78:CD78)*$K$5)-SUM($CX78:DE78),(($K$4*$K$5)-SUM($CX78:DE78)))</f>
        <v>0</v>
      </c>
      <c r="DG78" s="299">
        <f>IF(SUM($R78:AA78,$AF78:AO78,$AT78:BC78,$BH78:BQ78,$BV78:CE78)&lt;$K$4,(SUM($R78:AA78,$AF78:AO78,$AT78:BC78,$BH78:BQ78,$BV78:CE78)*$K$5)-SUM($CX78:DF78),(($K$4*$K$5)-SUM($CX78:DF78)))</f>
        <v>0</v>
      </c>
      <c r="DH78" s="299">
        <f>IF(SUM($R78:AB78,$AF78:AP78,$AT78:BD78,$BH78:BR78,$BV78:CF78)&lt;$K$4,(SUM($R78:AB78,$AF78:AP78,$AT78:BD78,$BH78:BR78,$BV78:CF78)*$K$5)-SUM($CX78:DG78),(($K$4*$K$5)-SUM($CX78:DG78)))</f>
        <v>0</v>
      </c>
      <c r="DI78" s="299">
        <f>IF(SUM($R78:AC78,$AF78:AQ78,$AT78:BE78,$BH78:BS78,$BV78:CG78)&lt;$K$4,(SUM($R78:AC78,$AF78:AQ78,$AT78:BE78,$BH78:BS78,$BV78:CG78)*$K$5)-SUM($CX78:DH78),(($K$4*$K$5)-SUM($CX78:DH78)))</f>
        <v>0</v>
      </c>
      <c r="DJ78" s="299">
        <f>IF(SUM($R78:AD78,$AF78:AR78,$AT78:BF78,$BH78:BT78,$BV78:CH78)&lt;$K$4,(SUM($R78:AD78,$AF78:AR78,$AT78:BF78,$BH78:BT78,$BV78:CH78)*$K$5)-SUM($CX78:DI78),(($K$4*$K$5)-SUM($CX78:DI78)))</f>
        <v>0</v>
      </c>
      <c r="DL78" s="299">
        <f t="shared" si="232"/>
        <v>0</v>
      </c>
      <c r="DM78" s="299">
        <f t="shared" si="232"/>
        <v>0</v>
      </c>
      <c r="DN78" s="299">
        <f t="shared" si="232"/>
        <v>0</v>
      </c>
      <c r="DO78" s="299">
        <f t="shared" si="232"/>
        <v>0</v>
      </c>
      <c r="DP78" s="299">
        <f t="shared" si="232"/>
        <v>0</v>
      </c>
      <c r="DQ78" s="299">
        <f t="shared" si="232"/>
        <v>0</v>
      </c>
      <c r="DR78" s="299">
        <f t="shared" si="232"/>
        <v>0</v>
      </c>
      <c r="DS78" s="299">
        <f t="shared" si="232"/>
        <v>0</v>
      </c>
      <c r="DT78" s="299">
        <f t="shared" si="232"/>
        <v>0</v>
      </c>
      <c r="DU78" s="299">
        <f t="shared" si="232"/>
        <v>0</v>
      </c>
      <c r="DV78" s="299">
        <f t="shared" si="232"/>
        <v>0</v>
      </c>
      <c r="DW78" s="299">
        <f t="shared" si="232"/>
        <v>0</v>
      </c>
      <c r="DX78" s="299">
        <f t="shared" si="232"/>
        <v>0</v>
      </c>
      <c r="DZ78" s="299">
        <f>IF(SUM($R78:R78,$AF78:AF78,$AT78:AT78,$BH78:BH78,$BV78:BV78)&lt;$M$4,SUM(R78,AF78,AT78,BH78,BV78)*$M$5,($M$4*$M$5-SUM(DY78:$DY78)))</f>
        <v>0</v>
      </c>
      <c r="EA78" s="299">
        <f>IF(SUM($R78:S78,$AF78:AG78,$AT78:AU78,$BH78:BI78,$BV78:BW78)&lt;$M$4,SUM(S78,AG78,AU78,BI78,BW78)*$M$5,($M$4*$M$5-SUM($DZ78:DZ78)))</f>
        <v>0</v>
      </c>
      <c r="EB78" s="299">
        <f>IF(SUM($R78:T78,$AF78:AH78,$AT78:AV78,$BH78:BJ78,$BV78:BX78)&lt;$M$4,SUM(T78,AH78,AV78,BJ78,BX78)*$M$5,($M$4*$M$5-SUM($DZ78:EA78)))</f>
        <v>0</v>
      </c>
      <c r="EC78" s="299">
        <f>IF(SUM($R78:U78,$AF78:AI78,$AT78:AW78,$BH78:BK78,$BV78:BY78)&lt;$M$4,SUM(U78,AI78,AW78,BK78,BY78)*$M$5,($M$4*$M$5-SUM($DZ78:EB78)))</f>
        <v>0</v>
      </c>
      <c r="ED78" s="299">
        <f>IF(SUM($R78:V78,$AF78:AJ78,$AT78:AX78,$BH78:BL78,$BV78:BZ78)&lt;$M$4,SUM(V78,AJ78,AX78,BL78,BZ78)*$M$5,($M$4*$M$5-SUM($DZ78:EC78)))</f>
        <v>0</v>
      </c>
      <c r="EE78" s="299">
        <f>IF(SUM($R78:W78,$AF78:AK78,$AT78:AY78,$BH78:BM78,$BV78:CA78)&lt;$M$4,SUM(W78,AK78,AY78,BM78,CA78)*$M$5,($M$4*$M$5-SUM($DZ78:ED78)))</f>
        <v>0</v>
      </c>
      <c r="EF78" s="299">
        <f>IF(SUM($R78:X78,$AF78:AL78,$AT78:AZ78,$BH78:BN78,$BV78:CB78)&lt;$M$4,SUM(X78,AL78,AZ78,BN78,CB78)*$M$5,($M$4*$M$5-SUM($DZ78:EE78)))</f>
        <v>0</v>
      </c>
      <c r="EG78" s="299">
        <f>IF(SUM($R78:Y78,$AF78:AM78,$AT78:BA78,$BH78:BO78,$BV78:CC78)&lt;$M$4,SUM(Y78,AM78,BA78,BO78,CC78)*$M$5,($M$4*$M$5-SUM($DZ78:EF78)))</f>
        <v>0</v>
      </c>
      <c r="EH78" s="299">
        <f>IF(SUM($R78:Z78,$AF78:AN78,$AT78:BB78,$BH78:BP78,$BV78:CD78)&lt;$M$4,SUM(Z78,AN78,BB78,BP78,CD78)*$M$5,($M$4*$M$5-SUM($DZ78:EG78)))</f>
        <v>0</v>
      </c>
      <c r="EI78" s="299">
        <f>IF(SUM($R78:AA78,$AF78:AO78,$AT78:BC78,$BH78:BQ78,$BV78:CE78)&lt;$M$4,SUM(AA78,AO78,BC78,BQ78,CE78)*$M$5,($M$4*$M$5-SUM($DZ78:EH78)))</f>
        <v>0</v>
      </c>
      <c r="EJ78" s="299">
        <f>IF(SUM($R78:AB78,$AF78:AP78,$AT78:BD78,$BH78:BR78,$BV78:CF78)&lt;$M$4,SUM(AB78,AP78,BD78,BR78,CF78)*$M$5,($M$4*$M$5-SUM($DZ78:EI78)))</f>
        <v>0</v>
      </c>
      <c r="EK78" s="299">
        <f>IF(SUM($R78:AC78,$AF78:AQ78,$AT78:BE78,$BH78:BS78,$BV78:CG78)&lt;$M$4,SUM(AC78,AQ78,BE78,BS78,CG78)*$M$5,($M$4*$M$5-SUM($DZ78:EJ78)))</f>
        <v>0</v>
      </c>
      <c r="EL78" s="299">
        <f>IF(SUM($R78:AD78,$AF78:AR78,$AT78:BF78,$BH78:BT78,$BV78:CH78)&lt;$M$4,SUM(AD78,AR78,BF78,BT78,CH78)*$M$5,($M$4*$M$5-SUM($DZ78:EK78)))</f>
        <v>0</v>
      </c>
      <c r="EN78" s="299">
        <f t="shared" si="233"/>
        <v>0</v>
      </c>
      <c r="EO78" s="299">
        <f t="shared" si="233"/>
        <v>0</v>
      </c>
      <c r="EP78" s="299">
        <f t="shared" si="233"/>
        <v>0</v>
      </c>
      <c r="EQ78" s="299">
        <f t="shared" si="233"/>
        <v>0</v>
      </c>
      <c r="ER78" s="299">
        <f t="shared" si="233"/>
        <v>0</v>
      </c>
      <c r="ES78" s="299">
        <f t="shared" si="233"/>
        <v>0</v>
      </c>
      <c r="ET78" s="299">
        <f t="shared" si="233"/>
        <v>0</v>
      </c>
      <c r="EU78" s="299">
        <f t="shared" si="233"/>
        <v>0</v>
      </c>
      <c r="EV78" s="299">
        <f t="shared" si="233"/>
        <v>0</v>
      </c>
      <c r="EW78" s="299">
        <f t="shared" si="233"/>
        <v>0</v>
      </c>
      <c r="EX78" s="299">
        <f t="shared" si="233"/>
        <v>0</v>
      </c>
      <c r="EY78" s="299">
        <f t="shared" si="233"/>
        <v>0</v>
      </c>
      <c r="EZ78" s="299">
        <f t="shared" si="233"/>
        <v>0</v>
      </c>
    </row>
    <row r="79" spans="1:156" x14ac:dyDescent="0.2">
      <c r="A79" s="68" t="str">
        <f>+Rtesup5!$B$9</f>
        <v>Rte Sup 5</v>
      </c>
      <c r="B79" s="29">
        <f>+Rtesup5!$G$24</f>
        <v>0</v>
      </c>
      <c r="C79" s="29">
        <f>+Rtesup5!$G$37+Rtesup5!$G$42</f>
        <v>0</v>
      </c>
      <c r="D79" s="29">
        <f>+Rtesup5!$G$30+Rtesup5!$G$31</f>
        <v>0</v>
      </c>
      <c r="E79" s="29">
        <f>+Rtesup5!$G$45</f>
        <v>0</v>
      </c>
      <c r="F79" s="29">
        <f>SUM(Rtesup5!$G$47:$G$53)</f>
        <v>0</v>
      </c>
      <c r="G79" s="63">
        <f t="shared" si="224"/>
        <v>0</v>
      </c>
      <c r="H79" s="310"/>
      <c r="I79" s="302"/>
      <c r="J79" s="299">
        <f t="shared" si="225"/>
        <v>0</v>
      </c>
      <c r="K79" s="299">
        <f t="shared" si="226"/>
        <v>0</v>
      </c>
      <c r="L79" s="299">
        <f t="shared" si="227"/>
        <v>0</v>
      </c>
      <c r="M79" s="299">
        <f t="shared" si="228"/>
        <v>0</v>
      </c>
      <c r="N79" s="299">
        <f t="shared" si="229"/>
        <v>0</v>
      </c>
      <c r="O79" s="103"/>
      <c r="R79" s="65">
        <f>IF(Rtesup5!$G$10&lt;2,'PR sum'!$B79/13,0)</f>
        <v>0</v>
      </c>
      <c r="S79" s="65">
        <f>IF(Rtesup5!$G$10&lt;=2,'PR sum'!$B79/13,0)</f>
        <v>0</v>
      </c>
      <c r="T79" s="65">
        <f>IF(Rtesup5!$G$10&lt;=3,'PR sum'!$B79/13,0)</f>
        <v>0</v>
      </c>
      <c r="U79" s="65">
        <f>IF(Rtesup5!$G$10&lt;=4,'PR sum'!$B79/13,0)</f>
        <v>0</v>
      </c>
      <c r="V79" s="65">
        <f>IF(Rtesup5!$G$10&lt;=5,'PR sum'!$B79/13,0)</f>
        <v>0</v>
      </c>
      <c r="W79" s="65">
        <f>IF(Rtesup5!$G$10&lt;=6,'PR sum'!$B79/13,0)</f>
        <v>0</v>
      </c>
      <c r="X79" s="65">
        <f>IF(Rtesup5!$G$10&lt;=7,'PR sum'!$B79/13,0)</f>
        <v>0</v>
      </c>
      <c r="Y79" s="65">
        <f>IF(Rtesup5!$G$10&lt;=8,'PR sum'!$B79/13,0)</f>
        <v>0</v>
      </c>
      <c r="Z79" s="65">
        <f>IF(Rtesup5!$G$10&lt;=9,'PR sum'!$B79/13,0)</f>
        <v>0</v>
      </c>
      <c r="AA79" s="65">
        <f>IF(Rtesup5!$G$10&lt;=10,'PR sum'!$B79/13,0)</f>
        <v>0</v>
      </c>
      <c r="AB79" s="65">
        <f>IF(Rtesup1!$G$10&lt;=11,'PR sum'!$B79/13,0)</f>
        <v>0</v>
      </c>
      <c r="AC79" s="65">
        <f>IF(Rtesup5!$G$10&lt;=12,'PR sum'!$B79/13,0)</f>
        <v>0</v>
      </c>
      <c r="AD79" s="65">
        <f>IF(Rtesup5!$G$10&lt;=13,'PR sum'!$B79/13,0)</f>
        <v>0</v>
      </c>
      <c r="AF79" s="65">
        <f>IF(Rtesup5!$G$10&lt;2,'PR sum'!$C79/13,0)</f>
        <v>0</v>
      </c>
      <c r="AG79" s="65">
        <f>IF(Rtesup5!$G$10&lt;=2,'PR sum'!$C79/13,0)</f>
        <v>0</v>
      </c>
      <c r="AH79" s="65">
        <f>IF(Rtesup5!$G$10&lt;=3,'PR sum'!$C79/13,0)</f>
        <v>0</v>
      </c>
      <c r="AI79" s="65">
        <f>IF(Rtesup5!$G$10&lt;=4,'PR sum'!$C79/13,0)</f>
        <v>0</v>
      </c>
      <c r="AJ79" s="65">
        <f>IF(Rtesup5!$G$10&lt;=5,'PR sum'!$C79/13,0)</f>
        <v>0</v>
      </c>
      <c r="AK79" s="65">
        <f>IF(Rtesup5!$G$10&lt;=6,'PR sum'!$C79/13,0)</f>
        <v>0</v>
      </c>
      <c r="AL79" s="65">
        <f>IF(Rtesup5!$G$10&lt;=7,'PR sum'!$C79/13,0)</f>
        <v>0</v>
      </c>
      <c r="AM79" s="65">
        <f>IF(Rtesup5!$G$10&lt;=8,'PR sum'!$C79/13,0)</f>
        <v>0</v>
      </c>
      <c r="AN79" s="65">
        <f>IF(Rtesup5!$G$10&lt;=9,'PR sum'!$C79/13,0)</f>
        <v>0</v>
      </c>
      <c r="AO79" s="65">
        <f>IF(Rtesup5!$G$10&lt;=10,'PR sum'!$C79/13,0)</f>
        <v>0</v>
      </c>
      <c r="AP79" s="65">
        <f>IF(Rtesup1!$G$10&lt;=11,'PR sum'!$C79/13,0)</f>
        <v>0</v>
      </c>
      <c r="AQ79" s="65">
        <f>IF(Rtesup5!$G$10&lt;=12,'PR sum'!$C79/13,0)</f>
        <v>0</v>
      </c>
      <c r="AR79" s="65">
        <f>IF(Rtesup5!$G$10&lt;=13,'PR sum'!$C79/13,0)</f>
        <v>0</v>
      </c>
      <c r="AT79" s="65">
        <f>IF(Rtesup5!$G$10&lt;2,'PR sum'!$D79/13,0)</f>
        <v>0</v>
      </c>
      <c r="AU79" s="65">
        <f>IF(Rtesup5!$G$10&lt;=2,'PR sum'!$D79/13,0)</f>
        <v>0</v>
      </c>
      <c r="AV79" s="65">
        <f>IF(Rtesup5!$G$10&lt;=3,'PR sum'!$D79/13,0)</f>
        <v>0</v>
      </c>
      <c r="AW79" s="65">
        <f>IF(Rtesup5!$G$10&lt;=4,'PR sum'!$D79/13,0)</f>
        <v>0</v>
      </c>
      <c r="AX79" s="65">
        <f>IF(Rtesup5!$G$10&lt;=5,'PR sum'!$D79/13,0)</f>
        <v>0</v>
      </c>
      <c r="AY79" s="65">
        <f>IF(Rtesup5!$G$10&lt;=6,'PR sum'!$D79/13,0)</f>
        <v>0</v>
      </c>
      <c r="AZ79" s="65">
        <f>IF(Rtesup5!$G$10&lt;=7,'PR sum'!$D79/13,0)</f>
        <v>0</v>
      </c>
      <c r="BA79" s="65">
        <f>IF(Rtesup5!$G$10&lt;=8,'PR sum'!$D79/13,0)</f>
        <v>0</v>
      </c>
      <c r="BB79" s="65">
        <f>IF(Rtesup5!$G$10&lt;=9,'PR sum'!$D79/13,0)</f>
        <v>0</v>
      </c>
      <c r="BC79" s="65">
        <f>IF(Rtesup5!$G$10&lt;=10,'PR sum'!$D79/13,0)</f>
        <v>0</v>
      </c>
      <c r="BD79" s="65">
        <f>IF(Rtesup1!$G$10&lt;=11,'PR sum'!$D79/13,0)</f>
        <v>0</v>
      </c>
      <c r="BE79" s="65">
        <f>IF(Rtesup5!$G$10&lt;=12,'PR sum'!$D79/13,0)</f>
        <v>0</v>
      </c>
      <c r="BF79" s="65">
        <f>IF(Rtesup5!$G$10&lt;=13,'PR sum'!$D79/13,0)</f>
        <v>0</v>
      </c>
      <c r="BH79" s="65">
        <f>IF(Rtesup5!$G$10&lt;2,'PR sum'!$E79/13,0)</f>
        <v>0</v>
      </c>
      <c r="BI79" s="65">
        <f>IF(Rtesup5!$G$10&lt;=2,'PR sum'!$E79/13,0)</f>
        <v>0</v>
      </c>
      <c r="BJ79" s="65">
        <f>IF(Rtesup5!$G$10&lt;=3,'PR sum'!$E79/13,0)</f>
        <v>0</v>
      </c>
      <c r="BK79" s="65">
        <f>IF(Rtesup5!$G$10&lt;=4,'PR sum'!$E79/13,0)</f>
        <v>0</v>
      </c>
      <c r="BL79" s="65">
        <f>IF(Rtesup5!$G$10&lt;=5,'PR sum'!$E79/13,0)</f>
        <v>0</v>
      </c>
      <c r="BM79" s="65">
        <f>IF(Rtesup5!$G$10&lt;=6,'PR sum'!$E79/13,0)</f>
        <v>0</v>
      </c>
      <c r="BN79" s="65">
        <f>IF(Rtesup5!$G$10&lt;=7,'PR sum'!$E79/13,0)</f>
        <v>0</v>
      </c>
      <c r="BO79" s="65">
        <f>IF(Rtesup5!$G$10&lt;=8,'PR sum'!$E79/13,0)</f>
        <v>0</v>
      </c>
      <c r="BP79" s="65">
        <f>IF(Rtesup5!$G$10&lt;=9,'PR sum'!$E79/13,0)</f>
        <v>0</v>
      </c>
      <c r="BQ79" s="65">
        <f>IF(Rtesup5!$G$10&lt;=10,'PR sum'!$E79/13,0)</f>
        <v>0</v>
      </c>
      <c r="BR79" s="65">
        <f>IF(Rtesup1!$G$10&lt;=11,'PR sum'!$E79/13,0)</f>
        <v>0</v>
      </c>
      <c r="BS79" s="65">
        <f>IF(Rtesup5!$G$10&lt;=12,'PR sum'!$E79/13,0)</f>
        <v>0</v>
      </c>
      <c r="BT79" s="65">
        <f>IF(Rtesup5!$G$10&lt;=13,'PR sum'!$E79/13,0)</f>
        <v>0</v>
      </c>
      <c r="BV79" s="65">
        <f>IF(Rtesup5!$G$10&lt;2,'PR sum'!$F79/13,0)</f>
        <v>0</v>
      </c>
      <c r="BW79" s="65">
        <f>IF(Rtesup5!$G$10&lt;=2,'PR sum'!$F79/13,0)</f>
        <v>0</v>
      </c>
      <c r="BX79" s="65">
        <f>IF(Rtesup5!$G$10&lt;=3,'PR sum'!$F79/13,0)</f>
        <v>0</v>
      </c>
      <c r="BY79" s="65">
        <f>IF(Rtesup5!$G$10&lt;=4,'PR sum'!$F79/13,0)</f>
        <v>0</v>
      </c>
      <c r="BZ79" s="65">
        <f>IF(Rtesup5!$G$10&lt;=5,'PR sum'!$F79/13,0)</f>
        <v>0</v>
      </c>
      <c r="CA79" s="65">
        <f>IF(Rtesup5!$G$10&lt;=6,'PR sum'!$F79/13,0)</f>
        <v>0</v>
      </c>
      <c r="CB79" s="65">
        <f>IF(Rtesup5!$G$10&lt;=7,'PR sum'!$F79/13,0)</f>
        <v>0</v>
      </c>
      <c r="CC79" s="65">
        <f>IF(Rtesup5!$G$10&lt;=8,'PR sum'!$F79/13,0)</f>
        <v>0</v>
      </c>
      <c r="CD79" s="65">
        <f>IF(Rtesup5!$G$10&lt;=9,'PR sum'!$F79/13,0)</f>
        <v>0</v>
      </c>
      <c r="CE79" s="65">
        <f>IF(Rtesup5!$G$10&lt;=10,'PR sum'!$F79/13,0)</f>
        <v>0</v>
      </c>
      <c r="CF79" s="65">
        <f>IF(Rtesup1!$G$10&lt;=11,'PR sum'!$F79/13,0)</f>
        <v>0</v>
      </c>
      <c r="CG79" s="65">
        <f>IF(Rtesup5!$G$10&lt;=12,'PR sum'!$F79/13,0)</f>
        <v>0</v>
      </c>
      <c r="CH79" s="65">
        <f>IF(Rtesup5!$G$10&lt;=13,'PR sum'!$F79/13,0)</f>
        <v>0</v>
      </c>
      <c r="CJ79" s="299">
        <f t="shared" si="230"/>
        <v>0</v>
      </c>
      <c r="CK79" s="299">
        <f>IF(SUM($R79:S79,$AF79:AG79,$AT79:AU79,$BH79:BI79,$BV79:BW79)&lt;$J$4,(SUM($R79:S79,$AF79:$AG79,$AT79:$AU79,$BH79:BI79,$BV79:BW79)*$J$5)-SUM($CJ79:CJ79),(($J$4*$J$5)-SUM($CJ79:CJ79)))</f>
        <v>0</v>
      </c>
      <c r="CL79" s="299">
        <f>IF(SUM($R79:T79,$AF79:AH79,$AT79:AV79,$BH79:BJ79,$BV79:BX79)&lt;$J$4,(SUM($R79:T79,$AF79:$AG79,$AT79:$AU79,$BH79:BJ79,$BV79:BX79)*$J$5)-SUM($CJ79:CK79),(($J$4*$J$5)-SUM($CJ79:CK79)))</f>
        <v>0</v>
      </c>
      <c r="CM79" s="299">
        <f>IF(SUM($R79:U79,$AF79:AI79,$AT79:AW79,$BH79:BK79,$BV79:BY79)&lt;$J$4,(SUM($R79:U79,$AF79:$AG79,$AT79:$AU79,$BH79:BK79,$BV79:BY79)*$J$5)-SUM($CJ79:CL79),(($J$4*$J$5)-SUM($CJ79:CL79)))</f>
        <v>0</v>
      </c>
      <c r="CN79" s="299">
        <f>IF(SUM($R79:V79,$AF79:AJ79,$AT79:AX79,$BH79:BL79,$BV79:BZ79)&lt;$J$4,(SUM($R79:V79,$AF79:$AG79,$AT79:$AU79,$BH79:BL79,$BV79:BZ79)*$J$5)-SUM($CJ79:CM79),(($J$4*$J$5)-SUM($CJ79:CM79)))</f>
        <v>0</v>
      </c>
      <c r="CO79" s="299">
        <f>IF(SUM($R79:W79,$AF79:AK79,$AT79:AY79,$BH79:BM79,$BV79:CA79)&lt;$J$4,(SUM($R79:W79,$AF79:$AG79,$AT79:$AU79,$BH79:BM79,$BV79:CA79)*$J$5)-SUM($CJ79:CN79),(($J$4*$J$5)-SUM($CJ79:CN79)))</f>
        <v>0</v>
      </c>
      <c r="CP79" s="299">
        <f>IF(SUM($R79:X79,$AF79:AL79,$AT79:AZ79,$BH79:BN79,$BV79:CB79)&lt;$J$4,(SUM($R79:X79,$AF79:$AG79,$AT79:$AU79,$BH79:BN79,$BV79:CB79)*$J$5)-SUM($CJ79:CO79),(($J$4*$J$5)-SUM($CJ79:CO79)))</f>
        <v>0</v>
      </c>
      <c r="CQ79" s="299">
        <f>IF(SUM($R79:Y79,$AF79:AM79,$AT79:BA79,$BH79:BO79,$BV79:CC79)&lt;$J$4,(SUM($R79:Y79,$AF79:$AG79,$AT79:$AU79,$BH79:BO79,$BV79:CC79)*$J$5)-SUM($CJ79:CP79),(($J$4*$J$5)-SUM($CJ79:CP79)))</f>
        <v>0</v>
      </c>
      <c r="CR79" s="299">
        <f>IF(SUM($R79:Z79,$AF79:AN79,$AT79:BB79,$BH79:BP79,$BV79:CD79)&lt;$J$4,(SUM($R79:Z79,$AF79:$AG79,$AT79:$AU79,$BH79:BP79,$BV79:CD79)*$J$5)-SUM($CJ79:CQ79),(($J$4*$J$5)-SUM($CJ79:CQ79)))</f>
        <v>0</v>
      </c>
      <c r="CS79" s="299">
        <f>IF(SUM($R79:AA79,$AF79:AO79,$AT79:BC79,$BH79:BQ79,$BV79:CE79)&lt;$J$4,(SUM($R79:AA79,$AF79:$AG79,$AT79:$AU79,$BH79:BQ79,$BV79:CE79)*$J$5)-SUM($CJ79:CR79),(($J$4*$J$5)-SUM($CJ79:CR79)))</f>
        <v>0</v>
      </c>
      <c r="CT79" s="299">
        <f>IF(SUM($R79:AB79,$AF79:AP79,$AT79:BD79,$BH79:BR79,$BV79:CF79)&lt;$J$4,(SUM($R79:AB79,$AF79:$AG79,$AT79:$AU79,$BH79:BR79,$BV79:CF79)*$J$5)-SUM($CJ79:CS79),(($J$4*$J$5)-SUM($CJ79:CS79)))</f>
        <v>0</v>
      </c>
      <c r="CU79" s="299">
        <f>IF(SUM($R79:AC79,$AF79:AQ79,$AT79:BE79,$BH79:BS79,$BV79:CG79)&lt;$J$4,(SUM($R79:AC79,$AF79:$AG79,$AT79:$AU79,$BH79:BS79,$BV79:CG79)*$J$5)-SUM($CJ79:CT79),(($J$4*$J$5)-SUM($CJ79:CT79)))</f>
        <v>0</v>
      </c>
      <c r="CV79" s="299">
        <f>IF(SUM($R79:AD79,$AF79:AR79,$AT79:BF79,$BH79:BT79,$BV79:CH79)&lt;$J$4,(SUM($R79:AD79,$AF79:$AG79,$AT79:$AU79,$BH79:BT79,$BV79:CH79)*$J$5)-SUM($CJ79:CU79),(($J$4*$J$5)-SUM($CJ79:CU79)))</f>
        <v>0</v>
      </c>
      <c r="CX79" s="299">
        <f t="shared" ref="CX79" si="234">IF(SUM(R79,AF79,AT79,BH79,BV79)&lt;$K$4,SUM(R79,AF79,AT79,BH79,BV79)*$K$5,($K$4*$K$5))</f>
        <v>0</v>
      </c>
      <c r="CY79" s="299">
        <f>IF(SUM($R79:S79,$AF79:AG79,$AT79:AU79,$BH79:BI79,$BV79:BW79)&lt;$K$4,(SUM($R79:S79,$AF79:AG79,$AT79:AU79,$BH79:BI79,$BV79:BW79)*$K$5)-SUM($CX79),(($K$4*$K$5)-SUM($CX79)))</f>
        <v>0</v>
      </c>
      <c r="CZ79" s="299">
        <f>IF(SUM($R79:T79,$AF79:AH79,$AT79:AV79,$BH79:BJ79,$BV79:BX79)&lt;$K$4,(SUM($R79:T79,$AF79:AH79,$AT79:AV79,$BH79:BJ79,$BV79:BX79)*$K$5)-SUM($CX79:CY79),(($K$4*$K$5)-SUM($CX79:CY79)))</f>
        <v>0</v>
      </c>
      <c r="DA79" s="299">
        <f>IF(SUM($R79:U79,$AF79:AI79,$AT79:AW79,$BH79:BK79,$BV79:BY79)&lt;$K$4,(SUM($R79:U79,$AF79:AI79,$AT79:AW79,$BH79:BK79,$BV79:BY79)*$K$5)-SUM($CX79:CZ79),(($K$4*$K$5)-SUM($CX79:CZ79)))</f>
        <v>0</v>
      </c>
      <c r="DB79" s="299">
        <f>IF(SUM($R79:V79,$AF79:AJ79,$AT79:AX79,$BH79:BL79,$BV79:BZ79)&lt;$K$4,(SUM($R79:V79,$AF79:AJ79,$AT79:AX79,$BH79:BL79,$BV79:BZ79)*$K$5)-SUM($CX79:DA79),(($K$4*$K$5)-SUM($CX79:DA79)))</f>
        <v>0</v>
      </c>
      <c r="DC79" s="299">
        <f>IF(SUM($R79:W79,$AF79:AK79,$AT79:AY79,$BH79:BM79,$BV79:CA79)&lt;$K$4,(SUM($R79:W79,$AF79:AK79,$AT79:AY79,$BH79:BM79,$BV79:CA79)*$K$5)-SUM($CX79:DB79),(($K$4*$K$5)-SUM($CX79:DB79)))</f>
        <v>0</v>
      </c>
      <c r="DD79" s="299">
        <f>IF(SUM($R79:X79,$AF79:AL79,$AT79:AZ79,$BH79:BN79,$BV79:CB79)&lt;$K$4,(SUM($R79:X79,$AF79:AL79,$AT79:AZ79,$BH79:BN79,$BV79:CB79)*$K$5)-SUM($CX79:DC79),(($K$4*$K$5)-SUM($CX79:DC79)))</f>
        <v>0</v>
      </c>
      <c r="DE79" s="299">
        <f>IF(SUM($R79:Y79,$AF79:AM79,$AT79:BA79,$BH79:BO79,$BV79:CC79)&lt;$K$4,(SUM($R79:Y79,$AF79:AM79,$AT79:BA79,$BH79:BO79,$BV79:CC79)*$K$5)-SUM($CX79:DD79),(($K$4*$K$5)-SUM($CX79:DD79)))</f>
        <v>0</v>
      </c>
      <c r="DF79" s="299">
        <f>IF(SUM($R79:Z79,$AF79:AN79,$AT79:BB79,$BH79:BP79,$BV79:CD79)&lt;$K$4,(SUM($R79:Z79,$AF79:AN79,$AT79:BB79,$BH79:BP79,$BV79:CD79)*$K$5)-SUM($CX79:DE79),(($K$4*$K$5)-SUM($CX79:DE79)))</f>
        <v>0</v>
      </c>
      <c r="DG79" s="299">
        <f>IF(SUM($R79:AA79,$AF79:AO79,$AT79:BC79,$BH79:BQ79,$BV79:CE79)&lt;$K$4,(SUM($R79:AA79,$AF79:AO79,$AT79:BC79,$BH79:BQ79,$BV79:CE79)*$K$5)-SUM($CX79:DF79),(($K$4*$K$5)-SUM($CX79:DF79)))</f>
        <v>0</v>
      </c>
      <c r="DH79" s="299">
        <f>IF(SUM($R79:AB79,$AF79:AP79,$AT79:BD79,$BH79:BR79,$BV79:CF79)&lt;$K$4,(SUM($R79:AB79,$AF79:AP79,$AT79:BD79,$BH79:BR79,$BV79:CF79)*$K$5)-SUM($CX79:DG79),(($K$4*$K$5)-SUM($CX79:DG79)))</f>
        <v>0</v>
      </c>
      <c r="DI79" s="299">
        <f>IF(SUM($R79:AC79,$AF79:AQ79,$AT79:BE79,$BH79:BS79,$BV79:CG79)&lt;$K$4,(SUM($R79:AC79,$AF79:AQ79,$AT79:BE79,$BH79:BS79,$BV79:CG79)*$K$5)-SUM($CX79:DH79),(($K$4*$K$5)-SUM($CX79:DH79)))</f>
        <v>0</v>
      </c>
      <c r="DJ79" s="299">
        <f>IF(SUM($R79:AD79,$AF79:AR79,$AT79:BF79,$BH79:BT79,$BV79:CH79)&lt;$K$4,(SUM($R79:AD79,$AF79:AR79,$AT79:BF79,$BH79:BT79,$BV79:CH79)*$K$5)-SUM($CX79:DI79),(($K$4*$K$5)-SUM($CX79:DI79)))</f>
        <v>0</v>
      </c>
      <c r="DL79" s="299">
        <f t="shared" ref="DL79" si="235">SUM(R79,AF79,AT79,BH79,BV79)*$L$5</f>
        <v>0</v>
      </c>
      <c r="DM79" s="299">
        <f t="shared" ref="DM79" si="236">SUM(S79,AG79,AU79,BI79,BW79)*$L$5</f>
        <v>0</v>
      </c>
      <c r="DN79" s="299">
        <f t="shared" ref="DN79" si="237">SUM(T79,AH79,AV79,BJ79,BX79)*$L$5</f>
        <v>0</v>
      </c>
      <c r="DO79" s="299">
        <f t="shared" ref="DO79" si="238">SUM(U79,AI79,AW79,BK79,BY79)*$L$5</f>
        <v>0</v>
      </c>
      <c r="DP79" s="299">
        <f t="shared" ref="DP79" si="239">SUM(V79,AJ79,AX79,BL79,BZ79)*$L$5</f>
        <v>0</v>
      </c>
      <c r="DQ79" s="299">
        <f t="shared" ref="DQ79" si="240">SUM(W79,AK79,AY79,BM79,CA79)*$L$5</f>
        <v>0</v>
      </c>
      <c r="DR79" s="299">
        <f t="shared" ref="DR79" si="241">SUM(X79,AL79,AZ79,BN79,CB79)*$L$5</f>
        <v>0</v>
      </c>
      <c r="DS79" s="299">
        <f t="shared" ref="DS79" si="242">SUM(Y79,AM79,BA79,BO79,CC79)*$L$5</f>
        <v>0</v>
      </c>
      <c r="DT79" s="299">
        <f t="shared" ref="DT79" si="243">SUM(Z79,AN79,BB79,BP79,CD79)*$L$5</f>
        <v>0</v>
      </c>
      <c r="DU79" s="299">
        <f t="shared" ref="DU79" si="244">SUM(AA79,AO79,BC79,BQ79,CE79)*$L$5</f>
        <v>0</v>
      </c>
      <c r="DV79" s="299">
        <f t="shared" ref="DV79" si="245">SUM(AB79,AP79,BD79,BR79,CF79)*$L$5</f>
        <v>0</v>
      </c>
      <c r="DW79" s="299">
        <f t="shared" ref="DW79" si="246">SUM(AC79,AQ79,BE79,BS79,CG79)*$L$5</f>
        <v>0</v>
      </c>
      <c r="DX79" s="299">
        <f t="shared" ref="DX79" si="247">SUM(AD79,AR79,BF79,BT79,CH79)*$L$5</f>
        <v>0</v>
      </c>
      <c r="DZ79" s="299">
        <f>IF(SUM($R79:R79,$AF79:AF79,$AT79:AT79,$BH79:BH79,$BV79:BV79)&lt;$M$4,SUM(R79,AF79,AT79,BH79,BV79)*$M$5,($M$4*$M$5-SUM(DY79:$DY79)))</f>
        <v>0</v>
      </c>
      <c r="EA79" s="299">
        <f>IF(SUM($R79:S79,$AF79:AG79,$AT79:AU79,$BH79:BI79,$BV79:BW79)&lt;$M$4,SUM(S79,AG79,AU79,BI79,BW79)*$M$5,($M$4*$M$5-SUM($DZ79:DZ79)))</f>
        <v>0</v>
      </c>
      <c r="EB79" s="299">
        <f>IF(SUM($R79:T79,$AF79:AH79,$AT79:AV79,$BH79:BJ79,$BV79:BX79)&lt;$M$4,SUM(T79,AH79,AV79,BJ79,BX79)*$M$5,($M$4*$M$5-SUM($DZ79:EA79)))</f>
        <v>0</v>
      </c>
      <c r="EC79" s="299">
        <f>IF(SUM($R79:U79,$AF79:AI79,$AT79:AW79,$BH79:BK79,$BV79:BY79)&lt;$M$4,SUM(U79,AI79,AW79,BK79,BY79)*$M$5,($M$4*$M$5-SUM($DZ79:EB79)))</f>
        <v>0</v>
      </c>
      <c r="ED79" s="299">
        <f>IF(SUM($R79:V79,$AF79:AJ79,$AT79:AX79,$BH79:BL79,$BV79:BZ79)&lt;$M$4,SUM(V79,AJ79,AX79,BL79,BZ79)*$M$5,($M$4*$M$5-SUM($DZ79:EC79)))</f>
        <v>0</v>
      </c>
      <c r="EE79" s="299">
        <f>IF(SUM($R79:W79,$AF79:AK79,$AT79:AY79,$BH79:BM79,$BV79:CA79)&lt;$M$4,SUM(W79,AK79,AY79,BM79,CA79)*$M$5,($M$4*$M$5-SUM($DZ79:ED79)))</f>
        <v>0</v>
      </c>
      <c r="EF79" s="299">
        <f>IF(SUM($R79:X79,$AF79:AL79,$AT79:AZ79,$BH79:BN79,$BV79:CB79)&lt;$M$4,SUM(X79,AL79,AZ79,BN79,CB79)*$M$5,($M$4*$M$5-SUM($DZ79:EE79)))</f>
        <v>0</v>
      </c>
      <c r="EG79" s="299">
        <f>IF(SUM($R79:Y79,$AF79:AM79,$AT79:BA79,$BH79:BO79,$BV79:CC79)&lt;$M$4,SUM(Y79,AM79,BA79,BO79,CC79)*$M$5,($M$4*$M$5-SUM($DZ79:EF79)))</f>
        <v>0</v>
      </c>
      <c r="EH79" s="299">
        <f>IF(SUM($R79:Z79,$AF79:AN79,$AT79:BB79,$BH79:BP79,$BV79:CD79)&lt;$M$4,SUM(Z79,AN79,BB79,BP79,CD79)*$M$5,($M$4*$M$5-SUM($DZ79:EG79)))</f>
        <v>0</v>
      </c>
      <c r="EI79" s="299">
        <f>IF(SUM($R79:AA79,$AF79:AO79,$AT79:BC79,$BH79:BQ79,$BV79:CE79)&lt;$M$4,SUM(AA79,AO79,BC79,BQ79,CE79)*$M$5,($M$4*$M$5-SUM($DZ79:EH79)))</f>
        <v>0</v>
      </c>
      <c r="EJ79" s="299">
        <f>IF(SUM($R79:AB79,$AF79:AP79,$AT79:BD79,$BH79:BR79,$BV79:CF79)&lt;$M$4,SUM(AB79,AP79,BD79,BR79,CF79)*$M$5,($M$4*$M$5-SUM($DZ79:EI79)))</f>
        <v>0</v>
      </c>
      <c r="EK79" s="299">
        <f>IF(SUM($R79:AC79,$AF79:AQ79,$AT79:BE79,$BH79:BS79,$BV79:CG79)&lt;$M$4,SUM(AC79,AQ79,BE79,BS79,CG79)*$M$5,($M$4*$M$5-SUM($DZ79:EJ79)))</f>
        <v>0</v>
      </c>
      <c r="EL79" s="299">
        <f>IF(SUM($R79:AD79,$AF79:AR79,$AT79:BF79,$BH79:BT79,$BV79:CH79)&lt;$M$4,SUM(AD79,AR79,BF79,BT79,CH79)*$M$5,($M$4*$M$5-SUM($DZ79:EK79)))</f>
        <v>0</v>
      </c>
      <c r="EN79" s="299">
        <f t="shared" ref="EN79" si="248">SUM(CJ79,CX79,DL79,DZ79)</f>
        <v>0</v>
      </c>
      <c r="EO79" s="299">
        <f t="shared" ref="EO79" si="249">SUM(CK79,CY79,DM79,EA79)</f>
        <v>0</v>
      </c>
      <c r="EP79" s="299">
        <f t="shared" ref="EP79" si="250">SUM(CL79,CZ79,DN79,EB79)</f>
        <v>0</v>
      </c>
      <c r="EQ79" s="299">
        <f t="shared" ref="EQ79" si="251">SUM(CM79,DA79,DO79,EC79)</f>
        <v>0</v>
      </c>
      <c r="ER79" s="299">
        <f t="shared" ref="ER79" si="252">SUM(CN79,DB79,DP79,ED79)</f>
        <v>0</v>
      </c>
      <c r="ES79" s="299">
        <f t="shared" ref="ES79" si="253">SUM(CO79,DC79,DQ79,EE79)</f>
        <v>0</v>
      </c>
      <c r="ET79" s="299">
        <f t="shared" ref="ET79" si="254">SUM(CP79,DD79,DR79,EF79)</f>
        <v>0</v>
      </c>
      <c r="EU79" s="299">
        <f t="shared" ref="EU79" si="255">SUM(CQ79,DE79,DS79,EG79)</f>
        <v>0</v>
      </c>
      <c r="EV79" s="299">
        <f t="shared" ref="EV79" si="256">SUM(CR79,DF79,DT79,EH79)</f>
        <v>0</v>
      </c>
      <c r="EW79" s="299">
        <f t="shared" ref="EW79" si="257">SUM(CS79,DG79,DU79,EI79)</f>
        <v>0</v>
      </c>
      <c r="EX79" s="299">
        <f t="shared" ref="EX79" si="258">SUM(CT79,DH79,DV79,EJ79)</f>
        <v>0</v>
      </c>
      <c r="EY79" s="299">
        <f t="shared" ref="EY79" si="259">SUM(CU79,DI79,DW79,EK79)</f>
        <v>0</v>
      </c>
      <c r="EZ79" s="299">
        <f t="shared" ref="EZ79" si="260">SUM(CV79,DJ79,DX79,EL79)</f>
        <v>0</v>
      </c>
    </row>
    <row r="80" spans="1:156" ht="13.5" thickBot="1" x14ac:dyDescent="0.25">
      <c r="A80" s="43"/>
      <c r="B80" s="30"/>
      <c r="C80" s="30"/>
      <c r="D80" s="30"/>
      <c r="E80" s="30"/>
      <c r="F80" s="30"/>
      <c r="G80" s="63"/>
      <c r="H80" s="310"/>
      <c r="I80" s="302"/>
      <c r="J80" s="299"/>
      <c r="K80" s="299"/>
      <c r="L80" s="299"/>
      <c r="M80" s="299"/>
      <c r="N80" s="299"/>
      <c r="O80" s="103"/>
      <c r="Q80" s="172">
        <f>COUNT(B9:B14,B22:B24,B32:B34,B42:B62,B64:B66,B75:B76)</f>
        <v>38</v>
      </c>
    </row>
    <row r="81" spans="1:156" x14ac:dyDescent="0.2">
      <c r="A81" s="43" t="s">
        <v>315</v>
      </c>
      <c r="B81" s="53">
        <f t="shared" ref="B81:G81" si="261">SUM(B74:B80)</f>
        <v>50960</v>
      </c>
      <c r="C81" s="53">
        <f t="shared" si="261"/>
        <v>13260</v>
      </c>
      <c r="D81" s="53">
        <f t="shared" si="261"/>
        <v>10291.666666666668</v>
      </c>
      <c r="E81" s="53">
        <f t="shared" si="261"/>
        <v>17195</v>
      </c>
      <c r="F81" s="53">
        <f t="shared" si="261"/>
        <v>2420</v>
      </c>
      <c r="G81" s="66">
        <f t="shared" si="261"/>
        <v>94126.666666666672</v>
      </c>
      <c r="H81" s="311"/>
      <c r="I81" s="302"/>
      <c r="J81" s="299">
        <f>SUM(J75:J80)</f>
        <v>564.76</v>
      </c>
      <c r="K81" s="299">
        <f>SUM(K75:K80)</f>
        <v>5835.8533333333335</v>
      </c>
      <c r="L81" s="299">
        <f>SUM(L75:L80)</f>
        <v>1364.8366666666668</v>
      </c>
      <c r="M81" s="299">
        <f>SUM(M75:M80)</f>
        <v>1631.8000000000002</v>
      </c>
      <c r="N81" s="299">
        <f>SUM(N75:N80)</f>
        <v>9397.25</v>
      </c>
      <c r="O81" s="304">
        <f>IF(G81=0,0,N81/G81)</f>
        <v>9.9836213612862101E-2</v>
      </c>
      <c r="R81" s="105">
        <f>SUM(R75:R80)</f>
        <v>3920</v>
      </c>
      <c r="S81" s="105">
        <f t="shared" ref="S81:AD81" si="262">SUM(S75:S80)</f>
        <v>3920</v>
      </c>
      <c r="T81" s="105">
        <f t="shared" si="262"/>
        <v>3920</v>
      </c>
      <c r="U81" s="105">
        <f t="shared" si="262"/>
        <v>3920</v>
      </c>
      <c r="V81" s="105">
        <f t="shared" si="262"/>
        <v>3920</v>
      </c>
      <c r="W81" s="105">
        <f t="shared" si="262"/>
        <v>3920</v>
      </c>
      <c r="X81" s="105">
        <f t="shared" si="262"/>
        <v>3920</v>
      </c>
      <c r="Y81" s="105">
        <f t="shared" si="262"/>
        <v>3920</v>
      </c>
      <c r="Z81" s="105">
        <f t="shared" si="262"/>
        <v>3920</v>
      </c>
      <c r="AA81" s="105">
        <f t="shared" si="262"/>
        <v>3920</v>
      </c>
      <c r="AB81" s="105">
        <f t="shared" si="262"/>
        <v>3920</v>
      </c>
      <c r="AC81" s="105">
        <f t="shared" si="262"/>
        <v>3920</v>
      </c>
      <c r="AD81" s="105">
        <f t="shared" si="262"/>
        <v>3920</v>
      </c>
      <c r="AF81" s="105">
        <f t="shared" ref="AF81:AR81" si="263">SUM(AF75:AF80)</f>
        <v>1020</v>
      </c>
      <c r="AG81" s="105">
        <f t="shared" si="263"/>
        <v>1020</v>
      </c>
      <c r="AH81" s="105">
        <f t="shared" si="263"/>
        <v>1020</v>
      </c>
      <c r="AI81" s="105">
        <f t="shared" si="263"/>
        <v>1020</v>
      </c>
      <c r="AJ81" s="105">
        <f t="shared" si="263"/>
        <v>1020</v>
      </c>
      <c r="AK81" s="105">
        <f t="shared" si="263"/>
        <v>1020</v>
      </c>
      <c r="AL81" s="105">
        <f t="shared" si="263"/>
        <v>1020</v>
      </c>
      <c r="AM81" s="105">
        <f t="shared" si="263"/>
        <v>1020</v>
      </c>
      <c r="AN81" s="105">
        <f t="shared" si="263"/>
        <v>1020</v>
      </c>
      <c r="AO81" s="105">
        <f t="shared" si="263"/>
        <v>1020</v>
      </c>
      <c r="AP81" s="105">
        <f t="shared" si="263"/>
        <v>1020</v>
      </c>
      <c r="AQ81" s="105">
        <f t="shared" si="263"/>
        <v>1020</v>
      </c>
      <c r="AR81" s="105">
        <f t="shared" si="263"/>
        <v>1020</v>
      </c>
      <c r="AT81" s="105">
        <f t="shared" ref="AT81:BF81" si="264">SUM(AT75:AT80)</f>
        <v>791.66666666666674</v>
      </c>
      <c r="AU81" s="105">
        <f t="shared" si="264"/>
        <v>791.66666666666674</v>
      </c>
      <c r="AV81" s="105">
        <f t="shared" si="264"/>
        <v>791.66666666666674</v>
      </c>
      <c r="AW81" s="105">
        <f t="shared" si="264"/>
        <v>791.66666666666674</v>
      </c>
      <c r="AX81" s="105">
        <f t="shared" si="264"/>
        <v>791.66666666666674</v>
      </c>
      <c r="AY81" s="105">
        <f t="shared" si="264"/>
        <v>791.66666666666674</v>
      </c>
      <c r="AZ81" s="105">
        <f t="shared" si="264"/>
        <v>791.66666666666674</v>
      </c>
      <c r="BA81" s="105">
        <f t="shared" si="264"/>
        <v>791.66666666666674</v>
      </c>
      <c r="BB81" s="105">
        <f t="shared" si="264"/>
        <v>791.66666666666674</v>
      </c>
      <c r="BC81" s="105">
        <f t="shared" si="264"/>
        <v>791.66666666666674</v>
      </c>
      <c r="BD81" s="105">
        <f t="shared" si="264"/>
        <v>791.66666666666674</v>
      </c>
      <c r="BE81" s="105">
        <f t="shared" si="264"/>
        <v>791.66666666666674</v>
      </c>
      <c r="BF81" s="105">
        <f t="shared" si="264"/>
        <v>791.66666666666674</v>
      </c>
      <c r="BH81" s="105">
        <f t="shared" ref="BH81:BT81" si="265">SUM(BH75:BH80)</f>
        <v>1322.6923076923076</v>
      </c>
      <c r="BI81" s="105">
        <f t="shared" si="265"/>
        <v>1322.6923076923076</v>
      </c>
      <c r="BJ81" s="105">
        <f t="shared" si="265"/>
        <v>1322.6923076923076</v>
      </c>
      <c r="BK81" s="105">
        <f t="shared" si="265"/>
        <v>1322.6923076923076</v>
      </c>
      <c r="BL81" s="105">
        <f t="shared" si="265"/>
        <v>1322.6923076923076</v>
      </c>
      <c r="BM81" s="105">
        <f t="shared" si="265"/>
        <v>1322.6923076923076</v>
      </c>
      <c r="BN81" s="105">
        <f t="shared" si="265"/>
        <v>1322.6923076923076</v>
      </c>
      <c r="BO81" s="105">
        <f t="shared" si="265"/>
        <v>1322.6923076923076</v>
      </c>
      <c r="BP81" s="105">
        <f t="shared" si="265"/>
        <v>1322.6923076923076</v>
      </c>
      <c r="BQ81" s="105">
        <f t="shared" si="265"/>
        <v>1322.6923076923076</v>
      </c>
      <c r="BR81" s="105">
        <f t="shared" si="265"/>
        <v>1322.6923076923076</v>
      </c>
      <c r="BS81" s="105">
        <f t="shared" si="265"/>
        <v>1322.6923076923076</v>
      </c>
      <c r="BT81" s="105">
        <f t="shared" si="265"/>
        <v>1322.6923076923076</v>
      </c>
      <c r="BV81" s="105">
        <f t="shared" ref="BV81:CH81" si="266">SUM(BV75:BV80)</f>
        <v>186.15384615384616</v>
      </c>
      <c r="BW81" s="105">
        <f t="shared" si="266"/>
        <v>186.15384615384616</v>
      </c>
      <c r="BX81" s="105">
        <f t="shared" si="266"/>
        <v>186.15384615384616</v>
      </c>
      <c r="BY81" s="105">
        <f t="shared" si="266"/>
        <v>186.15384615384616</v>
      </c>
      <c r="BZ81" s="105">
        <f t="shared" si="266"/>
        <v>186.15384615384616</v>
      </c>
      <c r="CA81" s="105">
        <f t="shared" si="266"/>
        <v>186.15384615384616</v>
      </c>
      <c r="CB81" s="105">
        <f t="shared" si="266"/>
        <v>186.15384615384616</v>
      </c>
      <c r="CC81" s="105">
        <f t="shared" si="266"/>
        <v>186.15384615384616</v>
      </c>
      <c r="CD81" s="105">
        <f t="shared" si="266"/>
        <v>186.15384615384616</v>
      </c>
      <c r="CE81" s="105">
        <f t="shared" si="266"/>
        <v>186.15384615384616</v>
      </c>
      <c r="CF81" s="105">
        <f t="shared" si="266"/>
        <v>186.15384615384616</v>
      </c>
      <c r="CG81" s="105">
        <f t="shared" si="266"/>
        <v>186.15384615384616</v>
      </c>
      <c r="CH81" s="105">
        <f t="shared" si="266"/>
        <v>186.15384615384616</v>
      </c>
      <c r="CJ81" s="105">
        <f t="shared" ref="CJ81:CV81" si="267">SUM(CJ75:CJ80)</f>
        <v>42</v>
      </c>
      <c r="CK81" s="105">
        <f t="shared" si="267"/>
        <v>0</v>
      </c>
      <c r="CL81" s="105">
        <f t="shared" si="267"/>
        <v>0</v>
      </c>
      <c r="CM81" s="105">
        <f t="shared" si="267"/>
        <v>0</v>
      </c>
      <c r="CN81" s="105">
        <f t="shared" si="267"/>
        <v>0</v>
      </c>
      <c r="CO81" s="105">
        <f t="shared" si="267"/>
        <v>0</v>
      </c>
      <c r="CP81" s="105">
        <f t="shared" si="267"/>
        <v>0</v>
      </c>
      <c r="CQ81" s="105">
        <f t="shared" si="267"/>
        <v>0</v>
      </c>
      <c r="CR81" s="105">
        <f t="shared" si="267"/>
        <v>0</v>
      </c>
      <c r="CS81" s="105">
        <f t="shared" si="267"/>
        <v>0</v>
      </c>
      <c r="CT81" s="105">
        <f t="shared" si="267"/>
        <v>0</v>
      </c>
      <c r="CU81" s="105">
        <f t="shared" si="267"/>
        <v>0</v>
      </c>
      <c r="CV81" s="105">
        <f t="shared" si="267"/>
        <v>0</v>
      </c>
      <c r="CX81" s="105">
        <f t="shared" ref="CX81:DJ81" si="268">SUM(CX75:CX80)</f>
        <v>448.91179487179488</v>
      </c>
      <c r="CY81" s="105">
        <f t="shared" si="268"/>
        <v>448.91179487179488</v>
      </c>
      <c r="CZ81" s="105">
        <f t="shared" si="268"/>
        <v>448.91179487179534</v>
      </c>
      <c r="DA81" s="105">
        <f t="shared" si="268"/>
        <v>448.91179487179534</v>
      </c>
      <c r="DB81" s="105">
        <f t="shared" si="268"/>
        <v>448.91179487179352</v>
      </c>
      <c r="DC81" s="105">
        <f t="shared" si="268"/>
        <v>448.91179487179352</v>
      </c>
      <c r="DD81" s="105">
        <f t="shared" si="268"/>
        <v>448.91179487179352</v>
      </c>
      <c r="DE81" s="105">
        <f t="shared" si="268"/>
        <v>448.91179487179443</v>
      </c>
      <c r="DF81" s="105">
        <f t="shared" si="268"/>
        <v>448.91179487179443</v>
      </c>
      <c r="DG81" s="105">
        <f t="shared" si="268"/>
        <v>448.91179487179625</v>
      </c>
      <c r="DH81" s="105">
        <f t="shared" si="268"/>
        <v>448.9117948717967</v>
      </c>
      <c r="DI81" s="105">
        <f t="shared" si="268"/>
        <v>448.91179487179761</v>
      </c>
      <c r="DJ81" s="105">
        <f t="shared" si="268"/>
        <v>448.91179487179761</v>
      </c>
      <c r="DL81" s="105">
        <f t="shared" ref="DL81:DX81" si="269">SUM(DL75:DL80)</f>
        <v>104.9874358974359</v>
      </c>
      <c r="DM81" s="105">
        <f t="shared" si="269"/>
        <v>104.9874358974359</v>
      </c>
      <c r="DN81" s="105">
        <f t="shared" si="269"/>
        <v>104.9874358974359</v>
      </c>
      <c r="DO81" s="105">
        <f t="shared" si="269"/>
        <v>104.9874358974359</v>
      </c>
      <c r="DP81" s="105">
        <f t="shared" si="269"/>
        <v>104.9874358974359</v>
      </c>
      <c r="DQ81" s="105">
        <f t="shared" si="269"/>
        <v>104.9874358974359</v>
      </c>
      <c r="DR81" s="105">
        <f t="shared" si="269"/>
        <v>104.9874358974359</v>
      </c>
      <c r="DS81" s="105">
        <f t="shared" si="269"/>
        <v>104.9874358974359</v>
      </c>
      <c r="DT81" s="105">
        <f t="shared" si="269"/>
        <v>104.9874358974359</v>
      </c>
      <c r="DU81" s="105">
        <f t="shared" si="269"/>
        <v>104.9874358974359</v>
      </c>
      <c r="DV81" s="105">
        <f t="shared" si="269"/>
        <v>104.9874358974359</v>
      </c>
      <c r="DW81" s="105">
        <f t="shared" si="269"/>
        <v>104.9874358974359</v>
      </c>
      <c r="DX81" s="105">
        <f t="shared" si="269"/>
        <v>104.9874358974359</v>
      </c>
      <c r="DZ81" s="105">
        <f t="shared" ref="DZ81:EL81" si="270">SUM(DZ75:DZ80)</f>
        <v>296.86102564102566</v>
      </c>
      <c r="EA81" s="105">
        <f t="shared" si="270"/>
        <v>296.86102564102566</v>
      </c>
      <c r="EB81" s="105">
        <f t="shared" si="270"/>
        <v>296.86102564102566</v>
      </c>
      <c r="EC81" s="105">
        <f t="shared" si="270"/>
        <v>296.86102564102566</v>
      </c>
      <c r="ED81" s="105">
        <f t="shared" si="270"/>
        <v>296.86102564102566</v>
      </c>
      <c r="EE81" s="105">
        <f t="shared" si="270"/>
        <v>147.49487179487187</v>
      </c>
      <c r="EF81" s="105">
        <f t="shared" si="270"/>
        <v>0</v>
      </c>
      <c r="EG81" s="105">
        <f t="shared" si="270"/>
        <v>0</v>
      </c>
      <c r="EH81" s="105">
        <f t="shared" si="270"/>
        <v>0</v>
      </c>
      <c r="EI81" s="105">
        <f t="shared" si="270"/>
        <v>0</v>
      </c>
      <c r="EJ81" s="105">
        <f t="shared" si="270"/>
        <v>0</v>
      </c>
      <c r="EK81" s="105">
        <f t="shared" si="270"/>
        <v>0</v>
      </c>
      <c r="EL81" s="105">
        <f t="shared" si="270"/>
        <v>0</v>
      </c>
      <c r="EN81" s="105">
        <f t="shared" ref="EN81:EZ81" si="271">SUM(EN75:EN80)</f>
        <v>892.76025641025649</v>
      </c>
      <c r="EO81" s="105">
        <f t="shared" si="271"/>
        <v>850.76025641025649</v>
      </c>
      <c r="EP81" s="105">
        <f t="shared" si="271"/>
        <v>850.76025641025694</v>
      </c>
      <c r="EQ81" s="105">
        <f t="shared" si="271"/>
        <v>850.76025641025694</v>
      </c>
      <c r="ER81" s="105">
        <f t="shared" si="271"/>
        <v>850.76025641025512</v>
      </c>
      <c r="ES81" s="105">
        <f t="shared" si="271"/>
        <v>701.39410256410133</v>
      </c>
      <c r="ET81" s="105">
        <f t="shared" si="271"/>
        <v>553.89923076922946</v>
      </c>
      <c r="EU81" s="105">
        <f t="shared" si="271"/>
        <v>553.89923076923037</v>
      </c>
      <c r="EV81" s="105">
        <f t="shared" si="271"/>
        <v>553.89923076923037</v>
      </c>
      <c r="EW81" s="105">
        <f t="shared" si="271"/>
        <v>553.89923076923219</v>
      </c>
      <c r="EX81" s="105">
        <f t="shared" si="271"/>
        <v>553.89923076923264</v>
      </c>
      <c r="EY81" s="105">
        <f t="shared" si="271"/>
        <v>553.89923076923355</v>
      </c>
      <c r="EZ81" s="105">
        <f t="shared" si="271"/>
        <v>553.89923076923355</v>
      </c>
    </row>
    <row r="82" spans="1:156" x14ac:dyDescent="0.2">
      <c r="A82" s="43" t="s">
        <v>302</v>
      </c>
      <c r="B82" s="29">
        <f>+B81/13*3</f>
        <v>11760</v>
      </c>
      <c r="C82" s="29">
        <f t="shared" ref="C82" si="272">+C81/13*3</f>
        <v>3060</v>
      </c>
      <c r="D82" s="29">
        <f t="shared" ref="D82" si="273">+D81/13*3</f>
        <v>2375</v>
      </c>
      <c r="E82" s="29">
        <f t="shared" ref="E82" si="274">+E81/13*3</f>
        <v>3968.0769230769229</v>
      </c>
      <c r="F82" s="29">
        <f t="shared" ref="F82" si="275">+F81/13*3</f>
        <v>558.46153846153845</v>
      </c>
      <c r="G82" s="29">
        <f t="shared" ref="G82" si="276">+G81/13*3</f>
        <v>21721.538461538465</v>
      </c>
      <c r="H82" s="310"/>
      <c r="I82" s="302"/>
      <c r="J82" s="299"/>
      <c r="K82" s="299"/>
      <c r="L82" s="299"/>
      <c r="M82" s="299"/>
      <c r="N82" s="299"/>
      <c r="O82" s="304"/>
    </row>
    <row r="83" spans="1:156" x14ac:dyDescent="0.2">
      <c r="A83" s="43" t="s">
        <v>303</v>
      </c>
      <c r="B83" s="29">
        <f>+B82/3*4</f>
        <v>15680</v>
      </c>
      <c r="C83" s="29">
        <f t="shared" ref="C83" si="277">+C82/3*4</f>
        <v>4080</v>
      </c>
      <c r="D83" s="29">
        <f t="shared" ref="D83" si="278">+D82/3*4</f>
        <v>3166.6666666666665</v>
      </c>
      <c r="E83" s="29">
        <f t="shared" ref="E83" si="279">+E82/3*4</f>
        <v>5290.7692307692305</v>
      </c>
      <c r="F83" s="29">
        <f t="shared" ref="F83" si="280">+F82/3*4</f>
        <v>744.61538461538464</v>
      </c>
      <c r="G83" s="29">
        <f t="shared" ref="G83" si="281">+G82/3*4</f>
        <v>28962.051282051285</v>
      </c>
      <c r="H83" s="310"/>
      <c r="I83" s="302"/>
      <c r="J83" s="299"/>
      <c r="K83" s="299"/>
      <c r="L83" s="299"/>
      <c r="M83" s="299"/>
      <c r="N83" s="299"/>
      <c r="O83" s="304"/>
    </row>
    <row r="84" spans="1:156" x14ac:dyDescent="0.2">
      <c r="A84" s="43"/>
      <c r="B84" s="29"/>
      <c r="C84" s="29"/>
      <c r="D84" s="29"/>
      <c r="E84" s="29"/>
      <c r="F84" s="29"/>
      <c r="G84" s="63"/>
      <c r="H84" s="310"/>
      <c r="I84" s="302"/>
      <c r="J84" s="299"/>
      <c r="K84" s="299"/>
      <c r="L84" s="299"/>
      <c r="M84" s="299"/>
      <c r="N84" s="299"/>
      <c r="O84" s="103"/>
    </row>
    <row r="85" spans="1:156" x14ac:dyDescent="0.2">
      <c r="A85" s="43" t="s">
        <v>6</v>
      </c>
      <c r="B85" s="30"/>
      <c r="C85" s="30"/>
      <c r="D85" s="30"/>
      <c r="E85" s="30"/>
      <c r="F85" s="30"/>
      <c r="G85" s="63"/>
      <c r="H85" s="310"/>
      <c r="I85" s="302"/>
      <c r="J85" s="299"/>
      <c r="K85" s="299"/>
      <c r="L85" s="299"/>
      <c r="M85" s="299"/>
      <c r="N85" s="299"/>
      <c r="O85" s="103"/>
    </row>
    <row r="86" spans="1:156" x14ac:dyDescent="0.2">
      <c r="A86" s="68"/>
      <c r="B86" s="29">
        <f>+'Sales 1'!$G$24</f>
        <v>0</v>
      </c>
      <c r="C86" s="29">
        <f>SUM('Sales 1'!$G$29:$G$39)</f>
        <v>0</v>
      </c>
      <c r="D86" s="30">
        <v>0</v>
      </c>
      <c r="E86" s="29">
        <f>+'Sales 1'!$G$40</f>
        <v>0</v>
      </c>
      <c r="F86" s="29">
        <f>SUM('Sales 1'!$G$42:$G$48)</f>
        <v>0</v>
      </c>
      <c r="G86" s="63">
        <f>SUM(B86:F86)</f>
        <v>0</v>
      </c>
      <c r="H86" s="310"/>
      <c r="I86" s="302"/>
      <c r="J86" s="299">
        <f>$J$5*G86</f>
        <v>0</v>
      </c>
      <c r="K86" s="299">
        <f>$K$5*G86</f>
        <v>0</v>
      </c>
      <c r="L86" s="299">
        <f>$L$5*G86</f>
        <v>0</v>
      </c>
      <c r="M86" s="299">
        <f>IF(G86&lt;$M$4,G86*$M$5,$M$4*$M$5)</f>
        <v>0</v>
      </c>
      <c r="N86" s="299">
        <f>SUM(J86:M86)</f>
        <v>0</v>
      </c>
      <c r="O86" s="103"/>
      <c r="R86" s="65">
        <f>IF('Sales 1'!$G$10&lt;2,'PR sum'!$B86/13,0)</f>
        <v>0</v>
      </c>
      <c r="S86" s="65">
        <f>IF('Sales 1'!$G$10&lt;=2,'PR sum'!$B86/13,0)</f>
        <v>0</v>
      </c>
      <c r="T86" s="65">
        <f>IF('Sales 1'!$G$10&lt;=3,'PR sum'!$B86/13,0)</f>
        <v>0</v>
      </c>
      <c r="U86" s="65">
        <f>IF('Sales 1'!$G$10&lt;=4,'PR sum'!$B86/13,0)</f>
        <v>0</v>
      </c>
      <c r="V86" s="65">
        <f>IF('Sales 1'!$G$10&lt;=5,'PR sum'!$B86/13,0)</f>
        <v>0</v>
      </c>
      <c r="W86" s="65">
        <f>IF('Sales 1'!$G$10&lt;=6,'PR sum'!$B86/13,0)</f>
        <v>0</v>
      </c>
      <c r="X86" s="65">
        <f>IF('Sales 1'!$G$10&lt;=7,'PR sum'!$B86/13,0)</f>
        <v>0</v>
      </c>
      <c r="Y86" s="65">
        <f>IF('Sales 1'!$G$10&lt;=8,'PR sum'!$B86/13,0)</f>
        <v>0</v>
      </c>
      <c r="Z86" s="65">
        <f>IF('Sales 1'!$G$10&lt;=9,'PR sum'!$B86/13,0)</f>
        <v>0</v>
      </c>
      <c r="AA86" s="65">
        <f>IF('Sales 1'!$G$10&lt;=10,'PR sum'!$B86/13,0)</f>
        <v>0</v>
      </c>
      <c r="AB86" s="65">
        <f>IF('Sales 1'!$G$10&lt;=11,'PR sum'!$B86/13,0)</f>
        <v>0</v>
      </c>
      <c r="AC86" s="65">
        <f>IF('Sales 1'!$G$10&lt;=12,'PR sum'!$B86/13,0)</f>
        <v>0</v>
      </c>
      <c r="AD86" s="65">
        <f>IF('Sales 1'!$G$10&lt;=13,'PR sum'!$B86/13,0)</f>
        <v>0</v>
      </c>
      <c r="AF86" s="65">
        <f>IF('Sales 1'!$G$10&lt;2,'PR sum'!$C86/13,0)</f>
        <v>0</v>
      </c>
      <c r="AG86" s="65">
        <f>IF('Sales 1'!$G$10&lt;=2,'PR sum'!$C86/13,0)</f>
        <v>0</v>
      </c>
      <c r="AH86" s="65">
        <f>IF('Sales 1'!$G$10&lt;=3,'PR sum'!$C86/13,0)</f>
        <v>0</v>
      </c>
      <c r="AI86" s="65">
        <f>IF('Sales 1'!$G$10&lt;=4,'PR sum'!$C86/13,0)</f>
        <v>0</v>
      </c>
      <c r="AJ86" s="65">
        <f>IF('Sales 1'!$G$10&lt;=5,'PR sum'!$C86/13,0)</f>
        <v>0</v>
      </c>
      <c r="AK86" s="65">
        <f>IF('Sales 1'!$G$10&lt;=6,'PR sum'!$C86/13,0)</f>
        <v>0</v>
      </c>
      <c r="AL86" s="65">
        <f>IF('Sales 1'!$G$10&lt;=7,'PR sum'!$C86/13,0)</f>
        <v>0</v>
      </c>
      <c r="AM86" s="65">
        <f>IF('Sales 1'!$G$10&lt;=8,'PR sum'!$C86/13,0)</f>
        <v>0</v>
      </c>
      <c r="AN86" s="65">
        <f>IF('Sales 1'!$G$10&lt;=9,'PR sum'!$C86/13,0)</f>
        <v>0</v>
      </c>
      <c r="AO86" s="65">
        <f>IF('Sales 1'!$G$10&lt;=10,'PR sum'!$C86/13,0)</f>
        <v>0</v>
      </c>
      <c r="AP86" s="65">
        <f>IF('Sales 1'!$G$10&lt;=11,'PR sum'!$C86/13,0)</f>
        <v>0</v>
      </c>
      <c r="AQ86" s="65">
        <f>IF('Sales 1'!$G$10&lt;=12,'PR sum'!$C86/13,0)</f>
        <v>0</v>
      </c>
      <c r="AR86" s="65">
        <f>IF('Sales 1'!$G$10&lt;=13,'PR sum'!$C86/13,0)</f>
        <v>0</v>
      </c>
      <c r="AT86" s="65">
        <f>IF('Sales 1'!$G$10&lt;2,'PR sum'!$D86/13,0)</f>
        <v>0</v>
      </c>
      <c r="AU86" s="65">
        <f>IF('Sales 1'!$G$10&lt;=2,'PR sum'!$D86/13,0)</f>
        <v>0</v>
      </c>
      <c r="AV86" s="65">
        <f>IF('Sales 1'!$G$10&lt;=3,'PR sum'!$D86/13,0)</f>
        <v>0</v>
      </c>
      <c r="AW86" s="65">
        <f>IF('Sales 1'!$G$10&lt;=4,'PR sum'!$D86/13,0)</f>
        <v>0</v>
      </c>
      <c r="AX86" s="65">
        <f>IF('Sales 1'!$G$10&lt;=5,'PR sum'!$D86/13,0)</f>
        <v>0</v>
      </c>
      <c r="AY86" s="65">
        <f>IF('Sales 1'!$G$10&lt;=6,'PR sum'!$D86/13,0)</f>
        <v>0</v>
      </c>
      <c r="AZ86" s="65">
        <f>IF('Sales 1'!$G$10&lt;=7,'PR sum'!$D86/13,0)</f>
        <v>0</v>
      </c>
      <c r="BA86" s="65">
        <f>IF('Sales 1'!$G$10&lt;=8,'PR sum'!$D86/13,0)</f>
        <v>0</v>
      </c>
      <c r="BB86" s="65">
        <f>IF('Sales 1'!$G$10&lt;=9,'PR sum'!$D86/13,0)</f>
        <v>0</v>
      </c>
      <c r="BC86" s="65">
        <f>IF('Sales 1'!$G$10&lt;=10,'PR sum'!$D86/13,0)</f>
        <v>0</v>
      </c>
      <c r="BD86" s="65">
        <f>IF('Sales 1'!$G$10&lt;=11,'PR sum'!$D86/13,0)</f>
        <v>0</v>
      </c>
      <c r="BE86" s="65">
        <f>IF('Sales 1'!$G$10&lt;=12,'PR sum'!$D86/13,0)</f>
        <v>0</v>
      </c>
      <c r="BF86" s="65">
        <f>IF('Sales 1'!$G$10&lt;=13,'PR sum'!$D86/13,0)</f>
        <v>0</v>
      </c>
      <c r="BH86" s="65">
        <f>IF('Sales 1'!$G$10&lt;2,'PR sum'!$E86/13,0)</f>
        <v>0</v>
      </c>
      <c r="BI86" s="65">
        <f>IF('Sales 1'!$G$10&lt;=2,'PR sum'!$E86/13,0)</f>
        <v>0</v>
      </c>
      <c r="BJ86" s="65">
        <f>IF('Sales 1'!$G$10&lt;=3,'PR sum'!$E86/13,0)</f>
        <v>0</v>
      </c>
      <c r="BK86" s="65">
        <f>IF('Sales 1'!$G$10&lt;=4,'PR sum'!$E86/13,0)</f>
        <v>0</v>
      </c>
      <c r="BL86" s="65">
        <f>IF('Sales 1'!$G$10&lt;=5,'PR sum'!$E86/13,0)</f>
        <v>0</v>
      </c>
      <c r="BM86" s="65">
        <f>IF('Sales 1'!$G$10&lt;=6,'PR sum'!$E86/13,0)</f>
        <v>0</v>
      </c>
      <c r="BN86" s="65">
        <f>IF('Sales 1'!$G$10&lt;=7,'PR sum'!$E86/13,0)</f>
        <v>0</v>
      </c>
      <c r="BO86" s="65">
        <f>IF('Sales 1'!$G$10&lt;=8,'PR sum'!$E86/13,0)</f>
        <v>0</v>
      </c>
      <c r="BP86" s="65">
        <f>IF('Sales 1'!$G$10&lt;=9,'PR sum'!$E86/13,0)</f>
        <v>0</v>
      </c>
      <c r="BQ86" s="65">
        <f>IF('Sales 1'!$G$10&lt;=10,'PR sum'!$E86/13,0)</f>
        <v>0</v>
      </c>
      <c r="BR86" s="65">
        <f>IF('Sales 1'!$G$10&lt;=11,'PR sum'!$E86/13,0)</f>
        <v>0</v>
      </c>
      <c r="BS86" s="65">
        <f>IF('Sales 1'!$G$10&lt;=12,'PR sum'!$E86/13,0)</f>
        <v>0</v>
      </c>
      <c r="BT86" s="65">
        <f>IF('Sales 1'!$G$10&lt;=13,'PR sum'!$E86/13,0)</f>
        <v>0</v>
      </c>
      <c r="BV86" s="65">
        <f>IF('Sales 1'!$G$10&lt;2,'PR sum'!$F86/13,0)</f>
        <v>0</v>
      </c>
      <c r="BW86" s="65">
        <f>IF('Sales 1'!$G$10&lt;=2,'PR sum'!$F86/13,0)</f>
        <v>0</v>
      </c>
      <c r="BX86" s="65">
        <f>IF('Sales 1'!$G$10&lt;=3,'PR sum'!$F86/13,0)</f>
        <v>0</v>
      </c>
      <c r="BY86" s="65">
        <f>IF('Sales 1'!$G$10&lt;=4,'PR sum'!$F86/13,0)</f>
        <v>0</v>
      </c>
      <c r="BZ86" s="65">
        <f>IF('Sales 1'!$G$10&lt;=5,'PR sum'!$F86/13,0)</f>
        <v>0</v>
      </c>
      <c r="CA86" s="65">
        <f>IF('Sales 1'!$G$10&lt;=6,'PR sum'!$F86/13,0)</f>
        <v>0</v>
      </c>
      <c r="CB86" s="65">
        <f>IF('Sales 1'!$G$10&lt;=7,'PR sum'!$F86/13,0)</f>
        <v>0</v>
      </c>
      <c r="CC86" s="65">
        <f>IF('Sales 1'!$G$10&lt;=8,'PR sum'!$F86/13,0)</f>
        <v>0</v>
      </c>
      <c r="CD86" s="65">
        <f>IF('Sales 1'!$G$10&lt;=9,'PR sum'!$F86/13,0)</f>
        <v>0</v>
      </c>
      <c r="CE86" s="65">
        <f>IF('Sales 1'!$G$10&lt;=10,'PR sum'!$F86/13,0)</f>
        <v>0</v>
      </c>
      <c r="CF86" s="65">
        <f>IF('Sales 1'!$G$10&lt;=11,'PR sum'!$F86/13,0)</f>
        <v>0</v>
      </c>
      <c r="CG86" s="65">
        <f>IF('Sales 1'!$G$10&lt;=12,'PR sum'!$F86/13,0)</f>
        <v>0</v>
      </c>
      <c r="CH86" s="65">
        <f>IF('Sales 1'!$G$10&lt;=13,'PR sum'!$F86/13,0)</f>
        <v>0</v>
      </c>
      <c r="CJ86" s="299">
        <f>IF(SUM(R86,AF86,AT86,BH86,BV86)&lt;$J$4,SUM(R86,AF86,AT86,BH86,BV86)*$J$5,($J$4*$J$5))</f>
        <v>0</v>
      </c>
      <c r="CK86" s="299">
        <f>IF(SUM($R86:S86,$AF86:AG86,$AT86:AU86,$BH86:BI86,$BV86:BW86)&lt;$J$4,(SUM($R86:S86,$AF86:$AG86,$AT86:$AU86,$BH86:BI86,$BV86:BW86)*$J$5)-SUM($CJ86:CJ86),(($J$4*$J$5)-SUM($CJ86:CJ86)))</f>
        <v>0</v>
      </c>
      <c r="CL86" s="299">
        <f>IF(SUM($R86:T86,$AF86:AH86,$AT86:AV86,$BH86:BJ86,$BV86:BX86)&lt;$J$4,(SUM($R86:T86,$AF86:$AG86,$AT86:$AU86,$BH86:BJ86,$BV86:BX86)*$J$5)-SUM($CJ86:CK86),(($J$4*$J$5)-SUM($CJ86:CK86)))</f>
        <v>0</v>
      </c>
      <c r="CM86" s="299">
        <f>IF(SUM($R86:U86,$AF86:AI86,$AT86:AW86,$BH86:BK86,$BV86:BY86)&lt;$J$4,(SUM($R86:U86,$AF86:$AG86,$AT86:$AU86,$BH86:BK86,$BV86:BY86)*$J$5)-SUM($CJ86:CL86),(($J$4*$J$5)-SUM($CJ86:CL86)))</f>
        <v>0</v>
      </c>
      <c r="CN86" s="299">
        <f>IF(SUM($R86:V86,$AF86:AJ86,$AT86:AX86,$BH86:BL86,$BV86:BZ86)&lt;$J$4,(SUM($R86:V86,$AF86:$AG86,$AT86:$AU86,$BH86:BL86,$BV86:BZ86)*$J$5)-SUM($CJ86:CM86),(($J$4*$J$5)-SUM($CJ86:CM86)))</f>
        <v>0</v>
      </c>
      <c r="CO86" s="299">
        <f>IF(SUM($R86:W86,$AF86:AK86,$AT86:AY86,$BH86:BM86,$BV86:CA86)&lt;$J$4,(SUM($R86:W86,$AF86:$AG86,$AT86:$AU86,$BH86:BM86,$BV86:CA86)*$J$5)-SUM($CJ86:CN86),(($J$4*$J$5)-SUM($CJ86:CN86)))</f>
        <v>0</v>
      </c>
      <c r="CP86" s="299">
        <f>IF(SUM($R86:X86,$AF86:AL86,$AT86:AZ86,$BH86:BN86,$BV86:CB86)&lt;$J$4,(SUM($R86:X86,$AF86:$AG86,$AT86:$AU86,$BH86:BN86,$BV86:CB86)*$J$5)-SUM($CJ86:CO86),(($J$4*$J$5)-SUM($CJ86:CO86)))</f>
        <v>0</v>
      </c>
      <c r="CQ86" s="299">
        <f>IF(SUM($R86:Y86,$AF86:AM86,$AT86:BA86,$BH86:BO86,$BV86:CC86)&lt;$J$4,(SUM($R86:Y86,$AF86:$AG86,$AT86:$AU86,$BH86:BO86,$BV86:CC86)*$J$5)-SUM($CJ86:CP86),(($J$4*$J$5)-SUM($CJ86:CP86)))</f>
        <v>0</v>
      </c>
      <c r="CR86" s="299">
        <f>IF(SUM($R86:Z86,$AF86:AN86,$AT86:BB86,$BH86:BP86,$BV86:CD86)&lt;$J$4,(SUM($R86:Z86,$AF86:$AG86,$AT86:$AU86,$BH86:BP86,$BV86:CD86)*$J$5)-SUM($CJ86:CQ86),(($J$4*$J$5)-SUM($CJ86:CQ86)))</f>
        <v>0</v>
      </c>
      <c r="CS86" s="299">
        <f>IF(SUM($R86:AA86,$AF86:AO86,$AT86:BC86,$BH86:BQ86,$BV86:CE86)&lt;$J$4,(SUM($R86:AA86,$AF86:$AG86,$AT86:$AU86,$BH86:BQ86,$BV86:CE86)*$J$5)-SUM($CJ86:CR86),(($J$4*$J$5)-SUM($CJ86:CR86)))</f>
        <v>0</v>
      </c>
      <c r="CT86" s="299">
        <f>IF(SUM($R86:AB86,$AF86:AP86,$AT86:BD86,$BH86:BR86,$BV86:CF86)&lt;$J$4,(SUM($R86:AB86,$AF86:$AG86,$AT86:$AU86,$BH86:BR86,$BV86:CF86)*$J$5)-SUM($CJ86:CS86),(($J$4*$J$5)-SUM($CJ86:CS86)))</f>
        <v>0</v>
      </c>
      <c r="CU86" s="299">
        <f>IF(SUM($R86:AC86,$AF86:AQ86,$AT86:BE86,$BH86:BS86,$BV86:CG86)&lt;$J$4,(SUM($R86:AC86,$AF86:$AG86,$AT86:$AU86,$BH86:BS86,$BV86:CG86)*$J$5)-SUM($CJ86:CT86),(($J$4*$J$5)-SUM($CJ86:CT86)))</f>
        <v>0</v>
      </c>
      <c r="CV86" s="299">
        <f>IF(SUM($R86:AD86,$AF86:AR86,$AT86:BF86,$BH86:BT86,$BV86:CH86)&lt;$J$4,(SUM($R86:AD86,$AF86:$AG86,$AT86:$AU86,$BH86:BT86,$BV86:CH86)*$J$5)-SUM($CJ86:CU86),(($J$4*$J$5)-SUM($CJ86:CU86)))</f>
        <v>0</v>
      </c>
      <c r="CX86" s="299">
        <f t="shared" ref="CX86:CX90" si="282">IF(SUM(R86,AF86,AT86,BH86,BV86)&lt;$K$4,SUM(R86,AF86,AT86,BH86,BV86)*$K$5,($K$4*$K$5))</f>
        <v>0</v>
      </c>
      <c r="CY86" s="299">
        <f>IF(SUM($R86:S86,$AF86:AG86,$AT86:AU86,$BH86:BI86,$BV86:BW86)&lt;$K$4,(SUM($R86:S86,$AF86:AG86,$AT86:AU86,$BH86:BI86,$BV86:BW86)*$K$5)-SUM($CX86),(($K$4*$K$5)-SUM($CX86)))</f>
        <v>0</v>
      </c>
      <c r="CZ86" s="299">
        <f>IF(SUM($R86:T86,$AF86:AH86,$AT86:AV86,$BH86:BJ86,$BV86:BX86)&lt;$K$4,(SUM($R86:T86,$AF86:AH86,$AT86:AV86,$BH86:BJ86,$BV86:BX86)*$K$5)-SUM($CX86:CY86),(($K$4*$K$5)-SUM($CX86:CY86)))</f>
        <v>0</v>
      </c>
      <c r="DA86" s="299">
        <f>IF(SUM($R86:U86,$AF86:AI86,$AT86:AW86,$BH86:BK86,$BV86:BY86)&lt;$K$4,(SUM($R86:U86,$AF86:AI86,$AT86:AW86,$BH86:BK86,$BV86:BY86)*$K$5)-SUM($CX86:CZ86),(($K$4*$K$5)-SUM($CX86:CZ86)))</f>
        <v>0</v>
      </c>
      <c r="DB86" s="299">
        <f>IF(SUM($R86:V86,$AF86:AJ86,$AT86:AX86,$BH86:BL86,$BV86:BZ86)&lt;$K$4,(SUM($R86:V86,$AF86:AJ86,$AT86:AX86,$BH86:BL86,$BV86:BZ86)*$K$5)-SUM($CX86:DA86),(($K$4*$K$5)-SUM($CX86:DA86)))</f>
        <v>0</v>
      </c>
      <c r="DC86" s="299">
        <f>IF(SUM($R86:W86,$AF86:AK86,$AT86:AY86,$BH86:BM86,$BV86:CA86)&lt;$K$4,(SUM($R86:W86,$AF86:AK86,$AT86:AY86,$BH86:BM86,$BV86:CA86)*$K$5)-SUM($CX86:DB86),(($K$4*$K$5)-SUM($CX86:DB86)))</f>
        <v>0</v>
      </c>
      <c r="DD86" s="299">
        <f>IF(SUM($R86:X86,$AF86:AL86,$AT86:AZ86,$BH86:BN86,$BV86:CB86)&lt;$K$4,(SUM($R86:X86,$AF86:AL86,$AT86:AZ86,$BH86:BN86,$BV86:CB86)*$K$5)-SUM($CX86:DC86),(($K$4*$K$5)-SUM($CX86:DC86)))</f>
        <v>0</v>
      </c>
      <c r="DE86" s="299">
        <f>IF(SUM($R86:Y86,$AF86:AM86,$AT86:BA86,$BH86:BO86,$BV86:CC86)&lt;$K$4,(SUM($R86:Y86,$AF86:AM86,$AT86:BA86,$BH86:BO86,$BV86:CC86)*$K$5)-SUM($CX86:DD86),(($K$4*$K$5)-SUM($CX86:DD86)))</f>
        <v>0</v>
      </c>
      <c r="DF86" s="299">
        <f>IF(SUM($R86:Z86,$AF86:AN86,$AT86:BB86,$BH86:BP86,$BV86:CD86)&lt;$K$4,(SUM($R86:Z86,$AF86:AN86,$AT86:BB86,$BH86:BP86,$BV86:CD86)*$K$5)-SUM($CX86:DE86),(($K$4*$K$5)-SUM($CX86:DE86)))</f>
        <v>0</v>
      </c>
      <c r="DG86" s="299">
        <f>IF(SUM($R86:AA86,$AF86:AO86,$AT86:BC86,$BH86:BQ86,$BV86:CE86)&lt;$K$4,(SUM($R86:AA86,$AF86:AO86,$AT86:BC86,$BH86:BQ86,$BV86:CE86)*$K$5)-SUM($CX86:DF86),(($K$4*$K$5)-SUM($CX86:DF86)))</f>
        <v>0</v>
      </c>
      <c r="DH86" s="299">
        <f>IF(SUM($R86:AB86,$AF86:AP86,$AT86:BD86,$BH86:BR86,$BV86:CF86)&lt;$K$4,(SUM($R86:AB86,$AF86:AP86,$AT86:BD86,$BH86:BR86,$BV86:CF86)*$K$5)-SUM($CX86:DG86),(($K$4*$K$5)-SUM($CX86:DG86)))</f>
        <v>0</v>
      </c>
      <c r="DI86" s="299">
        <f>IF(SUM($R86:AC86,$AF86:AQ86,$AT86:BE86,$BH86:BS86,$BV86:CG86)&lt;$K$4,(SUM($R86:AC86,$AF86:AQ86,$AT86:BE86,$BH86:BS86,$BV86:CG86)*$K$5)-SUM($CX86:DH86),(($K$4*$K$5)-SUM($CX86:DH86)))</f>
        <v>0</v>
      </c>
      <c r="DJ86" s="299">
        <f>IF(SUM($R86:AD86,$AF86:AR86,$AT86:BF86,$BH86:BT86,$BV86:CH86)&lt;$K$4,(SUM($R86:AD86,$AF86:AR86,$AT86:BF86,$BH86:BT86,$BV86:CH86)*$K$5)-SUM($CX86:DI86),(($K$4*$K$5)-SUM($CX86:DI86)))</f>
        <v>0</v>
      </c>
      <c r="DL86" s="299">
        <f t="shared" ref="DL86:DX90" si="283">SUM(R86,AF86,AT86,BH86,BV86)*$L$5</f>
        <v>0</v>
      </c>
      <c r="DM86" s="299">
        <f t="shared" si="283"/>
        <v>0</v>
      </c>
      <c r="DN86" s="299">
        <f t="shared" si="283"/>
        <v>0</v>
      </c>
      <c r="DO86" s="299">
        <f t="shared" si="283"/>
        <v>0</v>
      </c>
      <c r="DP86" s="299">
        <f t="shared" si="283"/>
        <v>0</v>
      </c>
      <c r="DQ86" s="299">
        <f t="shared" si="283"/>
        <v>0</v>
      </c>
      <c r="DR86" s="299">
        <f t="shared" si="283"/>
        <v>0</v>
      </c>
      <c r="DS86" s="299">
        <f t="shared" si="283"/>
        <v>0</v>
      </c>
      <c r="DT86" s="299">
        <f t="shared" si="283"/>
        <v>0</v>
      </c>
      <c r="DU86" s="299">
        <f t="shared" si="283"/>
        <v>0</v>
      </c>
      <c r="DV86" s="299">
        <f t="shared" si="283"/>
        <v>0</v>
      </c>
      <c r="DW86" s="299">
        <f t="shared" si="283"/>
        <v>0</v>
      </c>
      <c r="DX86" s="299">
        <f t="shared" si="283"/>
        <v>0</v>
      </c>
      <c r="DZ86" s="299">
        <f>IF(SUM($R86:R86,$AF86:AF86,$AT86:AT86,$BH86:BH86,$BV86:BV86)&lt;$M$4,SUM(R86,AF86,AT86,BH86,BV86)*$M$5,($M$4*$M$5-SUM(DY86:$DY86)))</f>
        <v>0</v>
      </c>
      <c r="EA86" s="299">
        <f>IF(SUM($R86:S86,$AF86:AG86,$AT86:AU86,$BH86:BI86,$BV86:BW86)&lt;$M$4,SUM(S86,AG86,AU86,BI86,BW86)*$M$5,($M$4*$M$5-SUM($DZ86:DZ86)))</f>
        <v>0</v>
      </c>
      <c r="EB86" s="299">
        <f>IF(SUM($R86:T86,$AF86:AH86,$AT86:AV86,$BH86:BJ86,$BV86:BX86)&lt;$M$4,SUM(T86,AH86,AV86,BJ86,BX86)*$M$5,($M$4*$M$5-SUM($DZ86:EA86)))</f>
        <v>0</v>
      </c>
      <c r="EC86" s="299">
        <f>IF(SUM($R86:U86,$AF86:AI86,$AT86:AW86,$BH86:BK86,$BV86:BY86)&lt;$M$4,SUM(U86,AI86,AW86,BK86,BY86)*$M$5,($M$4*$M$5-SUM($DZ86:EB86)))</f>
        <v>0</v>
      </c>
      <c r="ED86" s="299">
        <f>IF(SUM($R86:V86,$AF86:AJ86,$AT86:AX86,$BH86:BL86,$BV86:BZ86)&lt;$M$4,SUM(V86,AJ86,AX86,BL86,BZ86)*$M$5,($M$4*$M$5-SUM($DZ86:EC86)))</f>
        <v>0</v>
      </c>
      <c r="EE86" s="299">
        <f>IF(SUM($R86:W86,$AF86:AK86,$AT86:AY86,$BH86:BM86,$BV86:CA86)&lt;$M$4,SUM(W86,AK86,AY86,BM86,CA86)*$M$5,($M$4*$M$5-SUM($DZ86:ED86)))</f>
        <v>0</v>
      </c>
      <c r="EF86" s="299">
        <f>IF(SUM($R86:X86,$AF86:AL86,$AT86:AZ86,$BH86:BN86,$BV86:CB86)&lt;$M$4,SUM(X86,AL86,AZ86,BN86,CB86)*$M$5,($M$4*$M$5-SUM($DZ86:EE86)))</f>
        <v>0</v>
      </c>
      <c r="EG86" s="299">
        <f>IF(SUM($R86:Y86,$AF86:AM86,$AT86:BA86,$BH86:BO86,$BV86:CC86)&lt;$M$4,SUM(Y86,AM86,BA86,BO86,CC86)*$M$5,($M$4*$M$5-SUM($DZ86:EF86)))</f>
        <v>0</v>
      </c>
      <c r="EH86" s="299">
        <f>IF(SUM($R86:Z86,$AF86:AN86,$AT86:BB86,$BH86:BP86,$BV86:CD86)&lt;$M$4,SUM(Z86,AN86,BB86,BP86,CD86)*$M$5,($M$4*$M$5-SUM($DZ86:EG86)))</f>
        <v>0</v>
      </c>
      <c r="EI86" s="299">
        <f>IF(SUM($R86:AA86,$AF86:AO86,$AT86:BC86,$BH86:BQ86,$BV86:CE86)&lt;$M$4,SUM(AA86,AO86,BC86,BQ86,CE86)*$M$5,($M$4*$M$5-SUM($DZ86:EH86)))</f>
        <v>0</v>
      </c>
      <c r="EJ86" s="299">
        <f>IF(SUM($R86:AB86,$AF86:AP86,$AT86:BD86,$BH86:BR86,$BV86:CF86)&lt;$M$4,SUM(AB86,AP86,BD86,BR86,CF86)*$M$5,($M$4*$M$5-SUM($DZ86:EI86)))</f>
        <v>0</v>
      </c>
      <c r="EK86" s="299">
        <f>IF(SUM($R86:AC86,$AF86:AQ86,$AT86:BE86,$BH86:BS86,$BV86:CG86)&lt;$M$4,SUM(AC86,AQ86,BE86,BS86,CG86)*$M$5,($M$4*$M$5-SUM($DZ86:EJ86)))</f>
        <v>0</v>
      </c>
      <c r="EL86" s="299">
        <f>IF(SUM($R86:AD86,$AF86:AR86,$AT86:BF86,$BH86:BT86,$BV86:CH86)&lt;$M$4,SUM(AD86,AR86,BF86,BT86,CH86)*$M$5,($M$4*$M$5-SUM($DZ86:EK86)))</f>
        <v>0</v>
      </c>
      <c r="EN86" s="299">
        <f t="shared" ref="EN86:EZ90" si="284">SUM(CJ86,CX86,DL86,DZ86)</f>
        <v>0</v>
      </c>
      <c r="EO86" s="299">
        <f t="shared" si="284"/>
        <v>0</v>
      </c>
      <c r="EP86" s="299">
        <f t="shared" si="284"/>
        <v>0</v>
      </c>
      <c r="EQ86" s="299">
        <f t="shared" si="284"/>
        <v>0</v>
      </c>
      <c r="ER86" s="299">
        <f t="shared" si="284"/>
        <v>0</v>
      </c>
      <c r="ES86" s="299">
        <f t="shared" si="284"/>
        <v>0</v>
      </c>
      <c r="ET86" s="299">
        <f t="shared" si="284"/>
        <v>0</v>
      </c>
      <c r="EU86" s="299">
        <f t="shared" si="284"/>
        <v>0</v>
      </c>
      <c r="EV86" s="299">
        <f t="shared" si="284"/>
        <v>0</v>
      </c>
      <c r="EW86" s="299">
        <f t="shared" si="284"/>
        <v>0</v>
      </c>
      <c r="EX86" s="299">
        <f t="shared" si="284"/>
        <v>0</v>
      </c>
      <c r="EY86" s="299">
        <f t="shared" si="284"/>
        <v>0</v>
      </c>
      <c r="EZ86" s="299">
        <f t="shared" si="284"/>
        <v>0</v>
      </c>
    </row>
    <row r="87" spans="1:156" x14ac:dyDescent="0.2">
      <c r="A87" s="68"/>
      <c r="B87" s="29">
        <f>+'Sales 2'!$G$24</f>
        <v>0</v>
      </c>
      <c r="C87" s="29">
        <f>SUM('Sales 2'!$G$29:$G$39)</f>
        <v>0</v>
      </c>
      <c r="D87" s="30">
        <v>0</v>
      </c>
      <c r="E87" s="29">
        <f>+'Sales 2'!$G$40</f>
        <v>0</v>
      </c>
      <c r="F87" s="29">
        <f>SUM('Sales 2'!$G$42:$G$48)</f>
        <v>0</v>
      </c>
      <c r="G87" s="63">
        <f>SUM(B87:F87)</f>
        <v>0</v>
      </c>
      <c r="H87" s="310"/>
      <c r="I87" s="302"/>
      <c r="J87" s="299">
        <f>$J$5*G87</f>
        <v>0</v>
      </c>
      <c r="K87" s="299">
        <f>$K$5*G87</f>
        <v>0</v>
      </c>
      <c r="L87" s="299">
        <f>$L$5*G87</f>
        <v>0</v>
      </c>
      <c r="M87" s="299">
        <f>IF(G87&lt;$M$4,G87*$M$5,$M$4*$M$5)</f>
        <v>0</v>
      </c>
      <c r="N87" s="299">
        <f>SUM(J87:M87)</f>
        <v>0</v>
      </c>
      <c r="O87" s="103"/>
      <c r="R87" s="65">
        <f>IF('Sales 2'!$G$10&lt;2,'PR sum'!$B87/13,0)</f>
        <v>0</v>
      </c>
      <c r="S87" s="65">
        <f>IF('Sales 2'!$G$10&lt;=2,'PR sum'!$B87/13,0)</f>
        <v>0</v>
      </c>
      <c r="T87" s="65">
        <f>IF('Sales 2'!$G$10&lt;=3,'PR sum'!$B87/13,0)</f>
        <v>0</v>
      </c>
      <c r="U87" s="65">
        <f>IF('Sales 2'!$G$10&lt;=4,'PR sum'!$B87/13,0)</f>
        <v>0</v>
      </c>
      <c r="V87" s="65">
        <f>IF('Sales 2'!$G$10&lt;=5,'PR sum'!$B87/13,0)</f>
        <v>0</v>
      </c>
      <c r="W87" s="65">
        <f>IF('Sales 2'!$G$10&lt;=6,'PR sum'!$B87/13,0)</f>
        <v>0</v>
      </c>
      <c r="X87" s="65">
        <f>IF('Sales 2'!$G$10&lt;=7,'PR sum'!$B87/13,0)</f>
        <v>0</v>
      </c>
      <c r="Y87" s="65">
        <f>IF('Sales 2'!$G$10&lt;=8,'PR sum'!$B87/13,0)</f>
        <v>0</v>
      </c>
      <c r="Z87" s="65">
        <f>IF('Sales 2'!$G$10&lt;=9,'PR sum'!$B87/13,0)</f>
        <v>0</v>
      </c>
      <c r="AA87" s="65">
        <f>IF('Sales 2'!$G$10&lt;=10,'PR sum'!$B87/13,0)</f>
        <v>0</v>
      </c>
      <c r="AB87" s="65">
        <f>IF('Sales 1'!$G$10&lt;=11,'PR sum'!$B87/13,0)</f>
        <v>0</v>
      </c>
      <c r="AC87" s="65">
        <f>IF('Sales 2'!$G$10&lt;=12,'PR sum'!$B87/13,0)</f>
        <v>0</v>
      </c>
      <c r="AD87" s="65">
        <f>IF('Sales 2'!$G$10&lt;=13,'PR sum'!$B87/13,0)</f>
        <v>0</v>
      </c>
      <c r="AF87" s="65">
        <f>IF('Sales 2'!$G$10&lt;2,'PR sum'!$C87/13,0)</f>
        <v>0</v>
      </c>
      <c r="AG87" s="65">
        <f>IF('Sales 2'!$G$10&lt;=2,'PR sum'!$C87/13,0)</f>
        <v>0</v>
      </c>
      <c r="AH87" s="65">
        <f>IF('Sales 2'!$G$10&lt;=3,'PR sum'!$C87/13,0)</f>
        <v>0</v>
      </c>
      <c r="AI87" s="65">
        <f>IF('Sales 2'!$G$10&lt;=4,'PR sum'!$C87/13,0)</f>
        <v>0</v>
      </c>
      <c r="AJ87" s="65">
        <f>IF('Sales 2'!$G$10&lt;=5,'PR sum'!$C87/13,0)</f>
        <v>0</v>
      </c>
      <c r="AK87" s="65">
        <f>IF('Sales 2'!$G$10&lt;=6,'PR sum'!$C87/13,0)</f>
        <v>0</v>
      </c>
      <c r="AL87" s="65">
        <f>IF('Sales 2'!$G$10&lt;=7,'PR sum'!$C87/13,0)</f>
        <v>0</v>
      </c>
      <c r="AM87" s="65">
        <f>IF('Sales 2'!$G$10&lt;=8,'PR sum'!$C87/13,0)</f>
        <v>0</v>
      </c>
      <c r="AN87" s="65">
        <f>IF('Sales 2'!$G$10&lt;=9,'PR sum'!$C87/13,0)</f>
        <v>0</v>
      </c>
      <c r="AO87" s="65">
        <f>IF('Sales 2'!$G$10&lt;=10,'PR sum'!$C87/13,0)</f>
        <v>0</v>
      </c>
      <c r="AP87" s="65">
        <f>IF('Sales 1'!$G$10&lt;=11,'PR sum'!$C87/13,0)</f>
        <v>0</v>
      </c>
      <c r="AQ87" s="65">
        <f>IF('Sales 2'!$G$10&lt;=12,'PR sum'!$C87/13,0)</f>
        <v>0</v>
      </c>
      <c r="AR87" s="65">
        <f>IF('Sales 2'!$G$10&lt;=13,'PR sum'!$C87/13,0)</f>
        <v>0</v>
      </c>
      <c r="AT87" s="65">
        <f>IF('Sales 2'!$G$10&lt;2,'PR sum'!$D87/13,0)</f>
        <v>0</v>
      </c>
      <c r="AU87" s="65">
        <f>IF('Sales 2'!$G$10&lt;=2,'PR sum'!$D87/13,0)</f>
        <v>0</v>
      </c>
      <c r="AV87" s="65">
        <f>IF('Sales 2'!$G$10&lt;=3,'PR sum'!$D87/13,0)</f>
        <v>0</v>
      </c>
      <c r="AW87" s="65">
        <f>IF('Sales 2'!$G$10&lt;=4,'PR sum'!$D87/13,0)</f>
        <v>0</v>
      </c>
      <c r="AX87" s="65">
        <f>IF('Sales 2'!$G$10&lt;=5,'PR sum'!$D87/13,0)</f>
        <v>0</v>
      </c>
      <c r="AY87" s="65">
        <f>IF('Sales 2'!$G$10&lt;=6,'PR sum'!$D87/13,0)</f>
        <v>0</v>
      </c>
      <c r="AZ87" s="65">
        <f>IF('Sales 2'!$G$10&lt;=7,'PR sum'!$D87/13,0)</f>
        <v>0</v>
      </c>
      <c r="BA87" s="65">
        <f>IF('Sales 2'!$G$10&lt;=8,'PR sum'!$D87/13,0)</f>
        <v>0</v>
      </c>
      <c r="BB87" s="65">
        <f>IF('Sales 2'!$G$10&lt;=9,'PR sum'!$D87/13,0)</f>
        <v>0</v>
      </c>
      <c r="BC87" s="65">
        <f>IF('Sales 2'!$G$10&lt;=10,'PR sum'!$D87/13,0)</f>
        <v>0</v>
      </c>
      <c r="BD87" s="65">
        <f>IF('Sales 1'!$G$10&lt;=11,'PR sum'!$D87/13,0)</f>
        <v>0</v>
      </c>
      <c r="BE87" s="65">
        <f>IF('Sales 2'!$G$10&lt;=12,'PR sum'!$D87/13,0)</f>
        <v>0</v>
      </c>
      <c r="BF87" s="65">
        <f>IF('Sales 2'!$G$10&lt;=13,'PR sum'!$D87/13,0)</f>
        <v>0</v>
      </c>
      <c r="BH87" s="65">
        <f>IF('Sales 2'!$G$10&lt;2,'PR sum'!$E87/13,0)</f>
        <v>0</v>
      </c>
      <c r="BI87" s="65">
        <f>IF('Sales 2'!$G$10&lt;=2,'PR sum'!$E87/13,0)</f>
        <v>0</v>
      </c>
      <c r="BJ87" s="65">
        <f>IF('Sales 2'!$G$10&lt;=3,'PR sum'!$E87/13,0)</f>
        <v>0</v>
      </c>
      <c r="BK87" s="65">
        <f>IF('Sales 2'!$G$10&lt;=4,'PR sum'!$E87/13,0)</f>
        <v>0</v>
      </c>
      <c r="BL87" s="65">
        <f>IF('Sales 2'!$G$10&lt;=5,'PR sum'!$E87/13,0)</f>
        <v>0</v>
      </c>
      <c r="BM87" s="65">
        <f>IF('Sales 2'!$G$10&lt;=6,'PR sum'!$E87/13,0)</f>
        <v>0</v>
      </c>
      <c r="BN87" s="65">
        <f>IF('Sales 2'!$G$10&lt;=7,'PR sum'!$E87/13,0)</f>
        <v>0</v>
      </c>
      <c r="BO87" s="65">
        <f>IF('Sales 2'!$G$10&lt;=8,'PR sum'!$E87/13,0)</f>
        <v>0</v>
      </c>
      <c r="BP87" s="65">
        <f>IF('Sales 2'!$G$10&lt;=9,'PR sum'!$E87/13,0)</f>
        <v>0</v>
      </c>
      <c r="BQ87" s="65">
        <f>IF('Sales 2'!$G$10&lt;=10,'PR sum'!$E87/13,0)</f>
        <v>0</v>
      </c>
      <c r="BR87" s="65">
        <f>IF('Sales 1'!$G$10&lt;=11,'PR sum'!$E87/13,0)</f>
        <v>0</v>
      </c>
      <c r="BS87" s="65">
        <f>IF('Sales 2'!$G$10&lt;=12,'PR sum'!$E87/13,0)</f>
        <v>0</v>
      </c>
      <c r="BT87" s="65">
        <f>IF('Sales 2'!$G$10&lt;=13,'PR sum'!$E87/13,0)</f>
        <v>0</v>
      </c>
      <c r="BV87" s="65">
        <f>IF('Sales 2'!$G$10&lt;2,'PR sum'!$F87/13,0)</f>
        <v>0</v>
      </c>
      <c r="BW87" s="65">
        <f>IF('Sales 2'!$G$10&lt;=2,'PR sum'!$F87/13,0)</f>
        <v>0</v>
      </c>
      <c r="BX87" s="65">
        <f>IF('Sales 2'!$G$10&lt;=3,'PR sum'!$F87/13,0)</f>
        <v>0</v>
      </c>
      <c r="BY87" s="65">
        <f>IF('Sales 2'!$G$10&lt;=4,'PR sum'!$F87/13,0)</f>
        <v>0</v>
      </c>
      <c r="BZ87" s="65">
        <f>IF('Sales 2'!$G$10&lt;=5,'PR sum'!$F87/13,0)</f>
        <v>0</v>
      </c>
      <c r="CA87" s="65">
        <f>IF('Sales 2'!$G$10&lt;=6,'PR sum'!$F87/13,0)</f>
        <v>0</v>
      </c>
      <c r="CB87" s="65">
        <f>IF('Sales 2'!$G$10&lt;=7,'PR sum'!$F87/13,0)</f>
        <v>0</v>
      </c>
      <c r="CC87" s="65">
        <f>IF('Sales 2'!$G$10&lt;=8,'PR sum'!$F87/13,0)</f>
        <v>0</v>
      </c>
      <c r="CD87" s="65">
        <f>IF('Sales 2'!$G$10&lt;=9,'PR sum'!$F87/13,0)</f>
        <v>0</v>
      </c>
      <c r="CE87" s="65">
        <f>IF('Sales 2'!$G$10&lt;=10,'PR sum'!$F87/13,0)</f>
        <v>0</v>
      </c>
      <c r="CF87" s="65">
        <f>IF('Sales 1'!$G$10&lt;=11,'PR sum'!$F87/13,0)</f>
        <v>0</v>
      </c>
      <c r="CG87" s="65">
        <f>IF('Sales 2'!$G$10&lt;=12,'PR sum'!$F87/13,0)</f>
        <v>0</v>
      </c>
      <c r="CH87" s="65">
        <f>IF('Sales 2'!$G$10&lt;=13,'PR sum'!$F87/13,0)</f>
        <v>0</v>
      </c>
      <c r="CJ87" s="299">
        <f>IF(SUM(R87,AF87,AT87,BH87,BV87)&lt;$J$4,SUM(R87,AF87,AT87,BH87,BV87)*$J$5,($J$4*$J$5))</f>
        <v>0</v>
      </c>
      <c r="CK87" s="299">
        <f>IF(SUM($R87:S87,$AF87:AG87,$AT87:AU87,$BH87:BI87,$BV87:BW87)&lt;$J$4,(SUM($R87:S87,$AF87:$AG87,$AT87:$AU87,$BH87:BI87,$BV87:BW87)*$J$5)-SUM($CJ87:CJ87),(($J$4*$J$5)-SUM($CJ87:CJ87)))</f>
        <v>0</v>
      </c>
      <c r="CL87" s="299">
        <f>IF(SUM($R87:T87,$AF87:AH87,$AT87:AV87,$BH87:BJ87,$BV87:BX87)&lt;$J$4,(SUM($R87:T87,$AF87:$AG87,$AT87:$AU87,$BH87:BJ87,$BV87:BX87)*$J$5)-SUM($CJ87:CK87),(($J$4*$J$5)-SUM($CJ87:CK87)))</f>
        <v>0</v>
      </c>
      <c r="CM87" s="299">
        <f>IF(SUM($R87:U87,$AF87:AI87,$AT87:AW87,$BH87:BK87,$BV87:BY87)&lt;$J$4,(SUM($R87:U87,$AF87:$AG87,$AT87:$AU87,$BH87:BK87,$BV87:BY87)*$J$5)-SUM($CJ87:CL87),(($J$4*$J$5)-SUM($CJ87:CL87)))</f>
        <v>0</v>
      </c>
      <c r="CN87" s="299">
        <f>IF(SUM($R87:V87,$AF87:AJ87,$AT87:AX87,$BH87:BL87,$BV87:BZ87)&lt;$J$4,(SUM($R87:V87,$AF87:$AG87,$AT87:$AU87,$BH87:BL87,$BV87:BZ87)*$J$5)-SUM($CJ87:CM87),(($J$4*$J$5)-SUM($CJ87:CM87)))</f>
        <v>0</v>
      </c>
      <c r="CO87" s="299">
        <f>IF(SUM($R87:W87,$AF87:AK87,$AT87:AY87,$BH87:BM87,$BV87:CA87)&lt;$J$4,(SUM($R87:W87,$AF87:$AG87,$AT87:$AU87,$BH87:BM87,$BV87:CA87)*$J$5)-SUM($CJ87:CN87),(($J$4*$J$5)-SUM($CJ87:CN87)))</f>
        <v>0</v>
      </c>
      <c r="CP87" s="299">
        <f>IF(SUM($R87:X87,$AF87:AL87,$AT87:AZ87,$BH87:BN87,$BV87:CB87)&lt;$J$4,(SUM($R87:X87,$AF87:$AG87,$AT87:$AU87,$BH87:BN87,$BV87:CB87)*$J$5)-SUM($CJ87:CO87),(($J$4*$J$5)-SUM($CJ87:CO87)))</f>
        <v>0</v>
      </c>
      <c r="CQ87" s="299">
        <f>IF(SUM($R87:Y87,$AF87:AM87,$AT87:BA87,$BH87:BO87,$BV87:CC87)&lt;$J$4,(SUM($R87:Y87,$AF87:$AG87,$AT87:$AU87,$BH87:BO87,$BV87:CC87)*$J$5)-SUM($CJ87:CP87),(($J$4*$J$5)-SUM($CJ87:CP87)))</f>
        <v>0</v>
      </c>
      <c r="CR87" s="299">
        <f>IF(SUM($R87:Z87,$AF87:AN87,$AT87:BB87,$BH87:BP87,$BV87:CD87)&lt;$J$4,(SUM($R87:Z87,$AF87:$AG87,$AT87:$AU87,$BH87:BP87,$BV87:CD87)*$J$5)-SUM($CJ87:CQ87),(($J$4*$J$5)-SUM($CJ87:CQ87)))</f>
        <v>0</v>
      </c>
      <c r="CS87" s="299">
        <f>IF(SUM($R87:AA87,$AF87:AO87,$AT87:BC87,$BH87:BQ87,$BV87:CE87)&lt;$J$4,(SUM($R87:AA87,$AF87:$AG87,$AT87:$AU87,$BH87:BQ87,$BV87:CE87)*$J$5)-SUM($CJ87:CR87),(($J$4*$J$5)-SUM($CJ87:CR87)))</f>
        <v>0</v>
      </c>
      <c r="CT87" s="299">
        <f>IF(SUM($R87:AB87,$AF87:AP87,$AT87:BD87,$BH87:BR87,$BV87:CF87)&lt;$J$4,(SUM($R87:AB87,$AF87:$AG87,$AT87:$AU87,$BH87:BR87,$BV87:CF87)*$J$5)-SUM($CJ87:CS87),(($J$4*$J$5)-SUM($CJ87:CS87)))</f>
        <v>0</v>
      </c>
      <c r="CU87" s="299">
        <f>IF(SUM($R87:AC87,$AF87:AQ87,$AT87:BE87,$BH87:BS87,$BV87:CG87)&lt;$J$4,(SUM($R87:AC87,$AF87:$AG87,$AT87:$AU87,$BH87:BS87,$BV87:CG87)*$J$5)-SUM($CJ87:CT87),(($J$4*$J$5)-SUM($CJ87:CT87)))</f>
        <v>0</v>
      </c>
      <c r="CV87" s="299">
        <f>IF(SUM($R87:AD87,$AF87:AR87,$AT87:BF87,$BH87:BT87,$BV87:CH87)&lt;$J$4,(SUM($R87:AD87,$AF87:$AG87,$AT87:$AU87,$BH87:BT87,$BV87:CH87)*$J$5)-SUM($CJ87:CU87),(($J$4*$J$5)-SUM($CJ87:CU87)))</f>
        <v>0</v>
      </c>
      <c r="CX87" s="299">
        <f t="shared" si="282"/>
        <v>0</v>
      </c>
      <c r="CY87" s="299">
        <f>IF(SUM($R87:S87,$AF87:AG87,$AT87:AU87,$BH87:BI87,$BV87:BW87)&lt;$K$4,(SUM($R87:S87,$AF87:AG87,$AT87:AU87,$BH87:BI87,$BV87:BW87)*$K$5)-SUM($CX87),(($K$4*$K$5)-SUM($CX87)))</f>
        <v>0</v>
      </c>
      <c r="CZ87" s="299">
        <f>IF(SUM($R87:T87,$AF87:AH87,$AT87:AV87,$BH87:BJ87,$BV87:BX87)&lt;$K$4,(SUM($R87:T87,$AF87:AH87,$AT87:AV87,$BH87:BJ87,$BV87:BX87)*$K$5)-SUM($CX87:CY87),(($K$4*$K$5)-SUM($CX87:CY87)))</f>
        <v>0</v>
      </c>
      <c r="DA87" s="299">
        <f>IF(SUM($R87:U87,$AF87:AI87,$AT87:AW87,$BH87:BK87,$BV87:BY87)&lt;$K$4,(SUM($R87:U87,$AF87:AI87,$AT87:AW87,$BH87:BK87,$BV87:BY87)*$K$5)-SUM($CX87:CZ87),(($K$4*$K$5)-SUM($CX87:CZ87)))</f>
        <v>0</v>
      </c>
      <c r="DB87" s="299">
        <f>IF(SUM($R87:V87,$AF87:AJ87,$AT87:AX87,$BH87:BL87,$BV87:BZ87)&lt;$K$4,(SUM($R87:V87,$AF87:AJ87,$AT87:AX87,$BH87:BL87,$BV87:BZ87)*$K$5)-SUM($CX87:DA87),(($K$4*$K$5)-SUM($CX87:DA87)))</f>
        <v>0</v>
      </c>
      <c r="DC87" s="299">
        <f>IF(SUM($R87:W87,$AF87:AK87,$AT87:AY87,$BH87:BM87,$BV87:CA87)&lt;$K$4,(SUM($R87:W87,$AF87:AK87,$AT87:AY87,$BH87:BM87,$BV87:CA87)*$K$5)-SUM($CX87:DB87),(($K$4*$K$5)-SUM($CX87:DB87)))</f>
        <v>0</v>
      </c>
      <c r="DD87" s="299">
        <f>IF(SUM($R87:X87,$AF87:AL87,$AT87:AZ87,$BH87:BN87,$BV87:CB87)&lt;$K$4,(SUM($R87:X87,$AF87:AL87,$AT87:AZ87,$BH87:BN87,$BV87:CB87)*$K$5)-SUM($CX87:DC87),(($K$4*$K$5)-SUM($CX87:DC87)))</f>
        <v>0</v>
      </c>
      <c r="DE87" s="299">
        <f>IF(SUM($R87:Y87,$AF87:AM87,$AT87:BA87,$BH87:BO87,$BV87:CC87)&lt;$K$4,(SUM($R87:Y87,$AF87:AM87,$AT87:BA87,$BH87:BO87,$BV87:CC87)*$K$5)-SUM($CX87:DD87),(($K$4*$K$5)-SUM($CX87:DD87)))</f>
        <v>0</v>
      </c>
      <c r="DF87" s="299">
        <f>IF(SUM($R87:Z87,$AF87:AN87,$AT87:BB87,$BH87:BP87,$BV87:CD87)&lt;$K$4,(SUM($R87:Z87,$AF87:AN87,$AT87:BB87,$BH87:BP87,$BV87:CD87)*$K$5)-SUM($CX87:DE87),(($K$4*$K$5)-SUM($CX87:DE87)))</f>
        <v>0</v>
      </c>
      <c r="DG87" s="299">
        <f>IF(SUM($R87:AA87,$AF87:AO87,$AT87:BC87,$BH87:BQ87,$BV87:CE87)&lt;$K$4,(SUM($R87:AA87,$AF87:AO87,$AT87:BC87,$BH87:BQ87,$BV87:CE87)*$K$5)-SUM($CX87:DF87),(($K$4*$K$5)-SUM($CX87:DF87)))</f>
        <v>0</v>
      </c>
      <c r="DH87" s="299">
        <f>IF(SUM($R87:AB87,$AF87:AP87,$AT87:BD87,$BH87:BR87,$BV87:CF87)&lt;$K$4,(SUM($R87:AB87,$AF87:AP87,$AT87:BD87,$BH87:BR87,$BV87:CF87)*$K$5)-SUM($CX87:DG87),(($K$4*$K$5)-SUM($CX87:DG87)))</f>
        <v>0</v>
      </c>
      <c r="DI87" s="299">
        <f>IF(SUM($R87:AC87,$AF87:AQ87,$AT87:BE87,$BH87:BS87,$BV87:CG87)&lt;$K$4,(SUM($R87:AC87,$AF87:AQ87,$AT87:BE87,$BH87:BS87,$BV87:CG87)*$K$5)-SUM($CX87:DH87),(($K$4*$K$5)-SUM($CX87:DH87)))</f>
        <v>0</v>
      </c>
      <c r="DJ87" s="299">
        <f>IF(SUM($R87:AD87,$AF87:AR87,$AT87:BF87,$BH87:BT87,$BV87:CH87)&lt;$K$4,(SUM($R87:AD87,$AF87:AR87,$AT87:BF87,$BH87:BT87,$BV87:CH87)*$K$5)-SUM($CX87:DI87),(($K$4*$K$5)-SUM($CX87:DI87)))</f>
        <v>0</v>
      </c>
      <c r="DL87" s="299">
        <f t="shared" si="283"/>
        <v>0</v>
      </c>
      <c r="DM87" s="299">
        <f t="shared" si="283"/>
        <v>0</v>
      </c>
      <c r="DN87" s="299">
        <f t="shared" si="283"/>
        <v>0</v>
      </c>
      <c r="DO87" s="299">
        <f t="shared" si="283"/>
        <v>0</v>
      </c>
      <c r="DP87" s="299">
        <f t="shared" si="283"/>
        <v>0</v>
      </c>
      <c r="DQ87" s="299">
        <f t="shared" si="283"/>
        <v>0</v>
      </c>
      <c r="DR87" s="299">
        <f t="shared" si="283"/>
        <v>0</v>
      </c>
      <c r="DS87" s="299">
        <f t="shared" si="283"/>
        <v>0</v>
      </c>
      <c r="DT87" s="299">
        <f t="shared" si="283"/>
        <v>0</v>
      </c>
      <c r="DU87" s="299">
        <f t="shared" si="283"/>
        <v>0</v>
      </c>
      <c r="DV87" s="299">
        <f t="shared" si="283"/>
        <v>0</v>
      </c>
      <c r="DW87" s="299">
        <f t="shared" si="283"/>
        <v>0</v>
      </c>
      <c r="DX87" s="299">
        <f t="shared" si="283"/>
        <v>0</v>
      </c>
      <c r="DZ87" s="299">
        <f>IF(SUM($R87:R87,$AF87:AF87,$AT87:AT87,$BH87:BH87,$BV87:BV87)&lt;$M$4,SUM(R87,AF87,AT87,BH87,BV87)*$M$5,($M$4*$M$5-SUM(DY87:$DY87)))</f>
        <v>0</v>
      </c>
      <c r="EA87" s="299">
        <f>IF(SUM($R87:S87,$AF87:AG87,$AT87:AU87,$BH87:BI87,$BV87:BW87)&lt;$M$4,SUM(S87,AG87,AU87,BI87,BW87)*$M$5,($M$4*$M$5-SUM($DZ87:DZ87)))</f>
        <v>0</v>
      </c>
      <c r="EB87" s="299">
        <f>IF(SUM($R87:T87,$AF87:AH87,$AT87:AV87,$BH87:BJ87,$BV87:BX87)&lt;$M$4,SUM(T87,AH87,AV87,BJ87,BX87)*$M$5,($M$4*$M$5-SUM($DZ87:EA87)))</f>
        <v>0</v>
      </c>
      <c r="EC87" s="299">
        <f>IF(SUM($R87:U87,$AF87:AI87,$AT87:AW87,$BH87:BK87,$BV87:BY87)&lt;$M$4,SUM(U87,AI87,AW87,BK87,BY87)*$M$5,($M$4*$M$5-SUM($DZ87:EB87)))</f>
        <v>0</v>
      </c>
      <c r="ED87" s="299">
        <f>IF(SUM($R87:V87,$AF87:AJ87,$AT87:AX87,$BH87:BL87,$BV87:BZ87)&lt;$M$4,SUM(V87,AJ87,AX87,BL87,BZ87)*$M$5,($M$4*$M$5-SUM($DZ87:EC87)))</f>
        <v>0</v>
      </c>
      <c r="EE87" s="299">
        <f>IF(SUM($R87:W87,$AF87:AK87,$AT87:AY87,$BH87:BM87,$BV87:CA87)&lt;$M$4,SUM(W87,AK87,AY87,BM87,CA87)*$M$5,($M$4*$M$5-SUM($DZ87:ED87)))</f>
        <v>0</v>
      </c>
      <c r="EF87" s="299">
        <f>IF(SUM($R87:X87,$AF87:AL87,$AT87:AZ87,$BH87:BN87,$BV87:CB87)&lt;$M$4,SUM(X87,AL87,AZ87,BN87,CB87)*$M$5,($M$4*$M$5-SUM($DZ87:EE87)))</f>
        <v>0</v>
      </c>
      <c r="EG87" s="299">
        <f>IF(SUM($R87:Y87,$AF87:AM87,$AT87:BA87,$BH87:BO87,$BV87:CC87)&lt;$M$4,SUM(Y87,AM87,BA87,BO87,CC87)*$M$5,($M$4*$M$5-SUM($DZ87:EF87)))</f>
        <v>0</v>
      </c>
      <c r="EH87" s="299">
        <f>IF(SUM($R87:Z87,$AF87:AN87,$AT87:BB87,$BH87:BP87,$BV87:CD87)&lt;$M$4,SUM(Z87,AN87,BB87,BP87,CD87)*$M$5,($M$4*$M$5-SUM($DZ87:EG87)))</f>
        <v>0</v>
      </c>
      <c r="EI87" s="299">
        <f>IF(SUM($R87:AA87,$AF87:AO87,$AT87:BC87,$BH87:BQ87,$BV87:CE87)&lt;$M$4,SUM(AA87,AO87,BC87,BQ87,CE87)*$M$5,($M$4*$M$5-SUM($DZ87:EH87)))</f>
        <v>0</v>
      </c>
      <c r="EJ87" s="299">
        <f>IF(SUM($R87:AB87,$AF87:AP87,$AT87:BD87,$BH87:BR87,$BV87:CF87)&lt;$M$4,SUM(AB87,AP87,BD87,BR87,CF87)*$M$5,($M$4*$M$5-SUM($DZ87:EI87)))</f>
        <v>0</v>
      </c>
      <c r="EK87" s="299">
        <f>IF(SUM($R87:AC87,$AF87:AQ87,$AT87:BE87,$BH87:BS87,$BV87:CG87)&lt;$M$4,SUM(AC87,AQ87,BE87,BS87,CG87)*$M$5,($M$4*$M$5-SUM($DZ87:EJ87)))</f>
        <v>0</v>
      </c>
      <c r="EL87" s="299">
        <f>IF(SUM($R87:AD87,$AF87:AR87,$AT87:BF87,$BH87:BT87,$BV87:CH87)&lt;$M$4,SUM(AD87,AR87,BF87,BT87,CH87)*$M$5,($M$4*$M$5-SUM($DZ87:EK87)))</f>
        <v>0</v>
      </c>
      <c r="EN87" s="299">
        <f t="shared" si="284"/>
        <v>0</v>
      </c>
      <c r="EO87" s="299">
        <f t="shared" si="284"/>
        <v>0</v>
      </c>
      <c r="EP87" s="299">
        <f t="shared" si="284"/>
        <v>0</v>
      </c>
      <c r="EQ87" s="299">
        <f t="shared" si="284"/>
        <v>0</v>
      </c>
      <c r="ER87" s="299">
        <f t="shared" si="284"/>
        <v>0</v>
      </c>
      <c r="ES87" s="299">
        <f t="shared" si="284"/>
        <v>0</v>
      </c>
      <c r="ET87" s="299">
        <f t="shared" si="284"/>
        <v>0</v>
      </c>
      <c r="EU87" s="299">
        <f t="shared" si="284"/>
        <v>0</v>
      </c>
      <c r="EV87" s="299">
        <f t="shared" si="284"/>
        <v>0</v>
      </c>
      <c r="EW87" s="299">
        <f t="shared" si="284"/>
        <v>0</v>
      </c>
      <c r="EX87" s="299">
        <f t="shared" si="284"/>
        <v>0</v>
      </c>
      <c r="EY87" s="299">
        <f t="shared" si="284"/>
        <v>0</v>
      </c>
      <c r="EZ87" s="299">
        <f t="shared" si="284"/>
        <v>0</v>
      </c>
    </row>
    <row r="88" spans="1:156" x14ac:dyDescent="0.2">
      <c r="A88" s="68"/>
      <c r="B88" s="29">
        <f>+'Sales 3'!$G$24</f>
        <v>0</v>
      </c>
      <c r="C88" s="29">
        <f>SUM('Sales 3'!$G$29:$G$39)</f>
        <v>0</v>
      </c>
      <c r="D88" s="30">
        <v>0</v>
      </c>
      <c r="E88" s="29">
        <f>+'Sales 3'!$G$40</f>
        <v>0</v>
      </c>
      <c r="F88" s="29">
        <f>SUM('Sales 3'!$G$42:$G$48)</f>
        <v>0</v>
      </c>
      <c r="G88" s="63">
        <f>SUM(B88:F88)</f>
        <v>0</v>
      </c>
      <c r="H88" s="310"/>
      <c r="I88" s="302"/>
      <c r="J88" s="299">
        <f>$J$5*G88</f>
        <v>0</v>
      </c>
      <c r="K88" s="299">
        <f>$K$5*G88</f>
        <v>0</v>
      </c>
      <c r="L88" s="299">
        <f>$L$5*G88</f>
        <v>0</v>
      </c>
      <c r="M88" s="299">
        <f>IF(G88&lt;$M$4,G88*$M$5,$M$4*$M$5)</f>
        <v>0</v>
      </c>
      <c r="N88" s="299">
        <f>SUM(J88:M88)</f>
        <v>0</v>
      </c>
      <c r="O88" s="103"/>
      <c r="R88" s="65">
        <f>IF('Sales 3'!$G$10&lt;2,'PR sum'!$B88/13,0)</f>
        <v>0</v>
      </c>
      <c r="S88" s="65">
        <f>IF('Sales 3'!$G$10&lt;=2,'PR sum'!$B88/13,0)</f>
        <v>0</v>
      </c>
      <c r="T88" s="65">
        <f>IF('Sales 3'!$G$10&lt;=3,'PR sum'!$B88/13,0)</f>
        <v>0</v>
      </c>
      <c r="U88" s="65">
        <f>IF('Sales 3'!$G$10&lt;=4,'PR sum'!$B88/13,0)</f>
        <v>0</v>
      </c>
      <c r="V88" s="65">
        <f>IF('Sales 3'!$G$10&lt;=5,'PR sum'!$B88/13,0)</f>
        <v>0</v>
      </c>
      <c r="W88" s="65">
        <f>IF('Sales 3'!$G$10&lt;=6,'PR sum'!$B88/13,0)</f>
        <v>0</v>
      </c>
      <c r="X88" s="65">
        <f>IF('Sales 3'!$G$10&lt;=7,'PR sum'!$B88/13,0)</f>
        <v>0</v>
      </c>
      <c r="Y88" s="65">
        <f>IF('Sales 3'!$G$10&lt;=8,'PR sum'!$B88/13,0)</f>
        <v>0</v>
      </c>
      <c r="Z88" s="65">
        <f>IF('Sales 3'!$G$10&lt;=9,'PR sum'!$B88/13,0)</f>
        <v>0</v>
      </c>
      <c r="AA88" s="65">
        <f>IF('Sales 3'!$G$10&lt;=10,'PR sum'!$B88/13,0)</f>
        <v>0</v>
      </c>
      <c r="AB88" s="65">
        <f>IF('Sales 1'!$G$10&lt;=11,'PR sum'!$B88/13,0)</f>
        <v>0</v>
      </c>
      <c r="AC88" s="65">
        <f>IF('Sales 3'!$G$10&lt;=12,'PR sum'!$B88/13,0)</f>
        <v>0</v>
      </c>
      <c r="AD88" s="65">
        <f>IF('Sales 3'!$G$10&lt;=13,'PR sum'!$B88/13,0)</f>
        <v>0</v>
      </c>
      <c r="AF88" s="65">
        <f>IF('Sales 3'!$G$10&lt;2,'PR sum'!$C88/13,0)</f>
        <v>0</v>
      </c>
      <c r="AG88" s="65">
        <f>IF('Sales 3'!$G$10&lt;=2,'PR sum'!$C88/13,0)</f>
        <v>0</v>
      </c>
      <c r="AH88" s="65">
        <f>IF('Sales 3'!$G$10&lt;=3,'PR sum'!$C88/13,0)</f>
        <v>0</v>
      </c>
      <c r="AI88" s="65">
        <f>IF('Sales 3'!$G$10&lt;=4,'PR sum'!$C88/13,0)</f>
        <v>0</v>
      </c>
      <c r="AJ88" s="65">
        <f>IF('Sales 3'!$G$10&lt;=5,'PR sum'!$C88/13,0)</f>
        <v>0</v>
      </c>
      <c r="AK88" s="65">
        <f>IF('Sales 3'!$G$10&lt;=6,'PR sum'!$C88/13,0)</f>
        <v>0</v>
      </c>
      <c r="AL88" s="65">
        <f>IF('Sales 3'!$G$10&lt;=7,'PR sum'!$C88/13,0)</f>
        <v>0</v>
      </c>
      <c r="AM88" s="65">
        <f>IF('Sales 3'!$G$10&lt;=8,'PR sum'!$C88/13,0)</f>
        <v>0</v>
      </c>
      <c r="AN88" s="65">
        <f>IF('Sales 3'!$G$10&lt;=9,'PR sum'!$C88/13,0)</f>
        <v>0</v>
      </c>
      <c r="AO88" s="65">
        <f>IF('Sales 3'!$G$10&lt;=10,'PR sum'!$C88/13,0)</f>
        <v>0</v>
      </c>
      <c r="AP88" s="65">
        <f>IF('Sales 1'!$G$10&lt;=11,'PR sum'!$C88/13,0)</f>
        <v>0</v>
      </c>
      <c r="AQ88" s="65">
        <f>IF('Sales 3'!$G$10&lt;=12,'PR sum'!$C88/13,0)</f>
        <v>0</v>
      </c>
      <c r="AR88" s="65">
        <f>IF('Sales 3'!$G$10&lt;=13,'PR sum'!$C88/13,0)</f>
        <v>0</v>
      </c>
      <c r="AT88" s="65">
        <f>IF('Sales 3'!$G$10&lt;2,'PR sum'!$D88/13,0)</f>
        <v>0</v>
      </c>
      <c r="AU88" s="65">
        <f>IF('Sales 3'!$G$10&lt;=2,'PR sum'!$D88/13,0)</f>
        <v>0</v>
      </c>
      <c r="AV88" s="65">
        <f>IF('Sales 3'!$G$10&lt;=3,'PR sum'!$D88/13,0)</f>
        <v>0</v>
      </c>
      <c r="AW88" s="65">
        <f>IF('Sales 3'!$G$10&lt;=4,'PR sum'!$D88/13,0)</f>
        <v>0</v>
      </c>
      <c r="AX88" s="65">
        <f>IF('Sales 3'!$G$10&lt;=5,'PR sum'!$D88/13,0)</f>
        <v>0</v>
      </c>
      <c r="AY88" s="65">
        <f>IF('Sales 3'!$G$10&lt;=6,'PR sum'!$D88/13,0)</f>
        <v>0</v>
      </c>
      <c r="AZ88" s="65">
        <f>IF('Sales 3'!$G$10&lt;=7,'PR sum'!$D88/13,0)</f>
        <v>0</v>
      </c>
      <c r="BA88" s="65">
        <f>IF('Sales 3'!$G$10&lt;=8,'PR sum'!$D88/13,0)</f>
        <v>0</v>
      </c>
      <c r="BB88" s="65">
        <f>IF('Sales 3'!$G$10&lt;=9,'PR sum'!$D88/13,0)</f>
        <v>0</v>
      </c>
      <c r="BC88" s="65">
        <f>IF('Sales 3'!$G$10&lt;=10,'PR sum'!$D88/13,0)</f>
        <v>0</v>
      </c>
      <c r="BD88" s="65">
        <f>IF('Sales 1'!$G$10&lt;=11,'PR sum'!$D88/13,0)</f>
        <v>0</v>
      </c>
      <c r="BE88" s="65">
        <f>IF('Sales 3'!$G$10&lt;=12,'PR sum'!$D88/13,0)</f>
        <v>0</v>
      </c>
      <c r="BF88" s="65">
        <f>IF('Sales 3'!$G$10&lt;=13,'PR sum'!$D88/13,0)</f>
        <v>0</v>
      </c>
      <c r="BH88" s="65">
        <f>IF('Sales 3'!$G$10&lt;2,'PR sum'!$E88/13,0)</f>
        <v>0</v>
      </c>
      <c r="BI88" s="65">
        <f>IF('Sales 3'!$G$10&lt;=2,'PR sum'!$E88/13,0)</f>
        <v>0</v>
      </c>
      <c r="BJ88" s="65">
        <f>IF('Sales 3'!$G$10&lt;=3,'PR sum'!$E88/13,0)</f>
        <v>0</v>
      </c>
      <c r="BK88" s="65">
        <f>IF('Sales 3'!$G$10&lt;=4,'PR sum'!$E88/13,0)</f>
        <v>0</v>
      </c>
      <c r="BL88" s="65">
        <f>IF('Sales 3'!$G$10&lt;=5,'PR sum'!$E88/13,0)</f>
        <v>0</v>
      </c>
      <c r="BM88" s="65">
        <f>IF('Sales 3'!$G$10&lt;=6,'PR sum'!$E88/13,0)</f>
        <v>0</v>
      </c>
      <c r="BN88" s="65">
        <f>IF('Sales 3'!$G$10&lt;=7,'PR sum'!$E88/13,0)</f>
        <v>0</v>
      </c>
      <c r="BO88" s="65">
        <f>IF('Sales 3'!$G$10&lt;=8,'PR sum'!$E88/13,0)</f>
        <v>0</v>
      </c>
      <c r="BP88" s="65">
        <f>IF('Sales 3'!$G$10&lt;=9,'PR sum'!$E88/13,0)</f>
        <v>0</v>
      </c>
      <c r="BQ88" s="65">
        <f>IF('Sales 3'!$G$10&lt;=10,'PR sum'!$E88/13,0)</f>
        <v>0</v>
      </c>
      <c r="BR88" s="65">
        <f>IF('Sales 1'!$G$10&lt;=11,'PR sum'!$E88/13,0)</f>
        <v>0</v>
      </c>
      <c r="BS88" s="65">
        <f>IF('Sales 3'!$G$10&lt;=12,'PR sum'!$E88/13,0)</f>
        <v>0</v>
      </c>
      <c r="BT88" s="65">
        <f>IF('Sales 3'!$G$10&lt;=13,'PR sum'!$E88/13,0)</f>
        <v>0</v>
      </c>
      <c r="BV88" s="65">
        <f>IF('Sales 3'!$G$10&lt;2,'PR sum'!$F88/13,0)</f>
        <v>0</v>
      </c>
      <c r="BW88" s="65">
        <f>IF('Sales 3'!$G$10&lt;=2,'PR sum'!$F88/13,0)</f>
        <v>0</v>
      </c>
      <c r="BX88" s="65">
        <f>IF('Sales 3'!$G$10&lt;=3,'PR sum'!$F88/13,0)</f>
        <v>0</v>
      </c>
      <c r="BY88" s="65">
        <f>IF('Sales 3'!$G$10&lt;=4,'PR sum'!$F88/13,0)</f>
        <v>0</v>
      </c>
      <c r="BZ88" s="65">
        <f>IF('Sales 3'!$G$10&lt;=5,'PR sum'!$F88/13,0)</f>
        <v>0</v>
      </c>
      <c r="CA88" s="65">
        <f>IF('Sales 3'!$G$10&lt;=6,'PR sum'!$F88/13,0)</f>
        <v>0</v>
      </c>
      <c r="CB88" s="65">
        <f>IF('Sales 3'!$G$10&lt;=7,'PR sum'!$F88/13,0)</f>
        <v>0</v>
      </c>
      <c r="CC88" s="65">
        <f>IF('Sales 3'!$G$10&lt;=8,'PR sum'!$F88/13,0)</f>
        <v>0</v>
      </c>
      <c r="CD88" s="65">
        <f>IF('Sales 3'!$G$10&lt;=9,'PR sum'!$F88/13,0)</f>
        <v>0</v>
      </c>
      <c r="CE88" s="65">
        <f>IF('Sales 3'!$G$10&lt;=10,'PR sum'!$F88/13,0)</f>
        <v>0</v>
      </c>
      <c r="CF88" s="65">
        <f>IF('Sales 1'!$G$10&lt;=11,'PR sum'!$F88/13,0)</f>
        <v>0</v>
      </c>
      <c r="CG88" s="65">
        <f>IF('Sales 3'!$G$10&lt;=12,'PR sum'!$F88/13,0)</f>
        <v>0</v>
      </c>
      <c r="CH88" s="65">
        <f>IF('Sales 3'!$G$10&lt;=13,'PR sum'!$F88/13,0)</f>
        <v>0</v>
      </c>
      <c r="CJ88" s="299">
        <f>IF(SUM(R88,AF88,AT88,BH88,BV88)&lt;$J$4,SUM(R88,AF88,AT88,BH88,BV88)*$J$5,($J$4*$J$5))</f>
        <v>0</v>
      </c>
      <c r="CK88" s="299">
        <f>IF(SUM($R88:S88,$AF88:AG88,$AT88:AU88,$BH88:BI88,$BV88:BW88)&lt;$J$4,(SUM($R88:S88,$AF88:$AG88,$AT88:$AU88,$BH88:BI88,$BV88:BW88)*$J$5)-SUM($CJ88:CJ88),(($J$4*$J$5)-SUM($CJ88:CJ88)))</f>
        <v>0</v>
      </c>
      <c r="CL88" s="299">
        <f>IF(SUM($R88:T88,$AF88:AH88,$AT88:AV88,$BH88:BJ88,$BV88:BX88)&lt;$J$4,(SUM($R88:T88,$AF88:$AG88,$AT88:$AU88,$BH88:BJ88,$BV88:BX88)*$J$5)-SUM($CJ88:CK88),(($J$4*$J$5)-SUM($CJ88:CK88)))</f>
        <v>0</v>
      </c>
      <c r="CM88" s="299">
        <f>IF(SUM($R88:U88,$AF88:AI88,$AT88:AW88,$BH88:BK88,$BV88:BY88)&lt;$J$4,(SUM($R88:U88,$AF88:$AG88,$AT88:$AU88,$BH88:BK88,$BV88:BY88)*$J$5)-SUM($CJ88:CL88),(($J$4*$J$5)-SUM($CJ88:CL88)))</f>
        <v>0</v>
      </c>
      <c r="CN88" s="299">
        <f>IF(SUM($R88:V88,$AF88:AJ88,$AT88:AX88,$BH88:BL88,$BV88:BZ88)&lt;$J$4,(SUM($R88:V88,$AF88:$AG88,$AT88:$AU88,$BH88:BL88,$BV88:BZ88)*$J$5)-SUM($CJ88:CM88),(($J$4*$J$5)-SUM($CJ88:CM88)))</f>
        <v>0</v>
      </c>
      <c r="CO88" s="299">
        <f>IF(SUM($R88:W88,$AF88:AK88,$AT88:AY88,$BH88:BM88,$BV88:CA88)&lt;$J$4,(SUM($R88:W88,$AF88:$AG88,$AT88:$AU88,$BH88:BM88,$BV88:CA88)*$J$5)-SUM($CJ88:CN88),(($J$4*$J$5)-SUM($CJ88:CN88)))</f>
        <v>0</v>
      </c>
      <c r="CP88" s="299">
        <f>IF(SUM($R88:X88,$AF88:AL88,$AT88:AZ88,$BH88:BN88,$BV88:CB88)&lt;$J$4,(SUM($R88:X88,$AF88:$AG88,$AT88:$AU88,$BH88:BN88,$BV88:CB88)*$J$5)-SUM($CJ88:CO88),(($J$4*$J$5)-SUM($CJ88:CO88)))</f>
        <v>0</v>
      </c>
      <c r="CQ88" s="299">
        <f>IF(SUM($R88:Y88,$AF88:AM88,$AT88:BA88,$BH88:BO88,$BV88:CC88)&lt;$J$4,(SUM($R88:Y88,$AF88:$AG88,$AT88:$AU88,$BH88:BO88,$BV88:CC88)*$J$5)-SUM($CJ88:CP88),(($J$4*$J$5)-SUM($CJ88:CP88)))</f>
        <v>0</v>
      </c>
      <c r="CR88" s="299">
        <f>IF(SUM($R88:Z88,$AF88:AN88,$AT88:BB88,$BH88:BP88,$BV88:CD88)&lt;$J$4,(SUM($R88:Z88,$AF88:$AG88,$AT88:$AU88,$BH88:BP88,$BV88:CD88)*$J$5)-SUM($CJ88:CQ88),(($J$4*$J$5)-SUM($CJ88:CQ88)))</f>
        <v>0</v>
      </c>
      <c r="CS88" s="299">
        <f>IF(SUM($R88:AA88,$AF88:AO88,$AT88:BC88,$BH88:BQ88,$BV88:CE88)&lt;$J$4,(SUM($R88:AA88,$AF88:$AG88,$AT88:$AU88,$BH88:BQ88,$BV88:CE88)*$J$5)-SUM($CJ88:CR88),(($J$4*$J$5)-SUM($CJ88:CR88)))</f>
        <v>0</v>
      </c>
      <c r="CT88" s="299">
        <f>IF(SUM($R88:AB88,$AF88:AP88,$AT88:BD88,$BH88:BR88,$BV88:CF88)&lt;$J$4,(SUM($R88:AB88,$AF88:$AG88,$AT88:$AU88,$BH88:BR88,$BV88:CF88)*$J$5)-SUM($CJ88:CS88),(($J$4*$J$5)-SUM($CJ88:CS88)))</f>
        <v>0</v>
      </c>
      <c r="CU88" s="299">
        <f>IF(SUM($R88:AC88,$AF88:AQ88,$AT88:BE88,$BH88:BS88,$BV88:CG88)&lt;$J$4,(SUM($R88:AC88,$AF88:$AG88,$AT88:$AU88,$BH88:BS88,$BV88:CG88)*$J$5)-SUM($CJ88:CT88),(($J$4*$J$5)-SUM($CJ88:CT88)))</f>
        <v>0</v>
      </c>
      <c r="CV88" s="299">
        <f>IF(SUM($R88:AD88,$AF88:AR88,$AT88:BF88,$BH88:BT88,$BV88:CH88)&lt;$J$4,(SUM($R88:AD88,$AF88:$AG88,$AT88:$AU88,$BH88:BT88,$BV88:CH88)*$J$5)-SUM($CJ88:CU88),(($J$4*$J$5)-SUM($CJ88:CU88)))</f>
        <v>0</v>
      </c>
      <c r="CX88" s="299">
        <f t="shared" si="282"/>
        <v>0</v>
      </c>
      <c r="CY88" s="299">
        <f>IF(SUM($R88:S88,$AF88:AG88,$AT88:AU88,$BH88:BI88,$BV88:BW88)&lt;$K$4,(SUM($R88:S88,$AF88:AG88,$AT88:AU88,$BH88:BI88,$BV88:BW88)*$K$5)-SUM($CX88),(($K$4*$K$5)-SUM($CX88)))</f>
        <v>0</v>
      </c>
      <c r="CZ88" s="299">
        <f>IF(SUM($R88:T88,$AF88:AH88,$AT88:AV88,$BH88:BJ88,$BV88:BX88)&lt;$K$4,(SUM($R88:T88,$AF88:AH88,$AT88:AV88,$BH88:BJ88,$BV88:BX88)*$K$5)-SUM($CX88:CY88),(($K$4*$K$5)-SUM($CX88:CY88)))</f>
        <v>0</v>
      </c>
      <c r="DA88" s="299">
        <f>IF(SUM($R88:U88,$AF88:AI88,$AT88:AW88,$BH88:BK88,$BV88:BY88)&lt;$K$4,(SUM($R88:U88,$AF88:AI88,$AT88:AW88,$BH88:BK88,$BV88:BY88)*$K$5)-SUM($CX88:CZ88),(($K$4*$K$5)-SUM($CX88:CZ88)))</f>
        <v>0</v>
      </c>
      <c r="DB88" s="299">
        <f>IF(SUM($R88:V88,$AF88:AJ88,$AT88:AX88,$BH88:BL88,$BV88:BZ88)&lt;$K$4,(SUM($R88:V88,$AF88:AJ88,$AT88:AX88,$BH88:BL88,$BV88:BZ88)*$K$5)-SUM($CX88:DA88),(($K$4*$K$5)-SUM($CX88:DA88)))</f>
        <v>0</v>
      </c>
      <c r="DC88" s="299">
        <f>IF(SUM($R88:W88,$AF88:AK88,$AT88:AY88,$BH88:BM88,$BV88:CA88)&lt;$K$4,(SUM($R88:W88,$AF88:AK88,$AT88:AY88,$BH88:BM88,$BV88:CA88)*$K$5)-SUM($CX88:DB88),(($K$4*$K$5)-SUM($CX88:DB88)))</f>
        <v>0</v>
      </c>
      <c r="DD88" s="299">
        <f>IF(SUM($R88:X88,$AF88:AL88,$AT88:AZ88,$BH88:BN88,$BV88:CB88)&lt;$K$4,(SUM($R88:X88,$AF88:AL88,$AT88:AZ88,$BH88:BN88,$BV88:CB88)*$K$5)-SUM($CX88:DC88),(($K$4*$K$5)-SUM($CX88:DC88)))</f>
        <v>0</v>
      </c>
      <c r="DE88" s="299">
        <f>IF(SUM($R88:Y88,$AF88:AM88,$AT88:BA88,$BH88:BO88,$BV88:CC88)&lt;$K$4,(SUM($R88:Y88,$AF88:AM88,$AT88:BA88,$BH88:BO88,$BV88:CC88)*$K$5)-SUM($CX88:DD88),(($K$4*$K$5)-SUM($CX88:DD88)))</f>
        <v>0</v>
      </c>
      <c r="DF88" s="299">
        <f>IF(SUM($R88:Z88,$AF88:AN88,$AT88:BB88,$BH88:BP88,$BV88:CD88)&lt;$K$4,(SUM($R88:Z88,$AF88:AN88,$AT88:BB88,$BH88:BP88,$BV88:CD88)*$K$5)-SUM($CX88:DE88),(($K$4*$K$5)-SUM($CX88:DE88)))</f>
        <v>0</v>
      </c>
      <c r="DG88" s="299">
        <f>IF(SUM($R88:AA88,$AF88:AO88,$AT88:BC88,$BH88:BQ88,$BV88:CE88)&lt;$K$4,(SUM($R88:AA88,$AF88:AO88,$AT88:BC88,$BH88:BQ88,$BV88:CE88)*$K$5)-SUM($CX88:DF88),(($K$4*$K$5)-SUM($CX88:DF88)))</f>
        <v>0</v>
      </c>
      <c r="DH88" s="299">
        <f>IF(SUM($R88:AB88,$AF88:AP88,$AT88:BD88,$BH88:BR88,$BV88:CF88)&lt;$K$4,(SUM($R88:AB88,$AF88:AP88,$AT88:BD88,$BH88:BR88,$BV88:CF88)*$K$5)-SUM($CX88:DG88),(($K$4*$K$5)-SUM($CX88:DG88)))</f>
        <v>0</v>
      </c>
      <c r="DI88" s="299">
        <f>IF(SUM($R88:AC88,$AF88:AQ88,$AT88:BE88,$BH88:BS88,$BV88:CG88)&lt;$K$4,(SUM($R88:AC88,$AF88:AQ88,$AT88:BE88,$BH88:BS88,$BV88:CG88)*$K$5)-SUM($CX88:DH88),(($K$4*$K$5)-SUM($CX88:DH88)))</f>
        <v>0</v>
      </c>
      <c r="DJ88" s="299">
        <f>IF(SUM($R88:AD88,$AF88:AR88,$AT88:BF88,$BH88:BT88,$BV88:CH88)&lt;$K$4,(SUM($R88:AD88,$AF88:AR88,$AT88:BF88,$BH88:BT88,$BV88:CH88)*$K$5)-SUM($CX88:DI88),(($K$4*$K$5)-SUM($CX88:DI88)))</f>
        <v>0</v>
      </c>
      <c r="DL88" s="299">
        <f t="shared" si="283"/>
        <v>0</v>
      </c>
      <c r="DM88" s="299">
        <f t="shared" si="283"/>
        <v>0</v>
      </c>
      <c r="DN88" s="299">
        <f t="shared" si="283"/>
        <v>0</v>
      </c>
      <c r="DO88" s="299">
        <f t="shared" si="283"/>
        <v>0</v>
      </c>
      <c r="DP88" s="299">
        <f t="shared" si="283"/>
        <v>0</v>
      </c>
      <c r="DQ88" s="299">
        <f t="shared" si="283"/>
        <v>0</v>
      </c>
      <c r="DR88" s="299">
        <f t="shared" si="283"/>
        <v>0</v>
      </c>
      <c r="DS88" s="299">
        <f t="shared" si="283"/>
        <v>0</v>
      </c>
      <c r="DT88" s="299">
        <f t="shared" si="283"/>
        <v>0</v>
      </c>
      <c r="DU88" s="299">
        <f t="shared" si="283"/>
        <v>0</v>
      </c>
      <c r="DV88" s="299">
        <f t="shared" si="283"/>
        <v>0</v>
      </c>
      <c r="DW88" s="299">
        <f t="shared" si="283"/>
        <v>0</v>
      </c>
      <c r="DX88" s="299">
        <f t="shared" si="283"/>
        <v>0</v>
      </c>
      <c r="DZ88" s="299">
        <f>IF(SUM($R88:R88,$AF88:AF88,$AT88:AT88,$BH88:BH88,$BV88:BV88)&lt;$M$4,SUM(R88,AF88,AT88,BH88,BV88)*$M$5,($M$4*$M$5-SUM(DY88:$DY88)))</f>
        <v>0</v>
      </c>
      <c r="EA88" s="299">
        <f>IF(SUM($R88:S88,$AF88:AG88,$AT88:AU88,$BH88:BI88,$BV88:BW88)&lt;$M$4,SUM(S88,AG88,AU88,BI88,BW88)*$M$5,($M$4*$M$5-SUM($DZ88:DZ88)))</f>
        <v>0</v>
      </c>
      <c r="EB88" s="299">
        <f>IF(SUM($R88:T88,$AF88:AH88,$AT88:AV88,$BH88:BJ88,$BV88:BX88)&lt;$M$4,SUM(T88,AH88,AV88,BJ88,BX88)*$M$5,($M$4*$M$5-SUM($DZ88:EA88)))</f>
        <v>0</v>
      </c>
      <c r="EC88" s="299">
        <f>IF(SUM($R88:U88,$AF88:AI88,$AT88:AW88,$BH88:BK88,$BV88:BY88)&lt;$M$4,SUM(U88,AI88,AW88,BK88,BY88)*$M$5,($M$4*$M$5-SUM($DZ88:EB88)))</f>
        <v>0</v>
      </c>
      <c r="ED88" s="299">
        <f>IF(SUM($R88:V88,$AF88:AJ88,$AT88:AX88,$BH88:BL88,$BV88:BZ88)&lt;$M$4,SUM(V88,AJ88,AX88,BL88,BZ88)*$M$5,($M$4*$M$5-SUM($DZ88:EC88)))</f>
        <v>0</v>
      </c>
      <c r="EE88" s="299">
        <f>IF(SUM($R88:W88,$AF88:AK88,$AT88:AY88,$BH88:BM88,$BV88:CA88)&lt;$M$4,SUM(W88,AK88,AY88,BM88,CA88)*$M$5,($M$4*$M$5-SUM($DZ88:ED88)))</f>
        <v>0</v>
      </c>
      <c r="EF88" s="299">
        <f>IF(SUM($R88:X88,$AF88:AL88,$AT88:AZ88,$BH88:BN88,$BV88:CB88)&lt;$M$4,SUM(X88,AL88,AZ88,BN88,CB88)*$M$5,($M$4*$M$5-SUM($DZ88:EE88)))</f>
        <v>0</v>
      </c>
      <c r="EG88" s="299">
        <f>IF(SUM($R88:Y88,$AF88:AM88,$AT88:BA88,$BH88:BO88,$BV88:CC88)&lt;$M$4,SUM(Y88,AM88,BA88,BO88,CC88)*$M$5,($M$4*$M$5-SUM($DZ88:EF88)))</f>
        <v>0</v>
      </c>
      <c r="EH88" s="299">
        <f>IF(SUM($R88:Z88,$AF88:AN88,$AT88:BB88,$BH88:BP88,$BV88:CD88)&lt;$M$4,SUM(Z88,AN88,BB88,BP88,CD88)*$M$5,($M$4*$M$5-SUM($DZ88:EG88)))</f>
        <v>0</v>
      </c>
      <c r="EI88" s="299">
        <f>IF(SUM($R88:AA88,$AF88:AO88,$AT88:BC88,$BH88:BQ88,$BV88:CE88)&lt;$M$4,SUM(AA88,AO88,BC88,BQ88,CE88)*$M$5,($M$4*$M$5-SUM($DZ88:EH88)))</f>
        <v>0</v>
      </c>
      <c r="EJ88" s="299">
        <f>IF(SUM($R88:AB88,$AF88:AP88,$AT88:BD88,$BH88:BR88,$BV88:CF88)&lt;$M$4,SUM(AB88,AP88,BD88,BR88,CF88)*$M$5,($M$4*$M$5-SUM($DZ88:EI88)))</f>
        <v>0</v>
      </c>
      <c r="EK88" s="299">
        <f>IF(SUM($R88:AC88,$AF88:AQ88,$AT88:BE88,$BH88:BS88,$BV88:CG88)&lt;$M$4,SUM(AC88,AQ88,BE88,BS88,CG88)*$M$5,($M$4*$M$5-SUM($DZ88:EJ88)))</f>
        <v>0</v>
      </c>
      <c r="EL88" s="299">
        <f>IF(SUM($R88:AD88,$AF88:AR88,$AT88:BF88,$BH88:BT88,$BV88:CH88)&lt;$M$4,SUM(AD88,AR88,BF88,BT88,CH88)*$M$5,($M$4*$M$5-SUM($DZ88:EK88)))</f>
        <v>0</v>
      </c>
      <c r="EN88" s="299">
        <f t="shared" si="284"/>
        <v>0</v>
      </c>
      <c r="EO88" s="299">
        <f t="shared" si="284"/>
        <v>0</v>
      </c>
      <c r="EP88" s="299">
        <f t="shared" si="284"/>
        <v>0</v>
      </c>
      <c r="EQ88" s="299">
        <f t="shared" si="284"/>
        <v>0</v>
      </c>
      <c r="ER88" s="299">
        <f t="shared" si="284"/>
        <v>0</v>
      </c>
      <c r="ES88" s="299">
        <f t="shared" si="284"/>
        <v>0</v>
      </c>
      <c r="ET88" s="299">
        <f t="shared" si="284"/>
        <v>0</v>
      </c>
      <c r="EU88" s="299">
        <f t="shared" si="284"/>
        <v>0</v>
      </c>
      <c r="EV88" s="299">
        <f t="shared" si="284"/>
        <v>0</v>
      </c>
      <c r="EW88" s="299">
        <f t="shared" si="284"/>
        <v>0</v>
      </c>
      <c r="EX88" s="299">
        <f t="shared" si="284"/>
        <v>0</v>
      </c>
      <c r="EY88" s="299">
        <f t="shared" si="284"/>
        <v>0</v>
      </c>
      <c r="EZ88" s="299">
        <f t="shared" si="284"/>
        <v>0</v>
      </c>
    </row>
    <row r="89" spans="1:156" x14ac:dyDescent="0.2">
      <c r="A89" s="68"/>
      <c r="B89" s="29">
        <f>+'Sales 4'!$G$24</f>
        <v>0</v>
      </c>
      <c r="C89" s="29">
        <f>SUM('Sales 4'!$G$29:$G$39)</f>
        <v>0</v>
      </c>
      <c r="D89" s="30">
        <v>0</v>
      </c>
      <c r="E89" s="29">
        <f>+'Sales 4'!$G$40</f>
        <v>0</v>
      </c>
      <c r="F89" s="29">
        <f>SUM('Sales 4'!$G$42:$G$48)</f>
        <v>0</v>
      </c>
      <c r="G89" s="63">
        <f>SUM(B89:F89)</f>
        <v>0</v>
      </c>
      <c r="H89" s="310"/>
      <c r="I89" s="302"/>
      <c r="J89" s="299">
        <f>$J$5*G89</f>
        <v>0</v>
      </c>
      <c r="K89" s="299">
        <f>$K$5*G89</f>
        <v>0</v>
      </c>
      <c r="L89" s="299">
        <f>$L$5*G89</f>
        <v>0</v>
      </c>
      <c r="M89" s="299">
        <f>IF(G89&lt;$M$4,G89*$M$5,$M$4*$M$5)</f>
        <v>0</v>
      </c>
      <c r="N89" s="299">
        <f>SUM(J89:M89)</f>
        <v>0</v>
      </c>
      <c r="O89" s="103"/>
      <c r="R89" s="65">
        <f>IF('Sales 4'!$G$10&lt;2,'PR sum'!$B89/13,0)</f>
        <v>0</v>
      </c>
      <c r="S89" s="65">
        <f>IF('Sales 4'!$G$10&lt;=2,'PR sum'!$B89/13,0)</f>
        <v>0</v>
      </c>
      <c r="T89" s="65">
        <f>IF('Sales 4'!$G$10&lt;=3,'PR sum'!$B89/13,0)</f>
        <v>0</v>
      </c>
      <c r="U89" s="65">
        <f>IF('Sales 4'!$G$10&lt;=4,'PR sum'!$B89/13,0)</f>
        <v>0</v>
      </c>
      <c r="V89" s="65">
        <f>IF('Sales 4'!$G$10&lt;=5,'PR sum'!$B89/13,0)</f>
        <v>0</v>
      </c>
      <c r="W89" s="65">
        <f>IF('Sales 4'!$G$10&lt;=6,'PR sum'!$B89/13,0)</f>
        <v>0</v>
      </c>
      <c r="X89" s="65">
        <f>IF('Sales 4'!$G$10&lt;=7,'PR sum'!$B89/13,0)</f>
        <v>0</v>
      </c>
      <c r="Y89" s="65">
        <f>IF('Sales 4'!$G$10&lt;=8,'PR sum'!$B89/13,0)</f>
        <v>0</v>
      </c>
      <c r="Z89" s="65">
        <f>IF('Sales 4'!$G$10&lt;=9,'PR sum'!$B89/13,0)</f>
        <v>0</v>
      </c>
      <c r="AA89" s="65">
        <f>IF('Sales 4'!$G$10&lt;=10,'PR sum'!$B89/13,0)</f>
        <v>0</v>
      </c>
      <c r="AB89" s="65">
        <f>IF('Sales 1'!$G$10&lt;=11,'PR sum'!$B89/13,0)</f>
        <v>0</v>
      </c>
      <c r="AC89" s="65">
        <f>IF('Sales 4'!$G$10&lt;=12,'PR sum'!$B89/13,0)</f>
        <v>0</v>
      </c>
      <c r="AD89" s="65">
        <f>IF('Sales 4'!$G$10&lt;=13,'PR sum'!$B89/13,0)</f>
        <v>0</v>
      </c>
      <c r="AF89" s="65">
        <f>IF('Sales 4'!$G$10&lt;2,'PR sum'!$C89/13,0)</f>
        <v>0</v>
      </c>
      <c r="AG89" s="65">
        <f>IF('Sales 4'!$G$10&lt;=2,'PR sum'!$C89/13,0)</f>
        <v>0</v>
      </c>
      <c r="AH89" s="65">
        <f>IF('Sales 4'!$G$10&lt;=3,'PR sum'!$C89/13,0)</f>
        <v>0</v>
      </c>
      <c r="AI89" s="65">
        <f>IF('Sales 4'!$G$10&lt;=4,'PR sum'!$C89/13,0)</f>
        <v>0</v>
      </c>
      <c r="AJ89" s="65">
        <f>IF('Sales 4'!$G$10&lt;=5,'PR sum'!$C89/13,0)</f>
        <v>0</v>
      </c>
      <c r="AK89" s="65">
        <f>IF('Sales 4'!$G$10&lt;=6,'PR sum'!$C89/13,0)</f>
        <v>0</v>
      </c>
      <c r="AL89" s="65">
        <f>IF('Sales 4'!$G$10&lt;=7,'PR sum'!$C89/13,0)</f>
        <v>0</v>
      </c>
      <c r="AM89" s="65">
        <f>IF('Sales 4'!$G$10&lt;=8,'PR sum'!$C89/13,0)</f>
        <v>0</v>
      </c>
      <c r="AN89" s="65">
        <f>IF('Sales 4'!$G$10&lt;=9,'PR sum'!$C89/13,0)</f>
        <v>0</v>
      </c>
      <c r="AO89" s="65">
        <f>IF('Sales 4'!$G$10&lt;=10,'PR sum'!$C89/13,0)</f>
        <v>0</v>
      </c>
      <c r="AP89" s="65">
        <f>IF('Sales 1'!$G$10&lt;=11,'PR sum'!$C89/13,0)</f>
        <v>0</v>
      </c>
      <c r="AQ89" s="65">
        <f>IF('Sales 4'!$G$10&lt;=12,'PR sum'!$C89/13,0)</f>
        <v>0</v>
      </c>
      <c r="AR89" s="65">
        <f>IF('Sales 4'!$G$10&lt;=13,'PR sum'!$C89/13,0)</f>
        <v>0</v>
      </c>
      <c r="AT89" s="65">
        <f>IF('Sales 4'!$G$10&lt;2,'PR sum'!$D89/13,0)</f>
        <v>0</v>
      </c>
      <c r="AU89" s="65">
        <f>IF('Sales 4'!$G$10&lt;=2,'PR sum'!$D89/13,0)</f>
        <v>0</v>
      </c>
      <c r="AV89" s="65">
        <f>IF('Sales 4'!$G$10&lt;=3,'PR sum'!$D89/13,0)</f>
        <v>0</v>
      </c>
      <c r="AW89" s="65">
        <f>IF('Sales 4'!$G$10&lt;=4,'PR sum'!$D89/13,0)</f>
        <v>0</v>
      </c>
      <c r="AX89" s="65">
        <f>IF('Sales 4'!$G$10&lt;=5,'PR sum'!$D89/13,0)</f>
        <v>0</v>
      </c>
      <c r="AY89" s="65">
        <f>IF('Sales 4'!$G$10&lt;=6,'PR sum'!$D89/13,0)</f>
        <v>0</v>
      </c>
      <c r="AZ89" s="65">
        <f>IF('Sales 4'!$G$10&lt;=7,'PR sum'!$D89/13,0)</f>
        <v>0</v>
      </c>
      <c r="BA89" s="65">
        <f>IF('Sales 4'!$G$10&lt;=8,'PR sum'!$D89/13,0)</f>
        <v>0</v>
      </c>
      <c r="BB89" s="65">
        <f>IF('Sales 4'!$G$10&lt;=9,'PR sum'!$D89/13,0)</f>
        <v>0</v>
      </c>
      <c r="BC89" s="65">
        <f>IF('Sales 4'!$G$10&lt;=10,'PR sum'!$D89/13,0)</f>
        <v>0</v>
      </c>
      <c r="BD89" s="65">
        <f>IF('Sales 1'!$G$10&lt;=11,'PR sum'!$D89/13,0)</f>
        <v>0</v>
      </c>
      <c r="BE89" s="65">
        <f>IF('Sales 4'!$G$10&lt;=12,'PR sum'!$D89/13,0)</f>
        <v>0</v>
      </c>
      <c r="BF89" s="65">
        <f>IF('Sales 4'!$G$10&lt;=13,'PR sum'!$D89/13,0)</f>
        <v>0</v>
      </c>
      <c r="BH89" s="65">
        <f>IF('Sales 4'!$G$10&lt;2,'PR sum'!$E89/13,0)</f>
        <v>0</v>
      </c>
      <c r="BI89" s="65">
        <f>IF('Sales 4'!$G$10&lt;=2,'PR sum'!$E89/13,0)</f>
        <v>0</v>
      </c>
      <c r="BJ89" s="65">
        <f>IF('Sales 4'!$G$10&lt;=3,'PR sum'!$E89/13,0)</f>
        <v>0</v>
      </c>
      <c r="BK89" s="65">
        <f>IF('Sales 4'!$G$10&lt;=4,'PR sum'!$E89/13,0)</f>
        <v>0</v>
      </c>
      <c r="BL89" s="65">
        <f>IF('Sales 4'!$G$10&lt;=5,'PR sum'!$E89/13,0)</f>
        <v>0</v>
      </c>
      <c r="BM89" s="65">
        <f>IF('Sales 4'!$G$10&lt;=6,'PR sum'!$E89/13,0)</f>
        <v>0</v>
      </c>
      <c r="BN89" s="65">
        <f>IF('Sales 4'!$G$10&lt;=7,'PR sum'!$E89/13,0)</f>
        <v>0</v>
      </c>
      <c r="BO89" s="65">
        <f>IF('Sales 4'!$G$10&lt;=8,'PR sum'!$E89/13,0)</f>
        <v>0</v>
      </c>
      <c r="BP89" s="65">
        <f>IF('Sales 4'!$G$10&lt;=9,'PR sum'!$E89/13,0)</f>
        <v>0</v>
      </c>
      <c r="BQ89" s="65">
        <f>IF('Sales 4'!$G$10&lt;=10,'PR sum'!$E89/13,0)</f>
        <v>0</v>
      </c>
      <c r="BR89" s="65">
        <f>IF('Sales 1'!$G$10&lt;=11,'PR sum'!$E89/13,0)</f>
        <v>0</v>
      </c>
      <c r="BS89" s="65">
        <f>IF('Sales 4'!$G$10&lt;=12,'PR sum'!$E89/13,0)</f>
        <v>0</v>
      </c>
      <c r="BT89" s="65">
        <f>IF('Sales 4'!$G$10&lt;=13,'PR sum'!$E89/13,0)</f>
        <v>0</v>
      </c>
      <c r="BV89" s="65">
        <f>IF('Sales 4'!$G$10&lt;2,'PR sum'!$F89/13,0)</f>
        <v>0</v>
      </c>
      <c r="BW89" s="65">
        <f>IF('Sales 4'!$G$10&lt;=2,'PR sum'!$F89/13,0)</f>
        <v>0</v>
      </c>
      <c r="BX89" s="65">
        <f>IF('Sales 4'!$G$10&lt;=3,'PR sum'!$F89/13,0)</f>
        <v>0</v>
      </c>
      <c r="BY89" s="65">
        <f>IF('Sales 4'!$G$10&lt;=4,'PR sum'!$F89/13,0)</f>
        <v>0</v>
      </c>
      <c r="BZ89" s="65">
        <f>IF('Sales 4'!$G$10&lt;=5,'PR sum'!$F89/13,0)</f>
        <v>0</v>
      </c>
      <c r="CA89" s="65">
        <f>IF('Sales 4'!$G$10&lt;=6,'PR sum'!$F89/13,0)</f>
        <v>0</v>
      </c>
      <c r="CB89" s="65">
        <f>IF('Sales 4'!$G$10&lt;=7,'PR sum'!$F89/13,0)</f>
        <v>0</v>
      </c>
      <c r="CC89" s="65">
        <f>IF('Sales 4'!$G$10&lt;=8,'PR sum'!$F89/13,0)</f>
        <v>0</v>
      </c>
      <c r="CD89" s="65">
        <f>IF('Sales 4'!$G$10&lt;=9,'PR sum'!$F89/13,0)</f>
        <v>0</v>
      </c>
      <c r="CE89" s="65">
        <f>IF('Sales 4'!$G$10&lt;=10,'PR sum'!$F89/13,0)</f>
        <v>0</v>
      </c>
      <c r="CF89" s="65">
        <f>IF('Sales 1'!$G$10&lt;=11,'PR sum'!$F89/13,0)</f>
        <v>0</v>
      </c>
      <c r="CG89" s="65">
        <f>IF('Sales 4'!$G$10&lt;=12,'PR sum'!$F89/13,0)</f>
        <v>0</v>
      </c>
      <c r="CH89" s="65">
        <f>IF('Sales 4'!$G$10&lt;=13,'PR sum'!$F89/13,0)</f>
        <v>0</v>
      </c>
      <c r="CJ89" s="299">
        <f>IF(SUM(R89,AF89,AT89,BH89,BV89)&lt;$J$4,SUM(R89,AF89,AT89,BH89,BV89)*$J$5,($J$4*$J$5))</f>
        <v>0</v>
      </c>
      <c r="CK89" s="299">
        <f>IF(SUM($R89:S89,$AF89:AG89,$AT89:AU89,$BH89:BI89,$BV89:BW89)&lt;$J$4,(SUM($R89:S89,$AF89:$AG89,$AT89:$AU89,$BH89:BI89,$BV89:BW89)*$J$5)-SUM($CJ89:CJ89),(($J$4*$J$5)-SUM($CJ89:CJ89)))</f>
        <v>0</v>
      </c>
      <c r="CL89" s="299">
        <f>IF(SUM($R89:T89,$AF89:AH89,$AT89:AV89,$BH89:BJ89,$BV89:BX89)&lt;$J$4,(SUM($R89:T89,$AF89:$AG89,$AT89:$AU89,$BH89:BJ89,$BV89:BX89)*$J$5)-SUM($CJ89:CK89),(($J$4*$J$5)-SUM($CJ89:CK89)))</f>
        <v>0</v>
      </c>
      <c r="CM89" s="299">
        <f>IF(SUM($R89:U89,$AF89:AI89,$AT89:AW89,$BH89:BK89,$BV89:BY89)&lt;$J$4,(SUM($R89:U89,$AF89:$AG89,$AT89:$AU89,$BH89:BK89,$BV89:BY89)*$J$5)-SUM($CJ89:CL89),(($J$4*$J$5)-SUM($CJ89:CL89)))</f>
        <v>0</v>
      </c>
      <c r="CN89" s="299">
        <f>IF(SUM($R89:V89,$AF89:AJ89,$AT89:AX89,$BH89:BL89,$BV89:BZ89)&lt;$J$4,(SUM($R89:V89,$AF89:$AG89,$AT89:$AU89,$BH89:BL89,$BV89:BZ89)*$J$5)-SUM($CJ89:CM89),(($J$4*$J$5)-SUM($CJ89:CM89)))</f>
        <v>0</v>
      </c>
      <c r="CO89" s="299">
        <f>IF(SUM($R89:W89,$AF89:AK89,$AT89:AY89,$BH89:BM89,$BV89:CA89)&lt;$J$4,(SUM($R89:W89,$AF89:$AG89,$AT89:$AU89,$BH89:BM89,$BV89:CA89)*$J$5)-SUM($CJ89:CN89),(($J$4*$J$5)-SUM($CJ89:CN89)))</f>
        <v>0</v>
      </c>
      <c r="CP89" s="299">
        <f>IF(SUM($R89:X89,$AF89:AL89,$AT89:AZ89,$BH89:BN89,$BV89:CB89)&lt;$J$4,(SUM($R89:X89,$AF89:$AG89,$AT89:$AU89,$BH89:BN89,$BV89:CB89)*$J$5)-SUM($CJ89:CO89),(($J$4*$J$5)-SUM($CJ89:CO89)))</f>
        <v>0</v>
      </c>
      <c r="CQ89" s="299">
        <f>IF(SUM($R89:Y89,$AF89:AM89,$AT89:BA89,$BH89:BO89,$BV89:CC89)&lt;$J$4,(SUM($R89:Y89,$AF89:$AG89,$AT89:$AU89,$BH89:BO89,$BV89:CC89)*$J$5)-SUM($CJ89:CP89),(($J$4*$J$5)-SUM($CJ89:CP89)))</f>
        <v>0</v>
      </c>
      <c r="CR89" s="299">
        <f>IF(SUM($R89:Z89,$AF89:AN89,$AT89:BB89,$BH89:BP89,$BV89:CD89)&lt;$J$4,(SUM($R89:Z89,$AF89:$AG89,$AT89:$AU89,$BH89:BP89,$BV89:CD89)*$J$5)-SUM($CJ89:CQ89),(($J$4*$J$5)-SUM($CJ89:CQ89)))</f>
        <v>0</v>
      </c>
      <c r="CS89" s="299">
        <f>IF(SUM($R89:AA89,$AF89:AO89,$AT89:BC89,$BH89:BQ89,$BV89:CE89)&lt;$J$4,(SUM($R89:AA89,$AF89:$AG89,$AT89:$AU89,$BH89:BQ89,$BV89:CE89)*$J$5)-SUM($CJ89:CR89),(($J$4*$J$5)-SUM($CJ89:CR89)))</f>
        <v>0</v>
      </c>
      <c r="CT89" s="299">
        <f>IF(SUM($R89:AB89,$AF89:AP89,$AT89:BD89,$BH89:BR89,$BV89:CF89)&lt;$J$4,(SUM($R89:AB89,$AF89:$AG89,$AT89:$AU89,$BH89:BR89,$BV89:CF89)*$J$5)-SUM($CJ89:CS89),(($J$4*$J$5)-SUM($CJ89:CS89)))</f>
        <v>0</v>
      </c>
      <c r="CU89" s="299">
        <f>IF(SUM($R89:AC89,$AF89:AQ89,$AT89:BE89,$BH89:BS89,$BV89:CG89)&lt;$J$4,(SUM($R89:AC89,$AF89:$AG89,$AT89:$AU89,$BH89:BS89,$BV89:CG89)*$J$5)-SUM($CJ89:CT89),(($J$4*$J$5)-SUM($CJ89:CT89)))</f>
        <v>0</v>
      </c>
      <c r="CV89" s="299">
        <f>IF(SUM($R89:AD89,$AF89:AR89,$AT89:BF89,$BH89:BT89,$BV89:CH89)&lt;$J$4,(SUM($R89:AD89,$AF89:$AG89,$AT89:$AU89,$BH89:BT89,$BV89:CH89)*$J$5)-SUM($CJ89:CU89),(($J$4*$J$5)-SUM($CJ89:CU89)))</f>
        <v>0</v>
      </c>
      <c r="CX89" s="299">
        <f t="shared" si="282"/>
        <v>0</v>
      </c>
      <c r="CY89" s="299">
        <f>IF(SUM($R89:S89,$AF89:AG89,$AT89:AU89,$BH89:BI89,$BV89:BW89)&lt;$K$4,(SUM($R89:S89,$AF89:AG89,$AT89:AU89,$BH89:BI89,$BV89:BW89)*$K$5)-SUM($CX89),(($K$4*$K$5)-SUM($CX89)))</f>
        <v>0</v>
      </c>
      <c r="CZ89" s="299">
        <f>IF(SUM($R89:T89,$AF89:AH89,$AT89:AV89,$BH89:BJ89,$BV89:BX89)&lt;$K$4,(SUM($R89:T89,$AF89:AH89,$AT89:AV89,$BH89:BJ89,$BV89:BX89)*$K$5)-SUM($CX89:CY89),(($K$4*$K$5)-SUM($CX89:CY89)))</f>
        <v>0</v>
      </c>
      <c r="DA89" s="299">
        <f>IF(SUM($R89:U89,$AF89:AI89,$AT89:AW89,$BH89:BK89,$BV89:BY89)&lt;$K$4,(SUM($R89:U89,$AF89:AI89,$AT89:AW89,$BH89:BK89,$BV89:BY89)*$K$5)-SUM($CX89:CZ89),(($K$4*$K$5)-SUM($CX89:CZ89)))</f>
        <v>0</v>
      </c>
      <c r="DB89" s="299">
        <f>IF(SUM($R89:V89,$AF89:AJ89,$AT89:AX89,$BH89:BL89,$BV89:BZ89)&lt;$K$4,(SUM($R89:V89,$AF89:AJ89,$AT89:AX89,$BH89:BL89,$BV89:BZ89)*$K$5)-SUM($CX89:DA89),(($K$4*$K$5)-SUM($CX89:DA89)))</f>
        <v>0</v>
      </c>
      <c r="DC89" s="299">
        <f>IF(SUM($R89:W89,$AF89:AK89,$AT89:AY89,$BH89:BM89,$BV89:CA89)&lt;$K$4,(SUM($R89:W89,$AF89:AK89,$AT89:AY89,$BH89:BM89,$BV89:CA89)*$K$5)-SUM($CX89:DB89),(($K$4*$K$5)-SUM($CX89:DB89)))</f>
        <v>0</v>
      </c>
      <c r="DD89" s="299">
        <f>IF(SUM($R89:X89,$AF89:AL89,$AT89:AZ89,$BH89:BN89,$BV89:CB89)&lt;$K$4,(SUM($R89:X89,$AF89:AL89,$AT89:AZ89,$BH89:BN89,$BV89:CB89)*$K$5)-SUM($CX89:DC89),(($K$4*$K$5)-SUM($CX89:DC89)))</f>
        <v>0</v>
      </c>
      <c r="DE89" s="299">
        <f>IF(SUM($R89:Y89,$AF89:AM89,$AT89:BA89,$BH89:BO89,$BV89:CC89)&lt;$K$4,(SUM($R89:Y89,$AF89:AM89,$AT89:BA89,$BH89:BO89,$BV89:CC89)*$K$5)-SUM($CX89:DD89),(($K$4*$K$5)-SUM($CX89:DD89)))</f>
        <v>0</v>
      </c>
      <c r="DF89" s="299">
        <f>IF(SUM($R89:Z89,$AF89:AN89,$AT89:BB89,$BH89:BP89,$BV89:CD89)&lt;$K$4,(SUM($R89:Z89,$AF89:AN89,$AT89:BB89,$BH89:BP89,$BV89:CD89)*$K$5)-SUM($CX89:DE89),(($K$4*$K$5)-SUM($CX89:DE89)))</f>
        <v>0</v>
      </c>
      <c r="DG89" s="299">
        <f>IF(SUM($R89:AA89,$AF89:AO89,$AT89:BC89,$BH89:BQ89,$BV89:CE89)&lt;$K$4,(SUM($R89:AA89,$AF89:AO89,$AT89:BC89,$BH89:BQ89,$BV89:CE89)*$K$5)-SUM($CX89:DF89),(($K$4*$K$5)-SUM($CX89:DF89)))</f>
        <v>0</v>
      </c>
      <c r="DH89" s="299">
        <f>IF(SUM($R89:AB89,$AF89:AP89,$AT89:BD89,$BH89:BR89,$BV89:CF89)&lt;$K$4,(SUM($R89:AB89,$AF89:AP89,$AT89:BD89,$BH89:BR89,$BV89:CF89)*$K$5)-SUM($CX89:DG89),(($K$4*$K$5)-SUM($CX89:DG89)))</f>
        <v>0</v>
      </c>
      <c r="DI89" s="299">
        <f>IF(SUM($R89:AC89,$AF89:AQ89,$AT89:BE89,$BH89:BS89,$BV89:CG89)&lt;$K$4,(SUM($R89:AC89,$AF89:AQ89,$AT89:BE89,$BH89:BS89,$BV89:CG89)*$K$5)-SUM($CX89:DH89),(($K$4*$K$5)-SUM($CX89:DH89)))</f>
        <v>0</v>
      </c>
      <c r="DJ89" s="299">
        <f>IF(SUM($R89:AD89,$AF89:AR89,$AT89:BF89,$BH89:BT89,$BV89:CH89)&lt;$K$4,(SUM($R89:AD89,$AF89:AR89,$AT89:BF89,$BH89:BT89,$BV89:CH89)*$K$5)-SUM($CX89:DI89),(($K$4*$K$5)-SUM($CX89:DI89)))</f>
        <v>0</v>
      </c>
      <c r="DL89" s="299">
        <f t="shared" si="283"/>
        <v>0</v>
      </c>
      <c r="DM89" s="299">
        <f t="shared" si="283"/>
        <v>0</v>
      </c>
      <c r="DN89" s="299">
        <f t="shared" si="283"/>
        <v>0</v>
      </c>
      <c r="DO89" s="299">
        <f t="shared" si="283"/>
        <v>0</v>
      </c>
      <c r="DP89" s="299">
        <f t="shared" si="283"/>
        <v>0</v>
      </c>
      <c r="DQ89" s="299">
        <f t="shared" si="283"/>
        <v>0</v>
      </c>
      <c r="DR89" s="299">
        <f t="shared" si="283"/>
        <v>0</v>
      </c>
      <c r="DS89" s="299">
        <f t="shared" si="283"/>
        <v>0</v>
      </c>
      <c r="DT89" s="299">
        <f t="shared" si="283"/>
        <v>0</v>
      </c>
      <c r="DU89" s="299">
        <f t="shared" si="283"/>
        <v>0</v>
      </c>
      <c r="DV89" s="299">
        <f t="shared" si="283"/>
        <v>0</v>
      </c>
      <c r="DW89" s="299">
        <f t="shared" si="283"/>
        <v>0</v>
      </c>
      <c r="DX89" s="299">
        <f t="shared" si="283"/>
        <v>0</v>
      </c>
      <c r="DZ89" s="299">
        <f>IF(SUM($R89:R89,$AF89:AF89,$AT89:AT89,$BH89:BH89,$BV89:BV89)&lt;$M$4,SUM(R89,AF89,AT89,BH89,BV89)*$M$5,($M$4*$M$5-SUM(DY89:$DZ89)))</f>
        <v>0</v>
      </c>
      <c r="EA89" s="299">
        <f>IF(SUM($R89:S89,$AF89:AG89,$AT89:AU89,$BH89:BI89,$BV89:BW89)&lt;$M$4,SUM(S89,AG89,AU89,BI89,BW89)*$M$5,($M$4*$M$5-SUM($DZ89:DZ89)))</f>
        <v>0</v>
      </c>
      <c r="EB89" s="299">
        <f>IF(SUM($R89:T89,$AF89:AH89,$AT89:AV89,$BH89:BJ89,$BV89:BX89)&lt;$M$4,SUM(T89,AH89,AV89,BJ89,BX89)*$M$5,($M$4*$M$5-SUM($DZ89:EA89)))</f>
        <v>0</v>
      </c>
      <c r="EC89" s="299">
        <f>IF(SUM($R89:U89,$AF89:AI89,$AT89:AW89,$BH89:BK89,$BV89:BY89)&lt;$M$4,SUM(U89,AI89,AW89,BK89,BY89)*$M$5,($M$4*$M$5-SUM($DZ89:EB89)))</f>
        <v>0</v>
      </c>
      <c r="ED89" s="299">
        <f>IF(SUM($R89:V89,$AF89:AJ89,$AT89:AX89,$BH89:BL89,$BV89:BZ89)&lt;$M$4,SUM(V89,AJ89,AX89,BL89,BZ89)*$M$5,($M$4*$M$5-SUM($DZ89:EC89)))</f>
        <v>0</v>
      </c>
      <c r="EE89" s="299">
        <f>IF(SUM($R89:W89,$AF89:AK89,$AT89:AY89,$BH89:BM89,$BV89:CA89)&lt;$M$4,SUM(W89,AK89,AY89,BM89,CA89)*$M$5,($M$4*$M$5-SUM($DZ89:ED89)))</f>
        <v>0</v>
      </c>
      <c r="EF89" s="299">
        <f>IF(SUM($R89:X89,$AF89:AL89,$AT89:AZ89,$BH89:BN89,$BV89:CB89)&lt;$M$4,SUM(X89,AL89,AZ89,BN89,CB89)*$M$5,($M$4*$M$5-SUM($DZ89:EE89)))</f>
        <v>0</v>
      </c>
      <c r="EG89" s="299">
        <f>IF(SUM($R89:Y89,$AF89:AM89,$AT89:BA89,$BH89:BO89,$BV89:CC89)&lt;$M$4,SUM(Y89,AM89,BA89,BO89,CC89)*$M$5,($M$4*$M$5-SUM($DZ89:EF89)))</f>
        <v>0</v>
      </c>
      <c r="EH89" s="299">
        <f>IF(SUM($R89:Z89,$AF89:AN89,$AT89:BB89,$BH89:BP89,$BV89:CD89)&lt;$M$4,SUM(Z89,AN89,BB89,BP89,CD89)*$M$5,($M$4*$M$5-SUM($DZ89:EG89)))</f>
        <v>0</v>
      </c>
      <c r="EI89" s="299">
        <f>IF(SUM($R89:AA89,$AF89:AO89,$AT89:BC89,$BH89:BQ89,$BV89:CE89)&lt;$M$4,SUM(AA89,AO89,BC89,BQ89,CE89)*$M$5,($M$4*$M$5-SUM($DZ89:EH89)))</f>
        <v>0</v>
      </c>
      <c r="EJ89" s="299">
        <f>IF(SUM($R89:AB89,$AF89:AP89,$AT89:BD89,$BH89:BR89,$BV89:CF89)&lt;$M$4,SUM(AB89,AP89,BD89,BR89,CF89)*$M$5,($M$4*$M$5-SUM($DZ89:EI89)))</f>
        <v>0</v>
      </c>
      <c r="EK89" s="299">
        <f>IF(SUM($R89:AC89,$AF89:AQ89,$AT89:BE89,$BH89:BS89,$BV89:CG89)&lt;$M$4,SUM(AC89,AQ89,BE89,BS89,CG89)*$M$5,($M$4*$M$5-SUM($DZ89:EJ89)))</f>
        <v>0</v>
      </c>
      <c r="EL89" s="299">
        <f>IF(SUM($R89:AD89,$AF89:AR89,$AT89:BF89,$BH89:BT89,$BV89:CH89)&lt;$M$4,SUM(AD89,AR89,BF89,BT89,CH89)*$M$5,($M$4*$M$5-SUM($DZ89:EK89)))</f>
        <v>0</v>
      </c>
      <c r="EN89" s="299">
        <f t="shared" si="284"/>
        <v>0</v>
      </c>
      <c r="EO89" s="299">
        <f t="shared" si="284"/>
        <v>0</v>
      </c>
      <c r="EP89" s="299">
        <f t="shared" si="284"/>
        <v>0</v>
      </c>
      <c r="EQ89" s="299">
        <f t="shared" si="284"/>
        <v>0</v>
      </c>
      <c r="ER89" s="299">
        <f t="shared" si="284"/>
        <v>0</v>
      </c>
      <c r="ES89" s="299">
        <f t="shared" si="284"/>
        <v>0</v>
      </c>
      <c r="ET89" s="299">
        <f t="shared" si="284"/>
        <v>0</v>
      </c>
      <c r="EU89" s="299">
        <f t="shared" si="284"/>
        <v>0</v>
      </c>
      <c r="EV89" s="299">
        <f t="shared" si="284"/>
        <v>0</v>
      </c>
      <c r="EW89" s="299">
        <f t="shared" si="284"/>
        <v>0</v>
      </c>
      <c r="EX89" s="299">
        <f t="shared" si="284"/>
        <v>0</v>
      </c>
      <c r="EY89" s="299">
        <f t="shared" si="284"/>
        <v>0</v>
      </c>
      <c r="EZ89" s="299">
        <f t="shared" si="284"/>
        <v>0</v>
      </c>
    </row>
    <row r="90" spans="1:156" x14ac:dyDescent="0.2">
      <c r="A90" s="68"/>
      <c r="B90" s="29">
        <f>+'Sales 5'!$G$24</f>
        <v>0</v>
      </c>
      <c r="C90" s="29">
        <f>SUM('Sales 5'!$G$29:$G$39)</f>
        <v>0</v>
      </c>
      <c r="D90" s="30">
        <v>0</v>
      </c>
      <c r="E90" s="29">
        <f>+'Sales 5'!$G$40</f>
        <v>0</v>
      </c>
      <c r="F90" s="29">
        <f>SUM('Sales 5'!$G$42:$G$48)</f>
        <v>0</v>
      </c>
      <c r="G90" s="63">
        <f>SUM(B90:F90)</f>
        <v>0</v>
      </c>
      <c r="H90" s="310"/>
      <c r="I90" s="302"/>
      <c r="J90" s="299">
        <f>$J$5*G90</f>
        <v>0</v>
      </c>
      <c r="K90" s="299">
        <f>$K$5*G90</f>
        <v>0</v>
      </c>
      <c r="L90" s="299">
        <f>$L$5*G90</f>
        <v>0</v>
      </c>
      <c r="M90" s="299">
        <f>IF(G90&lt;$M$4,G90*$M$5,$M$4*$M$5)</f>
        <v>0</v>
      </c>
      <c r="N90" s="299">
        <f>SUM(J90:M90)</f>
        <v>0</v>
      </c>
      <c r="O90" s="103"/>
      <c r="R90" s="65">
        <f>IF('Sales 5'!$G$10&lt;2,'PR sum'!$B90/13,0)</f>
        <v>0</v>
      </c>
      <c r="S90" s="65">
        <f>IF('Sales 5'!$G$10&lt;=2,'PR sum'!$B90/13,0)</f>
        <v>0</v>
      </c>
      <c r="T90" s="65">
        <f>IF('Sales 5'!$G$10&lt;=3,'PR sum'!$B90/13,0)</f>
        <v>0</v>
      </c>
      <c r="U90" s="65">
        <f>IF('Sales 5'!$G$10&lt;=4,'PR sum'!$B90/13,0)</f>
        <v>0</v>
      </c>
      <c r="V90" s="65">
        <f>IF('Sales 5'!$G$10&lt;=5,'PR sum'!$B90/13,0)</f>
        <v>0</v>
      </c>
      <c r="W90" s="65">
        <f>IF('Sales 5'!$G$10&lt;=6,'PR sum'!$B90/13,0)</f>
        <v>0</v>
      </c>
      <c r="X90" s="65">
        <f>IF('Sales 5'!$G$10&lt;=7,'PR sum'!$B90/13,0)</f>
        <v>0</v>
      </c>
      <c r="Y90" s="65">
        <f>IF('Sales 5'!$G$10&lt;=8,'PR sum'!$B90/13,0)</f>
        <v>0</v>
      </c>
      <c r="Z90" s="65">
        <f>IF('Sales 5'!$G$10&lt;=9,'PR sum'!$B90/13,0)</f>
        <v>0</v>
      </c>
      <c r="AA90" s="65">
        <f>IF('Sales 5'!$G$10&lt;=10,'PR sum'!$B90/13,0)</f>
        <v>0</v>
      </c>
      <c r="AB90" s="65">
        <f>IF('Sales 1'!$G$10&lt;=11,'PR sum'!$B90/13,0)</f>
        <v>0</v>
      </c>
      <c r="AC90" s="65">
        <f>IF('Sales 5'!$G$10&lt;=12,'PR sum'!$B90/13,0)</f>
        <v>0</v>
      </c>
      <c r="AD90" s="65">
        <f>IF('Sales 5'!$G$10&lt;=13,'PR sum'!$B90/13,0)</f>
        <v>0</v>
      </c>
      <c r="AF90" s="65">
        <f>IF('Sales 5'!$G$10&lt;2,'PR sum'!$C90/13,0)</f>
        <v>0</v>
      </c>
      <c r="AG90" s="65">
        <f>IF('Sales 5'!$G$10&lt;=2,'PR sum'!$C90/13,0)</f>
        <v>0</v>
      </c>
      <c r="AH90" s="65">
        <f>IF('Sales 5'!$G$10&lt;=3,'PR sum'!$C90/13,0)</f>
        <v>0</v>
      </c>
      <c r="AI90" s="65">
        <f>IF('Sales 5'!$G$10&lt;=4,'PR sum'!$C90/13,0)</f>
        <v>0</v>
      </c>
      <c r="AJ90" s="65">
        <f>IF('Sales 5'!$G$10&lt;=5,'PR sum'!$C90/13,0)</f>
        <v>0</v>
      </c>
      <c r="AK90" s="65">
        <f>IF('Sales 5'!$G$10&lt;=6,'PR sum'!$C90/13,0)</f>
        <v>0</v>
      </c>
      <c r="AL90" s="65">
        <f>IF('Sales 5'!$G$10&lt;=7,'PR sum'!$C90/13,0)</f>
        <v>0</v>
      </c>
      <c r="AM90" s="65">
        <f>IF('Sales 5'!$G$10&lt;=8,'PR sum'!$C90/13,0)</f>
        <v>0</v>
      </c>
      <c r="AN90" s="65">
        <f>IF('Sales 5'!$G$10&lt;=9,'PR sum'!$C90/13,0)</f>
        <v>0</v>
      </c>
      <c r="AO90" s="65">
        <f>IF('Sales 5'!$G$10&lt;=10,'PR sum'!$C90/13,0)</f>
        <v>0</v>
      </c>
      <c r="AP90" s="65">
        <f>IF('Sales 1'!$G$10&lt;=11,'PR sum'!$C90/13,0)</f>
        <v>0</v>
      </c>
      <c r="AQ90" s="65">
        <f>IF('Sales 5'!$G$10&lt;=12,'PR sum'!$C90/13,0)</f>
        <v>0</v>
      </c>
      <c r="AR90" s="65">
        <f>IF('Sales 5'!$G$10&lt;=13,'PR sum'!$C90/13,0)</f>
        <v>0</v>
      </c>
      <c r="AT90" s="65">
        <f>IF('Sales 5'!$G$10&lt;2,'PR sum'!$D90/13,0)</f>
        <v>0</v>
      </c>
      <c r="AU90" s="65">
        <f>IF('Sales 5'!$G$10&lt;=2,'PR sum'!$D90/13,0)</f>
        <v>0</v>
      </c>
      <c r="AV90" s="65">
        <f>IF('Sales 5'!$G$10&lt;=3,'PR sum'!$D90/13,0)</f>
        <v>0</v>
      </c>
      <c r="AW90" s="65">
        <f>IF('Sales 5'!$G$10&lt;=4,'PR sum'!$D90/13,0)</f>
        <v>0</v>
      </c>
      <c r="AX90" s="65">
        <f>IF('Sales 5'!$G$10&lt;=5,'PR sum'!$D90/13,0)</f>
        <v>0</v>
      </c>
      <c r="AY90" s="65">
        <f>IF('Sales 5'!$G$10&lt;=6,'PR sum'!$D90/13,0)</f>
        <v>0</v>
      </c>
      <c r="AZ90" s="65">
        <f>IF('Sales 5'!$G$10&lt;=7,'PR sum'!$D90/13,0)</f>
        <v>0</v>
      </c>
      <c r="BA90" s="65">
        <f>IF('Sales 5'!$G$10&lt;=8,'PR sum'!$D90/13,0)</f>
        <v>0</v>
      </c>
      <c r="BB90" s="65">
        <f>IF('Sales 5'!$G$10&lt;=9,'PR sum'!$D90/13,0)</f>
        <v>0</v>
      </c>
      <c r="BC90" s="65">
        <f>IF('Sales 5'!$G$10&lt;=10,'PR sum'!$D90/13,0)</f>
        <v>0</v>
      </c>
      <c r="BD90" s="65">
        <f>IF('Sales 1'!$G$10&lt;=11,'PR sum'!$D90/13,0)</f>
        <v>0</v>
      </c>
      <c r="BE90" s="65">
        <f>IF('Sales 5'!$G$10&lt;=12,'PR sum'!$D90/13,0)</f>
        <v>0</v>
      </c>
      <c r="BF90" s="65">
        <f>IF('Sales 5'!$G$10&lt;=13,'PR sum'!$D90/13,0)</f>
        <v>0</v>
      </c>
      <c r="BH90" s="65">
        <f>IF('Sales 5'!$G$10&lt;2,'PR sum'!$E90/13,0)</f>
        <v>0</v>
      </c>
      <c r="BI90" s="65">
        <f>IF('Sales 5'!$G$10&lt;=2,'PR sum'!$E90/13,0)</f>
        <v>0</v>
      </c>
      <c r="BJ90" s="65">
        <f>IF('Sales 5'!$G$10&lt;=3,'PR sum'!$E90/13,0)</f>
        <v>0</v>
      </c>
      <c r="BK90" s="65">
        <f>IF('Sales 5'!$G$10&lt;=4,'PR sum'!$E90/13,0)</f>
        <v>0</v>
      </c>
      <c r="BL90" s="65">
        <f>IF('Sales 5'!$G$10&lt;=5,'PR sum'!$E90/13,0)</f>
        <v>0</v>
      </c>
      <c r="BM90" s="65">
        <f>IF('Sales 5'!$G$10&lt;=6,'PR sum'!$E90/13,0)</f>
        <v>0</v>
      </c>
      <c r="BN90" s="65">
        <f>IF('Sales 5'!$G$10&lt;=7,'PR sum'!$E90/13,0)</f>
        <v>0</v>
      </c>
      <c r="BO90" s="65">
        <f>IF('Sales 5'!$G$10&lt;=8,'PR sum'!$E90/13,0)</f>
        <v>0</v>
      </c>
      <c r="BP90" s="65">
        <f>IF('Sales 5'!$G$10&lt;=9,'PR sum'!$E90/13,0)</f>
        <v>0</v>
      </c>
      <c r="BQ90" s="65">
        <f>IF('Sales 5'!$G$10&lt;=10,'PR sum'!$E90/13,0)</f>
        <v>0</v>
      </c>
      <c r="BR90" s="65">
        <f>IF('Sales 1'!$G$10&lt;=11,'PR sum'!$E90/13,0)</f>
        <v>0</v>
      </c>
      <c r="BS90" s="65">
        <f>IF('Sales 5'!$G$10&lt;=12,'PR sum'!$E90/13,0)</f>
        <v>0</v>
      </c>
      <c r="BT90" s="65">
        <f>IF('Sales 5'!$G$10&lt;=13,'PR sum'!$E90/13,0)</f>
        <v>0</v>
      </c>
      <c r="BV90" s="65">
        <f>IF('Sales 5'!$G$10&lt;2,'PR sum'!$F90/13,0)</f>
        <v>0</v>
      </c>
      <c r="BW90" s="65">
        <f>IF('Sales 5'!$G$10&lt;=2,'PR sum'!$F90/13,0)</f>
        <v>0</v>
      </c>
      <c r="BX90" s="65">
        <f>IF('Sales 5'!$G$10&lt;=3,'PR sum'!$F90/13,0)</f>
        <v>0</v>
      </c>
      <c r="BY90" s="65">
        <f>IF('Sales 5'!$G$10&lt;=4,'PR sum'!$F90/13,0)</f>
        <v>0</v>
      </c>
      <c r="BZ90" s="65">
        <f>IF('Sales 5'!$G$10&lt;=5,'PR sum'!$F90/13,0)</f>
        <v>0</v>
      </c>
      <c r="CA90" s="65">
        <f>IF('Sales 5'!$G$10&lt;=6,'PR sum'!$F90/13,0)</f>
        <v>0</v>
      </c>
      <c r="CB90" s="65">
        <f>IF('Sales 5'!$G$10&lt;=7,'PR sum'!$F90/13,0)</f>
        <v>0</v>
      </c>
      <c r="CC90" s="65">
        <f>IF('Sales 5'!$G$10&lt;=8,'PR sum'!$F90/13,0)</f>
        <v>0</v>
      </c>
      <c r="CD90" s="65">
        <f>IF('Sales 5'!$G$10&lt;=9,'PR sum'!$F90/13,0)</f>
        <v>0</v>
      </c>
      <c r="CE90" s="65">
        <f>IF('Sales 5'!$G$10&lt;=10,'PR sum'!$F90/13,0)</f>
        <v>0</v>
      </c>
      <c r="CF90" s="65">
        <f>IF('Sales 1'!$G$10&lt;=11,'PR sum'!$F90/13,0)</f>
        <v>0</v>
      </c>
      <c r="CG90" s="65">
        <f>IF('Sales 5'!$G$10&lt;=12,'PR sum'!$F90/13,0)</f>
        <v>0</v>
      </c>
      <c r="CH90" s="65">
        <f>IF('Sales 5'!$G$10&lt;=13,'PR sum'!$F90/13,0)</f>
        <v>0</v>
      </c>
      <c r="CJ90" s="299">
        <f>IF(SUM(R90,AF90,AT90,BH90,BV90)&lt;$J$4,SUM(R90,AF90,AT90,BH90,BV90)*$J$5,($J$4*$J$5))</f>
        <v>0</v>
      </c>
      <c r="CK90" s="299">
        <f>IF(SUM($R90:S90,$AF90:AG90,$AT90:AU90,$BH90:BI90,$BV90:BW90)&lt;$J$4,(SUM($R90:S90,$AF90:$AG90,$AT90:$AU90,$BH90:BI90,$BV90:BW90)*$J$5)-SUM($CJ90:CJ90),(($J$4*$J$5)-SUM($CJ90:CJ90)))</f>
        <v>0</v>
      </c>
      <c r="CL90" s="299">
        <f>IF(SUM($R90:T90,$AF90:AH90,$AT90:AV90,$BH90:BJ90,$BV90:BX90)&lt;$J$4,(SUM($R90:T90,$AF90:$AG90,$AT90:$AU90,$BH90:BJ90,$BV90:BX90)*$J$5)-SUM($CJ90:CK90),(($J$4*$J$5)-SUM($CJ90:CK90)))</f>
        <v>0</v>
      </c>
      <c r="CM90" s="299">
        <f>IF(SUM($R90:U90,$AF90:AI90,$AT90:AW90,$BH90:BK90,$BV90:BY90)&lt;$J$4,(SUM($R90:U90,$AF90:$AG90,$AT90:$AU90,$BH90:BK90,$BV90:BY90)*$J$5)-SUM($CJ90:CL90),(($J$4*$J$5)-SUM($CJ90:CL90)))</f>
        <v>0</v>
      </c>
      <c r="CN90" s="299">
        <f>IF(SUM($R90:V90,$AF90:AJ90,$AT90:AX90,$BH90:BL90,$BV90:BZ90)&lt;$J$4,(SUM($R90:V90,$AF90:$AG90,$AT90:$AU90,$BH90:BL90,$BV90:BZ90)*$J$5)-SUM($CJ90:CM90),(($J$4*$J$5)-SUM($CJ90:CM90)))</f>
        <v>0</v>
      </c>
      <c r="CO90" s="299">
        <f>IF(SUM($R90:W90,$AF90:AK90,$AT90:AY90,$BH90:BM90,$BV90:CA90)&lt;$J$4,(SUM($R90:W90,$AF90:$AG90,$AT90:$AU90,$BH90:BM90,$BV90:CA90)*$J$5)-SUM($CJ90:CN90),(($J$4*$J$5)-SUM($CJ90:CN90)))</f>
        <v>0</v>
      </c>
      <c r="CP90" s="299">
        <f>IF(SUM($R90:X90,$AF90:AL90,$AT90:AZ90,$BH90:BN90,$BV90:CB90)&lt;$J$4,(SUM($R90:X90,$AF90:$AG90,$AT90:$AU90,$BH90:BN90,$BV90:CB90)*$J$5)-SUM($CJ90:CO90),(($J$4*$J$5)-SUM($CJ90:CO90)))</f>
        <v>0</v>
      </c>
      <c r="CQ90" s="299">
        <f>IF(SUM($R90:Y90,$AF90:AM90,$AT90:BA90,$BH90:BO90,$BV90:CC90)&lt;$J$4,(SUM($R90:Y90,$AF90:$AG90,$AT90:$AU90,$BH90:BO90,$BV90:CC90)*$J$5)-SUM($CJ90:CP90),(($J$4*$J$5)-SUM($CJ90:CP90)))</f>
        <v>0</v>
      </c>
      <c r="CR90" s="299">
        <f>IF(SUM($R90:Z90,$AF90:AN90,$AT90:BB90,$BH90:BP90,$BV90:CD90)&lt;$J$4,(SUM($R90:Z90,$AF90:$AG90,$AT90:$AU90,$BH90:BP90,$BV90:CD90)*$J$5)-SUM($CJ90:CQ90),(($J$4*$J$5)-SUM($CJ90:CQ90)))</f>
        <v>0</v>
      </c>
      <c r="CS90" s="299">
        <f>IF(SUM($R90:AA90,$AF90:AO90,$AT90:BC90,$BH90:BQ90,$BV90:CE90)&lt;$J$4,(SUM($R90:AA90,$AF90:$AG90,$AT90:$AU90,$BH90:BQ90,$BV90:CE90)*$J$5)-SUM($CJ90:CR90),(($J$4*$J$5)-SUM($CJ90:CR90)))</f>
        <v>0</v>
      </c>
      <c r="CT90" s="299">
        <f>IF(SUM($R90:AB90,$AF90:AP90,$AT90:BD90,$BH90:BR90,$BV90:CF90)&lt;$J$4,(SUM($R90:AB90,$AF90:$AG90,$AT90:$AU90,$BH90:BR90,$BV90:CF90)*$J$5)-SUM($CJ90:CS90),(($J$4*$J$5)-SUM($CJ90:CS90)))</f>
        <v>0</v>
      </c>
      <c r="CU90" s="299">
        <f>IF(SUM($R90:AC90,$AF90:AQ90,$AT90:BE90,$BH90:BS90,$BV90:CG90)&lt;$J$4,(SUM($R90:AC90,$AF90:$AG90,$AT90:$AU90,$BH90:BS90,$BV90:CG90)*$J$5)-SUM($CJ90:CT90),(($J$4*$J$5)-SUM($CJ90:CT90)))</f>
        <v>0</v>
      </c>
      <c r="CV90" s="299">
        <f>IF(SUM($R90:AD90,$AF90:AR90,$AT90:BF90,$BH90:BT90,$BV90:CH90)&lt;$J$4,(SUM($R90:AD90,$AF90:$AG90,$AT90:$AU90,$BH90:BT90,$BV90:CH90)*$J$5)-SUM($CJ90:CU90),(($J$4*$J$5)-SUM($CJ90:CU90)))</f>
        <v>0</v>
      </c>
      <c r="CX90" s="299">
        <f t="shared" si="282"/>
        <v>0</v>
      </c>
      <c r="CY90" s="299">
        <f>IF(SUM($R90:S90,$AF90:AG90,$AT90:AU90,$BH90:BI90,$BV90:BW90)&lt;$K$4,(SUM($R90:S90,$AF90:AG90,$AT90:AU90,$BH90:BI90,$BV90:BW90)*$K$5)-SUM($CX90),(($K$4*$K$5)-SUM($CX90)))</f>
        <v>0</v>
      </c>
      <c r="CZ90" s="299">
        <f>IF(SUM($R90:T90,$AF90:AH90,$AT90:AV90,$BH90:BJ90,$BV90:BX90)&lt;$K$4,(SUM($R90:T90,$AF90:AH90,$AT90:AV90,$BH90:BJ90,$BV90:BX90)*$K$5)-SUM($CX90:CY90),(($K$4*$K$5)-SUM($CX90:CY90)))</f>
        <v>0</v>
      </c>
      <c r="DA90" s="299">
        <f>IF(SUM($R90:U90,$AF90:AI90,$AT90:AW90,$BH90:BK90,$BV90:BY90)&lt;$K$4,(SUM($R90:U90,$AF90:AI90,$AT90:AW90,$BH90:BK90,$BV90:BY90)*$K$5)-SUM($CX90:CZ90),(($K$4*$K$5)-SUM($CX90:CZ90)))</f>
        <v>0</v>
      </c>
      <c r="DB90" s="299">
        <f>IF(SUM($R90:V90,$AF90:AJ90,$AT90:AX90,$BH90:BL90,$BV90:BZ90)&lt;$K$4,(SUM($R90:V90,$AF90:AJ90,$AT90:AX90,$BH90:BL90,$BV90:BZ90)*$K$5)-SUM($CX90:DA90),(($K$4*$K$5)-SUM($CX90:DA90)))</f>
        <v>0</v>
      </c>
      <c r="DC90" s="299">
        <f>IF(SUM($R90:W90,$AF90:AK90,$AT90:AY90,$BH90:BM90,$BV90:CA90)&lt;$K$4,(SUM($R90:W90,$AF90:AK90,$AT90:AY90,$BH90:BM90,$BV90:CA90)*$K$5)-SUM($CX90:DB90),(($K$4*$K$5)-SUM($CX90:DB90)))</f>
        <v>0</v>
      </c>
      <c r="DD90" s="299">
        <f>IF(SUM($R90:X90,$AF90:AL90,$AT90:AZ90,$BH90:BN90,$BV90:CB90)&lt;$K$4,(SUM($R90:X90,$AF90:AL90,$AT90:AZ90,$BH90:BN90,$BV90:CB90)*$K$5)-SUM($CX90:DC90),(($K$4*$K$5)-SUM($CX90:DC90)))</f>
        <v>0</v>
      </c>
      <c r="DE90" s="299">
        <f>IF(SUM($R90:Y90,$AF90:AM90,$AT90:BA90,$BH90:BO90,$BV90:CC90)&lt;$K$4,(SUM($R90:Y90,$AF90:AM90,$AT90:BA90,$BH90:BO90,$BV90:CC90)*$K$5)-SUM($CX90:DD90),(($K$4*$K$5)-SUM($CX90:DD90)))</f>
        <v>0</v>
      </c>
      <c r="DF90" s="299">
        <f>IF(SUM($R90:Z90,$AF90:AN90,$AT90:BB90,$BH90:BP90,$BV90:CD90)&lt;$K$4,(SUM($R90:Z90,$AF90:AN90,$AT90:BB90,$BH90:BP90,$BV90:CD90)*$K$5)-SUM($CX90:DE90),(($K$4*$K$5)-SUM($CX90:DE90)))</f>
        <v>0</v>
      </c>
      <c r="DG90" s="299">
        <f>IF(SUM($R90:AA90,$AF90:AO90,$AT90:BC90,$BH90:BQ90,$BV90:CE90)&lt;$K$4,(SUM($R90:AA90,$AF90:AO90,$AT90:BC90,$BH90:BQ90,$BV90:CE90)*$K$5)-SUM($CX90:DF90),(($K$4*$K$5)-SUM($CX90:DF90)))</f>
        <v>0</v>
      </c>
      <c r="DH90" s="299">
        <f>IF(SUM($R90:AB90,$AF90:AP90,$AT90:BD90,$BH90:BR90,$BV90:CF90)&lt;$K$4,(SUM($R90:AB90,$AF90:AP90,$AT90:BD90,$BH90:BR90,$BV90:CF90)*$K$5)-SUM($CX90:DG90),(($K$4*$K$5)-SUM($CX90:DG90)))</f>
        <v>0</v>
      </c>
      <c r="DI90" s="299">
        <f>IF(SUM($R90:AC90,$AF90:AQ90,$AT90:BE90,$BH90:BS90,$BV90:CG90)&lt;$K$4,(SUM($R90:AC90,$AF90:AQ90,$AT90:BE90,$BH90:BS90,$BV90:CG90)*$K$5)-SUM($CX90:DH90),(($K$4*$K$5)-SUM($CX90:DH90)))</f>
        <v>0</v>
      </c>
      <c r="DJ90" s="299">
        <f>IF(SUM($R90:AD90,$AF90:AR90,$AT90:BF90,$BH90:BT90,$BV90:CH90)&lt;$K$4,(SUM($R90:AD90,$AF90:AR90,$AT90:BF90,$BH90:BT90,$BV90:CH90)*$K$5)-SUM($CX90:DI90),(($K$4*$K$5)-SUM($CX90:DI90)))</f>
        <v>0</v>
      </c>
      <c r="DL90" s="299">
        <f t="shared" si="283"/>
        <v>0</v>
      </c>
      <c r="DM90" s="299">
        <f t="shared" si="283"/>
        <v>0</v>
      </c>
      <c r="DN90" s="299">
        <f t="shared" si="283"/>
        <v>0</v>
      </c>
      <c r="DO90" s="299">
        <f t="shared" si="283"/>
        <v>0</v>
      </c>
      <c r="DP90" s="299">
        <f t="shared" si="283"/>
        <v>0</v>
      </c>
      <c r="DQ90" s="299">
        <f t="shared" si="283"/>
        <v>0</v>
      </c>
      <c r="DR90" s="299">
        <f t="shared" si="283"/>
        <v>0</v>
      </c>
      <c r="DS90" s="299">
        <f t="shared" si="283"/>
        <v>0</v>
      </c>
      <c r="DT90" s="299">
        <f t="shared" si="283"/>
        <v>0</v>
      </c>
      <c r="DU90" s="299">
        <f t="shared" si="283"/>
        <v>0</v>
      </c>
      <c r="DV90" s="299">
        <f t="shared" si="283"/>
        <v>0</v>
      </c>
      <c r="DW90" s="299">
        <f t="shared" si="283"/>
        <v>0</v>
      </c>
      <c r="DX90" s="299">
        <f t="shared" si="283"/>
        <v>0</v>
      </c>
      <c r="DZ90" s="299">
        <f>IF(SUM($R90:R90,$AF90:AF90,$AT90:AT90,$BH90:BH90,$BV90:BV90)&lt;$M$4,SUM(R90,AF90,AT90,BH90,BV90)*$M$5,($M$4*$M$5-SUM(DY90:$DZ90)))</f>
        <v>0</v>
      </c>
      <c r="EA90" s="299">
        <f>IF(SUM($R90:S90,$AF90:AG90,$AT90:AU90,$BH90:BI90,$BV90:BW90)&lt;$M$4,SUM(S90,AG90,AU90,BI90,BW90)*$M$5,($M$4*$M$5-SUM($DZ90:DZ90)))</f>
        <v>0</v>
      </c>
      <c r="EB90" s="299">
        <f>IF(SUM($R90:T90,$AF90:AH90,$AT90:AV90,$BH90:BJ90,$BV90:BX90)&lt;$M$4,SUM(T90,AH90,AV90,BJ90,BX90)*$M$5,($M$4*$M$5-SUM($DZ90:EA90)))</f>
        <v>0</v>
      </c>
      <c r="EC90" s="299">
        <f>IF(SUM($R90:U90,$AF90:AI90,$AT90:AW90,$BH90:BK90,$BV90:BY90)&lt;$M$4,SUM(U90,AI90,AW90,BK90,BY90)*$M$5,($M$4*$M$5-SUM($DZ90:EB90)))</f>
        <v>0</v>
      </c>
      <c r="ED90" s="299">
        <f>IF(SUM($R90:V90,$AF90:AJ90,$AT90:AX90,$BH90:BL90,$BV90:BZ90)&lt;$M$4,SUM(V90,AJ90,AX90,BL90,BZ90)*$M$5,($M$4*$M$5-SUM($DZ90:EC90)))</f>
        <v>0</v>
      </c>
      <c r="EE90" s="299">
        <f>IF(SUM($R90:W90,$AF90:AK90,$AT90:AY90,$BH90:BM90,$BV90:CA90)&lt;$M$4,SUM(W90,AK90,AY90,BM90,CA90)*$M$5,($M$4*$M$5-SUM($DZ90:ED90)))</f>
        <v>0</v>
      </c>
      <c r="EF90" s="299">
        <f>IF(SUM($R90:X90,$AF90:AL90,$AT90:AZ90,$BH90:BN90,$BV90:CB90)&lt;$M$4,SUM(X90,AL90,AZ90,BN90,CB90)*$M$5,($M$4*$M$5-SUM($DZ90:EE90)))</f>
        <v>0</v>
      </c>
      <c r="EG90" s="299">
        <f>IF(SUM($R90:Y90,$AF90:AM90,$AT90:BA90,$BH90:BO90,$BV90:CC90)&lt;$M$4,SUM(Y90,AM90,BA90,BO90,CC90)*$M$5,($M$4*$M$5-SUM($DZ90:EF90)))</f>
        <v>0</v>
      </c>
      <c r="EH90" s="299">
        <f>IF(SUM($R90:Z90,$AF90:AN90,$AT90:BB90,$BH90:BP90,$BV90:CD90)&lt;$M$4,SUM(Z90,AN90,BB90,BP90,CD90)*$M$5,($M$4*$M$5-SUM($DZ90:EG90)))</f>
        <v>0</v>
      </c>
      <c r="EI90" s="299">
        <f>IF(SUM($R90:AA90,$AF90:AO90,$AT90:BC90,$BH90:BQ90,$BV90:CE90)&lt;$M$4,SUM(AA90,AO90,BC90,BQ90,CE90)*$M$5,($M$4*$M$5-SUM($DZ90:EH90)))</f>
        <v>0</v>
      </c>
      <c r="EJ90" s="299">
        <f>IF(SUM($R90:AB90,$AF90:AP90,$AT90:BD90,$BH90:BR90,$BV90:CF90)&lt;$M$4,SUM(AB90,AP90,BD90,BR90,CF90)*$M$5,($M$4*$M$5-SUM($DZ90:EI90)))</f>
        <v>0</v>
      </c>
      <c r="EK90" s="299">
        <f>IF(SUM($R90:AC90,$AF90:AQ90,$AT90:BE90,$BH90:BS90,$BV90:CG90)&lt;$M$4,SUM(AC90,AQ90,BE90,BS90,CG90)*$M$5,($M$4*$M$5-SUM($DZ90:EJ90)))</f>
        <v>0</v>
      </c>
      <c r="EL90" s="299">
        <f>IF(SUM($R90:AD90,$AF90:AR90,$AT90:BF90,$BH90:BT90,$BV90:CH90)&lt;$M$4,SUM(AD90,AR90,BF90,BT90,CH90)*$M$5,($M$4*$M$5-SUM($DZ90:EK90)))</f>
        <v>0</v>
      </c>
      <c r="EN90" s="299">
        <f t="shared" si="284"/>
        <v>0</v>
      </c>
      <c r="EO90" s="299">
        <f t="shared" si="284"/>
        <v>0</v>
      </c>
      <c r="EP90" s="299">
        <f t="shared" si="284"/>
        <v>0</v>
      </c>
      <c r="EQ90" s="299">
        <f t="shared" si="284"/>
        <v>0</v>
      </c>
      <c r="ER90" s="299">
        <f t="shared" si="284"/>
        <v>0</v>
      </c>
      <c r="ES90" s="299">
        <f t="shared" si="284"/>
        <v>0</v>
      </c>
      <c r="ET90" s="299">
        <f t="shared" si="284"/>
        <v>0</v>
      </c>
      <c r="EU90" s="299">
        <f t="shared" si="284"/>
        <v>0</v>
      </c>
      <c r="EV90" s="299">
        <f t="shared" si="284"/>
        <v>0</v>
      </c>
      <c r="EW90" s="299">
        <f t="shared" si="284"/>
        <v>0</v>
      </c>
      <c r="EX90" s="299">
        <f t="shared" si="284"/>
        <v>0</v>
      </c>
      <c r="EY90" s="299">
        <f t="shared" si="284"/>
        <v>0</v>
      </c>
      <c r="EZ90" s="299">
        <f t="shared" si="284"/>
        <v>0</v>
      </c>
    </row>
    <row r="91" spans="1:156" x14ac:dyDescent="0.2">
      <c r="A91" s="43"/>
      <c r="B91" s="30"/>
      <c r="C91" s="30"/>
      <c r="D91" s="30"/>
      <c r="E91" s="30"/>
      <c r="F91" s="30"/>
      <c r="G91" s="63"/>
      <c r="H91" s="310"/>
      <c r="I91" s="302"/>
      <c r="J91" s="299"/>
      <c r="K91" s="299"/>
      <c r="L91" s="299"/>
      <c r="M91" s="299"/>
      <c r="N91" s="299"/>
      <c r="O91" s="103"/>
    </row>
    <row r="92" spans="1:156" ht="13.5" thickBot="1" x14ac:dyDescent="0.25">
      <c r="A92" s="43"/>
      <c r="B92" s="30"/>
      <c r="C92" s="30"/>
      <c r="D92" s="30"/>
      <c r="E92" s="30"/>
      <c r="F92" s="30"/>
      <c r="G92" s="63"/>
      <c r="H92" s="310"/>
      <c r="I92" s="302"/>
      <c r="J92" s="299"/>
      <c r="K92" s="299"/>
      <c r="L92" s="299"/>
      <c r="M92" s="299"/>
      <c r="N92" s="299"/>
      <c r="O92" s="103"/>
    </row>
    <row r="93" spans="1:156" x14ac:dyDescent="0.2">
      <c r="A93" s="43" t="s">
        <v>316</v>
      </c>
      <c r="B93" s="53">
        <f t="shared" ref="B93:G93" si="285">SUM(B86:B92)</f>
        <v>0</v>
      </c>
      <c r="C93" s="53">
        <f t="shared" si="285"/>
        <v>0</v>
      </c>
      <c r="D93" s="53">
        <f t="shared" si="285"/>
        <v>0</v>
      </c>
      <c r="E93" s="53">
        <f t="shared" si="285"/>
        <v>0</v>
      </c>
      <c r="F93" s="53">
        <f t="shared" si="285"/>
        <v>0</v>
      </c>
      <c r="G93" s="66">
        <f t="shared" si="285"/>
        <v>0</v>
      </c>
      <c r="H93" s="311"/>
      <c r="I93" s="302"/>
      <c r="J93" s="299">
        <f>SUM(J86:J92)</f>
        <v>0</v>
      </c>
      <c r="K93" s="299">
        <f>SUM(K86:K92)</f>
        <v>0</v>
      </c>
      <c r="L93" s="299">
        <f>SUM(L86:L92)</f>
        <v>0</v>
      </c>
      <c r="M93" s="299">
        <f>SUM(M86:M92)</f>
        <v>0</v>
      </c>
      <c r="N93" s="299">
        <f>SUM(N86:N92)</f>
        <v>0</v>
      </c>
      <c r="O93" s="304">
        <f>IF(G93=0,0,N93/G93)</f>
        <v>0</v>
      </c>
      <c r="R93" s="105">
        <f>SUM(R86:R92)</f>
        <v>0</v>
      </c>
      <c r="S93" s="105">
        <f t="shared" ref="S93:AD93" si="286">SUM(S86:S92)</f>
        <v>0</v>
      </c>
      <c r="T93" s="105">
        <f t="shared" si="286"/>
        <v>0</v>
      </c>
      <c r="U93" s="105">
        <f t="shared" si="286"/>
        <v>0</v>
      </c>
      <c r="V93" s="105">
        <f t="shared" si="286"/>
        <v>0</v>
      </c>
      <c r="W93" s="105">
        <f t="shared" si="286"/>
        <v>0</v>
      </c>
      <c r="X93" s="105">
        <f t="shared" si="286"/>
        <v>0</v>
      </c>
      <c r="Y93" s="105">
        <f t="shared" si="286"/>
        <v>0</v>
      </c>
      <c r="Z93" s="105">
        <f t="shared" si="286"/>
        <v>0</v>
      </c>
      <c r="AA93" s="105">
        <f t="shared" si="286"/>
        <v>0</v>
      </c>
      <c r="AB93" s="105">
        <f t="shared" si="286"/>
        <v>0</v>
      </c>
      <c r="AC93" s="105">
        <f t="shared" si="286"/>
        <v>0</v>
      </c>
      <c r="AD93" s="105">
        <f t="shared" si="286"/>
        <v>0</v>
      </c>
      <c r="AF93" s="105">
        <f t="shared" ref="AF93:AR93" si="287">SUM(AF86:AF92)</f>
        <v>0</v>
      </c>
      <c r="AG93" s="105">
        <f t="shared" si="287"/>
        <v>0</v>
      </c>
      <c r="AH93" s="105">
        <f t="shared" si="287"/>
        <v>0</v>
      </c>
      <c r="AI93" s="105">
        <f t="shared" si="287"/>
        <v>0</v>
      </c>
      <c r="AJ93" s="105">
        <f t="shared" si="287"/>
        <v>0</v>
      </c>
      <c r="AK93" s="105">
        <f t="shared" si="287"/>
        <v>0</v>
      </c>
      <c r="AL93" s="105">
        <f t="shared" si="287"/>
        <v>0</v>
      </c>
      <c r="AM93" s="105">
        <f t="shared" si="287"/>
        <v>0</v>
      </c>
      <c r="AN93" s="105">
        <f t="shared" si="287"/>
        <v>0</v>
      </c>
      <c r="AO93" s="105">
        <f t="shared" si="287"/>
        <v>0</v>
      </c>
      <c r="AP93" s="105">
        <f t="shared" si="287"/>
        <v>0</v>
      </c>
      <c r="AQ93" s="105">
        <f t="shared" si="287"/>
        <v>0</v>
      </c>
      <c r="AR93" s="105">
        <f t="shared" si="287"/>
        <v>0</v>
      </c>
      <c r="AT93" s="105">
        <f t="shared" ref="AT93:BF93" si="288">SUM(AT86:AT92)</f>
        <v>0</v>
      </c>
      <c r="AU93" s="105">
        <f t="shared" si="288"/>
        <v>0</v>
      </c>
      <c r="AV93" s="105">
        <f t="shared" si="288"/>
        <v>0</v>
      </c>
      <c r="AW93" s="105">
        <f t="shared" si="288"/>
        <v>0</v>
      </c>
      <c r="AX93" s="105">
        <f t="shared" si="288"/>
        <v>0</v>
      </c>
      <c r="AY93" s="105">
        <f t="shared" si="288"/>
        <v>0</v>
      </c>
      <c r="AZ93" s="105">
        <f t="shared" si="288"/>
        <v>0</v>
      </c>
      <c r="BA93" s="105">
        <f t="shared" si="288"/>
        <v>0</v>
      </c>
      <c r="BB93" s="105">
        <f t="shared" si="288"/>
        <v>0</v>
      </c>
      <c r="BC93" s="105">
        <f t="shared" si="288"/>
        <v>0</v>
      </c>
      <c r="BD93" s="105">
        <f t="shared" si="288"/>
        <v>0</v>
      </c>
      <c r="BE93" s="105">
        <f t="shared" si="288"/>
        <v>0</v>
      </c>
      <c r="BF93" s="105">
        <f t="shared" si="288"/>
        <v>0</v>
      </c>
      <c r="BH93" s="105">
        <f t="shared" ref="BH93:BT93" si="289">SUM(BH86:BH92)</f>
        <v>0</v>
      </c>
      <c r="BI93" s="105">
        <f t="shared" si="289"/>
        <v>0</v>
      </c>
      <c r="BJ93" s="105">
        <f t="shared" si="289"/>
        <v>0</v>
      </c>
      <c r="BK93" s="105">
        <f t="shared" si="289"/>
        <v>0</v>
      </c>
      <c r="BL93" s="105">
        <f t="shared" si="289"/>
        <v>0</v>
      </c>
      <c r="BM93" s="105">
        <f t="shared" si="289"/>
        <v>0</v>
      </c>
      <c r="BN93" s="105">
        <f t="shared" si="289"/>
        <v>0</v>
      </c>
      <c r="BO93" s="105">
        <f t="shared" si="289"/>
        <v>0</v>
      </c>
      <c r="BP93" s="105">
        <f t="shared" si="289"/>
        <v>0</v>
      </c>
      <c r="BQ93" s="105">
        <f t="shared" si="289"/>
        <v>0</v>
      </c>
      <c r="BR93" s="105">
        <f t="shared" si="289"/>
        <v>0</v>
      </c>
      <c r="BS93" s="105">
        <f t="shared" si="289"/>
        <v>0</v>
      </c>
      <c r="BT93" s="105">
        <f t="shared" si="289"/>
        <v>0</v>
      </c>
      <c r="BV93" s="105">
        <f t="shared" ref="BV93:CH93" si="290">SUM(BV86:BV92)</f>
        <v>0</v>
      </c>
      <c r="BW93" s="105">
        <f t="shared" si="290"/>
        <v>0</v>
      </c>
      <c r="BX93" s="105">
        <f t="shared" si="290"/>
        <v>0</v>
      </c>
      <c r="BY93" s="105">
        <f t="shared" si="290"/>
        <v>0</v>
      </c>
      <c r="BZ93" s="105">
        <f t="shared" si="290"/>
        <v>0</v>
      </c>
      <c r="CA93" s="105">
        <f t="shared" si="290"/>
        <v>0</v>
      </c>
      <c r="CB93" s="105">
        <f t="shared" si="290"/>
        <v>0</v>
      </c>
      <c r="CC93" s="105">
        <f t="shared" si="290"/>
        <v>0</v>
      </c>
      <c r="CD93" s="105">
        <f t="shared" si="290"/>
        <v>0</v>
      </c>
      <c r="CE93" s="105">
        <f t="shared" si="290"/>
        <v>0</v>
      </c>
      <c r="CF93" s="105">
        <f t="shared" si="290"/>
        <v>0</v>
      </c>
      <c r="CG93" s="105">
        <f t="shared" si="290"/>
        <v>0</v>
      </c>
      <c r="CH93" s="105">
        <f t="shared" si="290"/>
        <v>0</v>
      </c>
      <c r="CJ93" s="105">
        <f t="shared" ref="CJ93:CV93" si="291">SUM(CJ86:CJ92)</f>
        <v>0</v>
      </c>
      <c r="CK93" s="105">
        <f t="shared" si="291"/>
        <v>0</v>
      </c>
      <c r="CL93" s="105">
        <f t="shared" si="291"/>
        <v>0</v>
      </c>
      <c r="CM93" s="105">
        <f t="shared" si="291"/>
        <v>0</v>
      </c>
      <c r="CN93" s="105">
        <f t="shared" si="291"/>
        <v>0</v>
      </c>
      <c r="CO93" s="105">
        <f t="shared" si="291"/>
        <v>0</v>
      </c>
      <c r="CP93" s="105">
        <f t="shared" si="291"/>
        <v>0</v>
      </c>
      <c r="CQ93" s="105">
        <f t="shared" si="291"/>
        <v>0</v>
      </c>
      <c r="CR93" s="105">
        <f t="shared" si="291"/>
        <v>0</v>
      </c>
      <c r="CS93" s="105">
        <f t="shared" si="291"/>
        <v>0</v>
      </c>
      <c r="CT93" s="105">
        <f t="shared" si="291"/>
        <v>0</v>
      </c>
      <c r="CU93" s="105">
        <f t="shared" si="291"/>
        <v>0</v>
      </c>
      <c r="CV93" s="105">
        <f t="shared" si="291"/>
        <v>0</v>
      </c>
      <c r="CX93" s="105">
        <f t="shared" ref="CX93:DJ93" si="292">SUM(CX86:CX92)</f>
        <v>0</v>
      </c>
      <c r="CY93" s="105">
        <f t="shared" si="292"/>
        <v>0</v>
      </c>
      <c r="CZ93" s="105">
        <f t="shared" si="292"/>
        <v>0</v>
      </c>
      <c r="DA93" s="105">
        <f t="shared" si="292"/>
        <v>0</v>
      </c>
      <c r="DB93" s="105">
        <f t="shared" si="292"/>
        <v>0</v>
      </c>
      <c r="DC93" s="105">
        <f t="shared" si="292"/>
        <v>0</v>
      </c>
      <c r="DD93" s="105">
        <f t="shared" si="292"/>
        <v>0</v>
      </c>
      <c r="DE93" s="105">
        <f t="shared" si="292"/>
        <v>0</v>
      </c>
      <c r="DF93" s="105">
        <f t="shared" si="292"/>
        <v>0</v>
      </c>
      <c r="DG93" s="105">
        <f t="shared" si="292"/>
        <v>0</v>
      </c>
      <c r="DH93" s="105">
        <f t="shared" si="292"/>
        <v>0</v>
      </c>
      <c r="DI93" s="105">
        <f t="shared" si="292"/>
        <v>0</v>
      </c>
      <c r="DJ93" s="105">
        <f t="shared" si="292"/>
        <v>0</v>
      </c>
      <c r="DL93" s="105">
        <f t="shared" ref="DL93:DX93" si="293">SUM(DL86:DL92)</f>
        <v>0</v>
      </c>
      <c r="DM93" s="105">
        <f t="shared" si="293"/>
        <v>0</v>
      </c>
      <c r="DN93" s="105">
        <f t="shared" si="293"/>
        <v>0</v>
      </c>
      <c r="DO93" s="105">
        <f t="shared" si="293"/>
        <v>0</v>
      </c>
      <c r="DP93" s="105">
        <f t="shared" si="293"/>
        <v>0</v>
      </c>
      <c r="DQ93" s="105">
        <f t="shared" si="293"/>
        <v>0</v>
      </c>
      <c r="DR93" s="105">
        <f t="shared" si="293"/>
        <v>0</v>
      </c>
      <c r="DS93" s="105">
        <f t="shared" si="293"/>
        <v>0</v>
      </c>
      <c r="DT93" s="105">
        <f t="shared" si="293"/>
        <v>0</v>
      </c>
      <c r="DU93" s="105">
        <f t="shared" si="293"/>
        <v>0</v>
      </c>
      <c r="DV93" s="105">
        <f t="shared" si="293"/>
        <v>0</v>
      </c>
      <c r="DW93" s="105">
        <f t="shared" si="293"/>
        <v>0</v>
      </c>
      <c r="DX93" s="105">
        <f t="shared" si="293"/>
        <v>0</v>
      </c>
      <c r="DZ93" s="105">
        <f t="shared" ref="DZ93:EL93" si="294">SUM(DZ86:DZ92)</f>
        <v>0</v>
      </c>
      <c r="EA93" s="105">
        <f t="shared" si="294"/>
        <v>0</v>
      </c>
      <c r="EB93" s="105">
        <f t="shared" si="294"/>
        <v>0</v>
      </c>
      <c r="EC93" s="105">
        <f t="shared" si="294"/>
        <v>0</v>
      </c>
      <c r="ED93" s="105">
        <f t="shared" si="294"/>
        <v>0</v>
      </c>
      <c r="EE93" s="105">
        <f t="shared" si="294"/>
        <v>0</v>
      </c>
      <c r="EF93" s="105">
        <f t="shared" si="294"/>
        <v>0</v>
      </c>
      <c r="EG93" s="105">
        <f t="shared" si="294"/>
        <v>0</v>
      </c>
      <c r="EH93" s="105">
        <f t="shared" si="294"/>
        <v>0</v>
      </c>
      <c r="EI93" s="105">
        <f t="shared" si="294"/>
        <v>0</v>
      </c>
      <c r="EJ93" s="105">
        <f t="shared" si="294"/>
        <v>0</v>
      </c>
      <c r="EK93" s="105">
        <f t="shared" si="294"/>
        <v>0</v>
      </c>
      <c r="EL93" s="105">
        <f t="shared" si="294"/>
        <v>0</v>
      </c>
      <c r="EN93" s="105">
        <f t="shared" ref="EN93:EZ93" si="295">SUM(EN86:EN92)</f>
        <v>0</v>
      </c>
      <c r="EO93" s="105">
        <f t="shared" si="295"/>
        <v>0</v>
      </c>
      <c r="EP93" s="105">
        <f t="shared" si="295"/>
        <v>0</v>
      </c>
      <c r="EQ93" s="105">
        <f t="shared" si="295"/>
        <v>0</v>
      </c>
      <c r="ER93" s="105">
        <f t="shared" si="295"/>
        <v>0</v>
      </c>
      <c r="ES93" s="105">
        <f t="shared" si="295"/>
        <v>0</v>
      </c>
      <c r="ET93" s="105">
        <f t="shared" si="295"/>
        <v>0</v>
      </c>
      <c r="EU93" s="105">
        <f t="shared" si="295"/>
        <v>0</v>
      </c>
      <c r="EV93" s="105">
        <f t="shared" si="295"/>
        <v>0</v>
      </c>
      <c r="EW93" s="105">
        <f t="shared" si="295"/>
        <v>0</v>
      </c>
      <c r="EX93" s="105">
        <f t="shared" si="295"/>
        <v>0</v>
      </c>
      <c r="EY93" s="105">
        <f t="shared" si="295"/>
        <v>0</v>
      </c>
      <c r="EZ93" s="105">
        <f t="shared" si="295"/>
        <v>0</v>
      </c>
    </row>
    <row r="94" spans="1:156" x14ac:dyDescent="0.2">
      <c r="A94" s="43" t="s">
        <v>302</v>
      </c>
      <c r="B94" s="29">
        <f>+B93/13*3</f>
        <v>0</v>
      </c>
      <c r="C94" s="29">
        <f t="shared" ref="C94" si="296">+C93/13*3</f>
        <v>0</v>
      </c>
      <c r="D94" s="29">
        <f t="shared" ref="D94" si="297">+D93/13*3</f>
        <v>0</v>
      </c>
      <c r="E94" s="29">
        <f t="shared" ref="E94" si="298">+E93/13*3</f>
        <v>0</v>
      </c>
      <c r="F94" s="29">
        <f t="shared" ref="F94" si="299">+F93/13*3</f>
        <v>0</v>
      </c>
      <c r="G94" s="29">
        <f t="shared" ref="G94" si="300">+G93/13*3</f>
        <v>0</v>
      </c>
      <c r="H94" s="310"/>
      <c r="I94" s="302"/>
      <c r="J94" s="299"/>
      <c r="K94" s="299"/>
      <c r="L94" s="299"/>
      <c r="M94" s="299"/>
      <c r="N94" s="299"/>
      <c r="O94" s="304"/>
    </row>
    <row r="95" spans="1:156" x14ac:dyDescent="0.2">
      <c r="A95" s="43" t="s">
        <v>303</v>
      </c>
      <c r="B95" s="29">
        <f>+B94/3*4</f>
        <v>0</v>
      </c>
      <c r="C95" s="29">
        <f t="shared" ref="C95" si="301">+C94/3*4</f>
        <v>0</v>
      </c>
      <c r="D95" s="29">
        <f t="shared" ref="D95" si="302">+D94/3*4</f>
        <v>0</v>
      </c>
      <c r="E95" s="29">
        <f t="shared" ref="E95" si="303">+E94/3*4</f>
        <v>0</v>
      </c>
      <c r="F95" s="29">
        <f t="shared" ref="F95" si="304">+F94/3*4</f>
        <v>0</v>
      </c>
      <c r="G95" s="29">
        <f t="shared" ref="G95" si="305">+G94/3*4</f>
        <v>0</v>
      </c>
      <c r="H95" s="310"/>
      <c r="I95" s="302"/>
      <c r="J95" s="299"/>
      <c r="K95" s="299"/>
      <c r="L95" s="299"/>
      <c r="M95" s="299"/>
      <c r="N95" s="299"/>
      <c r="O95" s="304"/>
    </row>
    <row r="96" spans="1:156" x14ac:dyDescent="0.2">
      <c r="A96" s="43"/>
      <c r="B96" s="29"/>
      <c r="C96" s="29"/>
      <c r="D96" s="29"/>
      <c r="E96" s="29"/>
      <c r="F96" s="29"/>
      <c r="G96" s="63"/>
      <c r="H96" s="310"/>
      <c r="I96" s="302"/>
      <c r="J96" s="299"/>
      <c r="K96" s="299"/>
      <c r="L96" s="299"/>
      <c r="M96" s="299"/>
      <c r="N96" s="299"/>
      <c r="O96" s="103"/>
    </row>
    <row r="97" spans="1:156" x14ac:dyDescent="0.2">
      <c r="A97" s="43" t="s">
        <v>317</v>
      </c>
      <c r="B97" s="30"/>
      <c r="C97" s="30"/>
      <c r="D97" s="30"/>
      <c r="E97" s="30"/>
      <c r="F97" s="30"/>
      <c r="G97" s="63"/>
      <c r="H97" s="310"/>
      <c r="I97" s="302"/>
      <c r="J97" s="299"/>
      <c r="K97" s="299"/>
      <c r="L97" s="299"/>
      <c r="M97" s="299"/>
      <c r="N97" s="299"/>
      <c r="O97" s="103"/>
    </row>
    <row r="98" spans="1:156" x14ac:dyDescent="0.2">
      <c r="A98" s="68" t="str">
        <f>+'Office 1'!$B$9</f>
        <v>OFFICE 1</v>
      </c>
      <c r="B98" s="29">
        <f>+'Office 1'!$G$24</f>
        <v>0</v>
      </c>
      <c r="C98" s="29">
        <v>0</v>
      </c>
      <c r="D98" s="29">
        <f>+'Office 1'!$G$27</f>
        <v>0</v>
      </c>
      <c r="E98" s="30">
        <v>0</v>
      </c>
      <c r="F98" s="29">
        <f>SUM('Office 1'!$G$29:$G$38)</f>
        <v>0</v>
      </c>
      <c r="G98" s="63">
        <f>SUM($B$98:F98)</f>
        <v>0</v>
      </c>
      <c r="H98" s="310"/>
      <c r="I98" s="302"/>
      <c r="J98" s="299">
        <f>$J$5*G98</f>
        <v>0</v>
      </c>
      <c r="K98" s="299">
        <f>$K$5*G98</f>
        <v>0</v>
      </c>
      <c r="L98" s="299">
        <f>$L$5*G98</f>
        <v>0</v>
      </c>
      <c r="M98" s="299">
        <f>IF(G98&lt;$M$4,G98*$M$5,$M$4*$M$5)</f>
        <v>0</v>
      </c>
      <c r="N98" s="299">
        <f>SUM(J98:M98)</f>
        <v>0</v>
      </c>
      <c r="O98" s="103"/>
      <c r="R98" s="65">
        <f>IF('Office 1'!$G$10&lt;2,'PR sum'!$B98/13,0)</f>
        <v>0</v>
      </c>
      <c r="S98" s="65">
        <f>IF('Office 1'!$G$10&lt;=2,'PR sum'!$B98/13,0)</f>
        <v>0</v>
      </c>
      <c r="T98" s="65">
        <f>IF('Office 1'!$G$10&lt;=3,'PR sum'!$B98/13,0)</f>
        <v>0</v>
      </c>
      <c r="U98" s="65">
        <f>IF('Office 1'!$G$10&lt;=4,'PR sum'!$B98/13,0)</f>
        <v>0</v>
      </c>
      <c r="V98" s="65">
        <f>IF('Office 1'!$G$10&lt;=5,'PR sum'!$B98/13,0)</f>
        <v>0</v>
      </c>
      <c r="W98" s="65">
        <f>IF('Office 1'!$G$10&lt;=6,'PR sum'!$B98/13,0)</f>
        <v>0</v>
      </c>
      <c r="X98" s="65">
        <f>IF('Office 1'!$G$10&lt;=7,'PR sum'!$B98/13,0)</f>
        <v>0</v>
      </c>
      <c r="Y98" s="65">
        <f>IF('Office 1'!$G$10&lt;=8,'PR sum'!$B98/13,0)</f>
        <v>0</v>
      </c>
      <c r="Z98" s="65">
        <f>IF('Office 1'!$G$10&lt;=9,'PR sum'!$B98/13,0)</f>
        <v>0</v>
      </c>
      <c r="AA98" s="65">
        <f>IF('Office 1'!$G$10&lt;=10,'PR sum'!$B98/13,0)</f>
        <v>0</v>
      </c>
      <c r="AB98" s="65">
        <f>IF('Office 1'!$G$10&lt;=11,'PR sum'!$B98/13,0)</f>
        <v>0</v>
      </c>
      <c r="AC98" s="65">
        <f>IF('Office 1'!$G$10&lt;=12,'PR sum'!$B98/13,0)</f>
        <v>0</v>
      </c>
      <c r="AD98" s="65">
        <f>IF('Office 1'!$G$10&lt;=13,'PR sum'!$B98/13,0)</f>
        <v>0</v>
      </c>
      <c r="AF98" s="65">
        <f>IF('Office 1'!$G$10&lt;2,'PR sum'!$C98/13,0)</f>
        <v>0</v>
      </c>
      <c r="AG98" s="65">
        <f>IF('Office 1'!$G$10&lt;=2,'PR sum'!$C98/13,0)</f>
        <v>0</v>
      </c>
      <c r="AH98" s="65">
        <f>IF('Office 1'!$G$10&lt;=3,'PR sum'!$C98/13,0)</f>
        <v>0</v>
      </c>
      <c r="AI98" s="65">
        <f>IF('Office 1'!$G$10&lt;=4,'PR sum'!$C98/13,0)</f>
        <v>0</v>
      </c>
      <c r="AJ98" s="65">
        <f>IF('Office 1'!$G$10&lt;=5,'PR sum'!$C98/13,0)</f>
        <v>0</v>
      </c>
      <c r="AK98" s="65">
        <f>IF('Office 1'!$G$10&lt;=6,'PR sum'!$C98/13,0)</f>
        <v>0</v>
      </c>
      <c r="AL98" s="65">
        <f>IF('Office 1'!$G$10&lt;=7,'PR sum'!$C98/13,0)</f>
        <v>0</v>
      </c>
      <c r="AM98" s="65">
        <f>IF('Office 1'!$G$10&lt;=8,'PR sum'!$C98/13,0)</f>
        <v>0</v>
      </c>
      <c r="AN98" s="65">
        <f>IF('Office 1'!$G$10&lt;=9,'PR sum'!$C98/13,0)</f>
        <v>0</v>
      </c>
      <c r="AO98" s="65">
        <f>IF('Office 1'!$G$10&lt;=10,'PR sum'!$C98/13,0)</f>
        <v>0</v>
      </c>
      <c r="AP98" s="65">
        <f>IF('Office 1'!$G$10&lt;=11,'PR sum'!$C98/13,0)</f>
        <v>0</v>
      </c>
      <c r="AQ98" s="65">
        <f>IF('Office 1'!$G$10&lt;=12,'PR sum'!$C98/13,0)</f>
        <v>0</v>
      </c>
      <c r="AR98" s="65">
        <f>IF('Office 1'!$G$10&lt;=13,'PR sum'!$C98/13,0)</f>
        <v>0</v>
      </c>
      <c r="AT98" s="65">
        <f>IF('Office 1'!$G$10&lt;2,'PR sum'!$D98/13,0)</f>
        <v>0</v>
      </c>
      <c r="AU98" s="65">
        <f>IF('Office 1'!$G$10&lt;=2,'PR sum'!$D98/13,0)</f>
        <v>0</v>
      </c>
      <c r="AV98" s="65">
        <f>IF('Office 1'!$G$10&lt;=3,'PR sum'!$D98/13,0)</f>
        <v>0</v>
      </c>
      <c r="AW98" s="65">
        <f>IF('Office 1'!$G$10&lt;=4,'PR sum'!$D98/13,0)</f>
        <v>0</v>
      </c>
      <c r="AX98" s="65">
        <f>IF('Office 1'!$G$10&lt;=5,'PR sum'!$D98/13,0)</f>
        <v>0</v>
      </c>
      <c r="AY98" s="65">
        <f>IF('Office 1'!$G$10&lt;=6,'PR sum'!$D98/13,0)</f>
        <v>0</v>
      </c>
      <c r="AZ98" s="65">
        <f>IF('Office 1'!$G$10&lt;=7,'PR sum'!$D98/13,0)</f>
        <v>0</v>
      </c>
      <c r="BA98" s="65">
        <f>IF('Office 1'!$G$10&lt;=8,'PR sum'!$D98/13,0)</f>
        <v>0</v>
      </c>
      <c r="BB98" s="65">
        <f>IF('Office 1'!$G$10&lt;=9,'PR sum'!$D98/13,0)</f>
        <v>0</v>
      </c>
      <c r="BC98" s="65">
        <f>IF('Office 1'!$G$10&lt;=10,'PR sum'!$D98/13,0)</f>
        <v>0</v>
      </c>
      <c r="BD98" s="65">
        <f>IF('Office 1'!$G$10&lt;=11,'PR sum'!$D98/13,0)</f>
        <v>0</v>
      </c>
      <c r="BE98" s="65">
        <f>IF('Office 1'!$G$10&lt;=12,'PR sum'!$D98/13,0)</f>
        <v>0</v>
      </c>
      <c r="BF98" s="65">
        <f>IF('Office 1'!$G$10&lt;=13,'PR sum'!$D98/13,0)</f>
        <v>0</v>
      </c>
      <c r="BH98" s="65">
        <f>IF('Office 1'!$G$10&lt;2,'PR sum'!$E98/13,0)</f>
        <v>0</v>
      </c>
      <c r="BI98" s="65">
        <f>IF('Office 1'!$G$10&lt;=2,'PR sum'!$E98/13,0)</f>
        <v>0</v>
      </c>
      <c r="BJ98" s="65">
        <f>IF('Office 1'!$G$10&lt;=3,'PR sum'!$E98/13,0)</f>
        <v>0</v>
      </c>
      <c r="BK98" s="65">
        <f>IF('Office 1'!$G$10&lt;=4,'PR sum'!$E98/13,0)</f>
        <v>0</v>
      </c>
      <c r="BL98" s="65">
        <f>IF('Office 1'!$G$10&lt;=5,'PR sum'!$E98/13,0)</f>
        <v>0</v>
      </c>
      <c r="BM98" s="65">
        <f>IF('Office 1'!$G$10&lt;=6,'PR sum'!$E98/13,0)</f>
        <v>0</v>
      </c>
      <c r="BN98" s="65">
        <f>IF('Office 1'!$G$10&lt;=7,'PR sum'!$E98/13,0)</f>
        <v>0</v>
      </c>
      <c r="BO98" s="65">
        <f>IF('Office 1'!$G$10&lt;=8,'PR sum'!$E98/13,0)</f>
        <v>0</v>
      </c>
      <c r="BP98" s="65">
        <f>IF('Office 1'!$G$10&lt;=9,'PR sum'!$E98/13,0)</f>
        <v>0</v>
      </c>
      <c r="BQ98" s="65">
        <f>IF('Office 1'!$G$10&lt;=10,'PR sum'!$E98/13,0)</f>
        <v>0</v>
      </c>
      <c r="BR98" s="65">
        <f>IF('Office 1'!$G$10&lt;=11,'PR sum'!$E98/13,0)</f>
        <v>0</v>
      </c>
      <c r="BS98" s="65">
        <f>IF('Office 1'!$G$10&lt;=12,'PR sum'!$E98/13,0)</f>
        <v>0</v>
      </c>
      <c r="BT98" s="65">
        <f>IF('Office 1'!$G$10&lt;=13,'PR sum'!$E98/13,0)</f>
        <v>0</v>
      </c>
      <c r="BV98" s="65">
        <f>IF('Office 1'!$G$10&lt;2,'PR sum'!$F98/13,0)</f>
        <v>0</v>
      </c>
      <c r="BW98" s="65">
        <f>IF('Office 1'!$G$10&lt;=2,'PR sum'!$F98/13,0)</f>
        <v>0</v>
      </c>
      <c r="BX98" s="65">
        <f>IF('Office 1'!$G$10&lt;=3,'PR sum'!$F98/13,0)</f>
        <v>0</v>
      </c>
      <c r="BY98" s="65">
        <f>IF('Office 1'!$G$10&lt;=4,'PR sum'!$F98/13,0)</f>
        <v>0</v>
      </c>
      <c r="BZ98" s="65">
        <f>IF('Office 1'!$G$10&lt;=5,'PR sum'!$F98/13,0)</f>
        <v>0</v>
      </c>
      <c r="CA98" s="65">
        <f>IF('Office 1'!$G$10&lt;=6,'PR sum'!$F98/13,0)</f>
        <v>0</v>
      </c>
      <c r="CB98" s="65">
        <f>IF('Office 1'!$G$10&lt;=7,'PR sum'!$F98/13,0)</f>
        <v>0</v>
      </c>
      <c r="CC98" s="65">
        <f>IF('Office 1'!$G$10&lt;=8,'PR sum'!$F98/13,0)</f>
        <v>0</v>
      </c>
      <c r="CD98" s="65">
        <f>IF('Office 1'!$G$10&lt;=9,'PR sum'!$F98/13,0)</f>
        <v>0</v>
      </c>
      <c r="CE98" s="65">
        <f>IF('Office 1'!$G$10&lt;=10,'PR sum'!$F98/13,0)</f>
        <v>0</v>
      </c>
      <c r="CF98" s="65">
        <f>IF('Office 1'!$G$10&lt;=11,'PR sum'!$F98/13,0)</f>
        <v>0</v>
      </c>
      <c r="CG98" s="65">
        <f>IF('Office 1'!$G$10&lt;=12,'PR sum'!$F98/13,0)</f>
        <v>0</v>
      </c>
      <c r="CH98" s="65">
        <f>IF('Office 1'!$G$10&lt;=13,'PR sum'!$F98/13,0)</f>
        <v>0</v>
      </c>
      <c r="CJ98" s="299">
        <f>IF(SUM(R98,AF98,AT98,BH98,BV98)&lt;$J$4,SUM(R98,AF98,AT98,BH98,BV98)*$J$5,($J$4*$J$5))</f>
        <v>0</v>
      </c>
      <c r="CK98" s="299">
        <f>IF(SUM($R98:S98,$AF98:AG98,$AT98:AU98,$BH98:BI98,$BV98:BW98)&lt;$J$4,(SUM($R98:S98,$AF98:$AG98,$AT98:$AU98,$BH98:BI98,$BV98:BW98)*$J$5)-SUM($CJ98:CJ98),(($J$4*$J$5)-SUM($CJ98:CJ98)))</f>
        <v>0</v>
      </c>
      <c r="CL98" s="299">
        <f>IF(SUM($R98:T98,$AF98:AH98,$AT98:AV98,$BH98:BJ98,$BV98:BX98)&lt;$J$4,(SUM($R98:T98,$AF98:$AG98,$AT98:$AU98,$BH98:BJ98,$BV98:BX98)*$J$5)-SUM($CJ98:CK98),(($J$4*$J$5)-SUM($CJ98:CK98)))</f>
        <v>0</v>
      </c>
      <c r="CM98" s="299">
        <f>IF(SUM($R98:U98,$AF98:AI98,$AT98:AW98,$BH98:BK98,$BV98:BY98)&lt;$J$4,(SUM($R98:U98,$AF98:$AG98,$AT98:$AU98,$BH98:BK98,$BV98:BY98)*$J$5)-SUM($CJ98:CL98),(($J$4*$J$5)-SUM($CJ98:CL98)))</f>
        <v>0</v>
      </c>
      <c r="CN98" s="299">
        <f>IF(SUM($R98:V98,$AF98:AJ98,$AT98:AX98,$BH98:BL98,$BV98:BZ98)&lt;$J$4,(SUM($R98:V98,$AF98:$AG98,$AT98:$AU98,$BH98:BL98,$BV98:BZ98)*$J$5)-SUM($CJ98:CM98),(($J$4*$J$5)-SUM($CJ98:CM98)))</f>
        <v>0</v>
      </c>
      <c r="CO98" s="299">
        <f>IF(SUM($R98:W98,$AF98:AK98,$AT98:AY98,$BH98:BM98,$BV98:CA98)&lt;$J$4,(SUM($R98:W98,$AF98:$AG98,$AT98:$AU98,$BH98:BM98,$BV98:CA98)*$J$5)-SUM($CJ98:CN98),(($J$4*$J$5)-SUM($CJ98:CN98)))</f>
        <v>0</v>
      </c>
      <c r="CP98" s="299">
        <f>IF(SUM($R98:X98,$AF98:AL98,$AT98:AZ98,$BH98:BN98,$BV98:CB98)&lt;$J$4,(SUM($R98:X98,$AF98:$AG98,$AT98:$AU98,$BH98:BN98,$BV98:CB98)*$J$5)-SUM($CJ98:CO98),(($J$4*$J$5)-SUM($CJ98:CO98)))</f>
        <v>0</v>
      </c>
      <c r="CQ98" s="299">
        <f>IF(SUM($R98:Y98,$AF98:AM98,$AT98:BA98,$BH98:BO98,$BV98:CC98)&lt;$J$4,(SUM($R98:Y98,$AF98:$AG98,$AT98:$AU98,$BH98:BO98,$BV98:CC98)*$J$5)-SUM($CJ98:CP98),(($J$4*$J$5)-SUM($CJ98:CP98)))</f>
        <v>0</v>
      </c>
      <c r="CR98" s="299">
        <f>IF(SUM($R98:Z98,$AF98:AN98,$AT98:BB98,$BH98:BP98,$BV98:CD98)&lt;$J$4,(SUM($R98:Z98,$AF98:$AG98,$AT98:$AU98,$BH98:BP98,$BV98:CD98)*$J$5)-SUM($CJ98:CQ98),(($J$4*$J$5)-SUM($CJ98:CQ98)))</f>
        <v>0</v>
      </c>
      <c r="CS98" s="299">
        <f>IF(SUM($R98:AA98,$AF98:AO98,$AT98:BC98,$BH98:BQ98,$BV98:CE98)&lt;$J$4,(SUM($R98:AA98,$AF98:$AG98,$AT98:$AU98,$BH98:BQ98,$BV98:CE98)*$J$5)-SUM($CJ98:CR98),(($J$4*$J$5)-SUM($CJ98:CR98)))</f>
        <v>0</v>
      </c>
      <c r="CT98" s="299">
        <f>IF(SUM($R98:AB98,$AF98:AP98,$AT98:BD98,$BH98:BR98,$BV98:CF98)&lt;$J$4,(SUM($R98:AB98,$AF98:$AG98,$AT98:$AU98,$BH98:BR98,$BV98:CF98)*$J$5)-SUM($CJ98:CS98),(($J$4*$J$5)-SUM($CJ98:CS98)))</f>
        <v>0</v>
      </c>
      <c r="CU98" s="299">
        <f>IF(SUM($R98:AC98,$AF98:AQ98,$AT98:BE98,$BH98:BS98,$BV98:CG98)&lt;$J$4,(SUM($R98:AC98,$AF98:$AG98,$AT98:$AU98,$BH98:BS98,$BV98:CG98)*$J$5)-SUM($CJ98:CT98),(($J$4*$J$5)-SUM($CJ98:CT98)))</f>
        <v>0</v>
      </c>
      <c r="CV98" s="299">
        <f>IF(SUM($R98:AD98,$AF98:AR98,$AT98:BF98,$BH98:BT98,$BV98:CH98)&lt;$J$4,(SUM($R98:AD98,$AF98:$AG98,$AT98:$AU98,$BH98:BT98,$BV98:CH98)*$J$5)-SUM($CJ98:CU98),(($J$4*$J$5)-SUM($CJ98:CU98)))</f>
        <v>0</v>
      </c>
      <c r="CX98" s="299">
        <f t="shared" ref="CX98:CX101" si="306">IF(SUM(R98,AF98,AT98,BH98,BV98)&lt;$K$4,SUM(R98,AF98,AT98,BH98,BV98)*$K$5,($K$4*$K$5))</f>
        <v>0</v>
      </c>
      <c r="CY98" s="299">
        <f>IF(SUM($R98:S98,$AF98:AG98,$AT98:AU98,$BH98:BI98,$BV98:BW98)&lt;$K$4,(SUM($R98:S98,$AF98:AG98,$AT98:AU98,$BH98:BI98,$BV98:BW98)*$K$5)-SUM($CX98),(($K$4*$K$5)-SUM($CX98)))</f>
        <v>0</v>
      </c>
      <c r="CZ98" s="299">
        <f>IF(SUM($R98:T98,$AF98:AH98,$AT98:AV98,$BH98:BJ98,$BV98:BX98)&lt;$K$4,(SUM($R98:T98,$AF98:AH98,$AT98:AV98,$BH98:BJ98,$BV98:BX98)*$K$5)-SUM($CX98:CY98),(($K$4*$K$5)-SUM($CX98:CY98)))</f>
        <v>0</v>
      </c>
      <c r="DA98" s="299">
        <f>IF(SUM($R98:U98,$AF98:AI98,$AT98:AW98,$BH98:BK98,$BV98:BY98)&lt;$K$4,(SUM($R98:U98,$AF98:AI98,$AT98:AW98,$BH98:BK98,$BV98:BY98)*$K$5)-SUM($CX98:CZ98),(($K$4*$K$5)-SUM($CX98:CZ98)))</f>
        <v>0</v>
      </c>
      <c r="DB98" s="299">
        <f>IF(SUM($R98:V98,$AF98:AJ98,$AT98:AX98,$BH98:BL98,$BV98:BZ98)&lt;$K$4,(SUM($R98:V98,$AF98:AJ98,$AT98:AX98,$BH98:BL98,$BV98:BZ98)*$K$5)-SUM($CX98:DA98),(($K$4*$K$5)-SUM($CX98:DA98)))</f>
        <v>0</v>
      </c>
      <c r="DC98" s="299">
        <f>IF(SUM($R98:W98,$AF98:AK98,$AT98:AY98,$BH98:BM98,$BV98:CA98)&lt;$K$4,(SUM($R98:W98,$AF98:AK98,$AT98:AY98,$BH98:BM98,$BV98:CA98)*$K$5)-SUM($CX98:DB98),(($K$4*$K$5)-SUM($CX98:DB98)))</f>
        <v>0</v>
      </c>
      <c r="DD98" s="299">
        <f>IF(SUM($R98:X98,$AF98:AL98,$AT98:AZ98,$BH98:BN98,$BV98:CB98)&lt;$K$4,(SUM($R98:X98,$AF98:AL98,$AT98:AZ98,$BH98:BN98,$BV98:CB98)*$K$5)-SUM($CX98:DC98),(($K$4*$K$5)-SUM($CX98:DC98)))</f>
        <v>0</v>
      </c>
      <c r="DE98" s="299">
        <f>IF(SUM($R98:Y98,$AF98:AM98,$AT98:BA98,$BH98:BO98,$BV98:CC98)&lt;$K$4,(SUM($R98:Y98,$AF98:AM98,$AT98:BA98,$BH98:BO98,$BV98:CC98)*$K$5)-SUM($CX98:DD98),(($K$4*$K$5)-SUM($CX98:DD98)))</f>
        <v>0</v>
      </c>
      <c r="DF98" s="299">
        <f>IF(SUM($R98:Z98,$AF98:AN98,$AT98:BB98,$BH98:BP98,$BV98:CD98)&lt;$K$4,(SUM($R98:Z98,$AF98:AN98,$AT98:BB98,$BH98:BP98,$BV98:CD98)*$K$5)-SUM($CX98:DE98),(($K$4*$K$5)-SUM($CX98:DE98)))</f>
        <v>0</v>
      </c>
      <c r="DG98" s="299">
        <f>IF(SUM($R98:AA98,$AF98:AO98,$AT98:BC98,$BH98:BQ98,$BV98:CE98)&lt;$K$4,(SUM($R98:AA98,$AF98:AO98,$AT98:BC98,$BH98:BQ98,$BV98:CE98)*$K$5)-SUM($CX98:DF98),(($K$4*$K$5)-SUM($CX98:DF98)))</f>
        <v>0</v>
      </c>
      <c r="DH98" s="299">
        <f>IF(SUM($R98:AB98,$AF98:AP98,$AT98:BD98,$BH98:BR98,$BV98:CF98)&lt;$K$4,(SUM($R98:AB98,$AF98:AP98,$AT98:BD98,$BH98:BR98,$BV98:CF98)*$K$5)-SUM($CX98:DG98),(($K$4*$K$5)-SUM($CX98:DG98)))</f>
        <v>0</v>
      </c>
      <c r="DI98" s="299">
        <f>IF(SUM($R98:AC98,$AF98:AQ98,$AT98:BE98,$BH98:BS98,$BV98:CG98)&lt;$K$4,(SUM($R98:AC98,$AF98:AQ98,$AT98:BE98,$BH98:BS98,$BV98:CG98)*$K$5)-SUM($CX98:DH98),(($K$4*$K$5)-SUM($CX98:DH98)))</f>
        <v>0</v>
      </c>
      <c r="DJ98" s="299">
        <f>IF(SUM($R98:AD98,$AF98:AR98,$AT98:BF98,$BH98:BT98,$BV98:CH98)&lt;$K$4,(SUM($R98:AD98,$AF98:AR98,$AT98:BF98,$BH98:BT98,$BV98:CH98)*$K$5)-SUM($CX98:DI98),(($K$4*$K$5)-SUM($CX98:DI98)))</f>
        <v>0</v>
      </c>
      <c r="DL98" s="299">
        <f t="shared" ref="DL98:DX101" si="307">SUM(R98,AF98,AT98,BH98,BV98)*$L$5</f>
        <v>0</v>
      </c>
      <c r="DM98" s="299">
        <f t="shared" si="307"/>
        <v>0</v>
      </c>
      <c r="DN98" s="299">
        <f t="shared" si="307"/>
        <v>0</v>
      </c>
      <c r="DO98" s="299">
        <f t="shared" si="307"/>
        <v>0</v>
      </c>
      <c r="DP98" s="299">
        <f t="shared" si="307"/>
        <v>0</v>
      </c>
      <c r="DQ98" s="299">
        <f t="shared" si="307"/>
        <v>0</v>
      </c>
      <c r="DR98" s="299">
        <f t="shared" si="307"/>
        <v>0</v>
      </c>
      <c r="DS98" s="299">
        <f t="shared" si="307"/>
        <v>0</v>
      </c>
      <c r="DT98" s="299">
        <f t="shared" si="307"/>
        <v>0</v>
      </c>
      <c r="DU98" s="299">
        <f t="shared" si="307"/>
        <v>0</v>
      </c>
      <c r="DV98" s="299">
        <f t="shared" si="307"/>
        <v>0</v>
      </c>
      <c r="DW98" s="299">
        <f t="shared" si="307"/>
        <v>0</v>
      </c>
      <c r="DX98" s="299">
        <f t="shared" si="307"/>
        <v>0</v>
      </c>
      <c r="DZ98" s="299">
        <f>IF(SUM($R98:R98,$AF98:AF98,$AT98:AT98,$BH98:BH98,$BV98:BV98)&lt;$M$4,SUM(R98,AF98,AT98,BH98,BV98)*$M$5,($M$4*$M$5-SUM(DY98:$DY98)))</f>
        <v>0</v>
      </c>
      <c r="EA98" s="299">
        <f>IF(SUM($R98:S98,$AF98:AG98,$AT98:AU98,$BH98:BI98,$BV98:BW98)&lt;$M$4,SUM(S98,AG98,AU98,BI98,BW98)*$M$5,($M$4*$M$5-SUM($DZ98:DZ98)))</f>
        <v>0</v>
      </c>
      <c r="EB98" s="299">
        <f>IF(SUM($R98:T98,$AF98:AH98,$AT98:AV98,$BH98:BJ98,$BV98:BX98)&lt;$M$4,SUM(T98,AH98,AV98,BJ98,BX98)*$M$5,($M$4*$M$5-SUM($DZ98:EA98)))</f>
        <v>0</v>
      </c>
      <c r="EC98" s="299">
        <f>IF(SUM($R98:U98,$AF98:AI98,$AT98:AW98,$BH98:BK98,$BV98:BY98)&lt;$M$4,SUM(U98,AI98,AW98,BK98,BY98)*$M$5,($M$4*$M$5-SUM($DZ98:EB98)))</f>
        <v>0</v>
      </c>
      <c r="ED98" s="299">
        <f>IF(SUM($R98:V98,$AF98:AJ98,$AT98:AX98,$BH98:BL98,$BV98:BZ98)&lt;$M$4,SUM(V98,AJ98,AX98,BL98,BZ98)*$M$5,($M$4*$M$5-SUM($DZ98:EC98)))</f>
        <v>0</v>
      </c>
      <c r="EE98" s="299">
        <f>IF(SUM($R98:W98,$AF98:AK98,$AT98:AY98,$BH98:BM98,$BV98:CA98)&lt;$M$4,SUM(W98,AK98,AY98,BM98,CA98)*$M$5,($M$4*$M$5-SUM($DZ98:ED98)))</f>
        <v>0</v>
      </c>
      <c r="EF98" s="299">
        <f>IF(SUM($R98:X98,$AF98:AL98,$AT98:AZ98,$BH98:BN98,$BV98:CB98)&lt;$M$4,SUM(X98,AL98,AZ98,BN98,CB98)*$M$5,($M$4*$M$5-SUM($DZ98:EE98)))</f>
        <v>0</v>
      </c>
      <c r="EG98" s="299">
        <f>IF(SUM($R98:Y98,$AF98:AM98,$AT98:BA98,$BH98:BO98,$BV98:CC98)&lt;$M$4,SUM(Y98,AM98,BA98,BO98,CC98)*$M$5,($M$4*$M$5-SUM($DZ98:EF98)))</f>
        <v>0</v>
      </c>
      <c r="EH98" s="299">
        <f>IF(SUM($R98:Z98,$AF98:AN98,$AT98:BB98,$BH98:BP98,$BV98:CD98)&lt;$M$4,SUM(Z98,AN98,BB98,BP98,CD98)*$M$5,($M$4*$M$5-SUM($DZ98:EG98)))</f>
        <v>0</v>
      </c>
      <c r="EI98" s="299">
        <f>IF(SUM($R98:AA98,$AF98:AO98,$AT98:BC98,$BH98:BQ98,$BV98:CE98)&lt;$M$4,SUM(AA98,AO98,BC98,BQ98,CE98)*$M$5,($M$4*$M$5-SUM($DZ98:EH98)))</f>
        <v>0</v>
      </c>
      <c r="EJ98" s="299">
        <f>IF(SUM($R98:AB98,$AF98:AP98,$AT98:BD98,$BH98:BR98,$BV98:CF98)&lt;$M$4,SUM(AB98,AP98,BD98,BR98,CF98)*$M$5,($M$4*$M$5-SUM($DZ98:EI98)))</f>
        <v>0</v>
      </c>
      <c r="EK98" s="299">
        <f>IF(SUM($R98:AC98,$AF98:AQ98,$AT98:BE98,$BH98:BS98,$BV98:CG98)&lt;$M$4,SUM(AC98,AQ98,BE98,BS98,CG98)*$M$5,($M$4*$M$5-SUM($DZ98:EJ98)))</f>
        <v>0</v>
      </c>
      <c r="EL98" s="299">
        <f>IF(SUM($R98:AD98,$AF98:AR98,$AT98:BF98,$BH98:BT98,$BV98:CH98)&lt;$M$4,SUM(AD98,AR98,BF98,BT98,CH98)*$M$5,($M$4*$M$5-SUM($DZ98:EK98)))</f>
        <v>0</v>
      </c>
      <c r="EN98" s="299">
        <f t="shared" ref="EN98:EZ101" si="308">SUM(CJ98,CX98,DL98,DZ98)</f>
        <v>0</v>
      </c>
      <c r="EO98" s="299">
        <f t="shared" si="308"/>
        <v>0</v>
      </c>
      <c r="EP98" s="299">
        <f t="shared" si="308"/>
        <v>0</v>
      </c>
      <c r="EQ98" s="299">
        <f t="shared" si="308"/>
        <v>0</v>
      </c>
      <c r="ER98" s="299">
        <f t="shared" si="308"/>
        <v>0</v>
      </c>
      <c r="ES98" s="299">
        <f t="shared" si="308"/>
        <v>0</v>
      </c>
      <c r="ET98" s="299">
        <f t="shared" si="308"/>
        <v>0</v>
      </c>
      <c r="EU98" s="299">
        <f t="shared" si="308"/>
        <v>0</v>
      </c>
      <c r="EV98" s="299">
        <f t="shared" si="308"/>
        <v>0</v>
      </c>
      <c r="EW98" s="299">
        <f t="shared" si="308"/>
        <v>0</v>
      </c>
      <c r="EX98" s="299">
        <f t="shared" si="308"/>
        <v>0</v>
      </c>
      <c r="EY98" s="299">
        <f t="shared" si="308"/>
        <v>0</v>
      </c>
      <c r="EZ98" s="299">
        <f t="shared" si="308"/>
        <v>0</v>
      </c>
    </row>
    <row r="99" spans="1:156" x14ac:dyDescent="0.2">
      <c r="A99" s="68" t="str">
        <f>+'Office 2'!$B$9</f>
        <v>OFFICE 2</v>
      </c>
      <c r="B99" s="29">
        <f>+'Office 2'!$G$24</f>
        <v>0</v>
      </c>
      <c r="C99" s="29">
        <v>0</v>
      </c>
      <c r="D99" s="29">
        <f>+'Office 2'!$G$27</f>
        <v>0</v>
      </c>
      <c r="E99" s="30">
        <v>0</v>
      </c>
      <c r="F99" s="29">
        <f>SUM('Office 2'!$G$29:$G$38)</f>
        <v>0</v>
      </c>
      <c r="G99" s="63">
        <f>SUM($B$99:F99)</f>
        <v>0</v>
      </c>
      <c r="H99" s="310"/>
      <c r="I99" s="302"/>
      <c r="J99" s="299">
        <f>$J$5*G99</f>
        <v>0</v>
      </c>
      <c r="K99" s="299">
        <f>$K$5*G99</f>
        <v>0</v>
      </c>
      <c r="L99" s="299">
        <f>$L$5*G99</f>
        <v>0</v>
      </c>
      <c r="M99" s="299">
        <f>IF(G99&lt;$M$4,G99*$M$5,$M$4*$M$5)</f>
        <v>0</v>
      </c>
      <c r="N99" s="299">
        <f>SUM(J99:M99)</f>
        <v>0</v>
      </c>
      <c r="O99" s="103"/>
      <c r="R99" s="65">
        <f>IF('Office 2'!$G$10&lt;2,'PR sum'!$B99/13,0)</f>
        <v>0</v>
      </c>
      <c r="S99" s="65">
        <f>IF('Office 2'!$G$10&lt;=2,'PR sum'!$B99/13,0)</f>
        <v>0</v>
      </c>
      <c r="T99" s="65">
        <f>IF('Office 2'!$G$10&lt;=3,'PR sum'!$B99/13,0)</f>
        <v>0</v>
      </c>
      <c r="U99" s="65">
        <f>IF('Office 2'!$G$10&lt;=4,'PR sum'!$B99/13,0)</f>
        <v>0</v>
      </c>
      <c r="V99" s="65">
        <f>IF('Office 2'!$G$10&lt;=5,'PR sum'!$B99/13,0)</f>
        <v>0</v>
      </c>
      <c r="W99" s="65">
        <f>IF('Office 2'!$G$10&lt;=6,'PR sum'!$B99/13,0)</f>
        <v>0</v>
      </c>
      <c r="X99" s="65">
        <f>IF('Office 2'!$G$10&lt;=7,'PR sum'!$B99/13,0)</f>
        <v>0</v>
      </c>
      <c r="Y99" s="65">
        <f>IF('Office 2'!$G$10&lt;=8,'PR sum'!$B99/13,0)</f>
        <v>0</v>
      </c>
      <c r="Z99" s="65">
        <f>IF('Office 2'!$G$10&lt;=9,'PR sum'!$B99/13,0)</f>
        <v>0</v>
      </c>
      <c r="AA99" s="65">
        <f>IF('Office 2'!$G$10&lt;=10,'PR sum'!$B99/13,0)</f>
        <v>0</v>
      </c>
      <c r="AB99" s="65">
        <f>IF('Office 1'!$G$10&lt;=11,'PR sum'!$B99/13,0)</f>
        <v>0</v>
      </c>
      <c r="AC99" s="65">
        <f>IF('Office 2'!$G$10&lt;=12,'PR sum'!$B99/13,0)</f>
        <v>0</v>
      </c>
      <c r="AD99" s="65">
        <f>IF('Office 2'!$G$10&lt;=13,'PR sum'!$B99/13,0)</f>
        <v>0</v>
      </c>
      <c r="AF99" s="65">
        <f>IF('Office 2'!$G$10&lt;2,'PR sum'!$C99/13,0)</f>
        <v>0</v>
      </c>
      <c r="AG99" s="65">
        <f>IF('Office 2'!$G$10&lt;=2,'PR sum'!$C99/13,0)</f>
        <v>0</v>
      </c>
      <c r="AH99" s="65">
        <f>IF('Office 2'!$G$10&lt;=3,'PR sum'!$C99/13,0)</f>
        <v>0</v>
      </c>
      <c r="AI99" s="65">
        <f>IF('Office 2'!$G$10&lt;=4,'PR sum'!$C99/13,0)</f>
        <v>0</v>
      </c>
      <c r="AJ99" s="65">
        <f>IF('Office 2'!$G$10&lt;=5,'PR sum'!$C99/13,0)</f>
        <v>0</v>
      </c>
      <c r="AK99" s="65">
        <f>IF('Office 2'!$G$10&lt;=6,'PR sum'!$C99/13,0)</f>
        <v>0</v>
      </c>
      <c r="AL99" s="65">
        <f>IF('Office 2'!$G$10&lt;=7,'PR sum'!$C99/13,0)</f>
        <v>0</v>
      </c>
      <c r="AM99" s="65">
        <f>IF('Office 2'!$G$10&lt;=8,'PR sum'!$C99/13,0)</f>
        <v>0</v>
      </c>
      <c r="AN99" s="65">
        <f>IF('Office 2'!$G$10&lt;=9,'PR sum'!$C99/13,0)</f>
        <v>0</v>
      </c>
      <c r="AO99" s="65">
        <f>IF('Office 2'!$G$10&lt;=10,'PR sum'!$C99/13,0)</f>
        <v>0</v>
      </c>
      <c r="AP99" s="65">
        <f>IF('Office 1'!$G$10&lt;=11,'PR sum'!$C99/13,0)</f>
        <v>0</v>
      </c>
      <c r="AQ99" s="65">
        <f>IF('Office 2'!$G$10&lt;=12,'PR sum'!$C99/13,0)</f>
        <v>0</v>
      </c>
      <c r="AR99" s="65">
        <f>IF('Office 2'!$G$10&lt;=13,'PR sum'!$C99/13,0)</f>
        <v>0</v>
      </c>
      <c r="AT99" s="65">
        <f>IF('Office 2'!$G$10&lt;2,'PR sum'!$D99/13,0)</f>
        <v>0</v>
      </c>
      <c r="AU99" s="65">
        <f>IF('Office 2'!$G$10&lt;=2,'PR sum'!$D99/13,0)</f>
        <v>0</v>
      </c>
      <c r="AV99" s="65">
        <f>IF('Office 2'!$G$10&lt;=3,'PR sum'!$D99/13,0)</f>
        <v>0</v>
      </c>
      <c r="AW99" s="65">
        <f>IF('Office 2'!$G$10&lt;=4,'PR sum'!$D99/13,0)</f>
        <v>0</v>
      </c>
      <c r="AX99" s="65">
        <f>IF('Office 2'!$G$10&lt;=5,'PR sum'!$D99/13,0)</f>
        <v>0</v>
      </c>
      <c r="AY99" s="65">
        <f>IF('Office 2'!$G$10&lt;=6,'PR sum'!$D99/13,0)</f>
        <v>0</v>
      </c>
      <c r="AZ99" s="65">
        <f>IF('Office 2'!$G$10&lt;=7,'PR sum'!$D99/13,0)</f>
        <v>0</v>
      </c>
      <c r="BA99" s="65">
        <f>IF('Office 2'!$G$10&lt;=8,'PR sum'!$D99/13,0)</f>
        <v>0</v>
      </c>
      <c r="BB99" s="65">
        <f>IF('Office 2'!$G$10&lt;=9,'PR sum'!$D99/13,0)</f>
        <v>0</v>
      </c>
      <c r="BC99" s="65">
        <f>IF('Office 2'!$G$10&lt;=10,'PR sum'!$D99/13,0)</f>
        <v>0</v>
      </c>
      <c r="BD99" s="65">
        <f>IF('Office 1'!$G$10&lt;=11,'PR sum'!$D99/13,0)</f>
        <v>0</v>
      </c>
      <c r="BE99" s="65">
        <f>IF('Office 2'!$G$10&lt;=12,'PR sum'!$D99/13,0)</f>
        <v>0</v>
      </c>
      <c r="BF99" s="65">
        <f>IF('Office 2'!$G$10&lt;=13,'PR sum'!$D99/13,0)</f>
        <v>0</v>
      </c>
      <c r="BH99" s="65">
        <f>IF('Office 2'!$G$10&lt;2,'PR sum'!$E99/13,0)</f>
        <v>0</v>
      </c>
      <c r="BI99" s="65">
        <f>IF('Office 2'!$G$10&lt;=2,'PR sum'!$E99/13,0)</f>
        <v>0</v>
      </c>
      <c r="BJ99" s="65">
        <f>IF('Office 2'!$G$10&lt;=3,'PR sum'!$E99/13,0)</f>
        <v>0</v>
      </c>
      <c r="BK99" s="65">
        <f>IF('Office 2'!$G$10&lt;=4,'PR sum'!$E99/13,0)</f>
        <v>0</v>
      </c>
      <c r="BL99" s="65">
        <f>IF('Office 2'!$G$10&lt;=5,'PR sum'!$E99/13,0)</f>
        <v>0</v>
      </c>
      <c r="BM99" s="65">
        <f>IF('Office 2'!$G$10&lt;=6,'PR sum'!$E99/13,0)</f>
        <v>0</v>
      </c>
      <c r="BN99" s="65">
        <f>IF('Office 2'!$G$10&lt;=7,'PR sum'!$E99/13,0)</f>
        <v>0</v>
      </c>
      <c r="BO99" s="65">
        <f>IF('Office 2'!$G$10&lt;=8,'PR sum'!$E99/13,0)</f>
        <v>0</v>
      </c>
      <c r="BP99" s="65">
        <f>IF('Office 2'!$G$10&lt;=9,'PR sum'!$E99/13,0)</f>
        <v>0</v>
      </c>
      <c r="BQ99" s="65">
        <f>IF('Office 2'!$G$10&lt;=10,'PR sum'!$E99/13,0)</f>
        <v>0</v>
      </c>
      <c r="BR99" s="65">
        <f>IF('Office 1'!$G$10&lt;=11,'PR sum'!$E99/13,0)</f>
        <v>0</v>
      </c>
      <c r="BS99" s="65">
        <f>IF('Office 2'!$G$10&lt;=12,'PR sum'!$E99/13,0)</f>
        <v>0</v>
      </c>
      <c r="BT99" s="65">
        <f>IF('Office 2'!$G$10&lt;=13,'PR sum'!$E99/13,0)</f>
        <v>0</v>
      </c>
      <c r="BV99" s="65">
        <f>IF('Office 2'!$G$10&lt;2,'PR sum'!$F99/13,0)</f>
        <v>0</v>
      </c>
      <c r="BW99" s="65">
        <f>IF('Office 2'!$G$10&lt;=2,'PR sum'!$F99/13,0)</f>
        <v>0</v>
      </c>
      <c r="BX99" s="65">
        <f>IF('Office 2'!$G$10&lt;=3,'PR sum'!$F99/13,0)</f>
        <v>0</v>
      </c>
      <c r="BY99" s="65">
        <f>IF('Office 2'!$G$10&lt;=4,'PR sum'!$F99/13,0)</f>
        <v>0</v>
      </c>
      <c r="BZ99" s="65">
        <f>IF('Office 2'!$G$10&lt;=5,'PR sum'!$F99/13,0)</f>
        <v>0</v>
      </c>
      <c r="CA99" s="65">
        <f>IF('Office 2'!$G$10&lt;=6,'PR sum'!$F99/13,0)</f>
        <v>0</v>
      </c>
      <c r="CB99" s="65">
        <f>IF('Office 2'!$G$10&lt;=7,'PR sum'!$F99/13,0)</f>
        <v>0</v>
      </c>
      <c r="CC99" s="65">
        <f>IF('Office 2'!$G$10&lt;=8,'PR sum'!$F99/13,0)</f>
        <v>0</v>
      </c>
      <c r="CD99" s="65">
        <f>IF('Office 2'!$G$10&lt;=9,'PR sum'!$F99/13,0)</f>
        <v>0</v>
      </c>
      <c r="CE99" s="65">
        <f>IF('Office 2'!$G$10&lt;=10,'PR sum'!$F99/13,0)</f>
        <v>0</v>
      </c>
      <c r="CF99" s="65">
        <f>IF('Office 1'!$G$10&lt;=11,'PR sum'!$F99/13,0)</f>
        <v>0</v>
      </c>
      <c r="CG99" s="65">
        <f>IF('Office 2'!$G$10&lt;=12,'PR sum'!$F99/13,0)</f>
        <v>0</v>
      </c>
      <c r="CH99" s="65">
        <f>IF('Office 2'!$G$10&lt;=13,'PR sum'!$F99/13,0)</f>
        <v>0</v>
      </c>
      <c r="CJ99" s="299">
        <f>IF(SUM(R99,AF99,AT99,BH99,BV99)&lt;$J$4,SUM(R99,AF99,AT99,BH99,BV99)*$J$5,($J$4*$J$5))</f>
        <v>0</v>
      </c>
      <c r="CK99" s="299">
        <f>IF(SUM($R99:S99,$AF99:AG99,$AT99:AU99,$BH99:BI99,$BV99:BW99)&lt;$J$4,(SUM($R99:S99,$AF99:$AG99,$AT99:$AU99,$BH99:BI99,$BV99:BW99)*$J$5)-SUM($CJ99:CJ99),(($J$4*$J$5)-SUM($CJ99:CJ99)))</f>
        <v>0</v>
      </c>
      <c r="CL99" s="299">
        <f>IF(SUM($R99:T99,$AF99:AH99,$AT99:AV99,$BH99:BJ99,$BV99:BX99)&lt;$J$4,(SUM($R99:T99,$AF99:$AG99,$AT99:$AU99,$BH99:BJ99,$BV99:BX99)*$J$5)-SUM($CJ99:CK99),(($J$4*$J$5)-SUM($CJ99:CK99)))</f>
        <v>0</v>
      </c>
      <c r="CM99" s="299">
        <f>IF(SUM($R99:U99,$AF99:AI99,$AT99:AW99,$BH99:BK99,$BV99:BY99)&lt;$J$4,(SUM($R99:U99,$AF99:$AG99,$AT99:$AU99,$BH99:BK99,$BV99:BY99)*$J$5)-SUM($CJ99:CL99),(($J$4*$J$5)-SUM($CJ99:CL99)))</f>
        <v>0</v>
      </c>
      <c r="CN99" s="299">
        <f>IF(SUM($R99:V99,$AF99:AJ99,$AT99:AX99,$BH99:BL99,$BV99:BZ99)&lt;$J$4,(SUM($R99:V99,$AF99:$AG99,$AT99:$AU99,$BH99:BL99,$BV99:BZ99)*$J$5)-SUM($CJ99:CM99),(($J$4*$J$5)-SUM($CJ99:CM99)))</f>
        <v>0</v>
      </c>
      <c r="CO99" s="299">
        <f>IF(SUM($R99:W99,$AF99:AK99,$AT99:AY99,$BH99:BM99,$BV99:CA99)&lt;$J$4,(SUM($R99:W99,$AF99:$AG99,$AT99:$AU99,$BH99:BM99,$BV99:CA99)*$J$5)-SUM($CJ99:CN99),(($J$4*$J$5)-SUM($CJ99:CN99)))</f>
        <v>0</v>
      </c>
      <c r="CP99" s="299">
        <f>IF(SUM($R99:X99,$AF99:AL99,$AT99:AZ99,$BH99:BN99,$BV99:CB99)&lt;$J$4,(SUM($R99:X99,$AF99:$AG99,$AT99:$AU99,$BH99:BN99,$BV99:CB99)*$J$5)-SUM($CJ99:CO99),(($J$4*$J$5)-SUM($CJ99:CO99)))</f>
        <v>0</v>
      </c>
      <c r="CQ99" s="299">
        <f>IF(SUM($R99:Y99,$AF99:AM99,$AT99:BA99,$BH99:BO99,$BV99:CC99)&lt;$J$4,(SUM($R99:Y99,$AF99:$AG99,$AT99:$AU99,$BH99:BO99,$BV99:CC99)*$J$5)-SUM($CJ99:CP99),(($J$4*$J$5)-SUM($CJ99:CP99)))</f>
        <v>0</v>
      </c>
      <c r="CR99" s="299">
        <f>IF(SUM($R99:Z99,$AF99:AN99,$AT99:BB99,$BH99:BP99,$BV99:CD99)&lt;$J$4,(SUM($R99:Z99,$AF99:$AG99,$AT99:$AU99,$BH99:BP99,$BV99:CD99)*$J$5)-SUM($CJ99:CQ99),(($J$4*$J$5)-SUM($CJ99:CQ99)))</f>
        <v>0</v>
      </c>
      <c r="CS99" s="299">
        <f>IF(SUM($R99:AA99,$AF99:AO99,$AT99:BC99,$BH99:BQ99,$BV99:CE99)&lt;$J$4,(SUM($R99:AA99,$AF99:$AG99,$AT99:$AU99,$BH99:BQ99,$BV99:CE99)*$J$5)-SUM($CJ99:CR99),(($J$4*$J$5)-SUM($CJ99:CR99)))</f>
        <v>0</v>
      </c>
      <c r="CT99" s="299">
        <f>IF(SUM($R99:AB99,$AF99:AP99,$AT99:BD99,$BH99:BR99,$BV99:CF99)&lt;$J$4,(SUM($R99:AB99,$AF99:$AG99,$AT99:$AU99,$BH99:BR99,$BV99:CF99)*$J$5)-SUM($CJ99:CS99),(($J$4*$J$5)-SUM($CJ99:CS99)))</f>
        <v>0</v>
      </c>
      <c r="CU99" s="299">
        <f>IF(SUM($R99:AC99,$AF99:AQ99,$AT99:BE99,$BH99:BS99,$BV99:CG99)&lt;$J$4,(SUM($R99:AC99,$AF99:$AG99,$AT99:$AU99,$BH99:BS99,$BV99:CG99)*$J$5)-SUM($CJ99:CT99),(($J$4*$J$5)-SUM($CJ99:CT99)))</f>
        <v>0</v>
      </c>
      <c r="CV99" s="299">
        <f>IF(SUM($R99:AD99,$AF99:AR99,$AT99:BF99,$BH99:BT99,$BV99:CH99)&lt;$J$4,(SUM($R99:AD99,$AF99:$AG99,$AT99:$AU99,$BH99:BT99,$BV99:CH99)*$J$5)-SUM($CJ99:CU99),(($J$4*$J$5)-SUM($CJ99:CU99)))</f>
        <v>0</v>
      </c>
      <c r="CX99" s="299">
        <f t="shared" si="306"/>
        <v>0</v>
      </c>
      <c r="CY99" s="299">
        <f>IF(SUM($R99:S99,$AF99:AG99,$AT99:AU99,$BH99:BI99,$BV99:BW99)&lt;$K$4,(SUM($R99:S99,$AF99:AG99,$AT99:AU99,$BH99:BI99,$BV99:BW99)*$K$5)-SUM($CX99),(($K$4*$K$5)-SUM($CX99)))</f>
        <v>0</v>
      </c>
      <c r="CZ99" s="299">
        <f>IF(SUM($R99:T99,$AF99:AH99,$AT99:AV99,$BH99:BJ99,$BV99:BX99)&lt;$K$4,(SUM($R99:T99,$AF99:AH99,$AT99:AV99,$BH99:BJ99,$BV99:BX99)*$K$5)-SUM($CX99:CY99),(($K$4*$K$5)-SUM($CX99:CY99)))</f>
        <v>0</v>
      </c>
      <c r="DA99" s="299">
        <f>IF(SUM($R99:U99,$AF99:AI99,$AT99:AW99,$BH99:BK99,$BV99:BY99)&lt;$K$4,(SUM($R99:U99,$AF99:AI99,$AT99:AW99,$BH99:BK99,$BV99:BY99)*$K$5)-SUM($CX99:CZ99),(($K$4*$K$5)-SUM($CX99:CZ99)))</f>
        <v>0</v>
      </c>
      <c r="DB99" s="299">
        <f>IF(SUM($R99:V99,$AF99:AJ99,$AT99:AX99,$BH99:BL99,$BV99:BZ99)&lt;$K$4,(SUM($R99:V99,$AF99:AJ99,$AT99:AX99,$BH99:BL99,$BV99:BZ99)*$K$5)-SUM($CX99:DA99),(($K$4*$K$5)-SUM($CX99:DA99)))</f>
        <v>0</v>
      </c>
      <c r="DC99" s="299">
        <f>IF(SUM($R99:W99,$AF99:AK99,$AT99:AY99,$BH99:BM99,$BV99:CA99)&lt;$K$4,(SUM($R99:W99,$AF99:AK99,$AT99:AY99,$BH99:BM99,$BV99:CA99)*$K$5)-SUM($CX99:DB99),(($K$4*$K$5)-SUM($CX99:DB99)))</f>
        <v>0</v>
      </c>
      <c r="DD99" s="299">
        <f>IF(SUM($R99:X99,$AF99:AL99,$AT99:AZ99,$BH99:BN99,$BV99:CB99)&lt;$K$4,(SUM($R99:X99,$AF99:AL99,$AT99:AZ99,$BH99:BN99,$BV99:CB99)*$K$5)-SUM($CX99:DC99),(($K$4*$K$5)-SUM($CX99:DC99)))</f>
        <v>0</v>
      </c>
      <c r="DE99" s="299">
        <f>IF(SUM($R99:Y99,$AF99:AM99,$AT99:BA99,$BH99:BO99,$BV99:CC99)&lt;$K$4,(SUM($R99:Y99,$AF99:AM99,$AT99:BA99,$BH99:BO99,$BV99:CC99)*$K$5)-SUM($CX99:DD99),(($K$4*$K$5)-SUM($CX99:DD99)))</f>
        <v>0</v>
      </c>
      <c r="DF99" s="299">
        <f>IF(SUM($R99:Z99,$AF99:AN99,$AT99:BB99,$BH99:BP99,$BV99:CD99)&lt;$K$4,(SUM($R99:Z99,$AF99:AN99,$AT99:BB99,$BH99:BP99,$BV99:CD99)*$K$5)-SUM($CX99:DE99),(($K$4*$K$5)-SUM($CX99:DE99)))</f>
        <v>0</v>
      </c>
      <c r="DG99" s="299">
        <f>IF(SUM($R99:AA99,$AF99:AO99,$AT99:BC99,$BH99:BQ99,$BV99:CE99)&lt;$K$4,(SUM($R99:AA99,$AF99:AO99,$AT99:BC99,$BH99:BQ99,$BV99:CE99)*$K$5)-SUM($CX99:DF99),(($K$4*$K$5)-SUM($CX99:DF99)))</f>
        <v>0</v>
      </c>
      <c r="DH99" s="299">
        <f>IF(SUM($R99:AB99,$AF99:AP99,$AT99:BD99,$BH99:BR99,$BV99:CF99)&lt;$K$4,(SUM($R99:AB99,$AF99:AP99,$AT99:BD99,$BH99:BR99,$BV99:CF99)*$K$5)-SUM($CX99:DG99),(($K$4*$K$5)-SUM($CX99:DG99)))</f>
        <v>0</v>
      </c>
      <c r="DI99" s="299">
        <f>IF(SUM($R99:AC99,$AF99:AQ99,$AT99:BE99,$BH99:BS99,$BV99:CG99)&lt;$K$4,(SUM($R99:AC99,$AF99:AQ99,$AT99:BE99,$BH99:BS99,$BV99:CG99)*$K$5)-SUM($CX99:DH99),(($K$4*$K$5)-SUM($CX99:DH99)))</f>
        <v>0</v>
      </c>
      <c r="DJ99" s="299">
        <f>IF(SUM($R99:AD99,$AF99:AR99,$AT99:BF99,$BH99:BT99,$BV99:CH99)&lt;$K$4,(SUM($R99:AD99,$AF99:AR99,$AT99:BF99,$BH99:BT99,$BV99:CH99)*$K$5)-SUM($CX99:DI99),(($K$4*$K$5)-SUM($CX99:DI99)))</f>
        <v>0</v>
      </c>
      <c r="DL99" s="299">
        <f t="shared" si="307"/>
        <v>0</v>
      </c>
      <c r="DM99" s="299">
        <f t="shared" si="307"/>
        <v>0</v>
      </c>
      <c r="DN99" s="299">
        <f t="shared" si="307"/>
        <v>0</v>
      </c>
      <c r="DO99" s="299">
        <f t="shared" si="307"/>
        <v>0</v>
      </c>
      <c r="DP99" s="299">
        <f t="shared" si="307"/>
        <v>0</v>
      </c>
      <c r="DQ99" s="299">
        <f t="shared" si="307"/>
        <v>0</v>
      </c>
      <c r="DR99" s="299">
        <f t="shared" si="307"/>
        <v>0</v>
      </c>
      <c r="DS99" s="299">
        <f t="shared" si="307"/>
        <v>0</v>
      </c>
      <c r="DT99" s="299">
        <f t="shared" si="307"/>
        <v>0</v>
      </c>
      <c r="DU99" s="299">
        <f t="shared" si="307"/>
        <v>0</v>
      </c>
      <c r="DV99" s="299">
        <f t="shared" si="307"/>
        <v>0</v>
      </c>
      <c r="DW99" s="299">
        <f t="shared" si="307"/>
        <v>0</v>
      </c>
      <c r="DX99" s="299">
        <f t="shared" si="307"/>
        <v>0</v>
      </c>
      <c r="DZ99" s="299">
        <f>IF(SUM($R99:R99,$AF99:AF99,$AT99:AT99,$BH99:BH99,$BV99:BV99)&lt;$M$4,SUM(R99,AF99,AT99,BH99,BV99)*$M$5,($M$4*$M$5-SUM(DY99:$DY99)))</f>
        <v>0</v>
      </c>
      <c r="EA99" s="299">
        <f>IF(SUM($R99:S99,$AF99:AG99,$AT99:AU99,$BH99:BI99,$BV99:BW99)&lt;$M$4,SUM(S99,AG99,AU99,BI99,BW99)*$M$5,($M$4*$M$5-SUM($DZ99:DZ99)))</f>
        <v>0</v>
      </c>
      <c r="EB99" s="299">
        <f>IF(SUM($R99:T99,$AF99:AH99,$AT99:AV99,$BH99:BJ99,$BV99:BX99)&lt;$M$4,SUM(T99,AH99,AV99,BJ99,BX99)*$M$5,($M$4*$M$5-SUM($DZ99:EA99)))</f>
        <v>0</v>
      </c>
      <c r="EC99" s="299">
        <f>IF(SUM($R99:U99,$AF99:AI99,$AT99:AW99,$BH99:BK99,$BV99:BY99)&lt;$M$4,SUM(U99,AI99,AW99,BK99,BY99)*$M$5,($M$4*$M$5-SUM($DZ99:EB99)))</f>
        <v>0</v>
      </c>
      <c r="ED99" s="299">
        <f>IF(SUM($R99:V99,$AF99:AJ99,$AT99:AX99,$BH99:BL99,$BV99:BZ99)&lt;$M$4,SUM(V99,AJ99,AX99,BL99,BZ99)*$M$5,($M$4*$M$5-SUM($DZ99:EC99)))</f>
        <v>0</v>
      </c>
      <c r="EE99" s="299">
        <f>IF(SUM($R99:W99,$AF99:AK99,$AT99:AY99,$BH99:BM99,$BV99:CA99)&lt;$M$4,SUM(W99,AK99,AY99,BM99,CA99)*$M$5,($M$4*$M$5-SUM($DZ99:ED99)))</f>
        <v>0</v>
      </c>
      <c r="EF99" s="299">
        <f>IF(SUM($R99:X99,$AF99:AL99,$AT99:AZ99,$BH99:BN99,$BV99:CB99)&lt;$M$4,SUM(X99,AL99,AZ99,BN99,CB99)*$M$5,($M$4*$M$5-SUM($DZ99:EE99)))</f>
        <v>0</v>
      </c>
      <c r="EG99" s="299">
        <f>IF(SUM($R99:Y99,$AF99:AM99,$AT99:BA99,$BH99:BO99,$BV99:CC99)&lt;$M$4,SUM(Y99,AM99,BA99,BO99,CC99)*$M$5,($M$4*$M$5-SUM($DZ99:EF99)))</f>
        <v>0</v>
      </c>
      <c r="EH99" s="299">
        <f>IF(SUM($R99:Z99,$AF99:AN99,$AT99:BB99,$BH99:BP99,$BV99:CD99)&lt;$M$4,SUM(Z99,AN99,BB99,BP99,CD99)*$M$5,($M$4*$M$5-SUM($DZ99:EG99)))</f>
        <v>0</v>
      </c>
      <c r="EI99" s="299">
        <f>IF(SUM($R99:AA99,$AF99:AO99,$AT99:BC99,$BH99:BQ99,$BV99:CE99)&lt;$M$4,SUM(AA99,AO99,BC99,BQ99,CE99)*$M$5,($M$4*$M$5-SUM($DZ99:EH99)))</f>
        <v>0</v>
      </c>
      <c r="EJ99" s="299">
        <f>IF(SUM($R99:AB99,$AF99:AP99,$AT99:BD99,$BH99:BR99,$BV99:CF99)&lt;$M$4,SUM(AB99,AP99,BD99,BR99,CF99)*$M$5,($M$4*$M$5-SUM($DZ99:EI99)))</f>
        <v>0</v>
      </c>
      <c r="EK99" s="299">
        <f>IF(SUM($R99:AC99,$AF99:AQ99,$AT99:BE99,$BH99:BS99,$BV99:CG99)&lt;$M$4,SUM(AC99,AQ99,BE99,BS99,CG99)*$M$5,($M$4*$M$5-SUM($DZ99:EJ99)))</f>
        <v>0</v>
      </c>
      <c r="EL99" s="299">
        <f>IF(SUM($R99:AD99,$AF99:AR99,$AT99:BF99,$BH99:BT99,$BV99:CH99)&lt;$M$4,SUM(AD99,AR99,BF99,BT99,CH99)*$M$5,($M$4*$M$5-SUM($DZ99:EK99)))</f>
        <v>0</v>
      </c>
      <c r="EN99" s="299">
        <f t="shared" si="308"/>
        <v>0</v>
      </c>
      <c r="EO99" s="299">
        <f t="shared" si="308"/>
        <v>0</v>
      </c>
      <c r="EP99" s="299">
        <f t="shared" si="308"/>
        <v>0</v>
      </c>
      <c r="EQ99" s="299">
        <f t="shared" si="308"/>
        <v>0</v>
      </c>
      <c r="ER99" s="299">
        <f t="shared" si="308"/>
        <v>0</v>
      </c>
      <c r="ES99" s="299">
        <f t="shared" si="308"/>
        <v>0</v>
      </c>
      <c r="ET99" s="299">
        <f t="shared" si="308"/>
        <v>0</v>
      </c>
      <c r="EU99" s="299">
        <f t="shared" si="308"/>
        <v>0</v>
      </c>
      <c r="EV99" s="299">
        <f t="shared" si="308"/>
        <v>0</v>
      </c>
      <c r="EW99" s="299">
        <f t="shared" si="308"/>
        <v>0</v>
      </c>
      <c r="EX99" s="299">
        <f t="shared" si="308"/>
        <v>0</v>
      </c>
      <c r="EY99" s="299">
        <f t="shared" si="308"/>
        <v>0</v>
      </c>
      <c r="EZ99" s="299">
        <f t="shared" si="308"/>
        <v>0</v>
      </c>
    </row>
    <row r="100" spans="1:156" x14ac:dyDescent="0.2">
      <c r="A100" s="68" t="str">
        <f>+'Office 3'!$B$9</f>
        <v>OFFICE 3</v>
      </c>
      <c r="B100" s="29">
        <f>+'Office 3'!$G$24</f>
        <v>0</v>
      </c>
      <c r="C100" s="29">
        <v>0</v>
      </c>
      <c r="D100" s="29">
        <f>+'Office 3'!$G$27</f>
        <v>0</v>
      </c>
      <c r="E100" s="30">
        <v>0</v>
      </c>
      <c r="F100" s="29">
        <f>SUM('Office 3'!$G$29:$G$38)</f>
        <v>0</v>
      </c>
      <c r="G100" s="63">
        <f>SUM($B$100:F100)</f>
        <v>0</v>
      </c>
      <c r="H100" s="310"/>
      <c r="I100" s="302"/>
      <c r="J100" s="299">
        <f>$J$5*G100</f>
        <v>0</v>
      </c>
      <c r="K100" s="299">
        <f>$K$5*G100</f>
        <v>0</v>
      </c>
      <c r="L100" s="299">
        <f>$L$5*G100</f>
        <v>0</v>
      </c>
      <c r="M100" s="299">
        <f>IF(G100&lt;$M$4,G100*$M$5,$M$4*$M$5)</f>
        <v>0</v>
      </c>
      <c r="N100" s="299">
        <f>SUM(J100:M100)</f>
        <v>0</v>
      </c>
      <c r="O100" s="103"/>
      <c r="R100" s="65">
        <f>IF('Office 3'!$G$10&lt;2,'PR sum'!$B100/13,0)</f>
        <v>0</v>
      </c>
      <c r="S100" s="65">
        <f>IF('Office 3'!$G$10&lt;=2,'PR sum'!$B100/13,0)</f>
        <v>0</v>
      </c>
      <c r="T100" s="65">
        <f>IF('Office 3'!$G$10&lt;=3,'PR sum'!$B100/13,0)</f>
        <v>0</v>
      </c>
      <c r="U100" s="65">
        <f>IF('Office 3'!$G$10&lt;=4,'PR sum'!$B100/13,0)</f>
        <v>0</v>
      </c>
      <c r="V100" s="65">
        <f>IF('Office 3'!$G$10&lt;=5,'PR sum'!$B100/13,0)</f>
        <v>0</v>
      </c>
      <c r="W100" s="65">
        <f>IF('Office 3'!$G$10&lt;=6,'PR sum'!$B100/13,0)</f>
        <v>0</v>
      </c>
      <c r="X100" s="65">
        <f>IF('Office 3'!$G$10&lt;=7,'PR sum'!$B100/13,0)</f>
        <v>0</v>
      </c>
      <c r="Y100" s="65">
        <f>IF('Office 3'!$G$10&lt;=8,'PR sum'!$B100/13,0)</f>
        <v>0</v>
      </c>
      <c r="Z100" s="65">
        <f>IF('Office 3'!$G$10&lt;=9,'PR sum'!$B100/13,0)</f>
        <v>0</v>
      </c>
      <c r="AA100" s="65">
        <f>IF('Office 3'!$G$10&lt;=10,'PR sum'!$B100/13,0)</f>
        <v>0</v>
      </c>
      <c r="AB100" s="65">
        <f>IF('Office 1'!$G$10&lt;=11,'PR sum'!$B100/13,0)</f>
        <v>0</v>
      </c>
      <c r="AC100" s="65">
        <f>IF('Office 3'!$G$10&lt;=12,'PR sum'!$B100/13,0)</f>
        <v>0</v>
      </c>
      <c r="AD100" s="65">
        <f>IF('Office 3'!$G$10&lt;=13,'PR sum'!$B100/13,0)</f>
        <v>0</v>
      </c>
      <c r="AF100" s="65">
        <f>IF('Office 3'!$G$10&lt;2,'PR sum'!$C100/13,0)</f>
        <v>0</v>
      </c>
      <c r="AG100" s="65">
        <f>IF('Office 3'!$G$10&lt;=2,'PR sum'!$C100/13,0)</f>
        <v>0</v>
      </c>
      <c r="AH100" s="65">
        <f>IF('Office 3'!$G$10&lt;=3,'PR sum'!$C100/13,0)</f>
        <v>0</v>
      </c>
      <c r="AI100" s="65">
        <f>IF('Office 3'!$G$10&lt;=4,'PR sum'!$C100/13,0)</f>
        <v>0</v>
      </c>
      <c r="AJ100" s="65">
        <f>IF('Office 3'!$G$10&lt;=5,'PR sum'!$C100/13,0)</f>
        <v>0</v>
      </c>
      <c r="AK100" s="65">
        <f>IF('Office 3'!$G$10&lt;=6,'PR sum'!$C100/13,0)</f>
        <v>0</v>
      </c>
      <c r="AL100" s="65">
        <f>IF('Office 3'!$G$10&lt;=7,'PR sum'!$C100/13,0)</f>
        <v>0</v>
      </c>
      <c r="AM100" s="65">
        <f>IF('Office 3'!$G$10&lt;=8,'PR sum'!$C100/13,0)</f>
        <v>0</v>
      </c>
      <c r="AN100" s="65">
        <f>IF('Office 3'!$G$10&lt;=9,'PR sum'!$C100/13,0)</f>
        <v>0</v>
      </c>
      <c r="AO100" s="65">
        <f>IF('Office 3'!$G$10&lt;=10,'PR sum'!$C100/13,0)</f>
        <v>0</v>
      </c>
      <c r="AP100" s="65">
        <f>IF('Office 1'!$G$10&lt;=11,'PR sum'!$C100/13,0)</f>
        <v>0</v>
      </c>
      <c r="AQ100" s="65">
        <f>IF('Office 3'!$G$10&lt;=12,'PR sum'!$C100/13,0)</f>
        <v>0</v>
      </c>
      <c r="AR100" s="65">
        <f>IF('Office 3'!$G$10&lt;=13,'PR sum'!$C100/13,0)</f>
        <v>0</v>
      </c>
      <c r="AT100" s="65">
        <f>IF('Office 3'!$G$10&lt;2,'PR sum'!$D100/13,0)</f>
        <v>0</v>
      </c>
      <c r="AU100" s="65">
        <f>IF('Office 3'!$G$10&lt;=2,'PR sum'!$D100/13,0)</f>
        <v>0</v>
      </c>
      <c r="AV100" s="65">
        <f>IF('Office 3'!$G$10&lt;=3,'PR sum'!$D100/13,0)</f>
        <v>0</v>
      </c>
      <c r="AW100" s="65">
        <f>IF('Office 3'!$G$10&lt;=4,'PR sum'!$D100/13,0)</f>
        <v>0</v>
      </c>
      <c r="AX100" s="65">
        <f>IF('Office 3'!$G$10&lt;=5,'PR sum'!$D100/13,0)</f>
        <v>0</v>
      </c>
      <c r="AY100" s="65">
        <f>IF('Office 3'!$G$10&lt;=6,'PR sum'!$D100/13,0)</f>
        <v>0</v>
      </c>
      <c r="AZ100" s="65">
        <f>IF('Office 3'!$G$10&lt;=7,'PR sum'!$D100/13,0)</f>
        <v>0</v>
      </c>
      <c r="BA100" s="65">
        <f>IF('Office 3'!$G$10&lt;=8,'PR sum'!$D100/13,0)</f>
        <v>0</v>
      </c>
      <c r="BB100" s="65">
        <f>IF('Office 3'!$G$10&lt;=9,'PR sum'!$D100/13,0)</f>
        <v>0</v>
      </c>
      <c r="BC100" s="65">
        <f>IF('Office 3'!$G$10&lt;=10,'PR sum'!$D100/13,0)</f>
        <v>0</v>
      </c>
      <c r="BD100" s="65">
        <f>IF('Office 1'!$G$10&lt;=11,'PR sum'!$D100/13,0)</f>
        <v>0</v>
      </c>
      <c r="BE100" s="65">
        <f>IF('Office 3'!$G$10&lt;=12,'PR sum'!$D100/13,0)</f>
        <v>0</v>
      </c>
      <c r="BF100" s="65">
        <f>IF('Office 3'!$G$10&lt;=13,'PR sum'!$D100/13,0)</f>
        <v>0</v>
      </c>
      <c r="BH100" s="65">
        <f>IF('Office 3'!$G$10&lt;2,'PR sum'!$E100/13,0)</f>
        <v>0</v>
      </c>
      <c r="BI100" s="65">
        <f>IF('Office 3'!$G$10&lt;=2,'PR sum'!$E100/13,0)</f>
        <v>0</v>
      </c>
      <c r="BJ100" s="65">
        <f>IF('Office 3'!$G$10&lt;=3,'PR sum'!$E100/13,0)</f>
        <v>0</v>
      </c>
      <c r="BK100" s="65">
        <f>IF('Office 3'!$G$10&lt;=4,'PR sum'!$E100/13,0)</f>
        <v>0</v>
      </c>
      <c r="BL100" s="65">
        <f>IF('Office 3'!$G$10&lt;=5,'PR sum'!$E100/13,0)</f>
        <v>0</v>
      </c>
      <c r="BM100" s="65">
        <f>IF('Office 3'!$G$10&lt;=6,'PR sum'!$E100/13,0)</f>
        <v>0</v>
      </c>
      <c r="BN100" s="65">
        <f>IF('Office 3'!$G$10&lt;=7,'PR sum'!$E100/13,0)</f>
        <v>0</v>
      </c>
      <c r="BO100" s="65">
        <f>IF('Office 3'!$G$10&lt;=8,'PR sum'!$E100/13,0)</f>
        <v>0</v>
      </c>
      <c r="BP100" s="65">
        <f>IF('Office 3'!$G$10&lt;=9,'PR sum'!$E100/13,0)</f>
        <v>0</v>
      </c>
      <c r="BQ100" s="65">
        <f>IF('Office 3'!$G$10&lt;=10,'PR sum'!$E100/13,0)</f>
        <v>0</v>
      </c>
      <c r="BR100" s="65">
        <f>IF('Office 1'!$G$10&lt;=11,'PR sum'!$E100/13,0)</f>
        <v>0</v>
      </c>
      <c r="BS100" s="65">
        <f>IF('Office 3'!$G$10&lt;=12,'PR sum'!$E100/13,0)</f>
        <v>0</v>
      </c>
      <c r="BT100" s="65">
        <f>IF('Office 3'!$G$10&lt;=13,'PR sum'!$E100/13,0)</f>
        <v>0</v>
      </c>
      <c r="BV100" s="65">
        <f>IF('Office 3'!$G$10&lt;2,'PR sum'!$F100/13,0)</f>
        <v>0</v>
      </c>
      <c r="BW100" s="65">
        <f>IF('Office 3'!$G$10&lt;=2,'PR sum'!$F100/13,0)</f>
        <v>0</v>
      </c>
      <c r="BX100" s="65">
        <f>IF('Office 3'!$G$10&lt;=3,'PR sum'!$F100/13,0)</f>
        <v>0</v>
      </c>
      <c r="BY100" s="65">
        <f>IF('Office 3'!$G$10&lt;=4,'PR sum'!$F100/13,0)</f>
        <v>0</v>
      </c>
      <c r="BZ100" s="65">
        <f>IF('Office 3'!$G$10&lt;=5,'PR sum'!$F100/13,0)</f>
        <v>0</v>
      </c>
      <c r="CA100" s="65">
        <f>IF('Office 3'!$G$10&lt;=6,'PR sum'!$F100/13,0)</f>
        <v>0</v>
      </c>
      <c r="CB100" s="65">
        <f>IF('Office 3'!$G$10&lt;=7,'PR sum'!$F100/13,0)</f>
        <v>0</v>
      </c>
      <c r="CC100" s="65">
        <f>IF('Office 3'!$G$10&lt;=8,'PR sum'!$F100/13,0)</f>
        <v>0</v>
      </c>
      <c r="CD100" s="65">
        <f>IF('Office 3'!$G$10&lt;=9,'PR sum'!$F100/13,0)</f>
        <v>0</v>
      </c>
      <c r="CE100" s="65">
        <f>IF('Office 3'!$G$10&lt;=10,'PR sum'!$F100/13,0)</f>
        <v>0</v>
      </c>
      <c r="CF100" s="65">
        <f>IF('Office 1'!$G$10&lt;=11,'PR sum'!$F100/13,0)</f>
        <v>0</v>
      </c>
      <c r="CG100" s="65">
        <f>IF('Office 3'!$G$10&lt;=12,'PR sum'!$F100/13,0)</f>
        <v>0</v>
      </c>
      <c r="CH100" s="65">
        <f>IF('Office 3'!$G$10&lt;=13,'PR sum'!$F100/13,0)</f>
        <v>0</v>
      </c>
      <c r="CJ100" s="299">
        <f>IF(SUM(R100,AF100,AT100,BH100,BV100)&lt;$J$4,SUM(R100,AF100,AT100,BH100,BV100)*$J$5,($J$4*$J$5))</f>
        <v>0</v>
      </c>
      <c r="CK100" s="299">
        <f>IF(SUM($R100:S100,$AF100:AG100,$AT100:AU100,$BH100:BI100,$BV100:BW100)&lt;$J$4,(SUM($R100:S100,$AF100:$AG100,$AT100:$AU100,$BH100:BI100,$BV100:BW100)*$J$5)-SUM($CJ100:CJ100),(($J$4*$J$5)-SUM($CJ100:CJ100)))</f>
        <v>0</v>
      </c>
      <c r="CL100" s="299">
        <f>IF(SUM($R100:T100,$AF100:AH100,$AT100:AV100,$BH100:BJ100,$BV100:BX100)&lt;$J$4,(SUM($R100:T100,$AF100:$AG100,$AT100:$AU100,$BH100:BJ100,$BV100:BX100)*$J$5)-SUM($CJ100:CK100),(($J$4*$J$5)-SUM($CJ100:CK100)))</f>
        <v>0</v>
      </c>
      <c r="CM100" s="299">
        <f>IF(SUM($R100:U100,$AF100:AI100,$AT100:AW100,$BH100:BK100,$BV100:BY100)&lt;$J$4,(SUM($R100:U100,$AF100:$AG100,$AT100:$AU100,$BH100:BK100,$BV100:BY100)*$J$5)-SUM($CJ100:CL100),(($J$4*$J$5)-SUM($CJ100:CL100)))</f>
        <v>0</v>
      </c>
      <c r="CN100" s="299">
        <f>IF(SUM($R100:V100,$AF100:AJ100,$AT100:AX100,$BH100:BL100,$BV100:BZ100)&lt;$J$4,(SUM($R100:V100,$AF100:$AG100,$AT100:$AU100,$BH100:BL100,$BV100:BZ100)*$J$5)-SUM($CJ100:CM100),(($J$4*$J$5)-SUM($CJ100:CM100)))</f>
        <v>0</v>
      </c>
      <c r="CO100" s="299">
        <f>IF(SUM($R100:W100,$AF100:AK100,$AT100:AY100,$BH100:BM100,$BV100:CA100)&lt;$J$4,(SUM($R100:W100,$AF100:$AG100,$AT100:$AU100,$BH100:BM100,$BV100:CA100)*$J$5)-SUM($CJ100:CN100),(($J$4*$J$5)-SUM($CJ100:CN100)))</f>
        <v>0</v>
      </c>
      <c r="CP100" s="299">
        <f>IF(SUM($R100:X100,$AF100:AL100,$AT100:AZ100,$BH100:BN100,$BV100:CB100)&lt;$J$4,(SUM($R100:X100,$AF100:$AG100,$AT100:$AU100,$BH100:BN100,$BV100:CB100)*$J$5)-SUM($CJ100:CO100),(($J$4*$J$5)-SUM($CJ100:CO100)))</f>
        <v>0</v>
      </c>
      <c r="CQ100" s="299">
        <f>IF(SUM($R100:Y100,$AF100:AM100,$AT100:BA100,$BH100:BO100,$BV100:CC100)&lt;$J$4,(SUM($R100:Y100,$AF100:$AG100,$AT100:$AU100,$BH100:BO100,$BV100:CC100)*$J$5)-SUM($CJ100:CP100),(($J$4*$J$5)-SUM($CJ100:CP100)))</f>
        <v>0</v>
      </c>
      <c r="CR100" s="299">
        <f>IF(SUM($R100:Z100,$AF100:AN100,$AT100:BB100,$BH100:BP100,$BV100:CD100)&lt;$J$4,(SUM($R100:Z100,$AF100:$AG100,$AT100:$AU100,$BH100:BP100,$BV100:CD100)*$J$5)-SUM($CJ100:CQ100),(($J$4*$J$5)-SUM($CJ100:CQ100)))</f>
        <v>0</v>
      </c>
      <c r="CS100" s="299">
        <f>IF(SUM($R100:AA100,$AF100:AO100,$AT100:BC100,$BH100:BQ100,$BV100:CE100)&lt;$J$4,(SUM($R100:AA100,$AF100:$AG100,$AT100:$AU100,$BH100:BQ100,$BV100:CE100)*$J$5)-SUM($CJ100:CR100),(($J$4*$J$5)-SUM($CJ100:CR100)))</f>
        <v>0</v>
      </c>
      <c r="CT100" s="299">
        <f>IF(SUM($R100:AB100,$AF100:AP100,$AT100:BD100,$BH100:BR100,$BV100:CF100)&lt;$J$4,(SUM($R100:AB100,$AF100:$AG100,$AT100:$AU100,$BH100:BR100,$BV100:CF100)*$J$5)-SUM($CJ100:CS100),(($J$4*$J$5)-SUM($CJ100:CS100)))</f>
        <v>0</v>
      </c>
      <c r="CU100" s="299">
        <f>IF(SUM($R100:AC100,$AF100:AQ100,$AT100:BE100,$BH100:BS100,$BV100:CG100)&lt;$J$4,(SUM($R100:AC100,$AF100:$AG100,$AT100:$AU100,$BH100:BS100,$BV100:CG100)*$J$5)-SUM($CJ100:CT100),(($J$4*$J$5)-SUM($CJ100:CT100)))</f>
        <v>0</v>
      </c>
      <c r="CV100" s="299">
        <f>IF(SUM($R100:AD100,$AF100:AR100,$AT100:BF100,$BH100:BT100,$BV100:CH100)&lt;$J$4,(SUM($R100:AD100,$AF100:$AG100,$AT100:$AU100,$BH100:BT100,$BV100:CH100)*$J$5)-SUM($CJ100:CU100),(($J$4*$J$5)-SUM($CJ100:CU100)))</f>
        <v>0</v>
      </c>
      <c r="CX100" s="299">
        <f t="shared" si="306"/>
        <v>0</v>
      </c>
      <c r="CY100" s="299">
        <f>IF(SUM($R100:S100,$AF100:AG100,$AT100:AU100,$BH100:BI100,$BV100:BW100)&lt;$K$4,(SUM($R100:S100,$AF100:AG100,$AT100:AU100,$BH100:BI100,$BV100:BW100)*$K$5)-SUM($CX100),(($K$4*$K$5)-SUM($CX100)))</f>
        <v>0</v>
      </c>
      <c r="CZ100" s="299">
        <f>IF(SUM($R100:T100,$AF100:AH100,$AT100:AV100,$BH100:BJ100,$BV100:BX100)&lt;$K$4,(SUM($R100:T100,$AF100:AH100,$AT100:AV100,$BH100:BJ100,$BV100:BX100)*$K$5)-SUM($CX100:CY100),(($K$4*$K$5)-SUM($CX100:CY100)))</f>
        <v>0</v>
      </c>
      <c r="DA100" s="299">
        <f>IF(SUM($R100:U100,$AF100:AI100,$AT100:AW100,$BH100:BK100,$BV100:BY100)&lt;$K$4,(SUM($R100:U100,$AF100:AI100,$AT100:AW100,$BH100:BK100,$BV100:BY100)*$K$5)-SUM($CX100:CZ100),(($K$4*$K$5)-SUM($CX100:CZ100)))</f>
        <v>0</v>
      </c>
      <c r="DB100" s="299">
        <f>IF(SUM($R100:V100,$AF100:AJ100,$AT100:AX100,$BH100:BL100,$BV100:BZ100)&lt;$K$4,(SUM($R100:V100,$AF100:AJ100,$AT100:AX100,$BH100:BL100,$BV100:BZ100)*$K$5)-SUM($CX100:DA100),(($K$4*$K$5)-SUM($CX100:DA100)))</f>
        <v>0</v>
      </c>
      <c r="DC100" s="299">
        <f>IF(SUM($R100:W100,$AF100:AK100,$AT100:AY100,$BH100:BM100,$BV100:CA100)&lt;$K$4,(SUM($R100:W100,$AF100:AK100,$AT100:AY100,$BH100:BM100,$BV100:CA100)*$K$5)-SUM($CX100:DB100),(($K$4*$K$5)-SUM($CX100:DB100)))</f>
        <v>0</v>
      </c>
      <c r="DD100" s="299">
        <f>IF(SUM($R100:X100,$AF100:AL100,$AT100:AZ100,$BH100:BN100,$BV100:CB100)&lt;$K$4,(SUM($R100:X100,$AF100:AL100,$AT100:AZ100,$BH100:BN100,$BV100:CB100)*$K$5)-SUM($CX100:DC100),(($K$4*$K$5)-SUM($CX100:DC100)))</f>
        <v>0</v>
      </c>
      <c r="DE100" s="299">
        <f>IF(SUM($R100:Y100,$AF100:AM100,$AT100:BA100,$BH100:BO100,$BV100:CC100)&lt;$K$4,(SUM($R100:Y100,$AF100:AM100,$AT100:BA100,$BH100:BO100,$BV100:CC100)*$K$5)-SUM($CX100:DD100),(($K$4*$K$5)-SUM($CX100:DD100)))</f>
        <v>0</v>
      </c>
      <c r="DF100" s="299">
        <f>IF(SUM($R100:Z100,$AF100:AN100,$AT100:BB100,$BH100:BP100,$BV100:CD100)&lt;$K$4,(SUM($R100:Z100,$AF100:AN100,$AT100:BB100,$BH100:BP100,$BV100:CD100)*$K$5)-SUM($CX100:DE100),(($K$4*$K$5)-SUM($CX100:DE100)))</f>
        <v>0</v>
      </c>
      <c r="DG100" s="299">
        <f>IF(SUM($R100:AA100,$AF100:AO100,$AT100:BC100,$BH100:BQ100,$BV100:CE100)&lt;$K$4,(SUM($R100:AA100,$AF100:AO100,$AT100:BC100,$BH100:BQ100,$BV100:CE100)*$K$5)-SUM($CX100:DF100),(($K$4*$K$5)-SUM($CX100:DF100)))</f>
        <v>0</v>
      </c>
      <c r="DH100" s="299">
        <f>IF(SUM($R100:AB100,$AF100:AP100,$AT100:BD100,$BH100:BR100,$BV100:CF100)&lt;$K$4,(SUM($R100:AB100,$AF100:AP100,$AT100:BD100,$BH100:BR100,$BV100:CF100)*$K$5)-SUM($CX100:DG100),(($K$4*$K$5)-SUM($CX100:DG100)))</f>
        <v>0</v>
      </c>
      <c r="DI100" s="299">
        <f>IF(SUM($R100:AC100,$AF100:AQ100,$AT100:BE100,$BH100:BS100,$BV100:CG100)&lt;$K$4,(SUM($R100:AC100,$AF100:AQ100,$AT100:BE100,$BH100:BS100,$BV100:CG100)*$K$5)-SUM($CX100:DH100),(($K$4*$K$5)-SUM($CX100:DH100)))</f>
        <v>0</v>
      </c>
      <c r="DJ100" s="299">
        <f>IF(SUM($R100:AD100,$AF100:AR100,$AT100:BF100,$BH100:BT100,$BV100:CH100)&lt;$K$4,(SUM($R100:AD100,$AF100:AR100,$AT100:BF100,$BH100:BT100,$BV100:CH100)*$K$5)-SUM($CX100:DI100),(($K$4*$K$5)-SUM($CX100:DI100)))</f>
        <v>0</v>
      </c>
      <c r="DL100" s="299">
        <f t="shared" si="307"/>
        <v>0</v>
      </c>
      <c r="DM100" s="299">
        <f t="shared" si="307"/>
        <v>0</v>
      </c>
      <c r="DN100" s="299">
        <f t="shared" si="307"/>
        <v>0</v>
      </c>
      <c r="DO100" s="299">
        <f t="shared" si="307"/>
        <v>0</v>
      </c>
      <c r="DP100" s="299">
        <f t="shared" si="307"/>
        <v>0</v>
      </c>
      <c r="DQ100" s="299">
        <f t="shared" si="307"/>
        <v>0</v>
      </c>
      <c r="DR100" s="299">
        <f t="shared" si="307"/>
        <v>0</v>
      </c>
      <c r="DS100" s="299">
        <f t="shared" si="307"/>
        <v>0</v>
      </c>
      <c r="DT100" s="299">
        <f t="shared" si="307"/>
        <v>0</v>
      </c>
      <c r="DU100" s="299">
        <f t="shared" si="307"/>
        <v>0</v>
      </c>
      <c r="DV100" s="299">
        <f t="shared" si="307"/>
        <v>0</v>
      </c>
      <c r="DW100" s="299">
        <f t="shared" si="307"/>
        <v>0</v>
      </c>
      <c r="DX100" s="299">
        <f t="shared" si="307"/>
        <v>0</v>
      </c>
      <c r="DZ100" s="299">
        <f>IF(SUM($R100:R100,$AF100:AF100,$AT100:AT100,$BH100:BH100,$BV100:BV100)&lt;$M$4,SUM(R100,AF100,AT100,BH100,BV100)*$M$5,($M$4*$M$5-SUM(DY100:$DZ100)))</f>
        <v>0</v>
      </c>
      <c r="EA100" s="299">
        <f>IF(SUM($R100:S100,$AF100:AG100,$AT100:AU100,$BH100:BI100,$BV100:BW100)&lt;$M$4,SUM(S100,AG100,AU100,BI100,BW100)*$M$5,($M$4*$M$5-SUM($DZ100:DZ100)))</f>
        <v>0</v>
      </c>
      <c r="EB100" s="299">
        <f>IF(SUM($R100:T100,$AF100:AH100,$AT100:AV100,$BH100:BJ100,$BV100:BX100)&lt;$M$4,SUM(T100,AH100,AV100,BJ100,BX100)*$M$5,($M$4*$M$5-SUM($DZ100:EA100)))</f>
        <v>0</v>
      </c>
      <c r="EC100" s="299">
        <f>IF(SUM($R100:U100,$AF100:AI100,$AT100:AW100,$BH100:BK100,$BV100:BY100)&lt;$M$4,SUM(U100,AI100,AW100,BK100,BY100)*$M$5,($M$4*$M$5-SUM($DZ100:EB100)))</f>
        <v>0</v>
      </c>
      <c r="ED100" s="299">
        <f>IF(SUM($R100:V100,$AF100:AJ100,$AT100:AX100,$BH100:BL100,$BV100:BZ100)&lt;$M$4,SUM(V100,AJ100,AX100,BL100,BZ100)*$M$5,($M$4*$M$5-SUM($DZ100:EC100)))</f>
        <v>0</v>
      </c>
      <c r="EE100" s="299">
        <f>IF(SUM($R100:W100,$AF100:AK100,$AT100:AY100,$BH100:BM100,$BV100:CA100)&lt;$M$4,SUM(W100,AK100,AY100,BM100,CA100)*$M$5,($M$4*$M$5-SUM($DZ100:ED100)))</f>
        <v>0</v>
      </c>
      <c r="EF100" s="299">
        <f>IF(SUM($R100:X100,$AF100:AL100,$AT100:AZ100,$BH100:BN100,$BV100:CB100)&lt;$M$4,SUM(X100,AL100,AZ100,BN100,CB100)*$M$5,($M$4*$M$5-SUM($DZ100:EE100)))</f>
        <v>0</v>
      </c>
      <c r="EG100" s="299">
        <f>IF(SUM($R100:Y100,$AF100:AM100,$AT100:BA100,$BH100:BO100,$BV100:CC100)&lt;$M$4,SUM(Y100,AM100,BA100,BO100,CC100)*$M$5,($M$4*$M$5-SUM($DZ100:EF100)))</f>
        <v>0</v>
      </c>
      <c r="EH100" s="299">
        <f>IF(SUM($R100:Z100,$AF100:AN100,$AT100:BB100,$BH100:BP100,$BV100:CD100)&lt;$M$4,SUM(Z100,AN100,BB100,BP100,CD100)*$M$5,($M$4*$M$5-SUM($DZ100:EG100)))</f>
        <v>0</v>
      </c>
      <c r="EI100" s="299">
        <f>IF(SUM($R100:AA100,$AF100:AO100,$AT100:BC100,$BH100:BQ100,$BV100:CE100)&lt;$M$4,SUM(AA100,AO100,BC100,BQ100,CE100)*$M$5,($M$4*$M$5-SUM($DZ100:EH100)))</f>
        <v>0</v>
      </c>
      <c r="EJ100" s="299">
        <f>IF(SUM($R100:AB100,$AF100:AP100,$AT100:BD100,$BH100:BR100,$BV100:CF100)&lt;$M$4,SUM(AB100,AP100,BD100,BR100,CF100)*$M$5,($M$4*$M$5-SUM($DZ100:EI100)))</f>
        <v>0</v>
      </c>
      <c r="EK100" s="299">
        <f>IF(SUM($R100:AC100,$AF100:AQ100,$AT100:BE100,$BH100:BS100,$BV100:CG100)&lt;$M$4,SUM(AC100,AQ100,BE100,BS100,CG100)*$M$5,($M$4*$M$5-SUM($DZ100:EJ100)))</f>
        <v>0</v>
      </c>
      <c r="EL100" s="299">
        <f>IF(SUM($R100:AD100,$AF100:AR100,$AT100:BF100,$BH100:BT100,$BV100:CH100)&lt;$M$4,SUM(AD100,AR100,BF100,BT100,CH100)*$M$5,($M$4*$M$5-SUM($DZ100:EK100)))</f>
        <v>0</v>
      </c>
      <c r="EN100" s="299">
        <f t="shared" si="308"/>
        <v>0</v>
      </c>
      <c r="EO100" s="299">
        <f t="shared" si="308"/>
        <v>0</v>
      </c>
      <c r="EP100" s="299">
        <f t="shared" si="308"/>
        <v>0</v>
      </c>
      <c r="EQ100" s="299">
        <f t="shared" si="308"/>
        <v>0</v>
      </c>
      <c r="ER100" s="299">
        <f t="shared" si="308"/>
        <v>0</v>
      </c>
      <c r="ES100" s="299">
        <f t="shared" si="308"/>
        <v>0</v>
      </c>
      <c r="ET100" s="299">
        <f t="shared" si="308"/>
        <v>0</v>
      </c>
      <c r="EU100" s="299">
        <f t="shared" si="308"/>
        <v>0</v>
      </c>
      <c r="EV100" s="299">
        <f t="shared" si="308"/>
        <v>0</v>
      </c>
      <c r="EW100" s="299">
        <f t="shared" si="308"/>
        <v>0</v>
      </c>
      <c r="EX100" s="299">
        <f t="shared" si="308"/>
        <v>0</v>
      </c>
      <c r="EY100" s="299">
        <f t="shared" si="308"/>
        <v>0</v>
      </c>
      <c r="EZ100" s="299">
        <f t="shared" si="308"/>
        <v>0</v>
      </c>
    </row>
    <row r="101" spans="1:156" x14ac:dyDescent="0.2">
      <c r="A101" s="68" t="str">
        <f>+'Office 4'!$B$9</f>
        <v>OFFICE 4</v>
      </c>
      <c r="B101" s="29">
        <f>+'Office 4'!$G$24</f>
        <v>0</v>
      </c>
      <c r="C101" s="29">
        <v>0</v>
      </c>
      <c r="D101" s="29">
        <f>+'Office 4'!$G$27</f>
        <v>0</v>
      </c>
      <c r="E101" s="30">
        <v>0</v>
      </c>
      <c r="F101" s="29">
        <f>SUM('Office 4'!$G$29:$G$38)</f>
        <v>0</v>
      </c>
      <c r="G101" s="63">
        <f>SUM($B$101:F101)</f>
        <v>0</v>
      </c>
      <c r="H101" s="310"/>
      <c r="I101" s="302"/>
      <c r="J101" s="299">
        <f>$J$5*G101</f>
        <v>0</v>
      </c>
      <c r="K101" s="299">
        <f>$K$5*G101</f>
        <v>0</v>
      </c>
      <c r="L101" s="299">
        <f>$L$5*G101</f>
        <v>0</v>
      </c>
      <c r="M101" s="299">
        <f>IF(G101&lt;$M$4,G101*$M$5,$M$4*$M$5)</f>
        <v>0</v>
      </c>
      <c r="N101" s="299">
        <f>SUM(J101:M101)</f>
        <v>0</v>
      </c>
      <c r="O101" s="103"/>
      <c r="R101" s="65">
        <f>IF('Office 4'!$G$10&lt;2,'PR sum'!$B101/13,0)</f>
        <v>0</v>
      </c>
      <c r="S101" s="65">
        <f>IF('Office 4'!$G$10&lt;=2,'PR sum'!$B101/13,0)</f>
        <v>0</v>
      </c>
      <c r="T101" s="65">
        <f>IF('Office 4'!$G$10&lt;=3,'PR sum'!$B101/13,0)</f>
        <v>0</v>
      </c>
      <c r="U101" s="65">
        <f>IF('Office 4'!$G$10&lt;=4,'PR sum'!$B101/13,0)</f>
        <v>0</v>
      </c>
      <c r="V101" s="65">
        <f>IF('Office 4'!$G$10&lt;=5,'PR sum'!$B101/13,0)</f>
        <v>0</v>
      </c>
      <c r="W101" s="65">
        <f>IF('Office 4'!$G$10&lt;=6,'PR sum'!$B101/13,0)</f>
        <v>0</v>
      </c>
      <c r="X101" s="65">
        <f>IF('Office 4'!$G$10&lt;=7,'PR sum'!$B101/13,0)</f>
        <v>0</v>
      </c>
      <c r="Y101" s="65">
        <f>IF('Office 4'!$G$10&lt;=8,'PR sum'!$B101/13,0)</f>
        <v>0</v>
      </c>
      <c r="Z101" s="65">
        <f>IF('Office 4'!$G$10&lt;=9,'PR sum'!$B101/13,0)</f>
        <v>0</v>
      </c>
      <c r="AA101" s="65">
        <f>IF('Office 4'!$G$10&lt;=10,'PR sum'!$B101/13,0)</f>
        <v>0</v>
      </c>
      <c r="AB101" s="65">
        <f>IF('Office 1'!$G$10&lt;=11,'PR sum'!$B101/13,0)</f>
        <v>0</v>
      </c>
      <c r="AC101" s="65">
        <f>IF('Office 4'!$G$10&lt;=12,'PR sum'!$B101/13,0)</f>
        <v>0</v>
      </c>
      <c r="AD101" s="65">
        <f>IF('Office 4'!$G$10&lt;=13,'PR sum'!$B101/13,0)</f>
        <v>0</v>
      </c>
      <c r="AF101" s="65">
        <f>IF('Office 4'!$G$10&lt;2,'PR sum'!$C101/13,0)</f>
        <v>0</v>
      </c>
      <c r="AG101" s="65">
        <f>IF('Office 4'!$G$10&lt;=2,'PR sum'!$C101/13,0)</f>
        <v>0</v>
      </c>
      <c r="AH101" s="65">
        <f>IF('Office 4'!$G$10&lt;=3,'PR sum'!$C101/13,0)</f>
        <v>0</v>
      </c>
      <c r="AI101" s="65">
        <f>IF('Office 4'!$G$10&lt;=4,'PR sum'!$C101/13,0)</f>
        <v>0</v>
      </c>
      <c r="AJ101" s="65">
        <f>IF('Office 4'!$G$10&lt;=5,'PR sum'!$C101/13,0)</f>
        <v>0</v>
      </c>
      <c r="AK101" s="65">
        <f>IF('Office 4'!$G$10&lt;=6,'PR sum'!$C101/13,0)</f>
        <v>0</v>
      </c>
      <c r="AL101" s="65">
        <f>IF('Office 4'!$G$10&lt;=7,'PR sum'!$C101/13,0)</f>
        <v>0</v>
      </c>
      <c r="AM101" s="65">
        <f>IF('Office 4'!$G$10&lt;=8,'PR sum'!$C101/13,0)</f>
        <v>0</v>
      </c>
      <c r="AN101" s="65">
        <f>IF('Office 4'!$G$10&lt;=9,'PR sum'!$C101/13,0)</f>
        <v>0</v>
      </c>
      <c r="AO101" s="65">
        <f>IF('Office 4'!$G$10&lt;=10,'PR sum'!$C101/13,0)</f>
        <v>0</v>
      </c>
      <c r="AP101" s="65">
        <f>IF('Office 1'!$G$10&lt;=11,'PR sum'!$C101/13,0)</f>
        <v>0</v>
      </c>
      <c r="AQ101" s="65">
        <f>IF('Office 4'!$G$10&lt;=12,'PR sum'!$C101/13,0)</f>
        <v>0</v>
      </c>
      <c r="AR101" s="65">
        <f>IF('Office 4'!$G$10&lt;=13,'PR sum'!$C101/13,0)</f>
        <v>0</v>
      </c>
      <c r="AT101" s="65">
        <f>IF('Office 4'!$G$10&lt;2,'PR sum'!$D101/13,0)</f>
        <v>0</v>
      </c>
      <c r="AU101" s="65">
        <f>IF('Office 4'!$G$10&lt;=2,'PR sum'!$D101/13,0)</f>
        <v>0</v>
      </c>
      <c r="AV101" s="65">
        <f>IF('Office 4'!$G$10&lt;=3,'PR sum'!$D101/13,0)</f>
        <v>0</v>
      </c>
      <c r="AW101" s="65">
        <f>IF('Office 4'!$G$10&lt;=4,'PR sum'!$D101/13,0)</f>
        <v>0</v>
      </c>
      <c r="AX101" s="65">
        <f>IF('Office 4'!$G$10&lt;=5,'PR sum'!$D101/13,0)</f>
        <v>0</v>
      </c>
      <c r="AY101" s="65">
        <f>IF('Office 4'!$G$10&lt;=6,'PR sum'!$D101/13,0)</f>
        <v>0</v>
      </c>
      <c r="AZ101" s="65">
        <f>IF('Office 4'!$G$10&lt;=7,'PR sum'!$D101/13,0)</f>
        <v>0</v>
      </c>
      <c r="BA101" s="65">
        <f>IF('Office 4'!$G$10&lt;=8,'PR sum'!$D101/13,0)</f>
        <v>0</v>
      </c>
      <c r="BB101" s="65">
        <f>IF('Office 4'!$G$10&lt;=9,'PR sum'!$D101/13,0)</f>
        <v>0</v>
      </c>
      <c r="BC101" s="65">
        <f>IF('Office 4'!$G$10&lt;=10,'PR sum'!$D101/13,0)</f>
        <v>0</v>
      </c>
      <c r="BD101" s="65">
        <f>IF('Office 1'!$G$10&lt;=11,'PR sum'!$D101/13,0)</f>
        <v>0</v>
      </c>
      <c r="BE101" s="65">
        <f>IF('Office 4'!$G$10&lt;=12,'PR sum'!$D101/13,0)</f>
        <v>0</v>
      </c>
      <c r="BF101" s="65">
        <f>IF('Office 4'!$G$10&lt;=13,'PR sum'!$D101/13,0)</f>
        <v>0</v>
      </c>
      <c r="BH101" s="65">
        <f>IF('Office 4'!$G$10&lt;2,'PR sum'!$E101/13,0)</f>
        <v>0</v>
      </c>
      <c r="BI101" s="65">
        <f>IF('Office 4'!$G$10&lt;=2,'PR sum'!$E101/13,0)</f>
        <v>0</v>
      </c>
      <c r="BJ101" s="65">
        <f>IF('Office 4'!$G$10&lt;=3,'PR sum'!$E101/13,0)</f>
        <v>0</v>
      </c>
      <c r="BK101" s="65">
        <f>IF('Office 4'!$G$10&lt;=4,'PR sum'!$E101/13,0)</f>
        <v>0</v>
      </c>
      <c r="BL101" s="65">
        <f>IF('Office 4'!$G$10&lt;=5,'PR sum'!$E101/13,0)</f>
        <v>0</v>
      </c>
      <c r="BM101" s="65">
        <f>IF('Office 4'!$G$10&lt;=6,'PR sum'!$E101/13,0)</f>
        <v>0</v>
      </c>
      <c r="BN101" s="65">
        <f>IF('Office 4'!$G$10&lt;=7,'PR sum'!$E101/13,0)</f>
        <v>0</v>
      </c>
      <c r="BO101" s="65">
        <f>IF('Office 4'!$G$10&lt;=8,'PR sum'!$E101/13,0)</f>
        <v>0</v>
      </c>
      <c r="BP101" s="65">
        <f>IF('Office 4'!$G$10&lt;=9,'PR sum'!$E101/13,0)</f>
        <v>0</v>
      </c>
      <c r="BQ101" s="65">
        <f>IF('Office 4'!$G$10&lt;=10,'PR sum'!$E101/13,0)</f>
        <v>0</v>
      </c>
      <c r="BR101" s="65">
        <f>IF('Office 1'!$G$10&lt;=11,'PR sum'!$E101/13,0)</f>
        <v>0</v>
      </c>
      <c r="BS101" s="65">
        <f>IF('Office 4'!$G$10&lt;=12,'PR sum'!$E101/13,0)</f>
        <v>0</v>
      </c>
      <c r="BT101" s="65">
        <f>IF('Office 4'!$G$10&lt;=13,'PR sum'!$E101/13,0)</f>
        <v>0</v>
      </c>
      <c r="BV101" s="65">
        <f>IF('Office 4'!$G$10&lt;2,'PR sum'!$F101/13,0)</f>
        <v>0</v>
      </c>
      <c r="BW101" s="65">
        <f>IF('Office 4'!$G$10&lt;=2,'PR sum'!$F101/13,0)</f>
        <v>0</v>
      </c>
      <c r="BX101" s="65">
        <f>IF('Office 4'!$G$10&lt;=3,'PR sum'!$F101/13,0)</f>
        <v>0</v>
      </c>
      <c r="BY101" s="65">
        <f>IF('Office 4'!$G$10&lt;=4,'PR sum'!$F101/13,0)</f>
        <v>0</v>
      </c>
      <c r="BZ101" s="65">
        <f>IF('Office 4'!$G$10&lt;=5,'PR sum'!$F101/13,0)</f>
        <v>0</v>
      </c>
      <c r="CA101" s="65">
        <f>IF('Office 4'!$G$10&lt;=6,'PR sum'!$F101/13,0)</f>
        <v>0</v>
      </c>
      <c r="CB101" s="65">
        <f>IF('Office 4'!$G$10&lt;=7,'PR sum'!$F101/13,0)</f>
        <v>0</v>
      </c>
      <c r="CC101" s="65">
        <f>IF('Office 4'!$G$10&lt;=8,'PR sum'!$F101/13,0)</f>
        <v>0</v>
      </c>
      <c r="CD101" s="65">
        <f>IF('Office 4'!$G$10&lt;=9,'PR sum'!$F101/13,0)</f>
        <v>0</v>
      </c>
      <c r="CE101" s="65">
        <f>IF('Office 4'!$G$10&lt;=10,'PR sum'!$F101/13,0)</f>
        <v>0</v>
      </c>
      <c r="CF101" s="65">
        <f>IF('Office 1'!$G$10&lt;=11,'PR sum'!$F101/13,0)</f>
        <v>0</v>
      </c>
      <c r="CG101" s="65">
        <f>IF('Office 4'!$G$10&lt;=12,'PR sum'!$F101/13,0)</f>
        <v>0</v>
      </c>
      <c r="CH101" s="65">
        <f>IF('Office 4'!$G$10&lt;=13,'PR sum'!$F101/13,0)</f>
        <v>0</v>
      </c>
      <c r="CJ101" s="299">
        <f>IF(SUM(R101,AF101,AT101,BH101,BV101)&lt;$J$4,SUM(R101,AF101,AT101,BH101,BV101)*$J$5,($J$4*$J$5))</f>
        <v>0</v>
      </c>
      <c r="CK101" s="299">
        <f>IF(SUM($R101:S101,$AF101:AG101,$AT101:AU101,$BH101:BI101,$BV101:BW101)&lt;$J$4,(SUM($R101:S101,$AF101:$AG101,$AT101:$AU101,$BH101:BI101,$BV101:BW101)*$J$5)-SUM($CJ101:CJ101),(($J$4*$J$5)-SUM($CJ101:CJ101)))</f>
        <v>0</v>
      </c>
      <c r="CL101" s="299">
        <f>IF(SUM($R101:T101,$AF101:AH101,$AT101:AV101,$BH101:BJ101,$BV101:BX101)&lt;$J$4,(SUM($R101:T101,$AF101:$AG101,$AT101:$AU101,$BH101:BJ101,$BV101:BX101)*$J$5)-SUM($CJ101:CK101),(($J$4*$J$5)-SUM($CJ101:CK101)))</f>
        <v>0</v>
      </c>
      <c r="CM101" s="299">
        <f>IF(SUM($R101:U101,$AF101:AI101,$AT101:AW101,$BH101:BK101,$BV101:BY101)&lt;$J$4,(SUM($R101:U101,$AF101:$AG101,$AT101:$AU101,$BH101:BK101,$BV101:BY101)*$J$5)-SUM($CJ101:CL101),(($J$4*$J$5)-SUM($CJ101:CL101)))</f>
        <v>0</v>
      </c>
      <c r="CN101" s="299">
        <f>IF(SUM($R101:V101,$AF101:AJ101,$AT101:AX101,$BH101:BL101,$BV101:BZ101)&lt;$J$4,(SUM($R101:V101,$AF101:$AG101,$AT101:$AU101,$BH101:BL101,$BV101:BZ101)*$J$5)-SUM($CJ101:CM101),(($J$4*$J$5)-SUM($CJ101:CM101)))</f>
        <v>0</v>
      </c>
      <c r="CO101" s="299">
        <f>IF(SUM($R101:W101,$AF101:AK101,$AT101:AY101,$BH101:BM101,$BV101:CA101)&lt;$J$4,(SUM($R101:W101,$AF101:$AG101,$AT101:$AU101,$BH101:BM101,$BV101:CA101)*$J$5)-SUM($CJ101:CN101),(($J$4*$J$5)-SUM($CJ101:CN101)))</f>
        <v>0</v>
      </c>
      <c r="CP101" s="299">
        <f>IF(SUM($R101:X101,$AF101:AL101,$AT101:AZ101,$BH101:BN101,$BV101:CB101)&lt;$J$4,(SUM($R101:X101,$AF101:$AG101,$AT101:$AU101,$BH101:BN101,$BV101:CB101)*$J$5)-SUM($CJ101:CO101),(($J$4*$J$5)-SUM($CJ101:CO101)))</f>
        <v>0</v>
      </c>
      <c r="CQ101" s="299">
        <f>IF(SUM($R101:Y101,$AF101:AM101,$AT101:BA101,$BH101:BO101,$BV101:CC101)&lt;$J$4,(SUM($R101:Y101,$AF101:$AG101,$AT101:$AU101,$BH101:BO101,$BV101:CC101)*$J$5)-SUM($CJ101:CP101),(($J$4*$J$5)-SUM($CJ101:CP101)))</f>
        <v>0</v>
      </c>
      <c r="CR101" s="299">
        <f>IF(SUM($R101:Z101,$AF101:AN101,$AT101:BB101,$BH101:BP101,$BV101:CD101)&lt;$J$4,(SUM($R101:Z101,$AF101:$AG101,$AT101:$AU101,$BH101:BP101,$BV101:CD101)*$J$5)-SUM($CJ101:CQ101),(($J$4*$J$5)-SUM($CJ101:CQ101)))</f>
        <v>0</v>
      </c>
      <c r="CS101" s="299">
        <f>IF(SUM($R101:AA101,$AF101:AO101,$AT101:BC101,$BH101:BQ101,$BV101:CE101)&lt;$J$4,(SUM($R101:AA101,$AF101:$AG101,$AT101:$AU101,$BH101:BQ101,$BV101:CE101)*$J$5)-SUM($CJ101:CR101),(($J$4*$J$5)-SUM($CJ101:CR101)))</f>
        <v>0</v>
      </c>
      <c r="CT101" s="299">
        <f>IF(SUM($R101:AB101,$AF101:AP101,$AT101:BD101,$BH101:BR101,$BV101:CF101)&lt;$J$4,(SUM($R101:AB101,$AF101:$AG101,$AT101:$AU101,$BH101:BR101,$BV101:CF101)*$J$5)-SUM($CJ101:CS101),(($J$4*$J$5)-SUM($CJ101:CS101)))</f>
        <v>0</v>
      </c>
      <c r="CU101" s="299">
        <f>IF(SUM($R101:AC101,$AF101:AQ101,$AT101:BE101,$BH101:BS101,$BV101:CG101)&lt;$J$4,(SUM($R101:AC101,$AF101:$AG101,$AT101:$AU101,$BH101:BS101,$BV101:CG101)*$J$5)-SUM($CJ101:CT101),(($J$4*$J$5)-SUM($CJ101:CT101)))</f>
        <v>0</v>
      </c>
      <c r="CV101" s="299">
        <f>IF(SUM($R101:AD101,$AF101:AR101,$AT101:BF101,$BH101:BT101,$BV101:CH101)&lt;$J$4,(SUM($R101:AD101,$AF101:$AG101,$AT101:$AU101,$BH101:BT101,$BV101:CH101)*$J$5)-SUM($CJ101:CU101),(($J$4*$J$5)-SUM($CJ101:CU101)))</f>
        <v>0</v>
      </c>
      <c r="CX101" s="299">
        <f t="shared" si="306"/>
        <v>0</v>
      </c>
      <c r="CY101" s="299">
        <f>IF(SUM($R101:S101,$AF101:AG101,$AT101:AU101,$BH101:BI101,$BV101:BW101)&lt;$K$4,(SUM($R101:S101,$AF101:AG101,$AT101:AU101,$BH101:BI101,$BV101:BW101)*$K$5)-SUM($CX101),(($K$4*$K$5)-SUM($CX101)))</f>
        <v>0</v>
      </c>
      <c r="CZ101" s="299">
        <f>IF(SUM($R101:T101,$AF101:AH101,$AT101:AV101,$BH101:BJ101,$BV101:BX101)&lt;$K$4,(SUM($R101:T101,$AF101:AH101,$AT101:AV101,$BH101:BJ101,$BV101:BX101)*$K$5)-SUM($CX101:CY101),(($K$4*$K$5)-SUM($CX101:CY101)))</f>
        <v>0</v>
      </c>
      <c r="DA101" s="299">
        <f>IF(SUM($R101:U101,$AF101:AI101,$AT101:AW101,$BH101:BK101,$BV101:BY101)&lt;$K$4,(SUM($R101:U101,$AF101:AI101,$AT101:AW101,$BH101:BK101,$BV101:BY101)*$K$5)-SUM($CX101:CZ101),(($K$4*$K$5)-SUM($CX101:CZ101)))</f>
        <v>0</v>
      </c>
      <c r="DB101" s="299">
        <f>IF(SUM($R101:V101,$AF101:AJ101,$AT101:AX101,$BH101:BL101,$BV101:BZ101)&lt;$K$4,(SUM($R101:V101,$AF101:AJ101,$AT101:AX101,$BH101:BL101,$BV101:BZ101)*$K$5)-SUM($CX101:DA101),(($K$4*$K$5)-SUM($CX101:DA101)))</f>
        <v>0</v>
      </c>
      <c r="DC101" s="299">
        <f>IF(SUM($R101:W101,$AF101:AK101,$AT101:AY101,$BH101:BM101,$BV101:CA101)&lt;$K$4,(SUM($R101:W101,$AF101:AK101,$AT101:AY101,$BH101:BM101,$BV101:CA101)*$K$5)-SUM($CX101:DB101),(($K$4*$K$5)-SUM($CX101:DB101)))</f>
        <v>0</v>
      </c>
      <c r="DD101" s="299">
        <f>IF(SUM($R101:X101,$AF101:AL101,$AT101:AZ101,$BH101:BN101,$BV101:CB101)&lt;$K$4,(SUM($R101:X101,$AF101:AL101,$AT101:AZ101,$BH101:BN101,$BV101:CB101)*$K$5)-SUM($CX101:DC101),(($K$4*$K$5)-SUM($CX101:DC101)))</f>
        <v>0</v>
      </c>
      <c r="DE101" s="299">
        <f>IF(SUM($R101:Y101,$AF101:AM101,$AT101:BA101,$BH101:BO101,$BV101:CC101)&lt;$K$4,(SUM($R101:Y101,$AF101:AM101,$AT101:BA101,$BH101:BO101,$BV101:CC101)*$K$5)-SUM($CX101:DD101),(($K$4*$K$5)-SUM($CX101:DD101)))</f>
        <v>0</v>
      </c>
      <c r="DF101" s="299">
        <f>IF(SUM($R101:Z101,$AF101:AN101,$AT101:BB101,$BH101:BP101,$BV101:CD101)&lt;$K$4,(SUM($R101:Z101,$AF101:AN101,$AT101:BB101,$BH101:BP101,$BV101:CD101)*$K$5)-SUM($CX101:DE101),(($K$4*$K$5)-SUM($CX101:DE101)))</f>
        <v>0</v>
      </c>
      <c r="DG101" s="299">
        <f>IF(SUM($R101:AA101,$AF101:AO101,$AT101:BC101,$BH101:BQ101,$BV101:CE101)&lt;$K$4,(SUM($R101:AA101,$AF101:AO101,$AT101:BC101,$BH101:BQ101,$BV101:CE101)*$K$5)-SUM($CX101:DF101),(($K$4*$K$5)-SUM($CX101:DF101)))</f>
        <v>0</v>
      </c>
      <c r="DH101" s="299">
        <f>IF(SUM($R101:AB101,$AF101:AP101,$AT101:BD101,$BH101:BR101,$BV101:CF101)&lt;$K$4,(SUM($R101:AB101,$AF101:AP101,$AT101:BD101,$BH101:BR101,$BV101:CF101)*$K$5)-SUM($CX101:DG101),(($K$4*$K$5)-SUM($CX101:DG101)))</f>
        <v>0</v>
      </c>
      <c r="DI101" s="299">
        <f>IF(SUM($R101:AC101,$AF101:AQ101,$AT101:BE101,$BH101:BS101,$BV101:CG101)&lt;$K$4,(SUM($R101:AC101,$AF101:AQ101,$AT101:BE101,$BH101:BS101,$BV101:CG101)*$K$5)-SUM($CX101:DH101),(($K$4*$K$5)-SUM($CX101:DH101)))</f>
        <v>0</v>
      </c>
      <c r="DJ101" s="299">
        <f>IF(SUM($R101:AD101,$AF101:AR101,$AT101:BF101,$BH101:BT101,$BV101:CH101)&lt;$K$4,(SUM($R101:AD101,$AF101:AR101,$AT101:BF101,$BH101:BT101,$BV101:CH101)*$K$5)-SUM($CX101:DI101),(($K$4*$K$5)-SUM($CX101:DI101)))</f>
        <v>0</v>
      </c>
      <c r="DL101" s="299">
        <f t="shared" si="307"/>
        <v>0</v>
      </c>
      <c r="DM101" s="299">
        <f t="shared" si="307"/>
        <v>0</v>
      </c>
      <c r="DN101" s="299">
        <f t="shared" si="307"/>
        <v>0</v>
      </c>
      <c r="DO101" s="299">
        <f t="shared" si="307"/>
        <v>0</v>
      </c>
      <c r="DP101" s="299">
        <f t="shared" si="307"/>
        <v>0</v>
      </c>
      <c r="DQ101" s="299">
        <f t="shared" si="307"/>
        <v>0</v>
      </c>
      <c r="DR101" s="299">
        <f t="shared" si="307"/>
        <v>0</v>
      </c>
      <c r="DS101" s="299">
        <f t="shared" si="307"/>
        <v>0</v>
      </c>
      <c r="DT101" s="299">
        <f t="shared" si="307"/>
        <v>0</v>
      </c>
      <c r="DU101" s="299">
        <f t="shared" si="307"/>
        <v>0</v>
      </c>
      <c r="DV101" s="299">
        <f t="shared" si="307"/>
        <v>0</v>
      </c>
      <c r="DW101" s="299">
        <f t="shared" si="307"/>
        <v>0</v>
      </c>
      <c r="DX101" s="299">
        <f t="shared" si="307"/>
        <v>0</v>
      </c>
      <c r="DZ101" s="299">
        <f>IF(SUM($R101:R101,$AF101:AF101,$AT101:AT101,$BH101:BH101,$BV101:BV101)&lt;$M$4,SUM(R101,AF101,AT101,BH101,BV101)*$M$5,($M$4*$M$5-SUM(DY101:$DZ101)))</f>
        <v>0</v>
      </c>
      <c r="EA101" s="299">
        <f>IF(SUM($R101:S101,$AF101:AG101,$AT101:AU101,$BH101:BI101,$BV101:BW101)&lt;$M$4,SUM(S101,AG101,AU101,BI101,BW101)*$M$5,($M$4*$M$5-SUM($DZ101:DZ101)))</f>
        <v>0</v>
      </c>
      <c r="EB101" s="299">
        <f>IF(SUM($R101:T101,$AF101:AH101,$AT101:AV101,$BH101:BJ101,$BV101:BX101)&lt;$M$4,SUM(T101,AH101,AV101,BJ101,BX101)*$M$5,($M$4*$M$5-SUM($DZ101:EA101)))</f>
        <v>0</v>
      </c>
      <c r="EC101" s="299">
        <f>IF(SUM($R101:U101,$AF101:AI101,$AT101:AW101,$BH101:BK101,$BV101:BY101)&lt;$M$4,SUM(U101,AI101,AW101,BK101,BY101)*$M$5,($M$4*$M$5-SUM($DZ101:EB101)))</f>
        <v>0</v>
      </c>
      <c r="ED101" s="299">
        <f>IF(SUM($R101:V101,$AF101:AJ101,$AT101:AX101,$BH101:BL101,$BV101:BZ101)&lt;$M$4,SUM(V101,AJ101,AX101,BL101,BZ101)*$M$5,($M$4*$M$5-SUM($DZ101:EC101)))</f>
        <v>0</v>
      </c>
      <c r="EE101" s="299">
        <f>IF(SUM($R101:W101,$AF101:AK101,$AT101:AY101,$BH101:BM101,$BV101:CA101)&lt;$M$4,SUM(W101,AK101,AY101,BM101,CA101)*$M$5,($M$4*$M$5-SUM($DZ101:ED101)))</f>
        <v>0</v>
      </c>
      <c r="EF101" s="299">
        <f>IF(SUM($R101:X101,$AF101:AL101,$AT101:AZ101,$BH101:BN101,$BV101:CB101)&lt;$M$4,SUM(X101,AL101,AZ101,BN101,CB101)*$M$5,($M$4*$M$5-SUM($DZ101:EE101)))</f>
        <v>0</v>
      </c>
      <c r="EG101" s="299">
        <f>IF(SUM($R101:Y101,$AF101:AM101,$AT101:BA101,$BH101:BO101,$BV101:CC101)&lt;$M$4,SUM(Y101,AM101,BA101,BO101,CC101)*$M$5,($M$4*$M$5-SUM($DZ101:EF101)))</f>
        <v>0</v>
      </c>
      <c r="EH101" s="299">
        <f>IF(SUM($R101:Z101,$AF101:AN101,$AT101:BB101,$BH101:BP101,$BV101:CD101)&lt;$M$4,SUM(Z101,AN101,BB101,BP101,CD101)*$M$5,($M$4*$M$5-SUM($DZ101:EG101)))</f>
        <v>0</v>
      </c>
      <c r="EI101" s="299">
        <f>IF(SUM($R101:AA101,$AF101:AO101,$AT101:BC101,$BH101:BQ101,$BV101:CE101)&lt;$M$4,SUM(AA101,AO101,BC101,BQ101,CE101)*$M$5,($M$4*$M$5-SUM($DZ101:EH101)))</f>
        <v>0</v>
      </c>
      <c r="EJ101" s="299">
        <f>IF(SUM($R101:AB101,$AF101:AP101,$AT101:BD101,$BH101:BR101,$BV101:CF101)&lt;$M$4,SUM(AB101,AP101,BD101,BR101,CF101)*$M$5,($M$4*$M$5-SUM($DZ101:EI101)))</f>
        <v>0</v>
      </c>
      <c r="EK101" s="299">
        <f>IF(SUM($R101:AC101,$AF101:AQ101,$AT101:BE101,$BH101:BS101,$BV101:CG101)&lt;$M$4,SUM(AC101,AQ101,BE101,BS101,CG101)*$M$5,($M$4*$M$5-SUM($DZ101:EJ101)))</f>
        <v>0</v>
      </c>
      <c r="EL101" s="299">
        <f>IF(SUM($R101:AD101,$AF101:AR101,$AT101:BF101,$BH101:BT101,$BV101:CH101)&lt;$M$4,SUM(AD101,AR101,BF101,BT101,CH101)*$M$5,($M$4*$M$5-SUM($DZ101:EK101)))</f>
        <v>0</v>
      </c>
      <c r="EN101" s="299">
        <f t="shared" si="308"/>
        <v>0</v>
      </c>
      <c r="EO101" s="299">
        <f t="shared" si="308"/>
        <v>0</v>
      </c>
      <c r="EP101" s="299">
        <f t="shared" si="308"/>
        <v>0</v>
      </c>
      <c r="EQ101" s="299">
        <f t="shared" si="308"/>
        <v>0</v>
      </c>
      <c r="ER101" s="299">
        <f t="shared" si="308"/>
        <v>0</v>
      </c>
      <c r="ES101" s="299">
        <f t="shared" si="308"/>
        <v>0</v>
      </c>
      <c r="ET101" s="299">
        <f t="shared" si="308"/>
        <v>0</v>
      </c>
      <c r="EU101" s="299">
        <f t="shared" si="308"/>
        <v>0</v>
      </c>
      <c r="EV101" s="299">
        <f t="shared" si="308"/>
        <v>0</v>
      </c>
      <c r="EW101" s="299">
        <f t="shared" si="308"/>
        <v>0</v>
      </c>
      <c r="EX101" s="299">
        <f t="shared" si="308"/>
        <v>0</v>
      </c>
      <c r="EY101" s="299">
        <f t="shared" si="308"/>
        <v>0</v>
      </c>
      <c r="EZ101" s="299">
        <f t="shared" si="308"/>
        <v>0</v>
      </c>
    </row>
    <row r="102" spans="1:156" x14ac:dyDescent="0.2">
      <c r="A102" s="43"/>
      <c r="B102" s="30"/>
      <c r="C102" s="30"/>
      <c r="D102" s="30"/>
      <c r="E102" s="30"/>
      <c r="F102" s="30"/>
      <c r="G102" s="63"/>
      <c r="H102" s="310"/>
      <c r="I102" s="302"/>
      <c r="J102" s="299"/>
      <c r="K102" s="299"/>
      <c r="L102" s="299"/>
      <c r="M102" s="299"/>
      <c r="N102" s="299"/>
      <c r="O102" s="103"/>
    </row>
    <row r="103" spans="1:156" ht="13.5" thickBot="1" x14ac:dyDescent="0.25">
      <c r="A103" s="43"/>
      <c r="B103" s="30"/>
      <c r="C103" s="30"/>
      <c r="D103" s="30"/>
      <c r="E103" s="30"/>
      <c r="F103" s="30"/>
      <c r="G103" s="63"/>
      <c r="H103" s="310"/>
      <c r="I103" s="302"/>
      <c r="J103" s="299"/>
      <c r="K103" s="299"/>
      <c r="L103" s="299"/>
      <c r="M103" s="299"/>
      <c r="N103" s="299"/>
      <c r="O103" s="103"/>
    </row>
    <row r="104" spans="1:156" x14ac:dyDescent="0.2">
      <c r="A104" s="43" t="s">
        <v>318</v>
      </c>
      <c r="B104" s="53">
        <f>SUM($B$98:$B$103)</f>
        <v>0</v>
      </c>
      <c r="C104" s="53">
        <f>SUM(C98:C103)</f>
        <v>0</v>
      </c>
      <c r="D104" s="53">
        <f>SUM(D98:D103)</f>
        <v>0</v>
      </c>
      <c r="E104" s="53">
        <f>SUM(E98:E103)</f>
        <v>0</v>
      </c>
      <c r="F104" s="53">
        <f>SUM(F98:F103)</f>
        <v>0</v>
      </c>
      <c r="G104" s="66">
        <f>SUM(G98:G103)</f>
        <v>0</v>
      </c>
      <c r="H104" s="311"/>
      <c r="I104" s="302"/>
      <c r="J104" s="299">
        <f>SUM(J98:J103)</f>
        <v>0</v>
      </c>
      <c r="K104" s="299">
        <f>SUM(K98:K103)</f>
        <v>0</v>
      </c>
      <c r="L104" s="299">
        <f>SUM(L98:L103)</f>
        <v>0</v>
      </c>
      <c r="M104" s="299">
        <f>SUM(M98:M103)</f>
        <v>0</v>
      </c>
      <c r="N104" s="299">
        <f>SUM(N98:N103)</f>
        <v>0</v>
      </c>
      <c r="O104" s="304">
        <f>IF(G104=0,0,N104/G104)</f>
        <v>0</v>
      </c>
      <c r="R104" s="105">
        <f>SUM(R98:R103)</f>
        <v>0</v>
      </c>
      <c r="S104" s="105">
        <f t="shared" ref="S104:AD104" si="309">SUM(S98:S103)</f>
        <v>0</v>
      </c>
      <c r="T104" s="105">
        <f t="shared" si="309"/>
        <v>0</v>
      </c>
      <c r="U104" s="105">
        <f t="shared" si="309"/>
        <v>0</v>
      </c>
      <c r="V104" s="105">
        <f t="shared" si="309"/>
        <v>0</v>
      </c>
      <c r="W104" s="105">
        <f t="shared" si="309"/>
        <v>0</v>
      </c>
      <c r="X104" s="105">
        <f t="shared" si="309"/>
        <v>0</v>
      </c>
      <c r="Y104" s="105">
        <f t="shared" si="309"/>
        <v>0</v>
      </c>
      <c r="Z104" s="105">
        <f t="shared" si="309"/>
        <v>0</v>
      </c>
      <c r="AA104" s="105">
        <f t="shared" si="309"/>
        <v>0</v>
      </c>
      <c r="AB104" s="105">
        <f t="shared" si="309"/>
        <v>0</v>
      </c>
      <c r="AC104" s="105">
        <f t="shared" si="309"/>
        <v>0</v>
      </c>
      <c r="AD104" s="105">
        <f t="shared" si="309"/>
        <v>0</v>
      </c>
      <c r="AF104" s="105">
        <f t="shared" ref="AF104:AR104" si="310">SUM(AF98:AF103)</f>
        <v>0</v>
      </c>
      <c r="AG104" s="105">
        <f t="shared" si="310"/>
        <v>0</v>
      </c>
      <c r="AH104" s="105">
        <f t="shared" si="310"/>
        <v>0</v>
      </c>
      <c r="AI104" s="105">
        <f t="shared" si="310"/>
        <v>0</v>
      </c>
      <c r="AJ104" s="105">
        <f t="shared" si="310"/>
        <v>0</v>
      </c>
      <c r="AK104" s="105">
        <f t="shared" si="310"/>
        <v>0</v>
      </c>
      <c r="AL104" s="105">
        <f t="shared" si="310"/>
        <v>0</v>
      </c>
      <c r="AM104" s="105">
        <f t="shared" si="310"/>
        <v>0</v>
      </c>
      <c r="AN104" s="105">
        <f t="shared" si="310"/>
        <v>0</v>
      </c>
      <c r="AO104" s="105">
        <f t="shared" si="310"/>
        <v>0</v>
      </c>
      <c r="AP104" s="105">
        <f t="shared" si="310"/>
        <v>0</v>
      </c>
      <c r="AQ104" s="105">
        <f t="shared" si="310"/>
        <v>0</v>
      </c>
      <c r="AR104" s="105">
        <f t="shared" si="310"/>
        <v>0</v>
      </c>
      <c r="AT104" s="105">
        <f t="shared" ref="AT104:BF104" si="311">SUM(AT98:AT103)</f>
        <v>0</v>
      </c>
      <c r="AU104" s="105">
        <f t="shared" si="311"/>
        <v>0</v>
      </c>
      <c r="AV104" s="105">
        <f t="shared" si="311"/>
        <v>0</v>
      </c>
      <c r="AW104" s="105">
        <f t="shared" si="311"/>
        <v>0</v>
      </c>
      <c r="AX104" s="105">
        <f t="shared" si="311"/>
        <v>0</v>
      </c>
      <c r="AY104" s="105">
        <f t="shared" si="311"/>
        <v>0</v>
      </c>
      <c r="AZ104" s="105">
        <f t="shared" si="311"/>
        <v>0</v>
      </c>
      <c r="BA104" s="105">
        <f t="shared" si="311"/>
        <v>0</v>
      </c>
      <c r="BB104" s="105">
        <f t="shared" si="311"/>
        <v>0</v>
      </c>
      <c r="BC104" s="105">
        <f t="shared" si="311"/>
        <v>0</v>
      </c>
      <c r="BD104" s="105">
        <f t="shared" si="311"/>
        <v>0</v>
      </c>
      <c r="BE104" s="105">
        <f t="shared" si="311"/>
        <v>0</v>
      </c>
      <c r="BF104" s="105">
        <f t="shared" si="311"/>
        <v>0</v>
      </c>
      <c r="BH104" s="105">
        <f t="shared" ref="BH104:BT104" si="312">SUM(BH98:BH103)</f>
        <v>0</v>
      </c>
      <c r="BI104" s="105">
        <f t="shared" si="312"/>
        <v>0</v>
      </c>
      <c r="BJ104" s="105">
        <f t="shared" si="312"/>
        <v>0</v>
      </c>
      <c r="BK104" s="105">
        <f t="shared" si="312"/>
        <v>0</v>
      </c>
      <c r="BL104" s="105">
        <f t="shared" si="312"/>
        <v>0</v>
      </c>
      <c r="BM104" s="105">
        <f t="shared" si="312"/>
        <v>0</v>
      </c>
      <c r="BN104" s="105">
        <f t="shared" si="312"/>
        <v>0</v>
      </c>
      <c r="BO104" s="105">
        <f t="shared" si="312"/>
        <v>0</v>
      </c>
      <c r="BP104" s="105">
        <f t="shared" si="312"/>
        <v>0</v>
      </c>
      <c r="BQ104" s="105">
        <f t="shared" si="312"/>
        <v>0</v>
      </c>
      <c r="BR104" s="105">
        <f t="shared" si="312"/>
        <v>0</v>
      </c>
      <c r="BS104" s="105">
        <f t="shared" si="312"/>
        <v>0</v>
      </c>
      <c r="BT104" s="105">
        <f t="shared" si="312"/>
        <v>0</v>
      </c>
      <c r="BV104" s="105">
        <f t="shared" ref="BV104:CH104" si="313">SUM(BV98:BV103)</f>
        <v>0</v>
      </c>
      <c r="BW104" s="105">
        <f t="shared" si="313"/>
        <v>0</v>
      </c>
      <c r="BX104" s="105">
        <f t="shared" si="313"/>
        <v>0</v>
      </c>
      <c r="BY104" s="105">
        <f t="shared" si="313"/>
        <v>0</v>
      </c>
      <c r="BZ104" s="105">
        <f t="shared" si="313"/>
        <v>0</v>
      </c>
      <c r="CA104" s="105">
        <f t="shared" si="313"/>
        <v>0</v>
      </c>
      <c r="CB104" s="105">
        <f t="shared" si="313"/>
        <v>0</v>
      </c>
      <c r="CC104" s="105">
        <f t="shared" si="313"/>
        <v>0</v>
      </c>
      <c r="CD104" s="105">
        <f t="shared" si="313"/>
        <v>0</v>
      </c>
      <c r="CE104" s="105">
        <f t="shared" si="313"/>
        <v>0</v>
      </c>
      <c r="CF104" s="105">
        <f t="shared" si="313"/>
        <v>0</v>
      </c>
      <c r="CG104" s="105">
        <f t="shared" si="313"/>
        <v>0</v>
      </c>
      <c r="CH104" s="105">
        <f t="shared" si="313"/>
        <v>0</v>
      </c>
      <c r="CJ104" s="105">
        <f t="shared" ref="CJ104:CV104" si="314">SUM(CJ98:CJ103)</f>
        <v>0</v>
      </c>
      <c r="CK104" s="105">
        <f t="shared" si="314"/>
        <v>0</v>
      </c>
      <c r="CL104" s="105">
        <f t="shared" si="314"/>
        <v>0</v>
      </c>
      <c r="CM104" s="105">
        <f t="shared" si="314"/>
        <v>0</v>
      </c>
      <c r="CN104" s="105">
        <f t="shared" si="314"/>
        <v>0</v>
      </c>
      <c r="CO104" s="105">
        <f t="shared" si="314"/>
        <v>0</v>
      </c>
      <c r="CP104" s="105">
        <f t="shared" si="314"/>
        <v>0</v>
      </c>
      <c r="CQ104" s="105">
        <f t="shared" si="314"/>
        <v>0</v>
      </c>
      <c r="CR104" s="105">
        <f t="shared" si="314"/>
        <v>0</v>
      </c>
      <c r="CS104" s="105">
        <f t="shared" si="314"/>
        <v>0</v>
      </c>
      <c r="CT104" s="105">
        <f t="shared" si="314"/>
        <v>0</v>
      </c>
      <c r="CU104" s="105">
        <f t="shared" si="314"/>
        <v>0</v>
      </c>
      <c r="CV104" s="105">
        <f t="shared" si="314"/>
        <v>0</v>
      </c>
      <c r="CX104" s="105">
        <f t="shared" ref="CX104:DJ104" si="315">SUM(CX98:CX103)</f>
        <v>0</v>
      </c>
      <c r="CY104" s="105">
        <f t="shared" si="315"/>
        <v>0</v>
      </c>
      <c r="CZ104" s="105">
        <f t="shared" si="315"/>
        <v>0</v>
      </c>
      <c r="DA104" s="105">
        <f t="shared" si="315"/>
        <v>0</v>
      </c>
      <c r="DB104" s="105">
        <f t="shared" si="315"/>
        <v>0</v>
      </c>
      <c r="DC104" s="105">
        <f t="shared" si="315"/>
        <v>0</v>
      </c>
      <c r="DD104" s="105">
        <f t="shared" si="315"/>
        <v>0</v>
      </c>
      <c r="DE104" s="105">
        <f t="shared" si="315"/>
        <v>0</v>
      </c>
      <c r="DF104" s="105">
        <f t="shared" si="315"/>
        <v>0</v>
      </c>
      <c r="DG104" s="105">
        <f t="shared" si="315"/>
        <v>0</v>
      </c>
      <c r="DH104" s="105">
        <f t="shared" si="315"/>
        <v>0</v>
      </c>
      <c r="DI104" s="105">
        <f t="shared" si="315"/>
        <v>0</v>
      </c>
      <c r="DJ104" s="105">
        <f t="shared" si="315"/>
        <v>0</v>
      </c>
      <c r="DL104" s="105">
        <f t="shared" ref="DL104:DX104" si="316">SUM(DL98:DL103)</f>
        <v>0</v>
      </c>
      <c r="DM104" s="105">
        <f t="shared" si="316"/>
        <v>0</v>
      </c>
      <c r="DN104" s="105">
        <f t="shared" si="316"/>
        <v>0</v>
      </c>
      <c r="DO104" s="105">
        <f t="shared" si="316"/>
        <v>0</v>
      </c>
      <c r="DP104" s="105">
        <f t="shared" si="316"/>
        <v>0</v>
      </c>
      <c r="DQ104" s="105">
        <f t="shared" si="316"/>
        <v>0</v>
      </c>
      <c r="DR104" s="105">
        <f t="shared" si="316"/>
        <v>0</v>
      </c>
      <c r="DS104" s="105">
        <f t="shared" si="316"/>
        <v>0</v>
      </c>
      <c r="DT104" s="105">
        <f t="shared" si="316"/>
        <v>0</v>
      </c>
      <c r="DU104" s="105">
        <f t="shared" si="316"/>
        <v>0</v>
      </c>
      <c r="DV104" s="105">
        <f t="shared" si="316"/>
        <v>0</v>
      </c>
      <c r="DW104" s="105">
        <f t="shared" si="316"/>
        <v>0</v>
      </c>
      <c r="DX104" s="105">
        <f t="shared" si="316"/>
        <v>0</v>
      </c>
      <c r="DZ104" s="105">
        <f t="shared" ref="DZ104:EL104" si="317">SUM(DZ98:DZ103)</f>
        <v>0</v>
      </c>
      <c r="EA104" s="105">
        <f t="shared" si="317"/>
        <v>0</v>
      </c>
      <c r="EB104" s="105">
        <f t="shared" si="317"/>
        <v>0</v>
      </c>
      <c r="EC104" s="105">
        <f t="shared" si="317"/>
        <v>0</v>
      </c>
      <c r="ED104" s="105">
        <f t="shared" si="317"/>
        <v>0</v>
      </c>
      <c r="EE104" s="105">
        <f t="shared" si="317"/>
        <v>0</v>
      </c>
      <c r="EF104" s="105">
        <f t="shared" si="317"/>
        <v>0</v>
      </c>
      <c r="EG104" s="105">
        <f t="shared" si="317"/>
        <v>0</v>
      </c>
      <c r="EH104" s="105">
        <f t="shared" si="317"/>
        <v>0</v>
      </c>
      <c r="EI104" s="105">
        <f t="shared" si="317"/>
        <v>0</v>
      </c>
      <c r="EJ104" s="105">
        <f t="shared" si="317"/>
        <v>0</v>
      </c>
      <c r="EK104" s="105">
        <f t="shared" si="317"/>
        <v>0</v>
      </c>
      <c r="EL104" s="105">
        <f t="shared" si="317"/>
        <v>0</v>
      </c>
      <c r="EN104" s="105">
        <f t="shared" ref="EN104:EZ104" si="318">SUM(EN98:EN103)</f>
        <v>0</v>
      </c>
      <c r="EO104" s="105">
        <f t="shared" si="318"/>
        <v>0</v>
      </c>
      <c r="EP104" s="105">
        <f t="shared" si="318"/>
        <v>0</v>
      </c>
      <c r="EQ104" s="105">
        <f t="shared" si="318"/>
        <v>0</v>
      </c>
      <c r="ER104" s="105">
        <f t="shared" si="318"/>
        <v>0</v>
      </c>
      <c r="ES104" s="105">
        <f t="shared" si="318"/>
        <v>0</v>
      </c>
      <c r="ET104" s="105">
        <f t="shared" si="318"/>
        <v>0</v>
      </c>
      <c r="EU104" s="105">
        <f t="shared" si="318"/>
        <v>0</v>
      </c>
      <c r="EV104" s="105">
        <f t="shared" si="318"/>
        <v>0</v>
      </c>
      <c r="EW104" s="105">
        <f t="shared" si="318"/>
        <v>0</v>
      </c>
      <c r="EX104" s="105">
        <f t="shared" si="318"/>
        <v>0</v>
      </c>
      <c r="EY104" s="105">
        <f t="shared" si="318"/>
        <v>0</v>
      </c>
      <c r="EZ104" s="105">
        <f t="shared" si="318"/>
        <v>0</v>
      </c>
    </row>
    <row r="105" spans="1:156" x14ac:dyDescent="0.2">
      <c r="A105" s="43" t="s">
        <v>302</v>
      </c>
      <c r="B105" s="29">
        <f>+B104/13*3</f>
        <v>0</v>
      </c>
      <c r="C105" s="29">
        <f t="shared" ref="C105" si="319">+C104/13*3</f>
        <v>0</v>
      </c>
      <c r="D105" s="29">
        <f t="shared" ref="D105" si="320">+D104/13*3</f>
        <v>0</v>
      </c>
      <c r="E105" s="29">
        <f t="shared" ref="E105" si="321">+E104/13*3</f>
        <v>0</v>
      </c>
      <c r="F105" s="29">
        <f t="shared" ref="F105" si="322">+F104/13*3</f>
        <v>0</v>
      </c>
      <c r="G105" s="29">
        <f t="shared" ref="G105" si="323">+G104/13*3</f>
        <v>0</v>
      </c>
      <c r="H105" s="310"/>
      <c r="I105" s="302"/>
      <c r="J105" s="299"/>
      <c r="K105" s="299"/>
      <c r="L105" s="299"/>
      <c r="M105" s="299"/>
      <c r="N105" s="299"/>
      <c r="O105" s="103"/>
    </row>
    <row r="106" spans="1:156" x14ac:dyDescent="0.2">
      <c r="A106" s="43" t="s">
        <v>303</v>
      </c>
      <c r="B106" s="29">
        <f>+B105/3*4</f>
        <v>0</v>
      </c>
      <c r="C106" s="29">
        <f t="shared" ref="C106" si="324">+C105/3*4</f>
        <v>0</v>
      </c>
      <c r="D106" s="29">
        <f t="shared" ref="D106" si="325">+D105/3*4</f>
        <v>0</v>
      </c>
      <c r="E106" s="29">
        <f t="shared" ref="E106" si="326">+E105/3*4</f>
        <v>0</v>
      </c>
      <c r="F106" s="29">
        <f t="shared" ref="F106" si="327">+F105/3*4</f>
        <v>0</v>
      </c>
      <c r="G106" s="29">
        <f t="shared" ref="G106" si="328">+G105/3*4</f>
        <v>0</v>
      </c>
      <c r="H106" s="310"/>
      <c r="I106" s="302"/>
      <c r="J106" s="299"/>
      <c r="K106" s="299"/>
      <c r="L106" s="299"/>
      <c r="M106" s="299"/>
      <c r="N106" s="299"/>
      <c r="O106" s="103"/>
    </row>
    <row r="107" spans="1:156" x14ac:dyDescent="0.2">
      <c r="A107" s="43"/>
      <c r="B107" s="30"/>
      <c r="C107" s="30"/>
      <c r="D107" s="30"/>
      <c r="E107" s="30"/>
      <c r="F107" s="30"/>
      <c r="G107" s="63"/>
      <c r="H107" s="310"/>
      <c r="I107" s="302"/>
      <c r="J107" s="299"/>
      <c r="K107" s="299"/>
      <c r="L107" s="299"/>
      <c r="M107" s="299"/>
      <c r="N107" s="299"/>
      <c r="O107" s="103"/>
    </row>
    <row r="108" spans="1:156" x14ac:dyDescent="0.2">
      <c r="A108" s="43"/>
      <c r="B108" s="30"/>
      <c r="C108" s="30"/>
      <c r="D108" s="30"/>
      <c r="E108" s="30"/>
      <c r="F108" s="30"/>
      <c r="G108" s="63"/>
      <c r="H108" s="310"/>
      <c r="I108" s="302"/>
      <c r="J108" s="299"/>
      <c r="K108" s="299"/>
      <c r="L108" s="299"/>
      <c r="M108" s="299"/>
      <c r="N108" s="299"/>
      <c r="O108" s="103"/>
    </row>
    <row r="109" spans="1:156" x14ac:dyDescent="0.2">
      <c r="A109" s="43" t="s">
        <v>319</v>
      </c>
      <c r="B109" s="30"/>
      <c r="C109" s="30"/>
      <c r="D109" s="30"/>
      <c r="E109" s="30"/>
      <c r="F109" s="30"/>
      <c r="G109" s="63"/>
      <c r="H109" s="310"/>
      <c r="I109" s="302"/>
      <c r="J109" s="299"/>
      <c r="K109" s="299"/>
      <c r="L109" s="299"/>
      <c r="M109" s="299"/>
      <c r="N109" s="299"/>
      <c r="O109" s="103"/>
    </row>
    <row r="110" spans="1:156" x14ac:dyDescent="0.2">
      <c r="A110" s="68" t="str">
        <f>+'Manager 1'!$B$9</f>
        <v>MGR 1</v>
      </c>
      <c r="B110" s="29">
        <f>SUM('Manager 1'!$G$24:$G$29)</f>
        <v>0</v>
      </c>
      <c r="C110" s="29">
        <f>SUM('Manager 1'!$G$31:$G$39)</f>
        <v>0</v>
      </c>
      <c r="D110" s="30">
        <v>0</v>
      </c>
      <c r="E110" s="29">
        <f>+'Manager 1'!$G$40</f>
        <v>0</v>
      </c>
      <c r="F110" s="29">
        <f>SUM('Manager 1'!$G$45:$G$48)</f>
        <v>0</v>
      </c>
      <c r="G110" s="63">
        <f>SUM(B110:F110)</f>
        <v>0</v>
      </c>
      <c r="H110" s="312">
        <f>0.1*B110</f>
        <v>0</v>
      </c>
      <c r="I110" s="302"/>
      <c r="J110" s="299">
        <f>$J$5*G110</f>
        <v>0</v>
      </c>
      <c r="K110" s="299">
        <f>$K$5*G110</f>
        <v>0</v>
      </c>
      <c r="L110" s="299">
        <f>$L$5*G110</f>
        <v>0</v>
      </c>
      <c r="M110" s="299">
        <f>IF(G110&lt;$M$4,G110*$M$5,$M$4*$M$5)</f>
        <v>0</v>
      </c>
      <c r="N110" s="299">
        <f>SUM(J110:M110)</f>
        <v>0</v>
      </c>
      <c r="O110" s="103"/>
      <c r="R110" s="65">
        <f>IF('Manager 1'!$G$10&lt;2,'PR sum'!$B110/13,0)</f>
        <v>0</v>
      </c>
      <c r="S110" s="65">
        <f>IF('Manager 1'!$G$10&lt;=2,'PR sum'!$B110/13,0)</f>
        <v>0</v>
      </c>
      <c r="T110" s="65">
        <f>IF('Manager 1'!$G$10&lt;=3,'PR sum'!$B110/13,0)</f>
        <v>0</v>
      </c>
      <c r="U110" s="65">
        <f>IF('Manager 1'!$G$10&lt;=4,'PR sum'!$B110/13,0)</f>
        <v>0</v>
      </c>
      <c r="V110" s="65">
        <f>IF('Manager 1'!$G$10&lt;=5,'PR sum'!$B110/13,0)</f>
        <v>0</v>
      </c>
      <c r="W110" s="65">
        <f>IF('Manager 1'!$G$10&lt;=6,'PR sum'!$B110/13,0)</f>
        <v>0</v>
      </c>
      <c r="X110" s="65">
        <f>IF('Manager 1'!$G$10&lt;=7,'PR sum'!$B110/13,0)</f>
        <v>0</v>
      </c>
      <c r="Y110" s="65">
        <f>IF('Manager 1'!$G$10&lt;=8,'PR sum'!$B110/13,0)</f>
        <v>0</v>
      </c>
      <c r="Z110" s="65">
        <f>IF('Manager 1'!$G$10&lt;=9,'PR sum'!$B110/13,0)</f>
        <v>0</v>
      </c>
      <c r="AA110" s="65">
        <f>IF('Manager 1'!$G$10&lt;=10,'PR sum'!$B110/13,0)</f>
        <v>0</v>
      </c>
      <c r="AB110" s="65">
        <f>IF('Manager 1'!$G$10&lt;=11,'PR sum'!$B110/13,0)</f>
        <v>0</v>
      </c>
      <c r="AC110" s="65">
        <f>IF('Manager 1'!$G$10&lt;=12,'PR sum'!$B110/13,0)</f>
        <v>0</v>
      </c>
      <c r="AD110" s="65">
        <f>IF('Manager 1'!$G$10&lt;=13,'PR sum'!$B110/13,0)</f>
        <v>0</v>
      </c>
      <c r="AF110" s="65">
        <f>IF('Manager 1'!$G$10&lt;2,'PR sum'!$C110/13,0)</f>
        <v>0</v>
      </c>
      <c r="AG110" s="65">
        <f>IF('Manager 1'!$G$10&lt;=2,'PR sum'!$C110/13,0)</f>
        <v>0</v>
      </c>
      <c r="AH110" s="65">
        <f>IF('Manager 1'!$G$10&lt;=3,'PR sum'!$C110/13,0)</f>
        <v>0</v>
      </c>
      <c r="AI110" s="65">
        <f>IF('Manager 1'!$G$10&lt;=4,'PR sum'!$C110/13,0)</f>
        <v>0</v>
      </c>
      <c r="AJ110" s="65">
        <f>IF('Manager 1'!$G$10&lt;=5,'PR sum'!$C110/13,0)</f>
        <v>0</v>
      </c>
      <c r="AK110" s="65">
        <f>IF('Manager 1'!$G$10&lt;=6,'PR sum'!$C110/13,0)</f>
        <v>0</v>
      </c>
      <c r="AL110" s="65">
        <f>IF('Manager 1'!$G$10&lt;=7,'PR sum'!$C110/13,0)</f>
        <v>0</v>
      </c>
      <c r="AM110" s="65">
        <f>IF('Manager 1'!$G$10&lt;=8,'PR sum'!$C110/13,0)</f>
        <v>0</v>
      </c>
      <c r="AN110" s="65">
        <f>IF('Manager 1'!$G$10&lt;=9,'PR sum'!$C110/13,0)</f>
        <v>0</v>
      </c>
      <c r="AO110" s="65">
        <f>IF('Manager 1'!$G$10&lt;=10,'PR sum'!$C110/13,0)</f>
        <v>0</v>
      </c>
      <c r="AP110" s="65">
        <f>IF('Manager 1'!$G$10&lt;=11,'PR sum'!$C110/13,0)</f>
        <v>0</v>
      </c>
      <c r="AQ110" s="65">
        <f>IF('Manager 1'!$G$10&lt;=12,'PR sum'!$C110/13,0)</f>
        <v>0</v>
      </c>
      <c r="AR110" s="65">
        <f>IF('Manager 1'!$G$10&lt;=13,'PR sum'!$C110/13,0)</f>
        <v>0</v>
      </c>
      <c r="AT110" s="65">
        <f>IF('Manager 1'!$G$10&lt;2,'PR sum'!$D110/13,0)</f>
        <v>0</v>
      </c>
      <c r="AU110" s="65">
        <f>IF('Manager 1'!$G$10&lt;=2,'PR sum'!$D110/13,0)</f>
        <v>0</v>
      </c>
      <c r="AV110" s="65">
        <f>IF('Manager 1'!$G$10&lt;=3,'PR sum'!$D110/13,0)</f>
        <v>0</v>
      </c>
      <c r="AW110" s="65">
        <f>IF('Manager 1'!$G$10&lt;=4,'PR sum'!$D110/13,0)</f>
        <v>0</v>
      </c>
      <c r="AX110" s="65">
        <f>IF('Manager 1'!$G$10&lt;=5,'PR sum'!$D110/13,0)</f>
        <v>0</v>
      </c>
      <c r="AY110" s="65">
        <f>IF('Manager 1'!$G$10&lt;=6,'PR sum'!$D110/13,0)</f>
        <v>0</v>
      </c>
      <c r="AZ110" s="65">
        <f>IF('Manager 1'!$G$10&lt;=7,'PR sum'!$D110/13,0)</f>
        <v>0</v>
      </c>
      <c r="BA110" s="65">
        <f>IF('Manager 1'!$G$10&lt;=8,'PR sum'!$D110/13,0)</f>
        <v>0</v>
      </c>
      <c r="BB110" s="65">
        <f>IF('Manager 1'!$G$10&lt;=9,'PR sum'!$D110/13,0)</f>
        <v>0</v>
      </c>
      <c r="BC110" s="65">
        <f>IF('Manager 1'!$G$10&lt;=10,'PR sum'!$D110/13,0)</f>
        <v>0</v>
      </c>
      <c r="BD110" s="65">
        <f>IF('Manager 1'!$G$10&lt;=11,'PR sum'!$D110/13,0)</f>
        <v>0</v>
      </c>
      <c r="BE110" s="65">
        <f>IF('Manager 1'!$G$10&lt;=12,'PR sum'!$D110/13,0)</f>
        <v>0</v>
      </c>
      <c r="BF110" s="65">
        <f>IF('Manager 1'!$G$10&lt;=13,'PR sum'!$D110/13,0)</f>
        <v>0</v>
      </c>
      <c r="BH110" s="65">
        <f>IF('Manager 1'!$G$10&lt;2,'PR sum'!$E110/13,0)</f>
        <v>0</v>
      </c>
      <c r="BI110" s="65">
        <f>IF('Manager 1'!$G$10&lt;=2,'PR sum'!$E110/13,0)</f>
        <v>0</v>
      </c>
      <c r="BJ110" s="65">
        <f>IF('Manager 1'!$G$10&lt;=3,'PR sum'!$E110/13,0)</f>
        <v>0</v>
      </c>
      <c r="BK110" s="65">
        <f>IF('Manager 1'!$G$10&lt;=4,'PR sum'!$E110/13,0)</f>
        <v>0</v>
      </c>
      <c r="BL110" s="65">
        <f>IF('Manager 1'!$G$10&lt;=5,'PR sum'!$E110/13,0)</f>
        <v>0</v>
      </c>
      <c r="BM110" s="65">
        <f>IF('Manager 1'!$G$10&lt;=6,'PR sum'!$E110/13,0)</f>
        <v>0</v>
      </c>
      <c r="BN110" s="65">
        <f>IF('Manager 1'!$G$10&lt;=7,'PR sum'!$E110/13,0)</f>
        <v>0</v>
      </c>
      <c r="BO110" s="65">
        <f>IF('Manager 1'!$G$10&lt;=8,'PR sum'!$E110/13,0)</f>
        <v>0</v>
      </c>
      <c r="BP110" s="65">
        <f>IF('Manager 1'!$G$10&lt;=9,'PR sum'!$E110/13,0)</f>
        <v>0</v>
      </c>
      <c r="BQ110" s="65">
        <f>IF('Manager 1'!$G$10&lt;=10,'PR sum'!$E110/13,0)</f>
        <v>0</v>
      </c>
      <c r="BR110" s="65">
        <f>IF('Manager 1'!$G$10&lt;=11,'PR sum'!$E110/13,0)</f>
        <v>0</v>
      </c>
      <c r="BS110" s="65">
        <f>IF('Manager 1'!$G$10&lt;=12,'PR sum'!$E110/13,0)</f>
        <v>0</v>
      </c>
      <c r="BT110" s="65">
        <f>IF('Manager 1'!$G$10&lt;=13,'PR sum'!$E110/13,0)</f>
        <v>0</v>
      </c>
      <c r="BV110" s="65">
        <f>IF('Manager 1'!$G$10&lt;2,'PR sum'!$F110/13,0)</f>
        <v>0</v>
      </c>
      <c r="BW110" s="65">
        <f>IF('Manager 1'!$G$10&lt;=2,'PR sum'!$F110/13,0)</f>
        <v>0</v>
      </c>
      <c r="BX110" s="65">
        <f>IF('Manager 1'!$G$10&lt;=3,'PR sum'!$F110/13,0)</f>
        <v>0</v>
      </c>
      <c r="BY110" s="65">
        <f>IF('Manager 1'!$G$10&lt;=4,'PR sum'!$F110/13,0)</f>
        <v>0</v>
      </c>
      <c r="BZ110" s="65">
        <f>IF('Manager 1'!$G$10&lt;=5,'PR sum'!$F110/13,0)</f>
        <v>0</v>
      </c>
      <c r="CA110" s="65">
        <f>IF('Manager 1'!$G$10&lt;=6,'PR sum'!$F110/13,0)</f>
        <v>0</v>
      </c>
      <c r="CB110" s="65">
        <f>IF('Manager 1'!$G$10&lt;=7,'PR sum'!$F110/13,0)</f>
        <v>0</v>
      </c>
      <c r="CC110" s="65">
        <f>IF('Manager 1'!$G$10&lt;=8,'PR sum'!$F110/13,0)</f>
        <v>0</v>
      </c>
      <c r="CD110" s="65">
        <f>IF('Manager 1'!$G$10&lt;=9,'PR sum'!$F110/13,0)</f>
        <v>0</v>
      </c>
      <c r="CE110" s="65">
        <f>IF('Manager 1'!$G$10&lt;=10,'PR sum'!$F110/13,0)</f>
        <v>0</v>
      </c>
      <c r="CF110" s="65">
        <f>IF('Manager 1'!$G$10&lt;=11,'PR sum'!$F110/13,0)</f>
        <v>0</v>
      </c>
      <c r="CG110" s="65">
        <f>IF('Manager 1'!$G$10&lt;=12,'PR sum'!$F110/13,0)</f>
        <v>0</v>
      </c>
      <c r="CH110" s="65">
        <f>IF('Manager 1'!$G$10&lt;=13,'PR sum'!$F110/13,0)</f>
        <v>0</v>
      </c>
      <c r="CJ110" s="299">
        <f>IF(SUM(R110,AF110,AT110,BH110,BV110)&lt;$J$4,SUM(R110,AF110,AT110,BH110,BV110)*$J$5,($J$4*$J$5))</f>
        <v>0</v>
      </c>
      <c r="CK110" s="299">
        <f>IF(SUM($R110:S110,$AF110:AG110,$AT110:AU110,$BH110:BI110,$BV110:BW110)&lt;$J$4,(SUM($R110:S110,$AF110:$AG110,$AT110:$AU110,$BH110:BI110,$BV110:BW110)*$J$5)-SUM($CJ110:CJ110),(($J$4*$J$5)-SUM($CJ110:CJ110)))</f>
        <v>0</v>
      </c>
      <c r="CL110" s="299">
        <f>IF(SUM($R110:T110,$AF110:AH110,$AT110:AV110,$BH110:BJ110,$BV110:BX110)&lt;$J$4,(SUM($R110:T110,$AF110:$AG110,$AT110:$AU110,$BH110:BJ110,$BV110:BX110)*$J$5)-SUM($CJ110:CK110),(($J$4*$J$5)-SUM($CJ110:CK110)))</f>
        <v>0</v>
      </c>
      <c r="CM110" s="299">
        <f>IF(SUM($R110:U110,$AF110:AI110,$AT110:AW110,$BH110:BK110,$BV110:BY110)&lt;$J$4,(SUM($R110:U110,$AF110:$AG110,$AT110:$AU110,$BH110:BK110,$BV110:BY110)*$J$5)-SUM($CJ110:CL110),(($J$4*$J$5)-SUM($CJ110:CL110)))</f>
        <v>0</v>
      </c>
      <c r="CN110" s="299">
        <f>IF(SUM($R110:V110,$AF110:AJ110,$AT110:AX110,$BH110:BL110,$BV110:BZ110)&lt;$J$4,(SUM($R110:V110,$AF110:$AG110,$AT110:$AU110,$BH110:BL110,$BV110:BZ110)*$J$5)-SUM($CJ110:CM110),(($J$4*$J$5)-SUM($CJ110:CM110)))</f>
        <v>0</v>
      </c>
      <c r="CO110" s="299">
        <f>IF(SUM($R110:W110,$AF110:AK110,$AT110:AY110,$BH110:BM110,$BV110:CA110)&lt;$J$4,(SUM($R110:W110,$AF110:$AG110,$AT110:$AU110,$BH110:BM110,$BV110:CA110)*$J$5)-SUM($CJ110:CN110),(($J$4*$J$5)-SUM($CJ110:CN110)))</f>
        <v>0</v>
      </c>
      <c r="CP110" s="299">
        <f>IF(SUM($R110:X110,$AF110:AL110,$AT110:AZ110,$BH110:BN110,$BV110:CB110)&lt;$J$4,(SUM($R110:X110,$AF110:$AG110,$AT110:$AU110,$BH110:BN110,$BV110:CB110)*$J$5)-SUM($CJ110:CO110),(($J$4*$J$5)-SUM($CJ110:CO110)))</f>
        <v>0</v>
      </c>
      <c r="CQ110" s="299">
        <f>IF(SUM($R110:Y110,$AF110:AM110,$AT110:BA110,$BH110:BO110,$BV110:CC110)&lt;$J$4,(SUM($R110:Y110,$AF110:$AG110,$AT110:$AU110,$BH110:BO110,$BV110:CC110)*$J$5)-SUM($CJ110:CP110),(($J$4*$J$5)-SUM($CJ110:CP110)))</f>
        <v>0</v>
      </c>
      <c r="CR110" s="299">
        <f>IF(SUM($R110:Z110,$AF110:AN110,$AT110:BB110,$BH110:BP110,$BV110:CD110)&lt;$J$4,(SUM($R110:Z110,$AF110:$AG110,$AT110:$AU110,$BH110:BP110,$BV110:CD110)*$J$5)-SUM($CJ110:CQ110),(($J$4*$J$5)-SUM($CJ110:CQ110)))</f>
        <v>0</v>
      </c>
      <c r="CS110" s="299">
        <f>IF(SUM($R110:AA110,$AF110:AO110,$AT110:BC110,$BH110:BQ110,$BV110:CE110)&lt;$J$4,(SUM($R110:AA110,$AF110:$AG110,$AT110:$AU110,$BH110:BQ110,$BV110:CE110)*$J$5)-SUM($CJ110:CR110),(($J$4*$J$5)-SUM($CJ110:CR110)))</f>
        <v>0</v>
      </c>
      <c r="CT110" s="299">
        <f>IF(SUM($R110:AB110,$AF110:AP110,$AT110:BD110,$BH110:BR110,$BV110:CF110)&lt;$J$4,(SUM($R110:AB110,$AF110:$AG110,$AT110:$AU110,$BH110:BR110,$BV110:CF110)*$J$5)-SUM($CJ110:CS110),(($J$4*$J$5)-SUM($CJ110:CS110)))</f>
        <v>0</v>
      </c>
      <c r="CU110" s="299">
        <f>IF(SUM($R110:AC110,$AF110:AQ110,$AT110:BE110,$BH110:BS110,$BV110:CG110)&lt;$J$4,(SUM($R110:AC110,$AF110:$AG110,$AT110:$AU110,$BH110:BS110,$BV110:CG110)*$J$5)-SUM($CJ110:CT110),(($J$4*$J$5)-SUM($CJ110:CT110)))</f>
        <v>0</v>
      </c>
      <c r="CV110" s="299">
        <f>IF(SUM($R110:AD110,$AF110:AR110,$AT110:BF110,$BH110:BT110,$BV110:CH110)&lt;$J$4,(SUM($R110:AD110,$AF110:$AG110,$AT110:$AU110,$BH110:BT110,$BV110:CH110)*$J$5)-SUM($CJ110:CU110),(($J$4*$J$5)-SUM($CJ110:CU110)))</f>
        <v>0</v>
      </c>
      <c r="CX110" s="299">
        <f t="shared" ref="CX110:CX113" si="329">IF(SUM(R110,AF110,AT110,BH110,BV110)&lt;$K$4,SUM(R110,AF110,AT110,BH110,BV110)*$K$5,($K$4*$K$5))</f>
        <v>0</v>
      </c>
      <c r="CY110" s="299">
        <f>IF(SUM($R110:S110,$AF110:AG110,$AT110:AU110,$BH110:BI110,$BV110:BW110)&lt;$K$4,(SUM($R110:S110,$AF110:AG110,$AT110:AU110,$BH110:BI110,$BV110:BW110)*$K$5)-SUM($CX110),(($K$4*$K$5)-SUM($CX110)))</f>
        <v>0</v>
      </c>
      <c r="CZ110" s="299">
        <f>IF(SUM($R110:T110,$AF110:AH110,$AT110:AV110,$BH110:BJ110,$BV110:BX110)&lt;$K$4,(SUM($R110:T110,$AF110:AH110,$AT110:AV110,$BH110:BJ110,$BV110:BX110)*$K$5)-SUM($CX110:CY110),(($K$4*$K$5)-SUM($CX110:CY110)))</f>
        <v>0</v>
      </c>
      <c r="DA110" s="299">
        <f>IF(SUM($R110:U110,$AF110:AI110,$AT110:AW110,$BH110:BK110,$BV110:BY110)&lt;$K$4,(SUM($R110:U110,$AF110:AI110,$AT110:AW110,$BH110:BK110,$BV110:BY110)*$K$5)-SUM($CX110:CZ110),(($K$4*$K$5)-SUM($CX110:CZ110)))</f>
        <v>0</v>
      </c>
      <c r="DB110" s="299">
        <f>IF(SUM($R110:V110,$AF110:AJ110,$AT110:AX110,$BH110:BL110,$BV110:BZ110)&lt;$K$4,(SUM($R110:V110,$AF110:AJ110,$AT110:AX110,$BH110:BL110,$BV110:BZ110)*$K$5)-SUM($CX110:DA110),(($K$4*$K$5)-SUM($CX110:DA110)))</f>
        <v>0</v>
      </c>
      <c r="DC110" s="299">
        <f>IF(SUM($R110:W110,$AF110:AK110,$AT110:AY110,$BH110:BM110,$BV110:CA110)&lt;$K$4,(SUM($R110:W110,$AF110:AK110,$AT110:AY110,$BH110:BM110,$BV110:CA110)*$K$5)-SUM($CX110:DB110),(($K$4*$K$5)-SUM($CX110:DB110)))</f>
        <v>0</v>
      </c>
      <c r="DD110" s="299">
        <f>IF(SUM($R110:X110,$AF110:AL110,$AT110:AZ110,$BH110:BN110,$BV110:CB110)&lt;$K$4,(SUM($R110:X110,$AF110:AL110,$AT110:AZ110,$BH110:BN110,$BV110:CB110)*$K$5)-SUM($CX110:DC110),(($K$4*$K$5)-SUM($CX110:DC110)))</f>
        <v>0</v>
      </c>
      <c r="DE110" s="299">
        <f>IF(SUM($R110:Y110,$AF110:AM110,$AT110:BA110,$BH110:BO110,$BV110:CC110)&lt;$K$4,(SUM($R110:Y110,$AF110:AM110,$AT110:BA110,$BH110:BO110,$BV110:CC110)*$K$5)-SUM($CX110:DD110),(($K$4*$K$5)-SUM($CX110:DD110)))</f>
        <v>0</v>
      </c>
      <c r="DF110" s="299">
        <f>IF(SUM($R110:Z110,$AF110:AN110,$AT110:BB110,$BH110:BP110,$BV110:CD110)&lt;$K$4,(SUM($R110:Z110,$AF110:AN110,$AT110:BB110,$BH110:BP110,$BV110:CD110)*$K$5)-SUM($CX110:DE110),(($K$4*$K$5)-SUM($CX110:DE110)))</f>
        <v>0</v>
      </c>
      <c r="DG110" s="299">
        <f>IF(SUM($R110:AA110,$AF110:AO110,$AT110:BC110,$BH110:BQ110,$BV110:CE110)&lt;$K$4,(SUM($R110:AA110,$AF110:AO110,$AT110:BC110,$BH110:BQ110,$BV110:CE110)*$K$5)-SUM($CX110:DF110),(($K$4*$K$5)-SUM($CX110:DF110)))</f>
        <v>0</v>
      </c>
      <c r="DH110" s="299">
        <f>IF(SUM($R110:AB110,$AF110:AP110,$AT110:BD110,$BH110:BR110,$BV110:CF110)&lt;$K$4,(SUM($R110:AB110,$AF110:AP110,$AT110:BD110,$BH110:BR110,$BV110:CF110)*$K$5)-SUM($CX110:DG110),(($K$4*$K$5)-SUM($CX110:DG110)))</f>
        <v>0</v>
      </c>
      <c r="DI110" s="299">
        <f>IF(SUM($R110:AC110,$AF110:AQ110,$AT110:BE110,$BH110:BS110,$BV110:CG110)&lt;$K$4,(SUM($R110:AC110,$AF110:AQ110,$AT110:BE110,$BH110:BS110,$BV110:CG110)*$K$5)-SUM($CX110:DH110),(($K$4*$K$5)-SUM($CX110:DH110)))</f>
        <v>0</v>
      </c>
      <c r="DJ110" s="299">
        <f>IF(SUM($R110:AD110,$AF110:AR110,$AT110:BF110,$BH110:BT110,$BV110:CH110)&lt;$K$4,(SUM($R110:AD110,$AF110:AR110,$AT110:BF110,$BH110:BT110,$BV110:CH110)*$K$5)-SUM($CX110:DI110),(($K$4*$K$5)-SUM($CX110:DI110)))</f>
        <v>0</v>
      </c>
      <c r="DL110" s="299">
        <f t="shared" ref="DL110:DX113" si="330">SUM(R110,AF110,AT110,BH110,BV110)*$L$5</f>
        <v>0</v>
      </c>
      <c r="DM110" s="299">
        <f t="shared" si="330"/>
        <v>0</v>
      </c>
      <c r="DN110" s="299">
        <f t="shared" si="330"/>
        <v>0</v>
      </c>
      <c r="DO110" s="299">
        <f t="shared" si="330"/>
        <v>0</v>
      </c>
      <c r="DP110" s="299">
        <f t="shared" si="330"/>
        <v>0</v>
      </c>
      <c r="DQ110" s="299">
        <f t="shared" si="330"/>
        <v>0</v>
      </c>
      <c r="DR110" s="299">
        <f t="shared" si="330"/>
        <v>0</v>
      </c>
      <c r="DS110" s="299">
        <f t="shared" si="330"/>
        <v>0</v>
      </c>
      <c r="DT110" s="299">
        <f t="shared" si="330"/>
        <v>0</v>
      </c>
      <c r="DU110" s="299">
        <f t="shared" si="330"/>
        <v>0</v>
      </c>
      <c r="DV110" s="299">
        <f t="shared" si="330"/>
        <v>0</v>
      </c>
      <c r="DW110" s="299">
        <f t="shared" si="330"/>
        <v>0</v>
      </c>
      <c r="DX110" s="299">
        <f t="shared" si="330"/>
        <v>0</v>
      </c>
      <c r="DZ110" s="299">
        <f>IF(SUM($R110:R110,$AF110:AF110,$AT110:AT110,$BH110:BH110,$BV110:BV110)&lt;$M$4,SUM(R110,AF110,AT110,BH110,BV110)*$M$5,($M$4*$M$5-SUM(DY110:$DY110)))</f>
        <v>0</v>
      </c>
      <c r="EA110" s="299">
        <f>IF(SUM($R110:S110,$AF110:AG110,$AT110:AU110,$BH110:BI110,$BV110:BW110)&lt;$M$4,SUM(S110,AG110,AU110,BI110,BW110)*$M$5,($M$4*$M$5-SUM($DZ110:DZ110)))</f>
        <v>0</v>
      </c>
      <c r="EB110" s="299">
        <f>IF(SUM($R110:T110,$AF110:AH110,$AT110:AV110,$BH110:BJ110,$BV110:BX110)&lt;$M$4,SUM(T110,AH110,AV110,BJ110,BX110)*$M$5,($M$4*$M$5-SUM($DZ110:EA110)))</f>
        <v>0</v>
      </c>
      <c r="EC110" s="299">
        <f>IF(SUM($R110:U110,$AF110:AI110,$AT110:AW110,$BH110:BK110,$BV110:BY110)&lt;$M$4,SUM(U110,AI110,AW110,BK110,BY110)*$M$5,($M$4*$M$5-SUM($DZ110:EB110)))</f>
        <v>0</v>
      </c>
      <c r="ED110" s="299">
        <f>IF(SUM($R110:V110,$AF110:AJ110,$AT110:AX110,$BH110:BL110,$BV110:BZ110)&lt;$M$4,SUM(V110,AJ110,AX110,BL110,BZ110)*$M$5,($M$4*$M$5-SUM($DZ110:EC110)))</f>
        <v>0</v>
      </c>
      <c r="EE110" s="299">
        <f>IF(SUM($R110:W110,$AF110:AK110,$AT110:AY110,$BH110:BM110,$BV110:CA110)&lt;$M$4,SUM(W110,AK110,AY110,BM110,CA110)*$M$5,($M$4*$M$5-SUM($DZ110:ED110)))</f>
        <v>0</v>
      </c>
      <c r="EF110" s="299">
        <f>IF(SUM($R110:X110,$AF110:AL110,$AT110:AZ110,$BH110:BN110,$BV110:CB110)&lt;$M$4,SUM(X110,AL110,AZ110,BN110,CB110)*$M$5,($M$4*$M$5-SUM($DZ110:EE110)))</f>
        <v>0</v>
      </c>
      <c r="EG110" s="299">
        <f>IF(SUM($R110:Y110,$AF110:AM110,$AT110:BA110,$BH110:BO110,$BV110:CC110)&lt;$M$4,SUM(Y110,AM110,BA110,BO110,CC110)*$M$5,($M$4*$M$5-SUM($DZ110:EF110)))</f>
        <v>0</v>
      </c>
      <c r="EH110" s="299">
        <f>IF(SUM($R110:Z110,$AF110:AN110,$AT110:BB110,$BH110:BP110,$BV110:CD110)&lt;$M$4,SUM(Z110,AN110,BB110,BP110,CD110)*$M$5,($M$4*$M$5-SUM($DZ110:EG110)))</f>
        <v>0</v>
      </c>
      <c r="EI110" s="299">
        <f>IF(SUM($R110:AA110,$AF110:AO110,$AT110:BC110,$BH110:BQ110,$BV110:CE110)&lt;$M$4,SUM(AA110,AO110,BC110,BQ110,CE110)*$M$5,($M$4*$M$5-SUM($DZ110:EH110)))</f>
        <v>0</v>
      </c>
      <c r="EJ110" s="299">
        <f>IF(SUM($R110:AB110,$AF110:AP110,$AT110:BD110,$BH110:BR110,$BV110:CF110)&lt;$M$4,SUM(AB110,AP110,BD110,BR110,CF110)*$M$5,($M$4*$M$5-SUM($DZ110:EI110)))</f>
        <v>0</v>
      </c>
      <c r="EK110" s="299">
        <f>IF(SUM($R110:AC110,$AF110:AQ110,$AT110:BE110,$BH110:BS110,$BV110:CG110)&lt;$M$4,SUM(AC110,AQ110,BE110,BS110,CG110)*$M$5,($M$4*$M$5-SUM($DZ110:EJ110)))</f>
        <v>0</v>
      </c>
      <c r="EL110" s="299">
        <f>IF(SUM($R110:AD110,$AF110:AR110,$AT110:BF110,$BH110:BT110,$BV110:CH110)&lt;$M$4,SUM(AD110,AR110,BF110,BT110,CH110)*$M$5,($M$4*$M$5-SUM($DZ110:EK110)))</f>
        <v>0</v>
      </c>
      <c r="EN110" s="299">
        <f t="shared" ref="EN110:EZ113" si="331">SUM(CJ110,CX110,DL110,DZ110)</f>
        <v>0</v>
      </c>
      <c r="EO110" s="299">
        <f t="shared" si="331"/>
        <v>0</v>
      </c>
      <c r="EP110" s="299">
        <f t="shared" si="331"/>
        <v>0</v>
      </c>
      <c r="EQ110" s="299">
        <f t="shared" si="331"/>
        <v>0</v>
      </c>
      <c r="ER110" s="299">
        <f t="shared" si="331"/>
        <v>0</v>
      </c>
      <c r="ES110" s="299">
        <f t="shared" si="331"/>
        <v>0</v>
      </c>
      <c r="ET110" s="299">
        <f t="shared" si="331"/>
        <v>0</v>
      </c>
      <c r="EU110" s="299">
        <f t="shared" si="331"/>
        <v>0</v>
      </c>
      <c r="EV110" s="299">
        <f t="shared" si="331"/>
        <v>0</v>
      </c>
      <c r="EW110" s="299">
        <f t="shared" si="331"/>
        <v>0</v>
      </c>
      <c r="EX110" s="299">
        <f t="shared" si="331"/>
        <v>0</v>
      </c>
      <c r="EY110" s="299">
        <f t="shared" si="331"/>
        <v>0</v>
      </c>
      <c r="EZ110" s="299">
        <f t="shared" si="331"/>
        <v>0</v>
      </c>
    </row>
    <row r="111" spans="1:156" x14ac:dyDescent="0.2">
      <c r="A111" s="68" t="str">
        <f>+'Manager 2'!$B$9</f>
        <v>MGR 2</v>
      </c>
      <c r="B111" s="29">
        <f>SUM('Manager 2'!$G$24:$G$29)</f>
        <v>0</v>
      </c>
      <c r="C111" s="29">
        <f>SUM('Manager 2'!$G$31:$G$39)</f>
        <v>0</v>
      </c>
      <c r="D111" s="30">
        <v>0</v>
      </c>
      <c r="E111" s="29">
        <f>+'Manager 2'!$G$40</f>
        <v>0</v>
      </c>
      <c r="F111" s="29">
        <f>SUM('Manager 2'!$G$45:$G$48)</f>
        <v>0</v>
      </c>
      <c r="G111" s="63">
        <f>SUM(B111:F111)</f>
        <v>0</v>
      </c>
      <c r="H111" s="312">
        <v>0</v>
      </c>
      <c r="I111" s="302"/>
      <c r="J111" s="299">
        <f>$J$5*G111</f>
        <v>0</v>
      </c>
      <c r="K111" s="299">
        <f>$K$5*G111</f>
        <v>0</v>
      </c>
      <c r="L111" s="299">
        <f>$L$5*G111</f>
        <v>0</v>
      </c>
      <c r="M111" s="299">
        <f>IF(G111&lt;$M$4,G111*$M$5,$M$4*$M$5)</f>
        <v>0</v>
      </c>
      <c r="N111" s="299">
        <f>SUM(J111:M111)</f>
        <v>0</v>
      </c>
      <c r="O111" s="103"/>
      <c r="R111" s="65">
        <f>IF('Manager 2'!$G$10&lt;2,'PR sum'!$B111/13,0)</f>
        <v>0</v>
      </c>
      <c r="S111" s="65">
        <f>IF('Manager 2'!$G$10&lt;=2,'PR sum'!$B111/13,0)</f>
        <v>0</v>
      </c>
      <c r="T111" s="65">
        <f>IF('Manager 2'!$G$10&lt;=3,'PR sum'!$B111/13,0)</f>
        <v>0</v>
      </c>
      <c r="U111" s="65">
        <f>IF('Manager 2'!$G$10&lt;=4,'PR sum'!$B111/13,0)</f>
        <v>0</v>
      </c>
      <c r="V111" s="65">
        <f>IF('Manager 2'!$G$10&lt;=5,'PR sum'!$B111/13,0)</f>
        <v>0</v>
      </c>
      <c r="W111" s="65">
        <f>IF('Manager 2'!$G$10&lt;=6,'PR sum'!$B111/13,0)</f>
        <v>0</v>
      </c>
      <c r="X111" s="65">
        <f>IF('Manager 2'!$G$10&lt;=7,'PR sum'!$B111/13,0)</f>
        <v>0</v>
      </c>
      <c r="Y111" s="65">
        <f>IF('Manager 2'!$G$10&lt;=8,'PR sum'!$B111/13,0)</f>
        <v>0</v>
      </c>
      <c r="Z111" s="65">
        <f>IF('Manager 2'!$G$10&lt;=9,'PR sum'!$B111/13,0)</f>
        <v>0</v>
      </c>
      <c r="AA111" s="65">
        <f>IF('Manager 2'!$G$10&lt;=10,'PR sum'!$B111/13,0)</f>
        <v>0</v>
      </c>
      <c r="AB111" s="65">
        <f>IF('Manager 1'!$G$10&lt;=11,'PR sum'!$B111/13,0)</f>
        <v>0</v>
      </c>
      <c r="AC111" s="65">
        <f>IF('Manager 2'!$G$10&lt;=12,'PR sum'!$B111/13,0)</f>
        <v>0</v>
      </c>
      <c r="AD111" s="65">
        <f>IF('Manager 2'!$G$10&lt;=13,'PR sum'!$B111/13,0)</f>
        <v>0</v>
      </c>
      <c r="AF111" s="65">
        <f>IF('Manager 2'!$G$10&lt;2,'PR sum'!$C111/13,0)</f>
        <v>0</v>
      </c>
      <c r="AG111" s="65">
        <f>IF('Manager 2'!$G$10&lt;=2,'PR sum'!$C111/13,0)</f>
        <v>0</v>
      </c>
      <c r="AH111" s="65">
        <f>IF('Manager 2'!$G$10&lt;=3,'PR sum'!$C111/13,0)</f>
        <v>0</v>
      </c>
      <c r="AI111" s="65">
        <f>IF('Manager 2'!$G$10&lt;=4,'PR sum'!$C111/13,0)</f>
        <v>0</v>
      </c>
      <c r="AJ111" s="65">
        <f>IF('Manager 2'!$G$10&lt;=5,'PR sum'!$C111/13,0)</f>
        <v>0</v>
      </c>
      <c r="AK111" s="65">
        <f>IF('Manager 2'!$G$10&lt;=6,'PR sum'!$C111/13,0)</f>
        <v>0</v>
      </c>
      <c r="AL111" s="65">
        <f>IF('Manager 2'!$G$10&lt;=7,'PR sum'!$C111/13,0)</f>
        <v>0</v>
      </c>
      <c r="AM111" s="65">
        <f>IF('Manager 2'!$G$10&lt;=8,'PR sum'!$C111/13,0)</f>
        <v>0</v>
      </c>
      <c r="AN111" s="65">
        <f>IF('Manager 2'!$G$10&lt;=9,'PR sum'!$C111/13,0)</f>
        <v>0</v>
      </c>
      <c r="AO111" s="65">
        <f>IF('Manager 2'!$G$10&lt;=10,'PR sum'!$C111/13,0)</f>
        <v>0</v>
      </c>
      <c r="AP111" s="65">
        <f>IF('Manager 1'!$G$10&lt;=11,'PR sum'!$C111/13,0)</f>
        <v>0</v>
      </c>
      <c r="AQ111" s="65">
        <f>IF('Manager 2'!$G$10&lt;=12,'PR sum'!$C111/13,0)</f>
        <v>0</v>
      </c>
      <c r="AR111" s="65">
        <f>IF('Manager 2'!$G$10&lt;=13,'PR sum'!$C111/13,0)</f>
        <v>0</v>
      </c>
      <c r="AT111" s="65">
        <f>IF('Manager 2'!$G$10&lt;2,'PR sum'!$D111/13,0)</f>
        <v>0</v>
      </c>
      <c r="AU111" s="65">
        <f>IF('Manager 2'!$G$10&lt;=2,'PR sum'!$D111/13,0)</f>
        <v>0</v>
      </c>
      <c r="AV111" s="65">
        <f>IF('Manager 2'!$G$10&lt;=3,'PR sum'!$D111/13,0)</f>
        <v>0</v>
      </c>
      <c r="AW111" s="65">
        <f>IF('Manager 2'!$G$10&lt;=4,'PR sum'!$D111/13,0)</f>
        <v>0</v>
      </c>
      <c r="AX111" s="65">
        <f>IF('Manager 2'!$G$10&lt;=5,'PR sum'!$D111/13,0)</f>
        <v>0</v>
      </c>
      <c r="AY111" s="65">
        <f>IF('Manager 2'!$G$10&lt;=6,'PR sum'!$D111/13,0)</f>
        <v>0</v>
      </c>
      <c r="AZ111" s="65">
        <f>IF('Manager 2'!$G$10&lt;=7,'PR sum'!$D111/13,0)</f>
        <v>0</v>
      </c>
      <c r="BA111" s="65">
        <f>IF('Manager 2'!$G$10&lt;=8,'PR sum'!$D111/13,0)</f>
        <v>0</v>
      </c>
      <c r="BB111" s="65">
        <f>IF('Manager 2'!$G$10&lt;=9,'PR sum'!$D111/13,0)</f>
        <v>0</v>
      </c>
      <c r="BC111" s="65">
        <f>IF('Manager 2'!$G$10&lt;=10,'PR sum'!$D111/13,0)</f>
        <v>0</v>
      </c>
      <c r="BD111" s="65">
        <f>IF('Manager 1'!$G$10&lt;=11,'PR sum'!$D111/13,0)</f>
        <v>0</v>
      </c>
      <c r="BE111" s="65">
        <f>IF('Manager 2'!$G$10&lt;=12,'PR sum'!$D111/13,0)</f>
        <v>0</v>
      </c>
      <c r="BF111" s="65">
        <f>IF('Manager 2'!$G$10&lt;=13,'PR sum'!$D111/13,0)</f>
        <v>0</v>
      </c>
      <c r="BH111" s="65">
        <f>IF('Manager 2'!$G$10&lt;2,'PR sum'!$E111/13,0)</f>
        <v>0</v>
      </c>
      <c r="BI111" s="65">
        <f>IF('Manager 2'!$G$10&lt;=2,'PR sum'!$E111/13,0)</f>
        <v>0</v>
      </c>
      <c r="BJ111" s="65">
        <f>IF('Manager 2'!$G$10&lt;=3,'PR sum'!$E111/13,0)</f>
        <v>0</v>
      </c>
      <c r="BK111" s="65">
        <f>IF('Manager 2'!$G$10&lt;=4,'PR sum'!$E111/13,0)</f>
        <v>0</v>
      </c>
      <c r="BL111" s="65">
        <f>IF('Manager 2'!$G$10&lt;=5,'PR sum'!$E111/13,0)</f>
        <v>0</v>
      </c>
      <c r="BM111" s="65">
        <f>IF('Manager 2'!$G$10&lt;=6,'PR sum'!$E111/13,0)</f>
        <v>0</v>
      </c>
      <c r="BN111" s="65">
        <f>IF('Manager 2'!$G$10&lt;=7,'PR sum'!$E111/13,0)</f>
        <v>0</v>
      </c>
      <c r="BO111" s="65">
        <f>IF('Manager 2'!$G$10&lt;=8,'PR sum'!$E111/13,0)</f>
        <v>0</v>
      </c>
      <c r="BP111" s="65">
        <f>IF('Manager 2'!$G$10&lt;=9,'PR sum'!$E111/13,0)</f>
        <v>0</v>
      </c>
      <c r="BQ111" s="65">
        <f>IF('Manager 2'!$G$10&lt;=10,'PR sum'!$E111/13,0)</f>
        <v>0</v>
      </c>
      <c r="BR111" s="65">
        <f>IF('Manager 1'!$G$10&lt;=11,'PR sum'!$E111/13,0)</f>
        <v>0</v>
      </c>
      <c r="BS111" s="65">
        <f>IF('Manager 2'!$G$10&lt;=12,'PR sum'!$E111/13,0)</f>
        <v>0</v>
      </c>
      <c r="BT111" s="65">
        <f>IF('Manager 2'!$G$10&lt;=13,'PR sum'!$E111/13,0)</f>
        <v>0</v>
      </c>
      <c r="BV111" s="65">
        <f>IF('Manager 2'!$G$10&lt;2,'PR sum'!$F111/13,0)</f>
        <v>0</v>
      </c>
      <c r="BW111" s="65">
        <f>IF('Manager 2'!$G$10&lt;=2,'PR sum'!$F111/13,0)</f>
        <v>0</v>
      </c>
      <c r="BX111" s="65">
        <f>IF('Manager 2'!$G$10&lt;=3,'PR sum'!$F111/13,0)</f>
        <v>0</v>
      </c>
      <c r="BY111" s="65">
        <f>IF('Manager 2'!$G$10&lt;=4,'PR sum'!$F111/13,0)</f>
        <v>0</v>
      </c>
      <c r="BZ111" s="65">
        <f>IF('Manager 2'!$G$10&lt;=5,'PR sum'!$F111/13,0)</f>
        <v>0</v>
      </c>
      <c r="CA111" s="65">
        <f>IF('Manager 2'!$G$10&lt;=6,'PR sum'!$F111/13,0)</f>
        <v>0</v>
      </c>
      <c r="CB111" s="65">
        <f>IF('Manager 2'!$G$10&lt;=7,'PR sum'!$F111/13,0)</f>
        <v>0</v>
      </c>
      <c r="CC111" s="65">
        <f>IF('Manager 2'!$G$10&lt;=8,'PR sum'!$F111/13,0)</f>
        <v>0</v>
      </c>
      <c r="CD111" s="65">
        <f>IF('Manager 2'!$G$10&lt;=9,'PR sum'!$F111/13,0)</f>
        <v>0</v>
      </c>
      <c r="CE111" s="65">
        <f>IF('Manager 2'!$G$10&lt;=10,'PR sum'!$F111/13,0)</f>
        <v>0</v>
      </c>
      <c r="CF111" s="65">
        <f>IF('Manager 1'!$G$10&lt;=11,'PR sum'!$F111/13,0)</f>
        <v>0</v>
      </c>
      <c r="CG111" s="65">
        <f>IF('Manager 2'!$G$10&lt;=12,'PR sum'!$F111/13,0)</f>
        <v>0</v>
      </c>
      <c r="CH111" s="65">
        <f>IF('Manager 2'!$G$10&lt;=13,'PR sum'!$F111/13,0)</f>
        <v>0</v>
      </c>
      <c r="CJ111" s="299">
        <f>IF(SUM(R111,AF111,AT111,BH111,BV111)&lt;$J$4,SUM(R111,AF111,AT111,BH111,BV111)*$J$5,($J$4*$J$5))</f>
        <v>0</v>
      </c>
      <c r="CK111" s="299">
        <f>IF(SUM($R111:S111,$AF111:AG111,$AT111:AU111,$BH111:BI111,$BV111:BW111)&lt;$J$4,(SUM($R111:S111,$AF111:$AG111,$AT111:$AU111,$BH111:BI111,$BV111:BW111)*$J$5)-SUM($CJ111:CJ111),(($J$4*$J$5)-SUM($CJ111:CJ111)))</f>
        <v>0</v>
      </c>
      <c r="CL111" s="299">
        <f>IF(SUM($R111:T111,$AF111:AH111,$AT111:AV111,$BH111:BJ111,$BV111:BX111)&lt;$J$4,(SUM($R111:T111,$AF111:$AG111,$AT111:$AU111,$BH111:BJ111,$BV111:BX111)*$J$5)-SUM($CJ111:CK111),(($J$4*$J$5)-SUM($CJ111:CK111)))</f>
        <v>0</v>
      </c>
      <c r="CM111" s="299">
        <f>IF(SUM($R111:U111,$AF111:AI111,$AT111:AW111,$BH111:BK111,$BV111:BY111)&lt;$J$4,(SUM($R111:U111,$AF111:$AG111,$AT111:$AU111,$BH111:BK111,$BV111:BY111)*$J$5)-SUM($CJ111:CL111),(($J$4*$J$5)-SUM($CJ111:CL111)))</f>
        <v>0</v>
      </c>
      <c r="CN111" s="299">
        <f>IF(SUM($R111:V111,$AF111:AJ111,$AT111:AX111,$BH111:BL111,$BV111:BZ111)&lt;$J$4,(SUM($R111:V111,$AF111:$AG111,$AT111:$AU111,$BH111:BL111,$BV111:BZ111)*$J$5)-SUM($CJ111:CM111),(($J$4*$J$5)-SUM($CJ111:CM111)))</f>
        <v>0</v>
      </c>
      <c r="CO111" s="299">
        <f>IF(SUM($R111:W111,$AF111:AK111,$AT111:AY111,$BH111:BM111,$BV111:CA111)&lt;$J$4,(SUM($R111:W111,$AF111:$AG111,$AT111:$AU111,$BH111:BM111,$BV111:CA111)*$J$5)-SUM($CJ111:CN111),(($J$4*$J$5)-SUM($CJ111:CN111)))</f>
        <v>0</v>
      </c>
      <c r="CP111" s="299">
        <f>IF(SUM($R111:X111,$AF111:AL111,$AT111:AZ111,$BH111:BN111,$BV111:CB111)&lt;$J$4,(SUM($R111:X111,$AF111:$AG111,$AT111:$AU111,$BH111:BN111,$BV111:CB111)*$J$5)-SUM($CJ111:CO111),(($J$4*$J$5)-SUM($CJ111:CO111)))</f>
        <v>0</v>
      </c>
      <c r="CQ111" s="299">
        <f>IF(SUM($R111:Y111,$AF111:AM111,$AT111:BA111,$BH111:BO111,$BV111:CC111)&lt;$J$4,(SUM($R111:Y111,$AF111:$AG111,$AT111:$AU111,$BH111:BO111,$BV111:CC111)*$J$5)-SUM($CJ111:CP111),(($J$4*$J$5)-SUM($CJ111:CP111)))</f>
        <v>0</v>
      </c>
      <c r="CR111" s="299">
        <f>IF(SUM($R111:Z111,$AF111:AN111,$AT111:BB111,$BH111:BP111,$BV111:CD111)&lt;$J$4,(SUM($R111:Z111,$AF111:$AG111,$AT111:$AU111,$BH111:BP111,$BV111:CD111)*$J$5)-SUM($CJ111:CQ111),(($J$4*$J$5)-SUM($CJ111:CQ111)))</f>
        <v>0</v>
      </c>
      <c r="CS111" s="299">
        <f>IF(SUM($R111:AA111,$AF111:AO111,$AT111:BC111,$BH111:BQ111,$BV111:CE111)&lt;$J$4,(SUM($R111:AA111,$AF111:$AG111,$AT111:$AU111,$BH111:BQ111,$BV111:CE111)*$J$5)-SUM($CJ111:CR111),(($J$4*$J$5)-SUM($CJ111:CR111)))</f>
        <v>0</v>
      </c>
      <c r="CT111" s="299">
        <f>IF(SUM($R111:AB111,$AF111:AP111,$AT111:BD111,$BH111:BR111,$BV111:CF111)&lt;$J$4,(SUM($R111:AB111,$AF111:$AG111,$AT111:$AU111,$BH111:BR111,$BV111:CF111)*$J$5)-SUM($CJ111:CS111),(($J$4*$J$5)-SUM($CJ111:CS111)))</f>
        <v>0</v>
      </c>
      <c r="CU111" s="299">
        <f>IF(SUM($R111:AC111,$AF111:AQ111,$AT111:BE111,$BH111:BS111,$BV111:CG111)&lt;$J$4,(SUM($R111:AC111,$AF111:$AG111,$AT111:$AU111,$BH111:BS111,$BV111:CG111)*$J$5)-SUM($CJ111:CT111),(($J$4*$J$5)-SUM($CJ111:CT111)))</f>
        <v>0</v>
      </c>
      <c r="CV111" s="299">
        <f>IF(SUM($R111:AD111,$AF111:AR111,$AT111:BF111,$BH111:BT111,$BV111:CH111)&lt;$J$4,(SUM($R111:AD111,$AF111:$AG111,$AT111:$AU111,$BH111:BT111,$BV111:CH111)*$J$5)-SUM($CJ111:CU111),(($J$4*$J$5)-SUM($CJ111:CU111)))</f>
        <v>0</v>
      </c>
      <c r="CX111" s="299">
        <f t="shared" si="329"/>
        <v>0</v>
      </c>
      <c r="CY111" s="299">
        <f>IF(SUM($R111:S111,$AF111:AG111,$AT111:AU111,$BH111:BI111,$BV111:BW111)&lt;$K$4,(SUM($R111:S111,$AF111:AG111,$AT111:AU111,$BH111:BI111,$BV111:BW111)*$K$5)-SUM($CX111),(($K$4*$K$5)-SUM($CX111)))</f>
        <v>0</v>
      </c>
      <c r="CZ111" s="299">
        <f>IF(SUM($R111:T111,$AF111:AH111,$AT111:AV111,$BH111:BJ111,$BV111:BX111)&lt;$K$4,(SUM($R111:T111,$AF111:AH111,$AT111:AV111,$BH111:BJ111,$BV111:BX111)*$K$5)-SUM($CX111:CY111),(($K$4*$K$5)-SUM($CX111:CY111)))</f>
        <v>0</v>
      </c>
      <c r="DA111" s="299">
        <f>IF(SUM($R111:U111,$AF111:AI111,$AT111:AW111,$BH111:BK111,$BV111:BY111)&lt;$K$4,(SUM($R111:U111,$AF111:AI111,$AT111:AW111,$BH111:BK111,$BV111:BY111)*$K$5)-SUM($CX111:CZ111),(($K$4*$K$5)-SUM($CX111:CZ111)))</f>
        <v>0</v>
      </c>
      <c r="DB111" s="299">
        <f>IF(SUM($R111:V111,$AF111:AJ111,$AT111:AX111,$BH111:BL111,$BV111:BZ111)&lt;$K$4,(SUM($R111:V111,$AF111:AJ111,$AT111:AX111,$BH111:BL111,$BV111:BZ111)*$K$5)-SUM($CX111:DA111),(($K$4*$K$5)-SUM($CX111:DA111)))</f>
        <v>0</v>
      </c>
      <c r="DC111" s="299">
        <f>IF(SUM($R111:W111,$AF111:AK111,$AT111:AY111,$BH111:BM111,$BV111:CA111)&lt;$K$4,(SUM($R111:W111,$AF111:AK111,$AT111:AY111,$BH111:BM111,$BV111:CA111)*$K$5)-SUM($CX111:DB111),(($K$4*$K$5)-SUM($CX111:DB111)))</f>
        <v>0</v>
      </c>
      <c r="DD111" s="299">
        <f>IF(SUM($R111:X111,$AF111:AL111,$AT111:AZ111,$BH111:BN111,$BV111:CB111)&lt;$K$4,(SUM($R111:X111,$AF111:AL111,$AT111:AZ111,$BH111:BN111,$BV111:CB111)*$K$5)-SUM($CX111:DC111),(($K$4*$K$5)-SUM($CX111:DC111)))</f>
        <v>0</v>
      </c>
      <c r="DE111" s="299">
        <f>IF(SUM($R111:Y111,$AF111:AM111,$AT111:BA111,$BH111:BO111,$BV111:CC111)&lt;$K$4,(SUM($R111:Y111,$AF111:AM111,$AT111:BA111,$BH111:BO111,$BV111:CC111)*$K$5)-SUM($CX111:DD111),(($K$4*$K$5)-SUM($CX111:DD111)))</f>
        <v>0</v>
      </c>
      <c r="DF111" s="299">
        <f>IF(SUM($R111:Z111,$AF111:AN111,$AT111:BB111,$BH111:BP111,$BV111:CD111)&lt;$K$4,(SUM($R111:Z111,$AF111:AN111,$AT111:BB111,$BH111:BP111,$BV111:CD111)*$K$5)-SUM($CX111:DE111),(($K$4*$K$5)-SUM($CX111:DE111)))</f>
        <v>0</v>
      </c>
      <c r="DG111" s="299">
        <f>IF(SUM($R111:AA111,$AF111:AO111,$AT111:BC111,$BH111:BQ111,$BV111:CE111)&lt;$K$4,(SUM($R111:AA111,$AF111:AO111,$AT111:BC111,$BH111:BQ111,$BV111:CE111)*$K$5)-SUM($CX111:DF111),(($K$4*$K$5)-SUM($CX111:DF111)))</f>
        <v>0</v>
      </c>
      <c r="DH111" s="299">
        <f>IF(SUM($R111:AB111,$AF111:AP111,$AT111:BD111,$BH111:BR111,$BV111:CF111)&lt;$K$4,(SUM($R111:AB111,$AF111:AP111,$AT111:BD111,$BH111:BR111,$BV111:CF111)*$K$5)-SUM($CX111:DG111),(($K$4*$K$5)-SUM($CX111:DG111)))</f>
        <v>0</v>
      </c>
      <c r="DI111" s="299">
        <f>IF(SUM($R111:AC111,$AF111:AQ111,$AT111:BE111,$BH111:BS111,$BV111:CG111)&lt;$K$4,(SUM($R111:AC111,$AF111:AQ111,$AT111:BE111,$BH111:BS111,$BV111:CG111)*$K$5)-SUM($CX111:DH111),(($K$4*$K$5)-SUM($CX111:DH111)))</f>
        <v>0</v>
      </c>
      <c r="DJ111" s="299">
        <f>IF(SUM($R111:AD111,$AF111:AR111,$AT111:BF111,$BH111:BT111,$BV111:CH111)&lt;$K$4,(SUM($R111:AD111,$AF111:AR111,$AT111:BF111,$BH111:BT111,$BV111:CH111)*$K$5)-SUM($CX111:DI111),(($K$4*$K$5)-SUM($CX111:DI111)))</f>
        <v>0</v>
      </c>
      <c r="DL111" s="299">
        <f t="shared" si="330"/>
        <v>0</v>
      </c>
      <c r="DM111" s="299">
        <f t="shared" si="330"/>
        <v>0</v>
      </c>
      <c r="DN111" s="299">
        <f t="shared" si="330"/>
        <v>0</v>
      </c>
      <c r="DO111" s="299">
        <f t="shared" si="330"/>
        <v>0</v>
      </c>
      <c r="DP111" s="299">
        <f t="shared" si="330"/>
        <v>0</v>
      </c>
      <c r="DQ111" s="299">
        <f t="shared" si="330"/>
        <v>0</v>
      </c>
      <c r="DR111" s="299">
        <f t="shared" si="330"/>
        <v>0</v>
      </c>
      <c r="DS111" s="299">
        <f t="shared" si="330"/>
        <v>0</v>
      </c>
      <c r="DT111" s="299">
        <f t="shared" si="330"/>
        <v>0</v>
      </c>
      <c r="DU111" s="299">
        <f t="shared" si="330"/>
        <v>0</v>
      </c>
      <c r="DV111" s="299">
        <f t="shared" si="330"/>
        <v>0</v>
      </c>
      <c r="DW111" s="299">
        <f t="shared" si="330"/>
        <v>0</v>
      </c>
      <c r="DX111" s="299">
        <f t="shared" si="330"/>
        <v>0</v>
      </c>
      <c r="DZ111" s="299">
        <f>IF(SUM($R111:R111,$AF111:AF111,$AT111:AT111,$BH111:BH111,$BV111:BV111)&lt;$M$4,SUM(R111,AF111,AT111,BH111,BV111)*$M$5,($M$4*$M$5-SUM(DY111:$DY111)))</f>
        <v>0</v>
      </c>
      <c r="EA111" s="299">
        <f>IF(SUM($R111:S111,$AF111:AG111,$AT111:AU111,$BH111:BI111,$BV111:BW111)&lt;$M$4,SUM(S111,AG111,AU111,BI111,BW111)*$M$5,($M$4*$M$5-SUM($DZ111:DZ111)))</f>
        <v>0</v>
      </c>
      <c r="EB111" s="299">
        <f>IF(SUM($R111:T111,$AF111:AH111,$AT111:AV111,$BH111:BJ111,$BV111:BX111)&lt;$M$4,SUM(T111,AH111,AV111,BJ111,BX111)*$M$5,($M$4*$M$5-SUM($DZ111:EA111)))</f>
        <v>0</v>
      </c>
      <c r="EC111" s="299">
        <f>IF(SUM($R111:U111,$AF111:AI111,$AT111:AW111,$BH111:BK111,$BV111:BY111)&lt;$M$4,SUM(U111,AI111,AW111,BK111,BY111)*$M$5,($M$4*$M$5-SUM($DZ111:EB111)))</f>
        <v>0</v>
      </c>
      <c r="ED111" s="299">
        <f>IF(SUM($R111:V111,$AF111:AJ111,$AT111:AX111,$BH111:BL111,$BV111:BZ111)&lt;$M$4,SUM(V111,AJ111,AX111,BL111,BZ111)*$M$5,($M$4*$M$5-SUM($DZ111:EC111)))</f>
        <v>0</v>
      </c>
      <c r="EE111" s="299">
        <f>IF(SUM($R111:W111,$AF111:AK111,$AT111:AY111,$BH111:BM111,$BV111:CA111)&lt;$M$4,SUM(W111,AK111,AY111,BM111,CA111)*$M$5,($M$4*$M$5-SUM($DZ111:ED111)))</f>
        <v>0</v>
      </c>
      <c r="EF111" s="299">
        <f>IF(SUM($R111:X111,$AF111:AL111,$AT111:AZ111,$BH111:BN111,$BV111:CB111)&lt;$M$4,SUM(X111,AL111,AZ111,BN111,CB111)*$M$5,($M$4*$M$5-SUM($DZ111:EE111)))</f>
        <v>0</v>
      </c>
      <c r="EG111" s="299">
        <f>IF(SUM($R111:Y111,$AF111:AM111,$AT111:BA111,$BH111:BO111,$BV111:CC111)&lt;$M$4,SUM(Y111,AM111,BA111,BO111,CC111)*$M$5,($M$4*$M$5-SUM($DZ111:EF111)))</f>
        <v>0</v>
      </c>
      <c r="EH111" s="299">
        <f>IF(SUM($R111:Z111,$AF111:AN111,$AT111:BB111,$BH111:BP111,$BV111:CD111)&lt;$M$4,SUM(Z111,AN111,BB111,BP111,CD111)*$M$5,($M$4*$M$5-SUM($DZ111:EG111)))</f>
        <v>0</v>
      </c>
      <c r="EI111" s="299">
        <f>IF(SUM($R111:AA111,$AF111:AO111,$AT111:BC111,$BH111:BQ111,$BV111:CE111)&lt;$M$4,SUM(AA111,AO111,BC111,BQ111,CE111)*$M$5,($M$4*$M$5-SUM($DZ111:EH111)))</f>
        <v>0</v>
      </c>
      <c r="EJ111" s="299">
        <f>IF(SUM($R111:AB111,$AF111:AP111,$AT111:BD111,$BH111:BR111,$BV111:CF111)&lt;$M$4,SUM(AB111,AP111,BD111,BR111,CF111)*$M$5,($M$4*$M$5-SUM($DZ111:EI111)))</f>
        <v>0</v>
      </c>
      <c r="EK111" s="299">
        <f>IF(SUM($R111:AC111,$AF111:AQ111,$AT111:BE111,$BH111:BS111,$BV111:CG111)&lt;$M$4,SUM(AC111,AQ111,BE111,BS111,CG111)*$M$5,($M$4*$M$5-SUM($DZ111:EJ111)))</f>
        <v>0</v>
      </c>
      <c r="EL111" s="299">
        <f>IF(SUM($R111:AD111,$AF111:AR111,$AT111:BF111,$BH111:BT111,$BV111:CH111)&lt;$M$4,SUM(AD111,AR111,BF111,BT111,CH111)*$M$5,($M$4*$M$5-SUM($DZ111:EK111)))</f>
        <v>0</v>
      </c>
      <c r="EN111" s="299">
        <f t="shared" si="331"/>
        <v>0</v>
      </c>
      <c r="EO111" s="299">
        <f t="shared" si="331"/>
        <v>0</v>
      </c>
      <c r="EP111" s="299">
        <f t="shared" si="331"/>
        <v>0</v>
      </c>
      <c r="EQ111" s="299">
        <f t="shared" si="331"/>
        <v>0</v>
      </c>
      <c r="ER111" s="299">
        <f t="shared" si="331"/>
        <v>0</v>
      </c>
      <c r="ES111" s="299">
        <f t="shared" si="331"/>
        <v>0</v>
      </c>
      <c r="ET111" s="299">
        <f t="shared" si="331"/>
        <v>0</v>
      </c>
      <c r="EU111" s="299">
        <f t="shared" si="331"/>
        <v>0</v>
      </c>
      <c r="EV111" s="299">
        <f t="shared" si="331"/>
        <v>0</v>
      </c>
      <c r="EW111" s="299">
        <f t="shared" si="331"/>
        <v>0</v>
      </c>
      <c r="EX111" s="299">
        <f t="shared" si="331"/>
        <v>0</v>
      </c>
      <c r="EY111" s="299">
        <f t="shared" si="331"/>
        <v>0</v>
      </c>
      <c r="EZ111" s="299">
        <f t="shared" si="331"/>
        <v>0</v>
      </c>
    </row>
    <row r="112" spans="1:156" x14ac:dyDescent="0.2">
      <c r="A112" s="68" t="str">
        <f>+'Manager 3'!$B$9</f>
        <v>MGR 3</v>
      </c>
      <c r="B112" s="29">
        <f>SUM('Manager 3'!$G$24:$G$29)</f>
        <v>0</v>
      </c>
      <c r="C112" s="29">
        <f>SUM('Manager 3'!$G$31:$G$39)</f>
        <v>0</v>
      </c>
      <c r="D112" s="29">
        <v>0</v>
      </c>
      <c r="E112" s="29">
        <f>+'Manager 3'!$G$40</f>
        <v>0</v>
      </c>
      <c r="F112" s="29">
        <f>SUM('Manager 3'!$G$45:$G$48)</f>
        <v>0</v>
      </c>
      <c r="G112" s="63">
        <f>SUM(B112:F112)</f>
        <v>0</v>
      </c>
      <c r="H112" s="312">
        <f>0.1*B112</f>
        <v>0</v>
      </c>
      <c r="I112" s="302"/>
      <c r="J112" s="299">
        <f>$J$5*G112</f>
        <v>0</v>
      </c>
      <c r="K112" s="299">
        <f>$K$5*G112</f>
        <v>0</v>
      </c>
      <c r="L112" s="299">
        <f>$L$5*G112</f>
        <v>0</v>
      </c>
      <c r="M112" s="299">
        <f>IF(G112&lt;$M$4,G112*$M$5,$M$4*$M$5)</f>
        <v>0</v>
      </c>
      <c r="N112" s="299">
        <f>SUM(J112:M112)</f>
        <v>0</v>
      </c>
      <c r="O112" s="103"/>
      <c r="R112" s="65">
        <f>IF('Manager 3'!$G$10&lt;2,'PR sum'!$B112/13,0)</f>
        <v>0</v>
      </c>
      <c r="S112" s="65">
        <f>IF('Manager 3'!$G$10&lt;=2,'PR sum'!$B112/13,0)</f>
        <v>0</v>
      </c>
      <c r="T112" s="65">
        <f>IF('Manager 3'!$G$10&lt;=3,'PR sum'!$B112/13,0)</f>
        <v>0</v>
      </c>
      <c r="U112" s="65">
        <f>IF('Manager 3'!$G$10&lt;=4,'PR sum'!$B112/13,0)</f>
        <v>0</v>
      </c>
      <c r="V112" s="65">
        <f>IF('Manager 3'!$G$10&lt;=5,'PR sum'!$B112/13,0)</f>
        <v>0</v>
      </c>
      <c r="W112" s="65">
        <f>IF('Manager 3'!$G$10&lt;=6,'PR sum'!$B112/13,0)</f>
        <v>0</v>
      </c>
      <c r="X112" s="65">
        <f>IF('Manager 3'!$G$10&lt;=7,'PR sum'!$B112/13,0)</f>
        <v>0</v>
      </c>
      <c r="Y112" s="65">
        <f>IF('Manager 3'!$G$10&lt;=8,'PR sum'!$B112/13,0)</f>
        <v>0</v>
      </c>
      <c r="Z112" s="65">
        <f>IF('Manager 3'!$G$10&lt;=9,'PR sum'!$B112/13,0)</f>
        <v>0</v>
      </c>
      <c r="AA112" s="65">
        <f>IF('Manager 3'!$G$10&lt;=10,'PR sum'!$B112/13,0)</f>
        <v>0</v>
      </c>
      <c r="AB112" s="65">
        <f>IF('Manager 1'!$G$10&lt;=11,'PR sum'!$B112/13,0)</f>
        <v>0</v>
      </c>
      <c r="AC112" s="65">
        <f>IF('Manager 3'!$G$10&lt;=12,'PR sum'!$B112/13,0)</f>
        <v>0</v>
      </c>
      <c r="AD112" s="65">
        <f>IF('Manager 3'!$G$10&lt;=13,'PR sum'!$B112/13,0)</f>
        <v>0</v>
      </c>
      <c r="AF112" s="65">
        <f>IF('Manager 3'!$G$10&lt;2,'PR sum'!$C112/13,0)</f>
        <v>0</v>
      </c>
      <c r="AG112" s="65">
        <f>IF('Manager 3'!$G$10&lt;=2,'PR sum'!$C112/13,0)</f>
        <v>0</v>
      </c>
      <c r="AH112" s="65">
        <f>IF('Manager 3'!$G$10&lt;=3,'PR sum'!$C112/13,0)</f>
        <v>0</v>
      </c>
      <c r="AI112" s="65">
        <f>IF('Manager 3'!$G$10&lt;=4,'PR sum'!$C112/13,0)</f>
        <v>0</v>
      </c>
      <c r="AJ112" s="65">
        <f>IF('Manager 3'!$G$10&lt;=5,'PR sum'!$C112/13,0)</f>
        <v>0</v>
      </c>
      <c r="AK112" s="65">
        <f>IF('Manager 3'!$G$10&lt;=6,'PR sum'!$C112/13,0)</f>
        <v>0</v>
      </c>
      <c r="AL112" s="65">
        <f>IF('Manager 3'!$G$10&lt;=7,'PR sum'!$C112/13,0)</f>
        <v>0</v>
      </c>
      <c r="AM112" s="65">
        <f>IF('Manager 3'!$G$10&lt;=8,'PR sum'!$C112/13,0)</f>
        <v>0</v>
      </c>
      <c r="AN112" s="65">
        <f>IF('Manager 3'!$G$10&lt;=9,'PR sum'!$C112/13,0)</f>
        <v>0</v>
      </c>
      <c r="AO112" s="65">
        <f>IF('Manager 3'!$G$10&lt;=10,'PR sum'!$C112/13,0)</f>
        <v>0</v>
      </c>
      <c r="AP112" s="65">
        <f>IF('Manager 1'!$G$10&lt;=11,'PR sum'!$C112/13,0)</f>
        <v>0</v>
      </c>
      <c r="AQ112" s="65">
        <f>IF('Manager 3'!$G$10&lt;=12,'PR sum'!$C112/13,0)</f>
        <v>0</v>
      </c>
      <c r="AR112" s="65">
        <f>IF('Manager 3'!$G$10&lt;=13,'PR sum'!$C112/13,0)</f>
        <v>0</v>
      </c>
      <c r="AT112" s="65">
        <f>IF('Manager 3'!$G$10&lt;2,'PR sum'!$D112/13,0)</f>
        <v>0</v>
      </c>
      <c r="AU112" s="65">
        <f>IF('Manager 3'!$G$10&lt;=2,'PR sum'!$D112/13,0)</f>
        <v>0</v>
      </c>
      <c r="AV112" s="65">
        <f>IF('Manager 3'!$G$10&lt;=3,'PR sum'!$D112/13,0)</f>
        <v>0</v>
      </c>
      <c r="AW112" s="65">
        <f>IF('Manager 3'!$G$10&lt;=4,'PR sum'!$D112/13,0)</f>
        <v>0</v>
      </c>
      <c r="AX112" s="65">
        <f>IF('Manager 3'!$G$10&lt;=5,'PR sum'!$D112/13,0)</f>
        <v>0</v>
      </c>
      <c r="AY112" s="65">
        <f>IF('Manager 3'!$G$10&lt;=6,'PR sum'!$D112/13,0)</f>
        <v>0</v>
      </c>
      <c r="AZ112" s="65">
        <f>IF('Manager 3'!$G$10&lt;=7,'PR sum'!$D112/13,0)</f>
        <v>0</v>
      </c>
      <c r="BA112" s="65">
        <f>IF('Manager 3'!$G$10&lt;=8,'PR sum'!$D112/13,0)</f>
        <v>0</v>
      </c>
      <c r="BB112" s="65">
        <f>IF('Manager 3'!$G$10&lt;=9,'PR sum'!$D112/13,0)</f>
        <v>0</v>
      </c>
      <c r="BC112" s="65">
        <f>IF('Manager 3'!$G$10&lt;=10,'PR sum'!$D112/13,0)</f>
        <v>0</v>
      </c>
      <c r="BD112" s="65">
        <f>IF('Manager 1'!$G$10&lt;=11,'PR sum'!$D112/13,0)</f>
        <v>0</v>
      </c>
      <c r="BE112" s="65">
        <f>IF('Manager 3'!$G$10&lt;=12,'PR sum'!$D112/13,0)</f>
        <v>0</v>
      </c>
      <c r="BF112" s="65">
        <f>IF('Manager 3'!$G$10&lt;=13,'PR sum'!$D112/13,0)</f>
        <v>0</v>
      </c>
      <c r="BH112" s="65">
        <f>IF('Manager 3'!$G$10&lt;2,'PR sum'!$E112/13,0)</f>
        <v>0</v>
      </c>
      <c r="BI112" s="65">
        <f>IF('Manager 3'!$G$10&lt;=2,'PR sum'!$E112/13,0)</f>
        <v>0</v>
      </c>
      <c r="BJ112" s="65">
        <f>IF('Manager 3'!$G$10&lt;=3,'PR sum'!$E112/13,0)</f>
        <v>0</v>
      </c>
      <c r="BK112" s="65">
        <f>IF('Manager 3'!$G$10&lt;=4,'PR sum'!$E112/13,0)</f>
        <v>0</v>
      </c>
      <c r="BL112" s="65">
        <f>IF('Manager 3'!$G$10&lt;=5,'PR sum'!$E112/13,0)</f>
        <v>0</v>
      </c>
      <c r="BM112" s="65">
        <f>IF('Manager 3'!$G$10&lt;=6,'PR sum'!$E112/13,0)</f>
        <v>0</v>
      </c>
      <c r="BN112" s="65">
        <f>IF('Manager 3'!$G$10&lt;=7,'PR sum'!$E112/13,0)</f>
        <v>0</v>
      </c>
      <c r="BO112" s="65">
        <f>IF('Manager 3'!$G$10&lt;=8,'PR sum'!$E112/13,0)</f>
        <v>0</v>
      </c>
      <c r="BP112" s="65">
        <f>IF('Manager 3'!$G$10&lt;=9,'PR sum'!$E112/13,0)</f>
        <v>0</v>
      </c>
      <c r="BQ112" s="65">
        <f>IF('Manager 3'!$G$10&lt;=10,'PR sum'!$E112/13,0)</f>
        <v>0</v>
      </c>
      <c r="BR112" s="65">
        <f>IF('Manager 1'!$G$10&lt;=11,'PR sum'!$E112/13,0)</f>
        <v>0</v>
      </c>
      <c r="BS112" s="65">
        <f>IF('Manager 3'!$G$10&lt;=12,'PR sum'!$E112/13,0)</f>
        <v>0</v>
      </c>
      <c r="BT112" s="65">
        <f>IF('Manager 3'!$G$10&lt;=13,'PR sum'!$E112/13,0)</f>
        <v>0</v>
      </c>
      <c r="BV112" s="65">
        <f>IF('Manager 3'!$G$10&lt;2,'PR sum'!$F112/13,0)</f>
        <v>0</v>
      </c>
      <c r="BW112" s="65">
        <f>IF('Manager 3'!$G$10&lt;=2,'PR sum'!$F112/13,0)</f>
        <v>0</v>
      </c>
      <c r="BX112" s="65">
        <f>IF('Manager 3'!$G$10&lt;=3,'PR sum'!$F112/13,0)</f>
        <v>0</v>
      </c>
      <c r="BY112" s="65">
        <f>IF('Manager 3'!$G$10&lt;=4,'PR sum'!$F112/13,0)</f>
        <v>0</v>
      </c>
      <c r="BZ112" s="65">
        <f>IF('Manager 3'!$G$10&lt;=5,'PR sum'!$F112/13,0)</f>
        <v>0</v>
      </c>
      <c r="CA112" s="65">
        <f>IF('Manager 3'!$G$10&lt;=6,'PR sum'!$F112/13,0)</f>
        <v>0</v>
      </c>
      <c r="CB112" s="65">
        <f>IF('Manager 3'!$G$10&lt;=7,'PR sum'!$F112/13,0)</f>
        <v>0</v>
      </c>
      <c r="CC112" s="65">
        <f>IF('Manager 3'!$G$10&lt;=8,'PR sum'!$F112/13,0)</f>
        <v>0</v>
      </c>
      <c r="CD112" s="65">
        <f>IF('Manager 3'!$G$10&lt;=9,'PR sum'!$F112/13,0)</f>
        <v>0</v>
      </c>
      <c r="CE112" s="65">
        <f>IF('Manager 3'!$G$10&lt;=10,'PR sum'!$F112/13,0)</f>
        <v>0</v>
      </c>
      <c r="CF112" s="65">
        <f>IF('Manager 1'!$G$10&lt;=11,'PR sum'!$F112/13,0)</f>
        <v>0</v>
      </c>
      <c r="CG112" s="65">
        <f>IF('Manager 3'!$G$10&lt;=12,'PR sum'!$F112/13,0)</f>
        <v>0</v>
      </c>
      <c r="CH112" s="65">
        <f>IF('Manager 3'!$G$10&lt;=13,'PR sum'!$F112/13,0)</f>
        <v>0</v>
      </c>
      <c r="CJ112" s="299">
        <f>IF(SUM(R112,AF112,AT112,BH112,BV112)&lt;$J$4,SUM(R112,AF112,AT112,BH112,BV112)*$J$5,($J$4*$J$5))</f>
        <v>0</v>
      </c>
      <c r="CK112" s="299">
        <f>IF(SUM($R112:S112,$AF112:AG112,$AT112:AU112,$BH112:BI112,$BV112:BW112)&lt;$J$4,(SUM($R112:S112,$AF112:$AG112,$AT112:$AU112,$BH112:BI112,$BV112:BW112)*$J$5)-SUM($CJ112:CJ112),(($J$4*$J$5)-SUM($CJ112:CJ112)))</f>
        <v>0</v>
      </c>
      <c r="CL112" s="299">
        <f>IF(SUM($R112:T112,$AF112:AH112,$AT112:AV112,$BH112:BJ112,$BV112:BX112)&lt;$J$4,(SUM($R112:T112,$AF112:$AG112,$AT112:$AU112,$BH112:BJ112,$BV112:BX112)*$J$5)-SUM($CJ112:CK112),(($J$4*$J$5)-SUM($CJ112:CK112)))</f>
        <v>0</v>
      </c>
      <c r="CM112" s="299">
        <f>IF(SUM($R112:U112,$AF112:AI112,$AT112:AW112,$BH112:BK112,$BV112:BY112)&lt;$J$4,(SUM($R112:U112,$AF112:$AG112,$AT112:$AU112,$BH112:BK112,$BV112:BY112)*$J$5)-SUM($CJ112:CL112),(($J$4*$J$5)-SUM($CJ112:CL112)))</f>
        <v>0</v>
      </c>
      <c r="CN112" s="299">
        <f>IF(SUM($R112:V112,$AF112:AJ112,$AT112:AX112,$BH112:BL112,$BV112:BZ112)&lt;$J$4,(SUM($R112:V112,$AF112:$AG112,$AT112:$AU112,$BH112:BL112,$BV112:BZ112)*$J$5)-SUM($CJ112:CM112),(($J$4*$J$5)-SUM($CJ112:CM112)))</f>
        <v>0</v>
      </c>
      <c r="CO112" s="299">
        <f>IF(SUM($R112:W112,$AF112:AK112,$AT112:AY112,$BH112:BM112,$BV112:CA112)&lt;$J$4,(SUM($R112:W112,$AF112:$AG112,$AT112:$AU112,$BH112:BM112,$BV112:CA112)*$J$5)-SUM($CJ112:CN112),(($J$4*$J$5)-SUM($CJ112:CN112)))</f>
        <v>0</v>
      </c>
      <c r="CP112" s="299">
        <f>IF(SUM($R112:X112,$AF112:AL112,$AT112:AZ112,$BH112:BN112,$BV112:CB112)&lt;$J$4,(SUM($R112:X112,$AF112:$AG112,$AT112:$AU112,$BH112:BN112,$BV112:CB112)*$J$5)-SUM($CJ112:CO112),(($J$4*$J$5)-SUM($CJ112:CO112)))</f>
        <v>0</v>
      </c>
      <c r="CQ112" s="299">
        <f>IF(SUM($R112:Y112,$AF112:AM112,$AT112:BA112,$BH112:BO112,$BV112:CC112)&lt;$J$4,(SUM($R112:Y112,$AF112:$AG112,$AT112:$AU112,$BH112:BO112,$BV112:CC112)*$J$5)-SUM($CJ112:CP112),(($J$4*$J$5)-SUM($CJ112:CP112)))</f>
        <v>0</v>
      </c>
      <c r="CR112" s="299">
        <f>IF(SUM($R112:Z112,$AF112:AN112,$AT112:BB112,$BH112:BP112,$BV112:CD112)&lt;$J$4,(SUM($R112:Z112,$AF112:$AG112,$AT112:$AU112,$BH112:BP112,$BV112:CD112)*$J$5)-SUM($CJ112:CQ112),(($J$4*$J$5)-SUM($CJ112:CQ112)))</f>
        <v>0</v>
      </c>
      <c r="CS112" s="299">
        <f>IF(SUM($R112:AA112,$AF112:AO112,$AT112:BC112,$BH112:BQ112,$BV112:CE112)&lt;$J$4,(SUM($R112:AA112,$AF112:$AG112,$AT112:$AU112,$BH112:BQ112,$BV112:CE112)*$J$5)-SUM($CJ112:CR112),(($J$4*$J$5)-SUM($CJ112:CR112)))</f>
        <v>0</v>
      </c>
      <c r="CT112" s="299">
        <f>IF(SUM($R112:AB112,$AF112:AP112,$AT112:BD112,$BH112:BR112,$BV112:CF112)&lt;$J$4,(SUM($R112:AB112,$AF112:$AG112,$AT112:$AU112,$BH112:BR112,$BV112:CF112)*$J$5)-SUM($CJ112:CS112),(($J$4*$J$5)-SUM($CJ112:CS112)))</f>
        <v>0</v>
      </c>
      <c r="CU112" s="299">
        <f>IF(SUM($R112:AC112,$AF112:AQ112,$AT112:BE112,$BH112:BS112,$BV112:CG112)&lt;$J$4,(SUM($R112:AC112,$AF112:$AG112,$AT112:$AU112,$BH112:BS112,$BV112:CG112)*$J$5)-SUM($CJ112:CT112),(($J$4*$J$5)-SUM($CJ112:CT112)))</f>
        <v>0</v>
      </c>
      <c r="CV112" s="299">
        <f>IF(SUM($R112:AD112,$AF112:AR112,$AT112:BF112,$BH112:BT112,$BV112:CH112)&lt;$J$4,(SUM($R112:AD112,$AF112:$AG112,$AT112:$AU112,$BH112:BT112,$BV112:CH112)*$J$5)-SUM($CJ112:CU112),(($J$4*$J$5)-SUM($CJ112:CU112)))</f>
        <v>0</v>
      </c>
      <c r="CX112" s="299">
        <f t="shared" si="329"/>
        <v>0</v>
      </c>
      <c r="CY112" s="299">
        <f>IF(SUM($R112:S112,$AF112:AG112,$AT112:AU112,$BH112:BI112,$BV112:BW112)&lt;$K$4,(SUM($R112:S112,$AF112:AG112,$AT112:AU112,$BH112:BI112,$BV112:BW112)*$K$5)-SUM($CX112),(($K$4*$K$5)-SUM($CX112)))</f>
        <v>0</v>
      </c>
      <c r="CZ112" s="299">
        <f>IF(SUM($R112:T112,$AF112:AH112,$AT112:AV112,$BH112:BJ112,$BV112:BX112)&lt;$K$4,(SUM($R112:T112,$AF112:AH112,$AT112:AV112,$BH112:BJ112,$BV112:BX112)*$K$5)-SUM($CX112:CY112),(($K$4*$K$5)-SUM($CX112:CY112)))</f>
        <v>0</v>
      </c>
      <c r="DA112" s="299">
        <f>IF(SUM($R112:U112,$AF112:AI112,$AT112:AW112,$BH112:BK112,$BV112:BY112)&lt;$K$4,(SUM($R112:U112,$AF112:AI112,$AT112:AW112,$BH112:BK112,$BV112:BY112)*$K$5)-SUM($CX112:CZ112),(($K$4*$K$5)-SUM($CX112:CZ112)))</f>
        <v>0</v>
      </c>
      <c r="DB112" s="299">
        <f>IF(SUM($R112:V112,$AF112:AJ112,$AT112:AX112,$BH112:BL112,$BV112:BZ112)&lt;$K$4,(SUM($R112:V112,$AF112:AJ112,$AT112:AX112,$BH112:BL112,$BV112:BZ112)*$K$5)-SUM($CX112:DA112),(($K$4*$K$5)-SUM($CX112:DA112)))</f>
        <v>0</v>
      </c>
      <c r="DC112" s="299">
        <f>IF(SUM($R112:W112,$AF112:AK112,$AT112:AY112,$BH112:BM112,$BV112:CA112)&lt;$K$4,(SUM($R112:W112,$AF112:AK112,$AT112:AY112,$BH112:BM112,$BV112:CA112)*$K$5)-SUM($CX112:DB112),(($K$4*$K$5)-SUM($CX112:DB112)))</f>
        <v>0</v>
      </c>
      <c r="DD112" s="299">
        <f>IF(SUM($R112:X112,$AF112:AL112,$AT112:AZ112,$BH112:BN112,$BV112:CB112)&lt;$K$4,(SUM($R112:X112,$AF112:AL112,$AT112:AZ112,$BH112:BN112,$BV112:CB112)*$K$5)-SUM($CX112:DC112),(($K$4*$K$5)-SUM($CX112:DC112)))</f>
        <v>0</v>
      </c>
      <c r="DE112" s="299">
        <f>IF(SUM($R112:Y112,$AF112:AM112,$AT112:BA112,$BH112:BO112,$BV112:CC112)&lt;$K$4,(SUM($R112:Y112,$AF112:AM112,$AT112:BA112,$BH112:BO112,$BV112:CC112)*$K$5)-SUM($CX112:DD112),(($K$4*$K$5)-SUM($CX112:DD112)))</f>
        <v>0</v>
      </c>
      <c r="DF112" s="299">
        <f>IF(SUM($R112:Z112,$AF112:AN112,$AT112:BB112,$BH112:BP112,$BV112:CD112)&lt;$K$4,(SUM($R112:Z112,$AF112:AN112,$AT112:BB112,$BH112:BP112,$BV112:CD112)*$K$5)-SUM($CX112:DE112),(($K$4*$K$5)-SUM($CX112:DE112)))</f>
        <v>0</v>
      </c>
      <c r="DG112" s="299">
        <f>IF(SUM($R112:AA112,$AF112:AO112,$AT112:BC112,$BH112:BQ112,$BV112:CE112)&lt;$K$4,(SUM($R112:AA112,$AF112:AO112,$AT112:BC112,$BH112:BQ112,$BV112:CE112)*$K$5)-SUM($CX112:DF112),(($K$4*$K$5)-SUM($CX112:DF112)))</f>
        <v>0</v>
      </c>
      <c r="DH112" s="299">
        <f>IF(SUM($R112:AB112,$AF112:AP112,$AT112:BD112,$BH112:BR112,$BV112:CF112)&lt;$K$4,(SUM($R112:AB112,$AF112:AP112,$AT112:BD112,$BH112:BR112,$BV112:CF112)*$K$5)-SUM($CX112:DG112),(($K$4*$K$5)-SUM($CX112:DG112)))</f>
        <v>0</v>
      </c>
      <c r="DI112" s="299">
        <f>IF(SUM($R112:AC112,$AF112:AQ112,$AT112:BE112,$BH112:BS112,$BV112:CG112)&lt;$K$4,(SUM($R112:AC112,$AF112:AQ112,$AT112:BE112,$BH112:BS112,$BV112:CG112)*$K$5)-SUM($CX112:DH112),(($K$4*$K$5)-SUM($CX112:DH112)))</f>
        <v>0</v>
      </c>
      <c r="DJ112" s="299">
        <f>IF(SUM($R112:AD112,$AF112:AR112,$AT112:BF112,$BH112:BT112,$BV112:CH112)&lt;$K$4,(SUM($R112:AD112,$AF112:AR112,$AT112:BF112,$BH112:BT112,$BV112:CH112)*$K$5)-SUM($CX112:DI112),(($K$4*$K$5)-SUM($CX112:DI112)))</f>
        <v>0</v>
      </c>
      <c r="DL112" s="299">
        <f t="shared" si="330"/>
        <v>0</v>
      </c>
      <c r="DM112" s="299">
        <f t="shared" si="330"/>
        <v>0</v>
      </c>
      <c r="DN112" s="299">
        <f t="shared" si="330"/>
        <v>0</v>
      </c>
      <c r="DO112" s="299">
        <f t="shared" si="330"/>
        <v>0</v>
      </c>
      <c r="DP112" s="299">
        <f t="shared" si="330"/>
        <v>0</v>
      </c>
      <c r="DQ112" s="299">
        <f t="shared" si="330"/>
        <v>0</v>
      </c>
      <c r="DR112" s="299">
        <f t="shared" si="330"/>
        <v>0</v>
      </c>
      <c r="DS112" s="299">
        <f t="shared" si="330"/>
        <v>0</v>
      </c>
      <c r="DT112" s="299">
        <f t="shared" si="330"/>
        <v>0</v>
      </c>
      <c r="DU112" s="299">
        <f t="shared" si="330"/>
        <v>0</v>
      </c>
      <c r="DV112" s="299">
        <f t="shared" si="330"/>
        <v>0</v>
      </c>
      <c r="DW112" s="299">
        <f t="shared" si="330"/>
        <v>0</v>
      </c>
      <c r="DX112" s="299">
        <f t="shared" si="330"/>
        <v>0</v>
      </c>
      <c r="DZ112" s="299">
        <f>IF(SUM($R112:R112,$AF112:AF112,$AT112:AT112,$BH112:BH112,$BV112:BV112)&lt;$M$4,SUM(R112,AF112,AT112,BH112,BV112)*$M$5,($M$4*$M$5-SUM(DY112:$DY112)))</f>
        <v>0</v>
      </c>
      <c r="EA112" s="299">
        <f>IF(SUM($R112:S112,$AF112:AG112,$AT112:AU112,$BH112:BI112,$BV112:BW112)&lt;$M$4,SUM(S112,AG112,AU112,BI112,BW112)*$M$5,($M$4*$M$5-SUM($DZ112:DZ112)))</f>
        <v>0</v>
      </c>
      <c r="EB112" s="299">
        <f>IF(SUM($R112:T112,$AF112:AH112,$AT112:AV112,$BH112:BJ112,$BV112:BX112)&lt;$M$4,SUM(T112,AH112,AV112,BJ112,BX112)*$M$5,($M$4*$M$5-SUM($DZ112:EA112)))</f>
        <v>0</v>
      </c>
      <c r="EC112" s="299">
        <f>IF(SUM($R112:U112,$AF112:AI112,$AT112:AW112,$BH112:BK112,$BV112:BY112)&lt;$M$4,SUM(U112,AI112,AW112,BK112,BY112)*$M$5,($M$4*$M$5-SUM($DZ112:EB112)))</f>
        <v>0</v>
      </c>
      <c r="ED112" s="299">
        <f>IF(SUM($R112:V112,$AF112:AJ112,$AT112:AX112,$BH112:BL112,$BV112:BZ112)&lt;$M$4,SUM(V112,AJ112,AX112,BL112,BZ112)*$M$5,($M$4*$M$5-SUM($DZ112:EC112)))</f>
        <v>0</v>
      </c>
      <c r="EE112" s="299">
        <f>IF(SUM($R112:W112,$AF112:AK112,$AT112:AY112,$BH112:BM112,$BV112:CA112)&lt;$M$4,SUM(W112,AK112,AY112,BM112,CA112)*$M$5,($M$4*$M$5-SUM($DZ112:ED112)))</f>
        <v>0</v>
      </c>
      <c r="EF112" s="299">
        <f>IF(SUM($R112:X112,$AF112:AL112,$AT112:AZ112,$BH112:BN112,$BV112:CB112)&lt;$M$4,SUM(X112,AL112,AZ112,BN112,CB112)*$M$5,($M$4*$M$5-SUM($DZ112:EE112)))</f>
        <v>0</v>
      </c>
      <c r="EG112" s="299">
        <f>IF(SUM($R112:Y112,$AF112:AM112,$AT112:BA112,$BH112:BO112,$BV112:CC112)&lt;$M$4,SUM(Y112,AM112,BA112,BO112,CC112)*$M$5,($M$4*$M$5-SUM($DZ112:EF112)))</f>
        <v>0</v>
      </c>
      <c r="EH112" s="299">
        <f>IF(SUM($R112:Z112,$AF112:AN112,$AT112:BB112,$BH112:BP112,$BV112:CD112)&lt;$M$4,SUM(Z112,AN112,BB112,BP112,CD112)*$M$5,($M$4*$M$5-SUM($DZ112:EG112)))</f>
        <v>0</v>
      </c>
      <c r="EI112" s="299">
        <f>IF(SUM($R112:AA112,$AF112:AO112,$AT112:BC112,$BH112:BQ112,$BV112:CE112)&lt;$M$4,SUM(AA112,AO112,BC112,BQ112,CE112)*$M$5,($M$4*$M$5-SUM($DZ112:EH112)))</f>
        <v>0</v>
      </c>
      <c r="EJ112" s="299">
        <f>IF(SUM($R112:AB112,$AF112:AP112,$AT112:BD112,$BH112:BR112,$BV112:CF112)&lt;$M$4,SUM(AB112,AP112,BD112,BR112,CF112)*$M$5,($M$4*$M$5-SUM($DZ112:EI112)))</f>
        <v>0</v>
      </c>
      <c r="EK112" s="299">
        <f>IF(SUM($R112:AC112,$AF112:AQ112,$AT112:BE112,$BH112:BS112,$BV112:CG112)&lt;$M$4,SUM(AC112,AQ112,BE112,BS112,CG112)*$M$5,($M$4*$M$5-SUM($DZ112:EJ112)))</f>
        <v>0</v>
      </c>
      <c r="EL112" s="299">
        <f>IF(SUM($R112:AD112,$AF112:AR112,$AT112:BF112,$BH112:BT112,$BV112:CH112)&lt;$M$4,SUM(AD112,AR112,BF112,BT112,CH112)*$M$5,($M$4*$M$5-SUM($DZ112:EK112)))</f>
        <v>0</v>
      </c>
      <c r="EN112" s="299">
        <f t="shared" si="331"/>
        <v>0</v>
      </c>
      <c r="EO112" s="299">
        <f t="shared" si="331"/>
        <v>0</v>
      </c>
      <c r="EP112" s="299">
        <f t="shared" si="331"/>
        <v>0</v>
      </c>
      <c r="EQ112" s="299">
        <f t="shared" si="331"/>
        <v>0</v>
      </c>
      <c r="ER112" s="299">
        <f t="shared" si="331"/>
        <v>0</v>
      </c>
      <c r="ES112" s="299">
        <f t="shared" si="331"/>
        <v>0</v>
      </c>
      <c r="ET112" s="299">
        <f t="shared" si="331"/>
        <v>0</v>
      </c>
      <c r="EU112" s="299">
        <f t="shared" si="331"/>
        <v>0</v>
      </c>
      <c r="EV112" s="299">
        <f t="shared" si="331"/>
        <v>0</v>
      </c>
      <c r="EW112" s="299">
        <f t="shared" si="331"/>
        <v>0</v>
      </c>
      <c r="EX112" s="299">
        <f t="shared" si="331"/>
        <v>0</v>
      </c>
      <c r="EY112" s="299">
        <f t="shared" si="331"/>
        <v>0</v>
      </c>
      <c r="EZ112" s="299">
        <f t="shared" si="331"/>
        <v>0</v>
      </c>
    </row>
    <row r="113" spans="1:156" x14ac:dyDescent="0.2">
      <c r="A113" s="68" t="str">
        <f>+'Manager 4'!$B$9</f>
        <v>MGR 4</v>
      </c>
      <c r="B113" s="29">
        <f>SUM('Manager 4'!$G$24:$G$29)</f>
        <v>0</v>
      </c>
      <c r="C113" s="29">
        <f>SUM('Manager 4'!$G$31:$G$39)</f>
        <v>0</v>
      </c>
      <c r="D113" s="30">
        <v>0</v>
      </c>
      <c r="E113" s="29">
        <f>+'Manager 4'!$G$40</f>
        <v>0</v>
      </c>
      <c r="F113" s="29">
        <f>SUM('Manager 4'!$G$45:$G$48)</f>
        <v>0</v>
      </c>
      <c r="G113" s="63">
        <f>SUM(B113:F113)</f>
        <v>0</v>
      </c>
      <c r="H113" s="312">
        <f>0.1*B113</f>
        <v>0</v>
      </c>
      <c r="I113" s="302"/>
      <c r="J113" s="299">
        <f>$J$5*G113</f>
        <v>0</v>
      </c>
      <c r="K113" s="299">
        <f>$K$5*G113</f>
        <v>0</v>
      </c>
      <c r="L113" s="299">
        <f>$L$5*G113</f>
        <v>0</v>
      </c>
      <c r="M113" s="299">
        <f>IF(G113&lt;$M$4,G113*$M$5,$M$4*$M$5)</f>
        <v>0</v>
      </c>
      <c r="N113" s="299">
        <f>SUM(J113:M113)</f>
        <v>0</v>
      </c>
      <c r="O113" s="103"/>
      <c r="R113" s="65">
        <f>IF('Manager 4'!$G$10&lt;2,'PR sum'!$B113/13,0)</f>
        <v>0</v>
      </c>
      <c r="S113" s="65">
        <f>IF('Manager 4'!$G$10&lt;=2,'PR sum'!$B113/13,0)</f>
        <v>0</v>
      </c>
      <c r="T113" s="65">
        <f>IF('Manager 4'!$G$10&lt;=3,'PR sum'!$B113/13,0)</f>
        <v>0</v>
      </c>
      <c r="U113" s="65">
        <f>IF('Manager 4'!$G$10&lt;=4,'PR sum'!$B113/13,0)</f>
        <v>0</v>
      </c>
      <c r="V113" s="65">
        <f>IF('Manager 4'!$G$10&lt;=5,'PR sum'!$B113/13,0)</f>
        <v>0</v>
      </c>
      <c r="W113" s="65">
        <f>IF('Manager 4'!$G$10&lt;=6,'PR sum'!$B113/13,0)</f>
        <v>0</v>
      </c>
      <c r="X113" s="65">
        <f>IF('Manager 4'!$G$10&lt;=7,'PR sum'!$B113/13,0)</f>
        <v>0</v>
      </c>
      <c r="Y113" s="65">
        <f>IF('Manager 4'!$G$10&lt;=8,'PR sum'!$B113/13,0)</f>
        <v>0</v>
      </c>
      <c r="Z113" s="65">
        <f>IF('Manager 4'!$G$10&lt;=9,'PR sum'!$B113/13,0)</f>
        <v>0</v>
      </c>
      <c r="AA113" s="65">
        <f>IF('Manager 4'!$G$10&lt;=10,'PR sum'!$B113/13,0)</f>
        <v>0</v>
      </c>
      <c r="AB113" s="65">
        <f>IF('Manager 1'!$G$10&lt;=11,'PR sum'!$B113/13,0)</f>
        <v>0</v>
      </c>
      <c r="AC113" s="65">
        <f>IF('Manager 4'!$G$10&lt;=12,'PR sum'!$B113/13,0)</f>
        <v>0</v>
      </c>
      <c r="AD113" s="65">
        <f>IF('Manager 4'!$G$10&lt;=13,'PR sum'!$B113/13,0)</f>
        <v>0</v>
      </c>
      <c r="AF113" s="65">
        <f>IF('Manager 4'!$G$10&lt;2,'PR sum'!$C113/13,0)</f>
        <v>0</v>
      </c>
      <c r="AG113" s="65">
        <f>IF('Manager 4'!$G$10&lt;=2,'PR sum'!$C113/13,0)</f>
        <v>0</v>
      </c>
      <c r="AH113" s="65">
        <f>IF('Manager 4'!$G$10&lt;=3,'PR sum'!$C113/13,0)</f>
        <v>0</v>
      </c>
      <c r="AI113" s="65">
        <f>IF('Manager 4'!$G$10&lt;=4,'PR sum'!$C113/13,0)</f>
        <v>0</v>
      </c>
      <c r="AJ113" s="65">
        <f>IF('Manager 4'!$G$10&lt;=5,'PR sum'!$C113/13,0)</f>
        <v>0</v>
      </c>
      <c r="AK113" s="65">
        <f>IF('Manager 4'!$G$10&lt;=6,'PR sum'!$C113/13,0)</f>
        <v>0</v>
      </c>
      <c r="AL113" s="65">
        <f>IF('Manager 4'!$G$10&lt;=7,'PR sum'!$C113/13,0)</f>
        <v>0</v>
      </c>
      <c r="AM113" s="65">
        <f>IF('Manager 4'!$G$10&lt;=8,'PR sum'!$C113/13,0)</f>
        <v>0</v>
      </c>
      <c r="AN113" s="65">
        <f>IF('Manager 4'!$G$10&lt;=9,'PR sum'!$C113/13,0)</f>
        <v>0</v>
      </c>
      <c r="AO113" s="65">
        <f>IF('Manager 4'!$G$10&lt;=10,'PR sum'!$C113/13,0)</f>
        <v>0</v>
      </c>
      <c r="AP113" s="65">
        <f>IF('Manager 1'!$G$10&lt;=11,'PR sum'!$C113/13,0)</f>
        <v>0</v>
      </c>
      <c r="AQ113" s="65">
        <f>IF('Manager 4'!$G$10&lt;=12,'PR sum'!$C113/13,0)</f>
        <v>0</v>
      </c>
      <c r="AR113" s="65">
        <f>IF('Manager 4'!$G$10&lt;=13,'PR sum'!$C113/13,0)</f>
        <v>0</v>
      </c>
      <c r="AT113" s="65">
        <f>IF('Manager 4'!$G$10&lt;2,'PR sum'!$D113/13,0)</f>
        <v>0</v>
      </c>
      <c r="AU113" s="65">
        <f>IF('Manager 4'!$G$10&lt;=2,'PR sum'!$D113/13,0)</f>
        <v>0</v>
      </c>
      <c r="AV113" s="65">
        <f>IF('Manager 4'!$G$10&lt;=3,'PR sum'!$D113/13,0)</f>
        <v>0</v>
      </c>
      <c r="AW113" s="65">
        <f>IF('Manager 4'!$G$10&lt;=4,'PR sum'!$D113/13,0)</f>
        <v>0</v>
      </c>
      <c r="AX113" s="65">
        <f>IF('Manager 4'!$G$10&lt;=5,'PR sum'!$D113/13,0)</f>
        <v>0</v>
      </c>
      <c r="AY113" s="65">
        <f>IF('Manager 4'!$G$10&lt;=6,'PR sum'!$D113/13,0)</f>
        <v>0</v>
      </c>
      <c r="AZ113" s="65">
        <f>IF('Manager 4'!$G$10&lt;=7,'PR sum'!$D113/13,0)</f>
        <v>0</v>
      </c>
      <c r="BA113" s="65">
        <f>IF('Manager 4'!$G$10&lt;=8,'PR sum'!$D113/13,0)</f>
        <v>0</v>
      </c>
      <c r="BB113" s="65">
        <f>IF('Manager 4'!$G$10&lt;=9,'PR sum'!$D113/13,0)</f>
        <v>0</v>
      </c>
      <c r="BC113" s="65">
        <f>IF('Manager 4'!$G$10&lt;=10,'PR sum'!$D113/13,0)</f>
        <v>0</v>
      </c>
      <c r="BD113" s="65">
        <f>IF('Manager 1'!$G$10&lt;=11,'PR sum'!$D113/13,0)</f>
        <v>0</v>
      </c>
      <c r="BE113" s="65">
        <f>IF('Manager 4'!$G$10&lt;=12,'PR sum'!$D113/13,0)</f>
        <v>0</v>
      </c>
      <c r="BF113" s="65">
        <f>IF('Manager 4'!$G$10&lt;=13,'PR sum'!$D113/13,0)</f>
        <v>0</v>
      </c>
      <c r="BH113" s="65">
        <f>IF('Manager 4'!$G$10&lt;2,'PR sum'!$E113/13,0)</f>
        <v>0</v>
      </c>
      <c r="BI113" s="65">
        <f>IF('Manager 4'!$G$10&lt;=2,'PR sum'!$E113/13,0)</f>
        <v>0</v>
      </c>
      <c r="BJ113" s="65">
        <f>IF('Manager 4'!$G$10&lt;=3,'PR sum'!$E113/13,0)</f>
        <v>0</v>
      </c>
      <c r="BK113" s="65">
        <f>IF('Manager 4'!$G$10&lt;=4,'PR sum'!$E113/13,0)</f>
        <v>0</v>
      </c>
      <c r="BL113" s="65">
        <f>IF('Manager 4'!$G$10&lt;=5,'PR sum'!$E113/13,0)</f>
        <v>0</v>
      </c>
      <c r="BM113" s="65">
        <f>IF('Manager 4'!$G$10&lt;=6,'PR sum'!$E113/13,0)</f>
        <v>0</v>
      </c>
      <c r="BN113" s="65">
        <f>IF('Manager 4'!$G$10&lt;=7,'PR sum'!$E113/13,0)</f>
        <v>0</v>
      </c>
      <c r="BO113" s="65">
        <f>IF('Manager 4'!$G$10&lt;=8,'PR sum'!$E113/13,0)</f>
        <v>0</v>
      </c>
      <c r="BP113" s="65">
        <f>IF('Manager 4'!$G$10&lt;=9,'PR sum'!$E113/13,0)</f>
        <v>0</v>
      </c>
      <c r="BQ113" s="65">
        <f>IF('Manager 4'!$G$10&lt;=10,'PR sum'!$E113/13,0)</f>
        <v>0</v>
      </c>
      <c r="BR113" s="65">
        <f>IF('Manager 1'!$G$10&lt;=11,'PR sum'!$E113/13,0)</f>
        <v>0</v>
      </c>
      <c r="BS113" s="65">
        <f>IF('Manager 4'!$G$10&lt;=12,'PR sum'!$E113/13,0)</f>
        <v>0</v>
      </c>
      <c r="BT113" s="65">
        <f>IF('Manager 4'!$G$10&lt;=13,'PR sum'!$E113/13,0)</f>
        <v>0</v>
      </c>
      <c r="BV113" s="65">
        <f>IF('Manager 4'!$G$10&lt;2,'PR sum'!$F113/13,0)</f>
        <v>0</v>
      </c>
      <c r="BW113" s="65">
        <f>IF('Manager 4'!$G$10&lt;=2,'PR sum'!$F113/13,0)</f>
        <v>0</v>
      </c>
      <c r="BX113" s="65">
        <f>IF('Manager 4'!$G$10&lt;=3,'PR sum'!$F113/13,0)</f>
        <v>0</v>
      </c>
      <c r="BY113" s="65">
        <f>IF('Manager 4'!$G$10&lt;=4,'PR sum'!$F113/13,0)</f>
        <v>0</v>
      </c>
      <c r="BZ113" s="65">
        <f>IF('Manager 4'!$G$10&lt;=5,'PR sum'!$F113/13,0)</f>
        <v>0</v>
      </c>
      <c r="CA113" s="65">
        <f>IF('Manager 4'!$G$10&lt;=6,'PR sum'!$F113/13,0)</f>
        <v>0</v>
      </c>
      <c r="CB113" s="65">
        <f>IF('Manager 4'!$G$10&lt;=7,'PR sum'!$F113/13,0)</f>
        <v>0</v>
      </c>
      <c r="CC113" s="65">
        <f>IF('Manager 4'!$G$10&lt;=8,'PR sum'!$F113/13,0)</f>
        <v>0</v>
      </c>
      <c r="CD113" s="65">
        <f>IF('Manager 4'!$G$10&lt;=9,'PR sum'!$F113/13,0)</f>
        <v>0</v>
      </c>
      <c r="CE113" s="65">
        <f>IF('Manager 4'!$G$10&lt;=10,'PR sum'!$F113/13,0)</f>
        <v>0</v>
      </c>
      <c r="CF113" s="65">
        <f>IF('Manager 1'!$G$10&lt;=11,'PR sum'!$F113/13,0)</f>
        <v>0</v>
      </c>
      <c r="CG113" s="65">
        <f>IF('Manager 4'!$G$10&lt;=12,'PR sum'!$F113/13,0)</f>
        <v>0</v>
      </c>
      <c r="CH113" s="65">
        <f>IF('Manager 4'!$G$10&lt;=13,'PR sum'!$F113/13,0)</f>
        <v>0</v>
      </c>
      <c r="CJ113" s="299">
        <f>IF(SUM(R113,AF113,AT113,BH113,BV113)&lt;$J$4,SUM(R113,AF113,AT113,BH113,BV113)*$J$5,($J$4*$J$5))</f>
        <v>0</v>
      </c>
      <c r="CK113" s="299">
        <f>IF(SUM($R113:S113,$AF113:AG113,$AT113:AU113,$BH113:BI113,$BV113:BW113)&lt;$J$4,(SUM($R113:S113,$AF113:$AG113,$AT113:$AU113,$BH113:BI113,$BV113:BW113)*$J$5)-SUM($CJ113:CJ113),(($J$4*$J$5)-SUM($CJ113:CJ113)))</f>
        <v>0</v>
      </c>
      <c r="CL113" s="299">
        <f>IF(SUM($R113:T113,$AF113:AH113,$AT113:AV113,$BH113:BJ113,$BV113:BX113)&lt;$J$4,(SUM($R113:T113,$AF113:$AG113,$AT113:$AU113,$BH113:BJ113,$BV113:BX113)*$J$5)-SUM($CJ113:CK113),(($J$4*$J$5)-SUM($CJ113:CK113)))</f>
        <v>0</v>
      </c>
      <c r="CM113" s="299">
        <f>IF(SUM($R113:U113,$AF113:AI113,$AT113:AW113,$BH113:BK113,$BV113:BY113)&lt;$J$4,(SUM($R113:U113,$AF113:$AG113,$AT113:$AU113,$BH113:BK113,$BV113:BY113)*$J$5)-SUM($CJ113:CL113),(($J$4*$J$5)-SUM($CJ113:CL113)))</f>
        <v>0</v>
      </c>
      <c r="CN113" s="299">
        <f>IF(SUM($R113:V113,$AF113:AJ113,$AT113:AX113,$BH113:BL113,$BV113:BZ113)&lt;$J$4,(SUM($R113:V113,$AF113:$AG113,$AT113:$AU113,$BH113:BL113,$BV113:BZ113)*$J$5)-SUM($CJ113:CM113),(($J$4*$J$5)-SUM($CJ113:CM113)))</f>
        <v>0</v>
      </c>
      <c r="CO113" s="299">
        <f>IF(SUM($R113:W113,$AF113:AK113,$AT113:AY113,$BH113:BM113,$BV113:CA113)&lt;$J$4,(SUM($R113:W113,$AF113:$AG113,$AT113:$AU113,$BH113:BM113,$BV113:CA113)*$J$5)-SUM($CJ113:CN113),(($J$4*$J$5)-SUM($CJ113:CN113)))</f>
        <v>0</v>
      </c>
      <c r="CP113" s="299">
        <f>IF(SUM($R113:X113,$AF113:AL113,$AT113:AZ113,$BH113:BN113,$BV113:CB113)&lt;$J$4,(SUM($R113:X113,$AF113:$AG113,$AT113:$AU113,$BH113:BN113,$BV113:CB113)*$J$5)-SUM($CJ113:CO113),(($J$4*$J$5)-SUM($CJ113:CO113)))</f>
        <v>0</v>
      </c>
      <c r="CQ113" s="299">
        <f>IF(SUM($R113:Y113,$AF113:AM113,$AT113:BA113,$BH113:BO113,$BV113:CC113)&lt;$J$4,(SUM($R113:Y113,$AF113:$AG113,$AT113:$AU113,$BH113:BO113,$BV113:CC113)*$J$5)-SUM($CJ113:CP113),(($J$4*$J$5)-SUM($CJ113:CP113)))</f>
        <v>0</v>
      </c>
      <c r="CR113" s="299">
        <f>IF(SUM($R113:Z113,$AF113:AN113,$AT113:BB113,$BH113:BP113,$BV113:CD113)&lt;$J$4,(SUM($R113:Z113,$AF113:$AG113,$AT113:$AU113,$BH113:BP113,$BV113:CD113)*$J$5)-SUM($CJ113:CQ113),(($J$4*$J$5)-SUM($CJ113:CQ113)))</f>
        <v>0</v>
      </c>
      <c r="CS113" s="299">
        <f>IF(SUM($R113:AA113,$AF113:AO113,$AT113:BC113,$BH113:BQ113,$BV113:CE113)&lt;$J$4,(SUM($R113:AA113,$AF113:$AG113,$AT113:$AU113,$BH113:BQ113,$BV113:CE113)*$J$5)-SUM($CJ113:CR113),(($J$4*$J$5)-SUM($CJ113:CR113)))</f>
        <v>0</v>
      </c>
      <c r="CT113" s="299">
        <f>IF(SUM($R113:AB113,$AF113:AP113,$AT113:BD113,$BH113:BR113,$BV113:CF113)&lt;$J$4,(SUM($R113:AB113,$AF113:$AG113,$AT113:$AU113,$BH113:BR113,$BV113:CF113)*$J$5)-SUM($CJ113:CS113),(($J$4*$J$5)-SUM($CJ113:CS113)))</f>
        <v>0</v>
      </c>
      <c r="CU113" s="299">
        <f>IF(SUM($R113:AC113,$AF113:AQ113,$AT113:BE113,$BH113:BS113,$BV113:CG113)&lt;$J$4,(SUM($R113:AC113,$AF113:$AG113,$AT113:$AU113,$BH113:BS113,$BV113:CG113)*$J$5)-SUM($CJ113:CT113),(($J$4*$J$5)-SUM($CJ113:CT113)))</f>
        <v>0</v>
      </c>
      <c r="CV113" s="299">
        <f>IF(SUM($R113:AD113,$AF113:AR113,$AT113:BF113,$BH113:BT113,$BV113:CH113)&lt;$J$4,(SUM($R113:AD113,$AF113:$AG113,$AT113:$AU113,$BH113:BT113,$BV113:CH113)*$J$5)-SUM($CJ113:CU113),(($J$4*$J$5)-SUM($CJ113:CU113)))</f>
        <v>0</v>
      </c>
      <c r="CX113" s="299">
        <f t="shared" si="329"/>
        <v>0</v>
      </c>
      <c r="CY113" s="299">
        <f>IF(SUM($R113:S113,$AF113:AG113,$AT113:AU113,$BH113:BI113,$BV113:BW113)&lt;$K$4,(SUM($R113:S113,$AF113:AG113,$AT113:AU113,$BH113:BI113,$BV113:BW113)*$K$5)-SUM($CX113),(($K$4*$K$5)-SUM($CX113)))</f>
        <v>0</v>
      </c>
      <c r="CZ113" s="299">
        <f>IF(SUM($R113:T113,$AF113:AH113,$AT113:AV113,$BH113:BJ113,$BV113:BX113)&lt;$K$4,(SUM($R113:T113,$AF113:AH113,$AT113:AV113,$BH113:BJ113,$BV113:BX113)*$K$5)-SUM($CX113:CY113),(($K$4*$K$5)-SUM($CX113:CY113)))</f>
        <v>0</v>
      </c>
      <c r="DA113" s="299">
        <f>IF(SUM($R113:U113,$AF113:AI113,$AT113:AW113,$BH113:BK113,$BV113:BY113)&lt;$K$4,(SUM($R113:U113,$AF113:AI113,$AT113:AW113,$BH113:BK113,$BV113:BY113)*$K$5)-SUM($CX113:CZ113),(($K$4*$K$5)-SUM($CX113:CZ113)))</f>
        <v>0</v>
      </c>
      <c r="DB113" s="299">
        <f>IF(SUM($R113:V113,$AF113:AJ113,$AT113:AX113,$BH113:BL113,$BV113:BZ113)&lt;$K$4,(SUM($R113:V113,$AF113:AJ113,$AT113:AX113,$BH113:BL113,$BV113:BZ113)*$K$5)-SUM($CX113:DA113),(($K$4*$K$5)-SUM($CX113:DA113)))</f>
        <v>0</v>
      </c>
      <c r="DC113" s="299">
        <f>IF(SUM($R113:W113,$AF113:AK113,$AT113:AY113,$BH113:BM113,$BV113:CA113)&lt;$K$4,(SUM($R113:W113,$AF113:AK113,$AT113:AY113,$BH113:BM113,$BV113:CA113)*$K$5)-SUM($CX113:DB113),(($K$4*$K$5)-SUM($CX113:DB113)))</f>
        <v>0</v>
      </c>
      <c r="DD113" s="299">
        <f>IF(SUM($R113:X113,$AF113:AL113,$AT113:AZ113,$BH113:BN113,$BV113:CB113)&lt;$K$4,(SUM($R113:X113,$AF113:AL113,$AT113:AZ113,$BH113:BN113,$BV113:CB113)*$K$5)-SUM($CX113:DC113),(($K$4*$K$5)-SUM($CX113:DC113)))</f>
        <v>0</v>
      </c>
      <c r="DE113" s="299">
        <f>IF(SUM($R113:Y113,$AF113:AM113,$AT113:BA113,$BH113:BO113,$BV113:CC113)&lt;$K$4,(SUM($R113:Y113,$AF113:AM113,$AT113:BA113,$BH113:BO113,$BV113:CC113)*$K$5)-SUM($CX113:DD113),(($K$4*$K$5)-SUM($CX113:DD113)))</f>
        <v>0</v>
      </c>
      <c r="DF113" s="299">
        <f>IF(SUM($R113:Z113,$AF113:AN113,$AT113:BB113,$BH113:BP113,$BV113:CD113)&lt;$K$4,(SUM($R113:Z113,$AF113:AN113,$AT113:BB113,$BH113:BP113,$BV113:CD113)*$K$5)-SUM($CX113:DE113),(($K$4*$K$5)-SUM($CX113:DE113)))</f>
        <v>0</v>
      </c>
      <c r="DG113" s="299">
        <f>IF(SUM($R113:AA113,$AF113:AO113,$AT113:BC113,$BH113:BQ113,$BV113:CE113)&lt;$K$4,(SUM($R113:AA113,$AF113:AO113,$AT113:BC113,$BH113:BQ113,$BV113:CE113)*$K$5)-SUM($CX113:DF113),(($K$4*$K$5)-SUM($CX113:DF113)))</f>
        <v>0</v>
      </c>
      <c r="DH113" s="299">
        <f>IF(SUM($R113:AB113,$AF113:AP113,$AT113:BD113,$BH113:BR113,$BV113:CF113)&lt;$K$4,(SUM($R113:AB113,$AF113:AP113,$AT113:BD113,$BH113:BR113,$BV113:CF113)*$K$5)-SUM($CX113:DG113),(($K$4*$K$5)-SUM($CX113:DG113)))</f>
        <v>0</v>
      </c>
      <c r="DI113" s="299">
        <f>IF(SUM($R113:AC113,$AF113:AQ113,$AT113:BE113,$BH113:BS113,$BV113:CG113)&lt;$K$4,(SUM($R113:AC113,$AF113:AQ113,$AT113:BE113,$BH113:BS113,$BV113:CG113)*$K$5)-SUM($CX113:DH113),(($K$4*$K$5)-SUM($CX113:DH113)))</f>
        <v>0</v>
      </c>
      <c r="DJ113" s="299">
        <f>IF(SUM($R113:AD113,$AF113:AR113,$AT113:BF113,$BH113:BT113,$BV113:CH113)&lt;$K$4,(SUM($R113:AD113,$AF113:AR113,$AT113:BF113,$BH113:BT113,$BV113:CH113)*$K$5)-SUM($CX113:DI113),(($K$4*$K$5)-SUM($CX113:DI113)))</f>
        <v>0</v>
      </c>
      <c r="DL113" s="299">
        <f t="shared" si="330"/>
        <v>0</v>
      </c>
      <c r="DM113" s="299">
        <f t="shared" si="330"/>
        <v>0</v>
      </c>
      <c r="DN113" s="299">
        <f t="shared" si="330"/>
        <v>0</v>
      </c>
      <c r="DO113" s="299">
        <f t="shared" si="330"/>
        <v>0</v>
      </c>
      <c r="DP113" s="299">
        <f t="shared" si="330"/>
        <v>0</v>
      </c>
      <c r="DQ113" s="299">
        <f t="shared" si="330"/>
        <v>0</v>
      </c>
      <c r="DR113" s="299">
        <f t="shared" si="330"/>
        <v>0</v>
      </c>
      <c r="DS113" s="299">
        <f t="shared" si="330"/>
        <v>0</v>
      </c>
      <c r="DT113" s="299">
        <f t="shared" si="330"/>
        <v>0</v>
      </c>
      <c r="DU113" s="299">
        <f t="shared" si="330"/>
        <v>0</v>
      </c>
      <c r="DV113" s="299">
        <f t="shared" si="330"/>
        <v>0</v>
      </c>
      <c r="DW113" s="299">
        <f t="shared" si="330"/>
        <v>0</v>
      </c>
      <c r="DX113" s="299">
        <f t="shared" si="330"/>
        <v>0</v>
      </c>
      <c r="DZ113" s="299">
        <f>IF(SUM($R113:R113,$AF113:AF113,$AT113:AT113,$BH113:BH113,$BV113:BV113)&lt;$M$4,SUM(R113,AF113,AT113,BH113,BV113)*$M$5,($M$4*$M$5-SUM(DY113:$DY113)))</f>
        <v>0</v>
      </c>
      <c r="EA113" s="299">
        <f>IF(SUM($R113:S113,$AF113:AG113,$AT113:AU113,$BH113:BI113,$BV113:BW113)&lt;$M$4,SUM(S113,AG113,AU113,BI113,BW113)*$M$5,($M$4*$M$5-SUM($DZ113:DZ113)))</f>
        <v>0</v>
      </c>
      <c r="EB113" s="299">
        <f>IF(SUM($R113:T113,$AF113:AH113,$AT113:AV113,$BH113:BJ113,$BV113:BX113)&lt;$M$4,SUM(T113,AH113,AV113,BJ113,BX113)*$M$5,($M$4*$M$5-SUM($DZ113:EA113)))</f>
        <v>0</v>
      </c>
      <c r="EC113" s="299">
        <f>IF(SUM($R113:U113,$AF113:AI113,$AT113:AW113,$BH113:BK113,$BV113:BY113)&lt;$M$4,SUM(U113,AI113,AW113,BK113,BY113)*$M$5,($M$4*$M$5-SUM($DZ113:EB113)))</f>
        <v>0</v>
      </c>
      <c r="ED113" s="299">
        <f>IF(SUM($R113:V113,$AF113:AJ113,$AT113:AX113,$BH113:BL113,$BV113:BZ113)&lt;$M$4,SUM(V113,AJ113,AX113,BL113,BZ113)*$M$5,($M$4*$M$5-SUM($DZ113:EC113)))</f>
        <v>0</v>
      </c>
      <c r="EE113" s="299">
        <f>IF(SUM($R113:W113,$AF113:AK113,$AT113:AY113,$BH113:BM113,$BV113:CA113)&lt;$M$4,SUM(W113,AK113,AY113,BM113,CA113)*$M$5,($M$4*$M$5-SUM($DZ113:ED113)))</f>
        <v>0</v>
      </c>
      <c r="EF113" s="299">
        <f>IF(SUM($R113:X113,$AF113:AL113,$AT113:AZ113,$BH113:BN113,$BV113:CB113)&lt;$M$4,SUM(X113,AL113,AZ113,BN113,CB113)*$M$5,($M$4*$M$5-SUM($DZ113:EE113)))</f>
        <v>0</v>
      </c>
      <c r="EG113" s="299">
        <f>IF(SUM($R113:Y113,$AF113:AM113,$AT113:BA113,$BH113:BO113,$BV113:CC113)&lt;$M$4,SUM(Y113,AM113,BA113,BO113,CC113)*$M$5,($M$4*$M$5-SUM($DZ113:EF113)))</f>
        <v>0</v>
      </c>
      <c r="EH113" s="299">
        <f>IF(SUM($R113:Z113,$AF113:AN113,$AT113:BB113,$BH113:BP113,$BV113:CD113)&lt;$M$4,SUM(Z113,AN113,BB113,BP113,CD113)*$M$5,($M$4*$M$5-SUM($DZ113:EG113)))</f>
        <v>0</v>
      </c>
      <c r="EI113" s="299">
        <f>IF(SUM($R113:AA113,$AF113:AO113,$AT113:BC113,$BH113:BQ113,$BV113:CE113)&lt;$M$4,SUM(AA113,AO113,BC113,BQ113,CE113)*$M$5,($M$4*$M$5-SUM($DZ113:EH113)))</f>
        <v>0</v>
      </c>
      <c r="EJ113" s="299">
        <f>IF(SUM($R113:AB113,$AF113:AP113,$AT113:BD113,$BH113:BR113,$BV113:CF113)&lt;$M$4,SUM(AB113,AP113,BD113,BR113,CF113)*$M$5,($M$4*$M$5-SUM($DZ113:EI113)))</f>
        <v>0</v>
      </c>
      <c r="EK113" s="299">
        <f>IF(SUM($R113:AC113,$AF113:AQ113,$AT113:BE113,$BH113:BS113,$BV113:CG113)&lt;$M$4,SUM(AC113,AQ113,BE113,BS113,CG113)*$M$5,($M$4*$M$5-SUM($DZ113:EJ113)))</f>
        <v>0</v>
      </c>
      <c r="EL113" s="299">
        <f>IF(SUM($R113:AD113,$AF113:AR113,$AT113:BF113,$BH113:BT113,$BV113:CH113)&lt;$M$4,SUM(AD113,AR113,BF113,BT113,CH113)*$M$5,($M$4*$M$5-SUM($DZ113:EK113)))</f>
        <v>0</v>
      </c>
      <c r="EN113" s="299">
        <f t="shared" si="331"/>
        <v>0</v>
      </c>
      <c r="EO113" s="299">
        <f t="shared" si="331"/>
        <v>0</v>
      </c>
      <c r="EP113" s="299">
        <f t="shared" si="331"/>
        <v>0</v>
      </c>
      <c r="EQ113" s="299">
        <f t="shared" si="331"/>
        <v>0</v>
      </c>
      <c r="ER113" s="299">
        <f t="shared" si="331"/>
        <v>0</v>
      </c>
      <c r="ES113" s="299">
        <f t="shared" si="331"/>
        <v>0</v>
      </c>
      <c r="ET113" s="299">
        <f t="shared" si="331"/>
        <v>0</v>
      </c>
      <c r="EU113" s="299">
        <f t="shared" si="331"/>
        <v>0</v>
      </c>
      <c r="EV113" s="299">
        <f t="shared" si="331"/>
        <v>0</v>
      </c>
      <c r="EW113" s="299">
        <f t="shared" si="331"/>
        <v>0</v>
      </c>
      <c r="EX113" s="299">
        <f t="shared" si="331"/>
        <v>0</v>
      </c>
      <c r="EY113" s="299">
        <f t="shared" si="331"/>
        <v>0</v>
      </c>
      <c r="EZ113" s="299">
        <f t="shared" si="331"/>
        <v>0</v>
      </c>
    </row>
    <row r="114" spans="1:156" x14ac:dyDescent="0.2">
      <c r="A114" s="68" t="str">
        <f>+'Manager 5'!$B$9</f>
        <v>MGR 5</v>
      </c>
      <c r="B114" s="29">
        <f>SUM('Manager 5'!$G$24:$G$29)</f>
        <v>0</v>
      </c>
      <c r="C114" s="29">
        <f>SUM('Manager 5'!$G$31:$G$39)</f>
        <v>0</v>
      </c>
      <c r="D114" s="30">
        <v>0</v>
      </c>
      <c r="E114" s="29">
        <f>+'Manager 5'!$G$40</f>
        <v>0</v>
      </c>
      <c r="F114" s="29">
        <f>SUM('Manager 5'!$G$45:$G$48)</f>
        <v>0</v>
      </c>
      <c r="G114" s="63">
        <f>SUM(B114:F114)</f>
        <v>0</v>
      </c>
      <c r="H114" s="312">
        <f>0.1*B114</f>
        <v>0</v>
      </c>
      <c r="I114" s="302"/>
      <c r="J114" s="299">
        <f>$J$5*G114</f>
        <v>0</v>
      </c>
      <c r="K114" s="299">
        <f>$K$5*G114</f>
        <v>0</v>
      </c>
      <c r="L114" s="299">
        <f>$L$5*G114</f>
        <v>0</v>
      </c>
      <c r="M114" s="299">
        <f>IF(G114&lt;$M$4,G114*$M$5,$M$4*$M$5)</f>
        <v>0</v>
      </c>
      <c r="N114" s="299">
        <f>SUM(J114:M114)</f>
        <v>0</v>
      </c>
      <c r="O114" s="103"/>
      <c r="R114" s="65">
        <f>IF('Manager 5'!$G$10&lt;2,'PR sum'!$B114/13,0)</f>
        <v>0</v>
      </c>
      <c r="S114" s="65">
        <f>IF('Manager 5'!$G$10&lt;=2,'PR sum'!$B114/13,0)</f>
        <v>0</v>
      </c>
      <c r="T114" s="65">
        <f>IF('Manager 5'!$G$10&lt;=3,'PR sum'!$B114/13,0)</f>
        <v>0</v>
      </c>
      <c r="U114" s="65">
        <f>IF('Manager 5'!$G$10&lt;=4,'PR sum'!$B114/13,0)</f>
        <v>0</v>
      </c>
      <c r="V114" s="65">
        <f>IF('Manager 5'!$G$10&lt;=5,'PR sum'!$B114/13,0)</f>
        <v>0</v>
      </c>
      <c r="W114" s="65">
        <f>IF('Manager 5'!$G$10&lt;=6,'PR sum'!$B114/13,0)</f>
        <v>0</v>
      </c>
      <c r="X114" s="65">
        <f>IF('Manager 5'!$G$10&lt;=7,'PR sum'!$B114/13,0)</f>
        <v>0</v>
      </c>
      <c r="Y114" s="65">
        <f>IF('Manager 5'!$G$10&lt;=8,'PR sum'!$B114/13,0)</f>
        <v>0</v>
      </c>
      <c r="Z114" s="65">
        <f>IF('Manager 5'!$G$10&lt;=9,'PR sum'!$B114/13,0)</f>
        <v>0</v>
      </c>
      <c r="AA114" s="65">
        <f>IF('Manager 5'!$G$10&lt;=10,'PR sum'!$B114/13,0)</f>
        <v>0</v>
      </c>
      <c r="AB114" s="65">
        <f>IF('Manager 1'!$G$10&lt;=11,'PR sum'!$B114/13,0)</f>
        <v>0</v>
      </c>
      <c r="AC114" s="65">
        <f>IF('Manager 5'!$G$10&lt;=12,'PR sum'!$B114/13,0)</f>
        <v>0</v>
      </c>
      <c r="AD114" s="65">
        <f>IF('Manager 5'!$G$10&lt;=13,'PR sum'!$B114/13,0)</f>
        <v>0</v>
      </c>
      <c r="AF114" s="65">
        <f>IF('Manager 5'!$G$10&lt;2,'PR sum'!$C114/13,0)</f>
        <v>0</v>
      </c>
      <c r="AG114" s="65">
        <f>IF('Manager 5'!$G$10&lt;=2,'PR sum'!$C114/13,0)</f>
        <v>0</v>
      </c>
      <c r="AH114" s="65">
        <f>IF('Manager 5'!$G$10&lt;=3,'PR sum'!$C114/13,0)</f>
        <v>0</v>
      </c>
      <c r="AI114" s="65">
        <f>IF('Manager 5'!$G$10&lt;=4,'PR sum'!$C114/13,0)</f>
        <v>0</v>
      </c>
      <c r="AJ114" s="65">
        <f>IF('Manager 5'!$G$10&lt;=5,'PR sum'!$C114/13,0)</f>
        <v>0</v>
      </c>
      <c r="AK114" s="65">
        <f>IF('Manager 5'!$G$10&lt;=6,'PR sum'!$C114/13,0)</f>
        <v>0</v>
      </c>
      <c r="AL114" s="65">
        <f>IF('Manager 5'!$G$10&lt;=7,'PR sum'!$C114/13,0)</f>
        <v>0</v>
      </c>
      <c r="AM114" s="65">
        <f>IF('Manager 5'!$G$10&lt;=8,'PR sum'!$C114/13,0)</f>
        <v>0</v>
      </c>
      <c r="AN114" s="65">
        <f>IF('Manager 5'!$G$10&lt;=9,'PR sum'!$C114/13,0)</f>
        <v>0</v>
      </c>
      <c r="AO114" s="65">
        <f>IF('Manager 5'!$G$10&lt;=10,'PR sum'!$C114/13,0)</f>
        <v>0</v>
      </c>
      <c r="AP114" s="65">
        <f>IF('Manager 1'!$G$10&lt;=11,'PR sum'!$C114/13,0)</f>
        <v>0</v>
      </c>
      <c r="AQ114" s="65">
        <f>IF('Manager 5'!$G$10&lt;=12,'PR sum'!$C114/13,0)</f>
        <v>0</v>
      </c>
      <c r="AR114" s="65">
        <f>IF('Manager 5'!$G$10&lt;=13,'PR sum'!$C114/13,0)</f>
        <v>0</v>
      </c>
      <c r="AT114" s="65">
        <f>IF('Manager 5'!$G$10&lt;2,'PR sum'!$D114/13,0)</f>
        <v>0</v>
      </c>
      <c r="AU114" s="65">
        <f>IF('Manager 5'!$G$10&lt;=2,'PR sum'!$D114/13,0)</f>
        <v>0</v>
      </c>
      <c r="AV114" s="65">
        <f>IF('Manager 5'!$G$10&lt;=3,'PR sum'!$D114/13,0)</f>
        <v>0</v>
      </c>
      <c r="AW114" s="65">
        <f>IF('Manager 5'!$G$10&lt;=4,'PR sum'!$D114/13,0)</f>
        <v>0</v>
      </c>
      <c r="AX114" s="65">
        <f>IF('Manager 5'!$G$10&lt;=5,'PR sum'!$D114/13,0)</f>
        <v>0</v>
      </c>
      <c r="AY114" s="65">
        <f>IF('Manager 5'!$G$10&lt;=6,'PR sum'!$D114/13,0)</f>
        <v>0</v>
      </c>
      <c r="AZ114" s="65">
        <f>IF('Manager 5'!$G$10&lt;=7,'PR sum'!$D114/13,0)</f>
        <v>0</v>
      </c>
      <c r="BA114" s="65">
        <f>IF('Manager 5'!$G$10&lt;=8,'PR sum'!$D114/13,0)</f>
        <v>0</v>
      </c>
      <c r="BB114" s="65">
        <f>IF('Manager 5'!$G$10&lt;=9,'PR sum'!$D114/13,0)</f>
        <v>0</v>
      </c>
      <c r="BC114" s="65">
        <f>IF('Manager 5'!$G$10&lt;=10,'PR sum'!$D114/13,0)</f>
        <v>0</v>
      </c>
      <c r="BD114" s="65">
        <f>IF('Manager 1'!$G$10&lt;=11,'PR sum'!$D114/13,0)</f>
        <v>0</v>
      </c>
      <c r="BE114" s="65">
        <f>IF('Manager 5'!$G$10&lt;=12,'PR sum'!$D114/13,0)</f>
        <v>0</v>
      </c>
      <c r="BF114" s="65">
        <f>IF('Manager 5'!$G$10&lt;=13,'PR sum'!$D114/13,0)</f>
        <v>0</v>
      </c>
      <c r="BH114" s="65">
        <f>IF('Manager 5'!$G$10&lt;2,'PR sum'!$E114/13,0)</f>
        <v>0</v>
      </c>
      <c r="BI114" s="65">
        <f>IF('Manager 5'!$G$10&lt;=2,'PR sum'!$E114/13,0)</f>
        <v>0</v>
      </c>
      <c r="BJ114" s="65">
        <f>IF('Manager 5'!$G$10&lt;=3,'PR sum'!$E114/13,0)</f>
        <v>0</v>
      </c>
      <c r="BK114" s="65">
        <f>IF('Manager 5'!$G$10&lt;=4,'PR sum'!$E114/13,0)</f>
        <v>0</v>
      </c>
      <c r="BL114" s="65">
        <f>IF('Manager 5'!$G$10&lt;=5,'PR sum'!$E114/13,0)</f>
        <v>0</v>
      </c>
      <c r="BM114" s="65">
        <f>IF('Manager 5'!$G$10&lt;=6,'PR sum'!$E114/13,0)</f>
        <v>0</v>
      </c>
      <c r="BN114" s="65">
        <f>IF('Manager 5'!$G$10&lt;=7,'PR sum'!$E114/13,0)</f>
        <v>0</v>
      </c>
      <c r="BO114" s="65">
        <f>IF('Manager 5'!$G$10&lt;=8,'PR sum'!$E114/13,0)</f>
        <v>0</v>
      </c>
      <c r="BP114" s="65">
        <f>IF('Manager 5'!$G$10&lt;=9,'PR sum'!$E114/13,0)</f>
        <v>0</v>
      </c>
      <c r="BQ114" s="65">
        <f>IF('Manager 5'!$G$10&lt;=10,'PR sum'!$E114/13,0)</f>
        <v>0</v>
      </c>
      <c r="BR114" s="65">
        <f>IF('Manager 1'!$G$10&lt;=11,'PR sum'!$E114/13,0)</f>
        <v>0</v>
      </c>
      <c r="BS114" s="65">
        <f>IF('Manager 5'!$G$10&lt;=12,'PR sum'!$E114/13,0)</f>
        <v>0</v>
      </c>
      <c r="BT114" s="65">
        <f>IF('Manager 5'!$G$10&lt;=13,'PR sum'!$E114/13,0)</f>
        <v>0</v>
      </c>
      <c r="BV114" s="65">
        <f>IF('Manager 5'!$G$10&lt;2,'PR sum'!$F114/13,0)</f>
        <v>0</v>
      </c>
      <c r="BW114" s="65">
        <f>IF('Manager 5'!$G$10&lt;=2,'PR sum'!$F114/13,0)</f>
        <v>0</v>
      </c>
      <c r="BX114" s="65">
        <f>IF('Manager 5'!$G$10&lt;=3,'PR sum'!$F114/13,0)</f>
        <v>0</v>
      </c>
      <c r="BY114" s="65">
        <f>IF('Manager 5'!$G$10&lt;=4,'PR sum'!$F114/13,0)</f>
        <v>0</v>
      </c>
      <c r="BZ114" s="65">
        <f>IF('Manager 5'!$G$10&lt;=5,'PR sum'!$F114/13,0)</f>
        <v>0</v>
      </c>
      <c r="CA114" s="65">
        <f>IF('Manager 5'!$G$10&lt;=6,'PR sum'!$F114/13,0)</f>
        <v>0</v>
      </c>
      <c r="CB114" s="65">
        <f>IF('Manager 5'!$G$10&lt;=7,'PR sum'!$F114/13,0)</f>
        <v>0</v>
      </c>
      <c r="CC114" s="65">
        <f>IF('Manager 5'!$G$10&lt;=8,'PR sum'!$F114/13,0)</f>
        <v>0</v>
      </c>
      <c r="CD114" s="65">
        <f>IF('Manager 5'!$G$10&lt;=9,'PR sum'!$F114/13,0)</f>
        <v>0</v>
      </c>
      <c r="CE114" s="65">
        <f>IF('Manager 5'!$G$10&lt;=10,'PR sum'!$F114/13,0)</f>
        <v>0</v>
      </c>
      <c r="CF114" s="65">
        <f>IF('Manager 1'!$G$10&lt;=11,'PR sum'!$F114/13,0)</f>
        <v>0</v>
      </c>
      <c r="CG114" s="65">
        <f>IF('Manager 5'!$G$10&lt;=12,'PR sum'!$F114/13,0)</f>
        <v>0</v>
      </c>
      <c r="CH114" s="65">
        <f>IF('Manager 5'!$G$10&lt;=13,'PR sum'!$F114/13,0)</f>
        <v>0</v>
      </c>
      <c r="CJ114" s="299">
        <f>IF(SUM(R114,AF114,AT114,BH114,BV114)&lt;$J$4,SUM(R114,AF114,AT114,BH114,BV114)*$J$5,($J$4*$J$5))</f>
        <v>0</v>
      </c>
      <c r="CK114" s="299">
        <f>IF(SUM($R114:S114,$AF114:AG114,$AT114:AU114,$BH114:BI114,$BV114:BW114)&lt;$J$4,(SUM($R114:S114,$AF114:$AG114,$AT114:$AU114,$BH114:BI114,$BV114:BW114)*$J$5)-SUM($CJ114:CJ114),(($J$4*$J$5)-SUM($CJ114:CJ114)))</f>
        <v>0</v>
      </c>
      <c r="CL114" s="299">
        <f>IF(SUM($R114:T114,$AF114:AH114,$AT114:AV114,$BH114:BJ114,$BV114:BX114)&lt;$J$4,(SUM($R114:T114,$AF114:$AG114,$AT114:$AU114,$BH114:BJ114,$BV114:BX114)*$J$5)-SUM($CJ114:CK114),(($J$4*$J$5)-SUM($CJ114:CK114)))</f>
        <v>0</v>
      </c>
      <c r="CM114" s="299">
        <f>IF(SUM($R114:U114,$AF114:AI114,$AT114:AW114,$BH114:BK114,$BV114:BY114)&lt;$J$4,(SUM($R114:U114,$AF114:$AG114,$AT114:$AU114,$BH114:BK114,$BV114:BY114)*$J$5)-SUM($CJ114:CL114),(($J$4*$J$5)-SUM($CJ114:CL114)))</f>
        <v>0</v>
      </c>
      <c r="CN114" s="299">
        <f>IF(SUM($R114:V114,$AF114:AJ114,$AT114:AX114,$BH114:BL114,$BV114:BZ114)&lt;$J$4,(SUM($R114:V114,$AF114:$AG114,$AT114:$AU114,$BH114:BL114,$BV114:BZ114)*$J$5)-SUM($CJ114:CM114),(($J$4*$J$5)-SUM($CJ114:CM114)))</f>
        <v>0</v>
      </c>
      <c r="CO114" s="299">
        <f>IF(SUM($R114:W114,$AF114:AK114,$AT114:AY114,$BH114:BM114,$BV114:CA114)&lt;$J$4,(SUM($R114:W114,$AF114:$AG114,$AT114:$AU114,$BH114:BM114,$BV114:CA114)*$J$5)-SUM($CJ114:CN114),(($J$4*$J$5)-SUM($CJ114:CN114)))</f>
        <v>0</v>
      </c>
      <c r="CP114" s="299">
        <f>IF(SUM($R114:X114,$AF114:AL114,$AT114:AZ114,$BH114:BN114,$BV114:CB114)&lt;$J$4,(SUM($R114:X114,$AF114:$AG114,$AT114:$AU114,$BH114:BN114,$BV114:CB114)*$J$5)-SUM($CJ114:CO114),(($J$4*$J$5)-SUM($CJ114:CO114)))</f>
        <v>0</v>
      </c>
      <c r="CQ114" s="299">
        <f>IF(SUM($R114:Y114,$AF114:AM114,$AT114:BA114,$BH114:BO114,$BV114:CC114)&lt;$J$4,(SUM($R114:Y114,$AF114:$AG114,$AT114:$AU114,$BH114:BO114,$BV114:CC114)*$J$5)-SUM($CJ114:CP114),(($J$4*$J$5)-SUM($CJ114:CP114)))</f>
        <v>0</v>
      </c>
      <c r="CR114" s="299">
        <f>IF(SUM($R114:Z114,$AF114:AN114,$AT114:BB114,$BH114:BP114,$BV114:CD114)&lt;$J$4,(SUM($R114:Z114,$AF114:$AG114,$AT114:$AU114,$BH114:BP114,$BV114:CD114)*$J$5)-SUM($CJ114:CQ114),(($J$4*$J$5)-SUM($CJ114:CQ114)))</f>
        <v>0</v>
      </c>
      <c r="CS114" s="299">
        <f>IF(SUM($R114:AA114,$AF114:AO114,$AT114:BC114,$BH114:BQ114,$BV114:CE114)&lt;$J$4,(SUM($R114:AA114,$AF114:$AG114,$AT114:$AU114,$BH114:BQ114,$BV114:CE114)*$J$5)-SUM($CJ114:CR114),(($J$4*$J$5)-SUM($CJ114:CR114)))</f>
        <v>0</v>
      </c>
      <c r="CT114" s="299">
        <f>IF(SUM($R114:AB114,$AF114:AP114,$AT114:BD114,$BH114:BR114,$BV114:CF114)&lt;$J$4,(SUM($R114:AB114,$AF114:$AG114,$AT114:$AU114,$BH114:BR114,$BV114:CF114)*$J$5)-SUM($CJ114:CS114),(($J$4*$J$5)-SUM($CJ114:CS114)))</f>
        <v>0</v>
      </c>
      <c r="CU114" s="299">
        <f>IF(SUM($R114:AC114,$AF114:AQ114,$AT114:BE114,$BH114:BS114,$BV114:CG114)&lt;$J$4,(SUM($R114:AC114,$AF114:$AG114,$AT114:$AU114,$BH114:BS114,$BV114:CG114)*$J$5)-SUM($CJ114:CT114),(($J$4*$J$5)-SUM($CJ114:CT114)))</f>
        <v>0</v>
      </c>
      <c r="CV114" s="299">
        <f>IF(SUM($R114:AD114,$AF114:AR114,$AT114:BF114,$BH114:BT114,$BV114:CH114)&lt;$J$4,(SUM($R114:AD114,$AF114:$AG114,$AT114:$AU114,$BH114:BT114,$BV114:CH114)*$J$5)-SUM($CJ114:CU114),(($J$4*$J$5)-SUM($CJ114:CU114)))</f>
        <v>0</v>
      </c>
      <c r="CX114" s="299">
        <f t="shared" ref="CX114" si="332">IF(SUM(R114,AF114,AT114,BH114,BV114)&lt;$K$4,SUM(R114,AF114,AT114,BH114,BV114)*$K$5,($K$4*$K$5))</f>
        <v>0</v>
      </c>
      <c r="CY114" s="299">
        <f>IF(SUM($R114:S114,$AF114:AG114,$AT114:AU114,$BH114:BI114,$BV114:BW114)&lt;$K$4,(SUM($R114:S114,$AF114:AG114,$AT114:AU114,$BH114:BI114,$BV114:BW114)*$K$5)-SUM($CX114),(($K$4*$K$5)-SUM($CX114)))</f>
        <v>0</v>
      </c>
      <c r="CZ114" s="299">
        <f>IF(SUM($R114:T114,$AF114:AH114,$AT114:AV114,$BH114:BJ114,$BV114:BX114)&lt;$K$4,(SUM($R114:T114,$AF114:AH114,$AT114:AV114,$BH114:BJ114,$BV114:BX114)*$K$5)-SUM($CX114:CY114),(($K$4*$K$5)-SUM($CX114:CY114)))</f>
        <v>0</v>
      </c>
      <c r="DA114" s="299">
        <f>IF(SUM($R114:U114,$AF114:AI114,$AT114:AW114,$BH114:BK114,$BV114:BY114)&lt;$K$4,(SUM($R114:U114,$AF114:AI114,$AT114:AW114,$BH114:BK114,$BV114:BY114)*$K$5)-SUM($CX114:CZ114),(($K$4*$K$5)-SUM($CX114:CZ114)))</f>
        <v>0</v>
      </c>
      <c r="DB114" s="299">
        <f>IF(SUM($R114:V114,$AF114:AJ114,$AT114:AX114,$BH114:BL114,$BV114:BZ114)&lt;$K$4,(SUM($R114:V114,$AF114:AJ114,$AT114:AX114,$BH114:BL114,$BV114:BZ114)*$K$5)-SUM($CX114:DA114),(($K$4*$K$5)-SUM($CX114:DA114)))</f>
        <v>0</v>
      </c>
      <c r="DC114" s="299">
        <f>IF(SUM($R114:W114,$AF114:AK114,$AT114:AY114,$BH114:BM114,$BV114:CA114)&lt;$K$4,(SUM($R114:W114,$AF114:AK114,$AT114:AY114,$BH114:BM114,$BV114:CA114)*$K$5)-SUM($CX114:DB114),(($K$4*$K$5)-SUM($CX114:DB114)))</f>
        <v>0</v>
      </c>
      <c r="DD114" s="299">
        <f>IF(SUM($R114:X114,$AF114:AL114,$AT114:AZ114,$BH114:BN114,$BV114:CB114)&lt;$K$4,(SUM($R114:X114,$AF114:AL114,$AT114:AZ114,$BH114:BN114,$BV114:CB114)*$K$5)-SUM($CX114:DC114),(($K$4*$K$5)-SUM($CX114:DC114)))</f>
        <v>0</v>
      </c>
      <c r="DE114" s="299">
        <f>IF(SUM($R114:Y114,$AF114:AM114,$AT114:BA114,$BH114:BO114,$BV114:CC114)&lt;$K$4,(SUM($R114:Y114,$AF114:AM114,$AT114:BA114,$BH114:BO114,$BV114:CC114)*$K$5)-SUM($CX114:DD114),(($K$4*$K$5)-SUM($CX114:DD114)))</f>
        <v>0</v>
      </c>
      <c r="DF114" s="299">
        <f>IF(SUM($R114:Z114,$AF114:AN114,$AT114:BB114,$BH114:BP114,$BV114:CD114)&lt;$K$4,(SUM($R114:Z114,$AF114:AN114,$AT114:BB114,$BH114:BP114,$BV114:CD114)*$K$5)-SUM($CX114:DE114),(($K$4*$K$5)-SUM($CX114:DE114)))</f>
        <v>0</v>
      </c>
      <c r="DG114" s="299">
        <f>IF(SUM($R114:AA114,$AF114:AO114,$AT114:BC114,$BH114:BQ114,$BV114:CE114)&lt;$K$4,(SUM($R114:AA114,$AF114:AO114,$AT114:BC114,$BH114:BQ114,$BV114:CE114)*$K$5)-SUM($CX114:DF114),(($K$4*$K$5)-SUM($CX114:DF114)))</f>
        <v>0</v>
      </c>
      <c r="DH114" s="299">
        <f>IF(SUM($R114:AB114,$AF114:AP114,$AT114:BD114,$BH114:BR114,$BV114:CF114)&lt;$K$4,(SUM($R114:AB114,$AF114:AP114,$AT114:BD114,$BH114:BR114,$BV114:CF114)*$K$5)-SUM($CX114:DG114),(($K$4*$K$5)-SUM($CX114:DG114)))</f>
        <v>0</v>
      </c>
      <c r="DI114" s="299">
        <f>IF(SUM($R114:AC114,$AF114:AQ114,$AT114:BE114,$BH114:BS114,$BV114:CG114)&lt;$K$4,(SUM($R114:AC114,$AF114:AQ114,$AT114:BE114,$BH114:BS114,$BV114:CG114)*$K$5)-SUM($CX114:DH114),(($K$4*$K$5)-SUM($CX114:DH114)))</f>
        <v>0</v>
      </c>
      <c r="DJ114" s="299">
        <f>IF(SUM($R114:AD114,$AF114:AR114,$AT114:BF114,$BH114:BT114,$BV114:CH114)&lt;$K$4,(SUM($R114:AD114,$AF114:AR114,$AT114:BF114,$BH114:BT114,$BV114:CH114)*$K$5)-SUM($CX114:DI114),(($K$4*$K$5)-SUM($CX114:DI114)))</f>
        <v>0</v>
      </c>
      <c r="DL114" s="299">
        <f t="shared" ref="DL114" si="333">SUM(R114,AF114,AT114,BH114,BV114)*$L$5</f>
        <v>0</v>
      </c>
      <c r="DM114" s="299">
        <f t="shared" ref="DM114" si="334">SUM(S114,AG114,AU114,BI114,BW114)*$L$5</f>
        <v>0</v>
      </c>
      <c r="DN114" s="299">
        <f t="shared" ref="DN114" si="335">SUM(T114,AH114,AV114,BJ114,BX114)*$L$5</f>
        <v>0</v>
      </c>
      <c r="DO114" s="299">
        <f t="shared" ref="DO114" si="336">SUM(U114,AI114,AW114,BK114,BY114)*$L$5</f>
        <v>0</v>
      </c>
      <c r="DP114" s="299">
        <f t="shared" ref="DP114" si="337">SUM(V114,AJ114,AX114,BL114,BZ114)*$L$5</f>
        <v>0</v>
      </c>
      <c r="DQ114" s="299">
        <f t="shared" ref="DQ114" si="338">SUM(W114,AK114,AY114,BM114,CA114)*$L$5</f>
        <v>0</v>
      </c>
      <c r="DR114" s="299">
        <f t="shared" ref="DR114" si="339">SUM(X114,AL114,AZ114,BN114,CB114)*$L$5</f>
        <v>0</v>
      </c>
      <c r="DS114" s="299">
        <f t="shared" ref="DS114" si="340">SUM(Y114,AM114,BA114,BO114,CC114)*$L$5</f>
        <v>0</v>
      </c>
      <c r="DT114" s="299">
        <f t="shared" ref="DT114" si="341">SUM(Z114,AN114,BB114,BP114,CD114)*$L$5</f>
        <v>0</v>
      </c>
      <c r="DU114" s="299">
        <f t="shared" ref="DU114" si="342">SUM(AA114,AO114,BC114,BQ114,CE114)*$L$5</f>
        <v>0</v>
      </c>
      <c r="DV114" s="299">
        <f t="shared" ref="DV114" si="343">SUM(AB114,AP114,BD114,BR114,CF114)*$L$5</f>
        <v>0</v>
      </c>
      <c r="DW114" s="299">
        <f t="shared" ref="DW114" si="344">SUM(AC114,AQ114,BE114,BS114,CG114)*$L$5</f>
        <v>0</v>
      </c>
      <c r="DX114" s="299">
        <f t="shared" ref="DX114" si="345">SUM(AD114,AR114,BF114,BT114,CH114)*$L$5</f>
        <v>0</v>
      </c>
      <c r="DZ114" s="299">
        <f>IF(SUM($R114:R114,$AF114:AF114,$AT114:AT114,$BH114:BH114,$BV114:BV114)&lt;$M$4,SUM(R114,AF114,AT114,BH114,BV114)*$M$5,($M$4*$M$5-SUM(DY114:$DY114)))</f>
        <v>0</v>
      </c>
      <c r="EA114" s="299">
        <f>IF(SUM($R114:S114,$AF114:AG114,$AT114:AU114,$BH114:BI114,$BV114:BW114)&lt;$M$4,SUM(S114,AG114,AU114,BI114,BW114)*$M$5,($M$4*$M$5-SUM($DZ114:DZ114)))</f>
        <v>0</v>
      </c>
      <c r="EB114" s="299">
        <f>IF(SUM($R114:T114,$AF114:AH114,$AT114:AV114,$BH114:BJ114,$BV114:BX114)&lt;$M$4,SUM(T114,AH114,AV114,BJ114,BX114)*$M$5,($M$4*$M$5-SUM($DZ114:EA114)))</f>
        <v>0</v>
      </c>
      <c r="EC114" s="299">
        <f>IF(SUM($R114:U114,$AF114:AI114,$AT114:AW114,$BH114:BK114,$BV114:BY114)&lt;$M$4,SUM(U114,AI114,AW114,BK114,BY114)*$M$5,($M$4*$M$5-SUM($DZ114:EB114)))</f>
        <v>0</v>
      </c>
      <c r="ED114" s="299">
        <f>IF(SUM($R114:V114,$AF114:AJ114,$AT114:AX114,$BH114:BL114,$BV114:BZ114)&lt;$M$4,SUM(V114,AJ114,AX114,BL114,BZ114)*$M$5,($M$4*$M$5-SUM($DZ114:EC114)))</f>
        <v>0</v>
      </c>
      <c r="EE114" s="299">
        <f>IF(SUM($R114:W114,$AF114:AK114,$AT114:AY114,$BH114:BM114,$BV114:CA114)&lt;$M$4,SUM(W114,AK114,AY114,BM114,CA114)*$M$5,($M$4*$M$5-SUM($DZ114:ED114)))</f>
        <v>0</v>
      </c>
      <c r="EF114" s="299">
        <f>IF(SUM($R114:X114,$AF114:AL114,$AT114:AZ114,$BH114:BN114,$BV114:CB114)&lt;$M$4,SUM(X114,AL114,AZ114,BN114,CB114)*$M$5,($M$4*$M$5-SUM($DZ114:EE114)))</f>
        <v>0</v>
      </c>
      <c r="EG114" s="299">
        <f>IF(SUM($R114:Y114,$AF114:AM114,$AT114:BA114,$BH114:BO114,$BV114:CC114)&lt;$M$4,SUM(Y114,AM114,BA114,BO114,CC114)*$M$5,($M$4*$M$5-SUM($DZ114:EF114)))</f>
        <v>0</v>
      </c>
      <c r="EH114" s="299">
        <f>IF(SUM($R114:Z114,$AF114:AN114,$AT114:BB114,$BH114:BP114,$BV114:CD114)&lt;$M$4,SUM(Z114,AN114,BB114,BP114,CD114)*$M$5,($M$4*$M$5-SUM($DZ114:EG114)))</f>
        <v>0</v>
      </c>
      <c r="EI114" s="299">
        <f>IF(SUM($R114:AA114,$AF114:AO114,$AT114:BC114,$BH114:BQ114,$BV114:CE114)&lt;$M$4,SUM(AA114,AO114,BC114,BQ114,CE114)*$M$5,($M$4*$M$5-SUM($DZ114:EH114)))</f>
        <v>0</v>
      </c>
      <c r="EJ114" s="299">
        <f>IF(SUM($R114:AB114,$AF114:AP114,$AT114:BD114,$BH114:BR114,$BV114:CF114)&lt;$M$4,SUM(AB114,AP114,BD114,BR114,CF114)*$M$5,($M$4*$M$5-SUM($DZ114:EI114)))</f>
        <v>0</v>
      </c>
      <c r="EK114" s="299">
        <f>IF(SUM($R114:AC114,$AF114:AQ114,$AT114:BE114,$BH114:BS114,$BV114:CG114)&lt;$M$4,SUM(AC114,AQ114,BE114,BS114,CG114)*$M$5,($M$4*$M$5-SUM($DZ114:EJ114)))</f>
        <v>0</v>
      </c>
      <c r="EL114" s="299">
        <f>IF(SUM($R114:AD114,$AF114:AR114,$AT114:BF114,$BH114:BT114,$BV114:CH114)&lt;$M$4,SUM(AD114,AR114,BF114,BT114,CH114)*$M$5,($M$4*$M$5-SUM($DZ114:EK114)))</f>
        <v>0</v>
      </c>
      <c r="EN114" s="299">
        <f t="shared" ref="EN114" si="346">SUM(CJ114,CX114,DL114,DZ114)</f>
        <v>0</v>
      </c>
      <c r="EO114" s="299">
        <f t="shared" ref="EO114" si="347">SUM(CK114,CY114,DM114,EA114)</f>
        <v>0</v>
      </c>
      <c r="EP114" s="299">
        <f t="shared" ref="EP114" si="348">SUM(CL114,CZ114,DN114,EB114)</f>
        <v>0</v>
      </c>
      <c r="EQ114" s="299">
        <f t="shared" ref="EQ114" si="349">SUM(CM114,DA114,DO114,EC114)</f>
        <v>0</v>
      </c>
      <c r="ER114" s="299">
        <f t="shared" ref="ER114" si="350">SUM(CN114,DB114,DP114,ED114)</f>
        <v>0</v>
      </c>
      <c r="ES114" s="299">
        <f t="shared" ref="ES114" si="351">SUM(CO114,DC114,DQ114,EE114)</f>
        <v>0</v>
      </c>
      <c r="ET114" s="299">
        <f t="shared" ref="ET114" si="352">SUM(CP114,DD114,DR114,EF114)</f>
        <v>0</v>
      </c>
      <c r="EU114" s="299">
        <f t="shared" ref="EU114" si="353">SUM(CQ114,DE114,DS114,EG114)</f>
        <v>0</v>
      </c>
      <c r="EV114" s="299">
        <f t="shared" ref="EV114" si="354">SUM(CR114,DF114,DT114,EH114)</f>
        <v>0</v>
      </c>
      <c r="EW114" s="299">
        <f t="shared" ref="EW114" si="355">SUM(CS114,DG114,DU114,EI114)</f>
        <v>0</v>
      </c>
      <c r="EX114" s="299">
        <f t="shared" ref="EX114" si="356">SUM(CT114,DH114,DV114,EJ114)</f>
        <v>0</v>
      </c>
      <c r="EY114" s="299">
        <f t="shared" ref="EY114" si="357">SUM(CU114,DI114,DW114,EK114)</f>
        <v>0</v>
      </c>
      <c r="EZ114" s="299">
        <f t="shared" ref="EZ114" si="358">SUM(CV114,DJ114,DX114,EL114)</f>
        <v>0</v>
      </c>
    </row>
    <row r="115" spans="1:156" ht="13.5" thickBot="1" x14ac:dyDescent="0.25">
      <c r="A115" s="43"/>
      <c r="B115" s="30"/>
      <c r="C115" s="30"/>
      <c r="D115" s="30"/>
      <c r="E115" s="30"/>
      <c r="F115" s="30"/>
      <c r="G115" s="63"/>
      <c r="H115" s="310"/>
      <c r="I115" s="302"/>
      <c r="J115" s="299"/>
      <c r="K115" s="299"/>
      <c r="L115" s="299"/>
      <c r="M115" s="299"/>
      <c r="N115" s="299"/>
      <c r="O115" s="103"/>
      <c r="CF115" s="65"/>
    </row>
    <row r="116" spans="1:156" x14ac:dyDescent="0.2">
      <c r="A116" s="43" t="s">
        <v>320</v>
      </c>
      <c r="B116" s="53">
        <f t="shared" ref="B116:G116" si="359">SUM(B110:B115)</f>
        <v>0</v>
      </c>
      <c r="C116" s="53">
        <f t="shared" si="359"/>
        <v>0</v>
      </c>
      <c r="D116" s="53">
        <f t="shared" si="359"/>
        <v>0</v>
      </c>
      <c r="E116" s="53">
        <f t="shared" si="359"/>
        <v>0</v>
      </c>
      <c r="F116" s="53">
        <f t="shared" si="359"/>
        <v>0</v>
      </c>
      <c r="G116" s="66">
        <f t="shared" si="359"/>
        <v>0</v>
      </c>
      <c r="H116" s="313">
        <f>SUM(H110:H115)</f>
        <v>0</v>
      </c>
      <c r="I116" s="302"/>
      <c r="J116" s="299">
        <f>SUM(J110:J115)</f>
        <v>0</v>
      </c>
      <c r="K116" s="299">
        <f>SUM(K110:K115)</f>
        <v>0</v>
      </c>
      <c r="L116" s="299">
        <f>SUM(L110:L115)</f>
        <v>0</v>
      </c>
      <c r="M116" s="299">
        <f>SUM(M110:M115)</f>
        <v>0</v>
      </c>
      <c r="N116" s="299">
        <f>SUM(N110:N115)</f>
        <v>0</v>
      </c>
      <c r="O116" s="304">
        <f>IF(G116=0,0,N116/G116)</f>
        <v>0</v>
      </c>
      <c r="R116" s="105">
        <f>SUM(R110:R115)</f>
        <v>0</v>
      </c>
      <c r="S116" s="105">
        <f t="shared" ref="S116:AD116" si="360">SUM(S110:S115)</f>
        <v>0</v>
      </c>
      <c r="T116" s="105">
        <f t="shared" si="360"/>
        <v>0</v>
      </c>
      <c r="U116" s="105">
        <f t="shared" si="360"/>
        <v>0</v>
      </c>
      <c r="V116" s="105">
        <f t="shared" si="360"/>
        <v>0</v>
      </c>
      <c r="W116" s="105">
        <f t="shared" si="360"/>
        <v>0</v>
      </c>
      <c r="X116" s="105">
        <f t="shared" si="360"/>
        <v>0</v>
      </c>
      <c r="Y116" s="105">
        <f t="shared" si="360"/>
        <v>0</v>
      </c>
      <c r="Z116" s="105">
        <f t="shared" si="360"/>
        <v>0</v>
      </c>
      <c r="AA116" s="105">
        <f t="shared" si="360"/>
        <v>0</v>
      </c>
      <c r="AB116" s="105">
        <f t="shared" si="360"/>
        <v>0</v>
      </c>
      <c r="AC116" s="105">
        <f t="shared" si="360"/>
        <v>0</v>
      </c>
      <c r="AD116" s="105">
        <f t="shared" si="360"/>
        <v>0</v>
      </c>
      <c r="AF116" s="105">
        <f t="shared" ref="AF116:AR116" si="361">SUM(AF110:AF115)</f>
        <v>0</v>
      </c>
      <c r="AG116" s="105">
        <f t="shared" si="361"/>
        <v>0</v>
      </c>
      <c r="AH116" s="105">
        <f t="shared" si="361"/>
        <v>0</v>
      </c>
      <c r="AI116" s="105">
        <f t="shared" si="361"/>
        <v>0</v>
      </c>
      <c r="AJ116" s="105">
        <f t="shared" si="361"/>
        <v>0</v>
      </c>
      <c r="AK116" s="105">
        <f t="shared" si="361"/>
        <v>0</v>
      </c>
      <c r="AL116" s="105">
        <f t="shared" si="361"/>
        <v>0</v>
      </c>
      <c r="AM116" s="105">
        <f t="shared" si="361"/>
        <v>0</v>
      </c>
      <c r="AN116" s="105">
        <f t="shared" si="361"/>
        <v>0</v>
      </c>
      <c r="AO116" s="105">
        <f t="shared" si="361"/>
        <v>0</v>
      </c>
      <c r="AP116" s="105">
        <f t="shared" si="361"/>
        <v>0</v>
      </c>
      <c r="AQ116" s="105">
        <f t="shared" si="361"/>
        <v>0</v>
      </c>
      <c r="AR116" s="105">
        <f t="shared" si="361"/>
        <v>0</v>
      </c>
      <c r="AT116" s="105">
        <f t="shared" ref="AT116:BF116" si="362">SUM(AT110:AT115)</f>
        <v>0</v>
      </c>
      <c r="AU116" s="105">
        <f t="shared" si="362"/>
        <v>0</v>
      </c>
      <c r="AV116" s="105">
        <f t="shared" si="362"/>
        <v>0</v>
      </c>
      <c r="AW116" s="105">
        <f t="shared" si="362"/>
        <v>0</v>
      </c>
      <c r="AX116" s="105">
        <f t="shared" si="362"/>
        <v>0</v>
      </c>
      <c r="AY116" s="105">
        <f t="shared" si="362"/>
        <v>0</v>
      </c>
      <c r="AZ116" s="105">
        <f t="shared" si="362"/>
        <v>0</v>
      </c>
      <c r="BA116" s="105">
        <f t="shared" si="362"/>
        <v>0</v>
      </c>
      <c r="BB116" s="105">
        <f t="shared" si="362"/>
        <v>0</v>
      </c>
      <c r="BC116" s="105">
        <f t="shared" si="362"/>
        <v>0</v>
      </c>
      <c r="BD116" s="105">
        <f t="shared" si="362"/>
        <v>0</v>
      </c>
      <c r="BE116" s="105">
        <f t="shared" si="362"/>
        <v>0</v>
      </c>
      <c r="BF116" s="105">
        <f t="shared" si="362"/>
        <v>0</v>
      </c>
      <c r="BH116" s="105">
        <f t="shared" ref="BH116:BT116" si="363">SUM(BH110:BH115)</f>
        <v>0</v>
      </c>
      <c r="BI116" s="105">
        <f t="shared" si="363"/>
        <v>0</v>
      </c>
      <c r="BJ116" s="105">
        <f t="shared" si="363"/>
        <v>0</v>
      </c>
      <c r="BK116" s="105">
        <f t="shared" si="363"/>
        <v>0</v>
      </c>
      <c r="BL116" s="105">
        <f t="shared" si="363"/>
        <v>0</v>
      </c>
      <c r="BM116" s="105">
        <f t="shared" si="363"/>
        <v>0</v>
      </c>
      <c r="BN116" s="105">
        <f t="shared" si="363"/>
        <v>0</v>
      </c>
      <c r="BO116" s="105">
        <f t="shared" si="363"/>
        <v>0</v>
      </c>
      <c r="BP116" s="105">
        <f t="shared" si="363"/>
        <v>0</v>
      </c>
      <c r="BQ116" s="105">
        <f t="shared" si="363"/>
        <v>0</v>
      </c>
      <c r="BR116" s="105">
        <f t="shared" si="363"/>
        <v>0</v>
      </c>
      <c r="BS116" s="105">
        <f t="shared" si="363"/>
        <v>0</v>
      </c>
      <c r="BT116" s="105">
        <f t="shared" si="363"/>
        <v>0</v>
      </c>
      <c r="BV116" s="105">
        <f t="shared" ref="BV116:CH116" si="364">SUM(BV110:BV115)</f>
        <v>0</v>
      </c>
      <c r="BW116" s="105">
        <f t="shared" si="364"/>
        <v>0</v>
      </c>
      <c r="BX116" s="105">
        <f t="shared" si="364"/>
        <v>0</v>
      </c>
      <c r="BY116" s="105">
        <f t="shared" si="364"/>
        <v>0</v>
      </c>
      <c r="BZ116" s="105">
        <f t="shared" si="364"/>
        <v>0</v>
      </c>
      <c r="CA116" s="105">
        <f t="shared" si="364"/>
        <v>0</v>
      </c>
      <c r="CB116" s="105">
        <f t="shared" si="364"/>
        <v>0</v>
      </c>
      <c r="CC116" s="105">
        <f t="shared" si="364"/>
        <v>0</v>
      </c>
      <c r="CD116" s="105">
        <f t="shared" si="364"/>
        <v>0</v>
      </c>
      <c r="CE116" s="105">
        <f t="shared" si="364"/>
        <v>0</v>
      </c>
      <c r="CF116" s="105">
        <f t="shared" si="364"/>
        <v>0</v>
      </c>
      <c r="CG116" s="105">
        <f t="shared" si="364"/>
        <v>0</v>
      </c>
      <c r="CH116" s="105">
        <f t="shared" si="364"/>
        <v>0</v>
      </c>
      <c r="CJ116" s="105">
        <f t="shared" ref="CJ116:CV116" si="365">SUM(CJ110:CJ115)</f>
        <v>0</v>
      </c>
      <c r="CK116" s="105">
        <f t="shared" si="365"/>
        <v>0</v>
      </c>
      <c r="CL116" s="105">
        <f t="shared" si="365"/>
        <v>0</v>
      </c>
      <c r="CM116" s="105">
        <f t="shared" si="365"/>
        <v>0</v>
      </c>
      <c r="CN116" s="105">
        <f t="shared" si="365"/>
        <v>0</v>
      </c>
      <c r="CO116" s="105">
        <f t="shared" si="365"/>
        <v>0</v>
      </c>
      <c r="CP116" s="105">
        <f t="shared" si="365"/>
        <v>0</v>
      </c>
      <c r="CQ116" s="105">
        <f t="shared" si="365"/>
        <v>0</v>
      </c>
      <c r="CR116" s="105">
        <f t="shared" si="365"/>
        <v>0</v>
      </c>
      <c r="CS116" s="105">
        <f t="shared" si="365"/>
        <v>0</v>
      </c>
      <c r="CT116" s="105">
        <f t="shared" si="365"/>
        <v>0</v>
      </c>
      <c r="CU116" s="105">
        <f t="shared" si="365"/>
        <v>0</v>
      </c>
      <c r="CV116" s="105">
        <f t="shared" si="365"/>
        <v>0</v>
      </c>
      <c r="CX116" s="105">
        <f t="shared" ref="CX116:DJ116" si="366">SUM(CX110:CX115)</f>
        <v>0</v>
      </c>
      <c r="CY116" s="105">
        <f t="shared" si="366"/>
        <v>0</v>
      </c>
      <c r="CZ116" s="105">
        <f t="shared" si="366"/>
        <v>0</v>
      </c>
      <c r="DA116" s="105">
        <f t="shared" si="366"/>
        <v>0</v>
      </c>
      <c r="DB116" s="105">
        <f t="shared" si="366"/>
        <v>0</v>
      </c>
      <c r="DC116" s="105">
        <f t="shared" si="366"/>
        <v>0</v>
      </c>
      <c r="DD116" s="105">
        <f t="shared" si="366"/>
        <v>0</v>
      </c>
      <c r="DE116" s="105">
        <f t="shared" si="366"/>
        <v>0</v>
      </c>
      <c r="DF116" s="105">
        <f t="shared" si="366"/>
        <v>0</v>
      </c>
      <c r="DG116" s="105">
        <f t="shared" si="366"/>
        <v>0</v>
      </c>
      <c r="DH116" s="105">
        <f t="shared" si="366"/>
        <v>0</v>
      </c>
      <c r="DI116" s="105">
        <f t="shared" si="366"/>
        <v>0</v>
      </c>
      <c r="DJ116" s="105">
        <f t="shared" si="366"/>
        <v>0</v>
      </c>
      <c r="DL116" s="105">
        <f t="shared" ref="DL116:DX116" si="367">SUM(DL110:DL115)</f>
        <v>0</v>
      </c>
      <c r="DM116" s="105">
        <f t="shared" si="367"/>
        <v>0</v>
      </c>
      <c r="DN116" s="105">
        <f t="shared" si="367"/>
        <v>0</v>
      </c>
      <c r="DO116" s="105">
        <f t="shared" si="367"/>
        <v>0</v>
      </c>
      <c r="DP116" s="105">
        <f t="shared" si="367"/>
        <v>0</v>
      </c>
      <c r="DQ116" s="105">
        <f t="shared" si="367"/>
        <v>0</v>
      </c>
      <c r="DR116" s="105">
        <f t="shared" si="367"/>
        <v>0</v>
      </c>
      <c r="DS116" s="105">
        <f t="shared" si="367"/>
        <v>0</v>
      </c>
      <c r="DT116" s="105">
        <f t="shared" si="367"/>
        <v>0</v>
      </c>
      <c r="DU116" s="105">
        <f t="shared" si="367"/>
        <v>0</v>
      </c>
      <c r="DV116" s="105">
        <f t="shared" si="367"/>
        <v>0</v>
      </c>
      <c r="DW116" s="105">
        <f t="shared" si="367"/>
        <v>0</v>
      </c>
      <c r="DX116" s="105">
        <f t="shared" si="367"/>
        <v>0</v>
      </c>
      <c r="DZ116" s="105">
        <f t="shared" ref="DZ116:EL116" si="368">SUM(DZ110:DZ115)</f>
        <v>0</v>
      </c>
      <c r="EA116" s="105">
        <f t="shared" si="368"/>
        <v>0</v>
      </c>
      <c r="EB116" s="105">
        <f t="shared" si="368"/>
        <v>0</v>
      </c>
      <c r="EC116" s="105">
        <f t="shared" si="368"/>
        <v>0</v>
      </c>
      <c r="ED116" s="105">
        <f t="shared" si="368"/>
        <v>0</v>
      </c>
      <c r="EE116" s="105">
        <f t="shared" si="368"/>
        <v>0</v>
      </c>
      <c r="EF116" s="105">
        <f t="shared" si="368"/>
        <v>0</v>
      </c>
      <c r="EG116" s="105">
        <f t="shared" si="368"/>
        <v>0</v>
      </c>
      <c r="EH116" s="105">
        <f t="shared" si="368"/>
        <v>0</v>
      </c>
      <c r="EI116" s="105">
        <f t="shared" si="368"/>
        <v>0</v>
      </c>
      <c r="EJ116" s="105">
        <f t="shared" si="368"/>
        <v>0</v>
      </c>
      <c r="EK116" s="105">
        <f t="shared" si="368"/>
        <v>0</v>
      </c>
      <c r="EL116" s="105">
        <f t="shared" si="368"/>
        <v>0</v>
      </c>
      <c r="EN116" s="105">
        <f t="shared" ref="EN116:EZ116" si="369">SUM(EN110:EN115)</f>
        <v>0</v>
      </c>
      <c r="EO116" s="105">
        <f t="shared" si="369"/>
        <v>0</v>
      </c>
      <c r="EP116" s="105">
        <f t="shared" si="369"/>
        <v>0</v>
      </c>
      <c r="EQ116" s="105">
        <f t="shared" si="369"/>
        <v>0</v>
      </c>
      <c r="ER116" s="105">
        <f t="shared" si="369"/>
        <v>0</v>
      </c>
      <c r="ES116" s="105">
        <f t="shared" si="369"/>
        <v>0</v>
      </c>
      <c r="ET116" s="105">
        <f t="shared" si="369"/>
        <v>0</v>
      </c>
      <c r="EU116" s="105">
        <f t="shared" si="369"/>
        <v>0</v>
      </c>
      <c r="EV116" s="105">
        <f t="shared" si="369"/>
        <v>0</v>
      </c>
      <c r="EW116" s="105">
        <f t="shared" si="369"/>
        <v>0</v>
      </c>
      <c r="EX116" s="105">
        <f t="shared" si="369"/>
        <v>0</v>
      </c>
      <c r="EY116" s="105">
        <f t="shared" si="369"/>
        <v>0</v>
      </c>
      <c r="EZ116" s="105">
        <f t="shared" si="369"/>
        <v>0</v>
      </c>
    </row>
    <row r="117" spans="1:156" x14ac:dyDescent="0.2">
      <c r="A117" s="43" t="s">
        <v>302</v>
      </c>
      <c r="B117" s="29">
        <f>+B116/13*3</f>
        <v>0</v>
      </c>
      <c r="C117" s="29">
        <f t="shared" ref="C117" si="370">+C116/13*3</f>
        <v>0</v>
      </c>
      <c r="D117" s="29">
        <f t="shared" ref="D117" si="371">+D116/13*3</f>
        <v>0</v>
      </c>
      <c r="E117" s="29">
        <f t="shared" ref="E117" si="372">+E116/13*3</f>
        <v>0</v>
      </c>
      <c r="F117" s="29">
        <f t="shared" ref="F117" si="373">+F116/13*3</f>
        <v>0</v>
      </c>
      <c r="G117" s="29">
        <f t="shared" ref="G117" si="374">+G116/13*3</f>
        <v>0</v>
      </c>
      <c r="H117" s="310">
        <f t="shared" ref="H117" si="375">+H116/13.25*3</f>
        <v>0</v>
      </c>
      <c r="I117" s="302"/>
      <c r="J117" s="299"/>
      <c r="K117" s="299"/>
      <c r="L117" s="299"/>
      <c r="M117" s="299"/>
      <c r="N117" s="299"/>
      <c r="O117" s="103"/>
    </row>
    <row r="118" spans="1:156" x14ac:dyDescent="0.2">
      <c r="A118" s="43" t="s">
        <v>303</v>
      </c>
      <c r="B118" s="29">
        <f>+B117/3*4</f>
        <v>0</v>
      </c>
      <c r="C118" s="29">
        <f t="shared" ref="C118" si="376">+C117/3*4</f>
        <v>0</v>
      </c>
      <c r="D118" s="29">
        <f t="shared" ref="D118" si="377">+D117/3*4</f>
        <v>0</v>
      </c>
      <c r="E118" s="29">
        <f t="shared" ref="E118" si="378">+E117/3*4</f>
        <v>0</v>
      </c>
      <c r="F118" s="29">
        <f t="shared" ref="F118" si="379">+F117/3*4</f>
        <v>0</v>
      </c>
      <c r="G118" s="29">
        <f t="shared" ref="G118" si="380">+G117/3*4</f>
        <v>0</v>
      </c>
      <c r="H118" s="310">
        <f t="shared" ref="H118" si="381">+H117/12*17</f>
        <v>0</v>
      </c>
      <c r="I118" s="302"/>
      <c r="J118" s="299"/>
      <c r="K118" s="299"/>
      <c r="L118" s="299"/>
      <c r="M118" s="299"/>
      <c r="N118" s="299"/>
      <c r="O118" s="103"/>
    </row>
    <row r="119" spans="1:156" x14ac:dyDescent="0.2">
      <c r="A119" s="43"/>
      <c r="B119" s="30"/>
      <c r="C119" s="30"/>
      <c r="D119" s="30"/>
      <c r="E119" s="30"/>
      <c r="F119" s="30"/>
      <c r="G119" s="63"/>
      <c r="H119" s="310"/>
      <c r="I119" s="302"/>
      <c r="J119" s="299"/>
      <c r="K119" s="299"/>
      <c r="L119" s="299"/>
      <c r="M119" s="299"/>
      <c r="N119" s="299"/>
      <c r="O119" s="103"/>
    </row>
    <row r="120" spans="1:156" x14ac:dyDescent="0.2">
      <c r="A120" s="43"/>
      <c r="B120" s="30"/>
      <c r="C120" s="30"/>
      <c r="D120" s="30"/>
      <c r="E120" s="30"/>
      <c r="F120" s="30"/>
      <c r="G120" s="63"/>
      <c r="H120" s="310"/>
      <c r="I120" s="302"/>
      <c r="J120" s="299"/>
      <c r="K120" s="299"/>
      <c r="L120" s="299"/>
      <c r="M120" s="299"/>
      <c r="N120" s="299"/>
      <c r="O120" s="103"/>
    </row>
    <row r="121" spans="1:156" x14ac:dyDescent="0.2">
      <c r="A121" s="43"/>
      <c r="B121" s="30"/>
      <c r="C121" s="30"/>
      <c r="D121" s="30"/>
      <c r="E121" s="30"/>
      <c r="F121" s="30"/>
      <c r="G121" s="63"/>
      <c r="H121" s="310"/>
      <c r="I121" s="302"/>
      <c r="J121" s="299"/>
      <c r="K121" s="299"/>
      <c r="L121" s="299"/>
      <c r="M121" s="299"/>
      <c r="N121" s="299"/>
      <c r="O121" s="103"/>
    </row>
    <row r="122" spans="1:156" ht="13.5" thickBot="1" x14ac:dyDescent="0.25">
      <c r="A122" s="43"/>
      <c r="B122" s="30"/>
      <c r="C122" s="30"/>
      <c r="D122" s="30"/>
      <c r="E122" s="30"/>
      <c r="F122" s="30"/>
      <c r="G122" s="63"/>
      <c r="H122" s="310"/>
      <c r="I122" s="302"/>
      <c r="J122" s="299"/>
      <c r="K122" s="299"/>
      <c r="L122" s="299"/>
      <c r="M122" s="299"/>
      <c r="N122" s="299"/>
      <c r="O122" s="103"/>
    </row>
    <row r="123" spans="1:156" x14ac:dyDescent="0.2">
      <c r="A123" s="43" t="s">
        <v>321</v>
      </c>
      <c r="B123" s="53">
        <f>+B116+$B$104+B93+B81+B69+B37+B27+B16</f>
        <v>412880</v>
      </c>
      <c r="C123" s="53">
        <f>+C116+C104+C93+C81+C69+C37+C27+C16</f>
        <v>22620</v>
      </c>
      <c r="D123" s="53">
        <f>+D116+D104+D93+D81+D69+D37+D27+D16</f>
        <v>131971.00850340136</v>
      </c>
      <c r="E123" s="53">
        <f>+E116+E104+E93+E81+E69+E37+E27+E16</f>
        <v>43686.377551020407</v>
      </c>
      <c r="F123" s="53">
        <f>+F116+F104+F93+F81+F69+F37+F27+F16</f>
        <v>5540</v>
      </c>
      <c r="G123" s="66">
        <f>+G116+G104+G93+G81+G69+G37+G27+G16</f>
        <v>616697.38605442178</v>
      </c>
      <c r="H123" s="311"/>
      <c r="I123" s="302"/>
      <c r="J123" s="299">
        <f>+J116+J104+J93+J81+J69+J37+J27+J16</f>
        <v>3700.1843163265307</v>
      </c>
      <c r="K123" s="299">
        <f>+K116+K104+K93+K81+K69+K37+K27+K16</f>
        <v>38235.237935374156</v>
      </c>
      <c r="L123" s="299">
        <f>+L116+L104+L93+L81+L69+L37+L27+L16</f>
        <v>8942.1120977891151</v>
      </c>
      <c r="M123" s="299">
        <f>+M116+M104+M93+M81+M69+M37+M27+M16</f>
        <v>14686.2</v>
      </c>
      <c r="N123" s="299">
        <f>+N116+N104+N93+N81+N69+N37+N27+N16</f>
        <v>65563.734349489794</v>
      </c>
      <c r="O123" s="304">
        <f>IF(G123=0,0,N123/G123)</f>
        <v>0.10631427314612289</v>
      </c>
      <c r="Q123" s="172">
        <f>COUNT(B9:B14,B22:B24,B32:B34,B42:B62,B64:B66,B75:B79,B86:B90,B98:B101,B110:B114)</f>
        <v>55</v>
      </c>
      <c r="R123" s="106">
        <f t="shared" ref="R123:AD123" si="382">+R116+R104+R93+R81+R69+R37+R27+R16</f>
        <v>31760</v>
      </c>
      <c r="S123" s="106">
        <f t="shared" si="382"/>
        <v>31760</v>
      </c>
      <c r="T123" s="106">
        <f t="shared" si="382"/>
        <v>31760</v>
      </c>
      <c r="U123" s="106">
        <f t="shared" si="382"/>
        <v>31760</v>
      </c>
      <c r="V123" s="106">
        <f t="shared" si="382"/>
        <v>31760</v>
      </c>
      <c r="W123" s="106">
        <f t="shared" si="382"/>
        <v>31760</v>
      </c>
      <c r="X123" s="106">
        <f t="shared" si="382"/>
        <v>31760</v>
      </c>
      <c r="Y123" s="106">
        <f t="shared" si="382"/>
        <v>31760</v>
      </c>
      <c r="Z123" s="106">
        <f t="shared" si="382"/>
        <v>31760</v>
      </c>
      <c r="AA123" s="106">
        <f t="shared" si="382"/>
        <v>31760</v>
      </c>
      <c r="AB123" s="106">
        <f t="shared" si="382"/>
        <v>31760</v>
      </c>
      <c r="AC123" s="106">
        <f t="shared" si="382"/>
        <v>31760</v>
      </c>
      <c r="AD123" s="106">
        <f t="shared" si="382"/>
        <v>31760</v>
      </c>
    </row>
    <row r="124" spans="1:156" x14ac:dyDescent="0.2">
      <c r="A124" s="43" t="s">
        <v>322</v>
      </c>
      <c r="B124" s="64">
        <f>+B123/SALES!$X$37</f>
        <v>4.4923526205208945E-2</v>
      </c>
      <c r="C124" s="64">
        <f>+C123/SALES!$X$37</f>
        <v>2.4611755540637141E-3</v>
      </c>
      <c r="D124" s="64">
        <f>+D123/SALES!$X$37</f>
        <v>1.4359143234911846E-2</v>
      </c>
      <c r="E124" s="64">
        <f>+E123/SALES!$X$37</f>
        <v>4.7533087742780396E-3</v>
      </c>
      <c r="F124" s="64">
        <f>+F123/SALES!$X$37</f>
        <v>6.0278128070349142E-4</v>
      </c>
      <c r="G124" s="64">
        <f>+G123/SALES!$X$37</f>
        <v>6.7099935049166032E-2</v>
      </c>
      <c r="H124" s="314"/>
      <c r="I124" s="302"/>
      <c r="J124" s="315"/>
      <c r="K124" s="315"/>
      <c r="L124" s="315"/>
      <c r="M124" s="315"/>
      <c r="N124" s="299"/>
      <c r="O124" s="103"/>
    </row>
    <row r="125" spans="1:156" x14ac:dyDescent="0.2">
      <c r="A125" s="30"/>
      <c r="B125" s="30"/>
      <c r="C125" s="30"/>
      <c r="D125" s="30"/>
      <c r="E125" s="30"/>
      <c r="F125" s="30"/>
      <c r="G125" s="63"/>
      <c r="H125" s="310"/>
      <c r="I125" s="302"/>
      <c r="J125" s="315"/>
      <c r="K125" s="315"/>
      <c r="L125" s="315"/>
      <c r="M125" s="315"/>
      <c r="N125" s="299"/>
      <c r="O125" s="103"/>
    </row>
    <row r="126" spans="1:156" x14ac:dyDescent="0.2">
      <c r="A126" s="30"/>
      <c r="B126" s="30"/>
      <c r="C126" s="30"/>
      <c r="D126" s="30"/>
      <c r="E126" s="30"/>
      <c r="F126" s="30"/>
      <c r="G126" s="63"/>
      <c r="H126" s="310"/>
      <c r="I126" s="302"/>
      <c r="J126" s="103"/>
      <c r="K126" s="103"/>
      <c r="L126" s="103"/>
      <c r="M126" s="103"/>
      <c r="N126" s="299"/>
      <c r="O126" s="103"/>
    </row>
    <row r="127" spans="1:156" x14ac:dyDescent="0.2">
      <c r="G127" s="174"/>
      <c r="H127" s="227"/>
      <c r="I127" s="316"/>
      <c r="N127" s="227"/>
    </row>
    <row r="128" spans="1:156" x14ac:dyDescent="0.2">
      <c r="G128" s="174"/>
      <c r="H128" s="227"/>
      <c r="I128" s="316"/>
      <c r="N128" s="227"/>
    </row>
    <row r="129" spans="7:7" x14ac:dyDescent="0.2">
      <c r="G129" s="174"/>
    </row>
    <row r="130" spans="7:7" x14ac:dyDescent="0.2">
      <c r="G130" s="174"/>
    </row>
    <row r="131" spans="7:7" x14ac:dyDescent="0.2">
      <c r="G131" s="174"/>
    </row>
    <row r="132" spans="7:7" x14ac:dyDescent="0.2">
      <c r="G132" s="174"/>
    </row>
    <row r="133" spans="7:7" x14ac:dyDescent="0.2">
      <c r="G133" s="174"/>
    </row>
    <row r="134" spans="7:7" x14ac:dyDescent="0.2">
      <c r="G134" s="174"/>
    </row>
    <row r="135" spans="7:7" x14ac:dyDescent="0.2">
      <c r="G135" s="174"/>
    </row>
    <row r="136" spans="7:7" x14ac:dyDescent="0.2">
      <c r="G136" s="174"/>
    </row>
    <row r="137" spans="7:7" x14ac:dyDescent="0.2">
      <c r="G137" s="174"/>
    </row>
    <row r="138" spans="7:7" x14ac:dyDescent="0.2">
      <c r="G138" s="174"/>
    </row>
    <row r="139" spans="7:7" x14ac:dyDescent="0.2">
      <c r="G139" s="174"/>
    </row>
    <row r="140" spans="7:7" x14ac:dyDescent="0.2">
      <c r="G140" s="174"/>
    </row>
    <row r="141" spans="7:7" x14ac:dyDescent="0.2">
      <c r="G141" s="174"/>
    </row>
    <row r="142" spans="7:7" x14ac:dyDescent="0.2">
      <c r="G142" s="174"/>
    </row>
    <row r="143" spans="7:7" x14ac:dyDescent="0.2">
      <c r="G143" s="174"/>
    </row>
    <row r="144" spans="7:7" x14ac:dyDescent="0.2">
      <c r="G144" s="174"/>
    </row>
    <row r="145" spans="7:7" x14ac:dyDescent="0.2">
      <c r="G145" s="174"/>
    </row>
    <row r="146" spans="7:7" x14ac:dyDescent="0.2">
      <c r="G146" s="174"/>
    </row>
    <row r="147" spans="7:7" x14ac:dyDescent="0.2">
      <c r="G147" s="174"/>
    </row>
    <row r="148" spans="7:7" x14ac:dyDescent="0.2">
      <c r="G148" s="174"/>
    </row>
    <row r="149" spans="7:7" x14ac:dyDescent="0.2">
      <c r="G149" s="174"/>
    </row>
    <row r="150" spans="7:7" x14ac:dyDescent="0.2">
      <c r="G150" s="174"/>
    </row>
    <row r="151" spans="7:7" x14ac:dyDescent="0.2">
      <c r="G151" s="174"/>
    </row>
    <row r="152" spans="7:7" x14ac:dyDescent="0.2">
      <c r="G152" s="174"/>
    </row>
    <row r="153" spans="7:7" x14ac:dyDescent="0.2">
      <c r="G153" s="174"/>
    </row>
    <row r="154" spans="7:7" x14ac:dyDescent="0.2">
      <c r="G154" s="174"/>
    </row>
    <row r="155" spans="7:7" x14ac:dyDescent="0.2">
      <c r="G155" s="174"/>
    </row>
    <row r="156" spans="7:7" x14ac:dyDescent="0.2">
      <c r="G156" s="174"/>
    </row>
    <row r="157" spans="7:7" x14ac:dyDescent="0.2">
      <c r="G157" s="174"/>
    </row>
    <row r="158" spans="7:7" x14ac:dyDescent="0.2">
      <c r="G158" s="174"/>
    </row>
    <row r="159" spans="7:7" x14ac:dyDescent="0.2">
      <c r="G159" s="174"/>
    </row>
    <row r="160" spans="7:7" x14ac:dyDescent="0.2">
      <c r="G160" s="174"/>
    </row>
    <row r="161" spans="7:7" x14ac:dyDescent="0.2">
      <c r="G161" s="174"/>
    </row>
    <row r="162" spans="7:7" x14ac:dyDescent="0.2">
      <c r="G162" s="174"/>
    </row>
    <row r="163" spans="7:7" x14ac:dyDescent="0.2">
      <c r="G163" s="174"/>
    </row>
    <row r="164" spans="7:7" x14ac:dyDescent="0.2">
      <c r="G164" s="174"/>
    </row>
    <row r="165" spans="7:7" x14ac:dyDescent="0.2">
      <c r="G165" s="174"/>
    </row>
    <row r="166" spans="7:7" x14ac:dyDescent="0.2">
      <c r="G166" s="174"/>
    </row>
    <row r="167" spans="7:7" x14ac:dyDescent="0.2">
      <c r="G167" s="174"/>
    </row>
    <row r="168" spans="7:7" x14ac:dyDescent="0.2">
      <c r="G168" s="174"/>
    </row>
    <row r="169" spans="7:7" x14ac:dyDescent="0.2">
      <c r="G169" s="174"/>
    </row>
    <row r="170" spans="7:7" x14ac:dyDescent="0.2">
      <c r="G170" s="174"/>
    </row>
    <row r="171" spans="7:7" x14ac:dyDescent="0.2">
      <c r="G171" s="174"/>
    </row>
    <row r="172" spans="7:7" x14ac:dyDescent="0.2">
      <c r="G172" s="174"/>
    </row>
    <row r="173" spans="7:7" x14ac:dyDescent="0.2">
      <c r="G173" s="174"/>
    </row>
    <row r="174" spans="7:7" x14ac:dyDescent="0.2">
      <c r="G174" s="174"/>
    </row>
    <row r="175" spans="7:7" x14ac:dyDescent="0.2">
      <c r="G175" s="174"/>
    </row>
    <row r="176" spans="7:7" x14ac:dyDescent="0.2">
      <c r="G176" s="174"/>
    </row>
    <row r="177" spans="7:7" x14ac:dyDescent="0.2">
      <c r="G177" s="174"/>
    </row>
    <row r="178" spans="7:7" x14ac:dyDescent="0.2">
      <c r="G178" s="174"/>
    </row>
    <row r="179" spans="7:7" x14ac:dyDescent="0.2">
      <c r="G179" s="174"/>
    </row>
    <row r="180" spans="7:7" x14ac:dyDescent="0.2">
      <c r="G180" s="174"/>
    </row>
    <row r="181" spans="7:7" x14ac:dyDescent="0.2">
      <c r="G181" s="174"/>
    </row>
    <row r="182" spans="7:7" x14ac:dyDescent="0.2">
      <c r="G182" s="174"/>
    </row>
    <row r="183" spans="7:7" x14ac:dyDescent="0.2">
      <c r="G183" s="174"/>
    </row>
    <row r="184" spans="7:7" x14ac:dyDescent="0.2">
      <c r="G184" s="174"/>
    </row>
    <row r="185" spans="7:7" x14ac:dyDescent="0.2">
      <c r="G185" s="174"/>
    </row>
    <row r="186" spans="7:7" x14ac:dyDescent="0.2">
      <c r="G186" s="174"/>
    </row>
    <row r="187" spans="7:7" x14ac:dyDescent="0.2">
      <c r="G187" s="174"/>
    </row>
    <row r="188" spans="7:7" x14ac:dyDescent="0.2">
      <c r="G188" s="174"/>
    </row>
    <row r="189" spans="7:7" x14ac:dyDescent="0.2">
      <c r="G189" s="174"/>
    </row>
    <row r="190" spans="7:7" x14ac:dyDescent="0.2">
      <c r="G190" s="174"/>
    </row>
    <row r="191" spans="7:7" x14ac:dyDescent="0.2">
      <c r="G191" s="174"/>
    </row>
    <row r="192" spans="7:7" x14ac:dyDescent="0.2">
      <c r="G192" s="174"/>
    </row>
    <row r="193" spans="7:7" x14ac:dyDescent="0.2">
      <c r="G193" s="174"/>
    </row>
    <row r="194" spans="7:7" x14ac:dyDescent="0.2">
      <c r="G194" s="174"/>
    </row>
    <row r="195" spans="7:7" x14ac:dyDescent="0.2">
      <c r="G195" s="174"/>
    </row>
    <row r="196" spans="7:7" x14ac:dyDescent="0.2">
      <c r="G196" s="174"/>
    </row>
    <row r="197" spans="7:7" x14ac:dyDescent="0.2">
      <c r="G197" s="174"/>
    </row>
    <row r="198" spans="7:7" x14ac:dyDescent="0.2">
      <c r="G198" s="174"/>
    </row>
    <row r="199" spans="7:7" x14ac:dyDescent="0.2">
      <c r="G199" s="174"/>
    </row>
    <row r="200" spans="7:7" x14ac:dyDescent="0.2">
      <c r="G200" s="174"/>
    </row>
    <row r="201" spans="7:7" x14ac:dyDescent="0.2">
      <c r="G201" s="174"/>
    </row>
    <row r="202" spans="7:7" x14ac:dyDescent="0.2">
      <c r="G202" s="174"/>
    </row>
    <row r="203" spans="7:7" x14ac:dyDescent="0.2">
      <c r="G203" s="174"/>
    </row>
    <row r="204" spans="7:7" x14ac:dyDescent="0.2">
      <c r="G204" s="174"/>
    </row>
    <row r="205" spans="7:7" x14ac:dyDescent="0.2">
      <c r="G205" s="174"/>
    </row>
    <row r="206" spans="7:7" x14ac:dyDescent="0.2">
      <c r="G206" s="174"/>
    </row>
    <row r="207" spans="7:7" x14ac:dyDescent="0.2">
      <c r="G207" s="174"/>
    </row>
    <row r="208" spans="7:7" x14ac:dyDescent="0.2">
      <c r="G208" s="174"/>
    </row>
    <row r="209" spans="7:7" x14ac:dyDescent="0.2">
      <c r="G209" s="174"/>
    </row>
    <row r="210" spans="7:7" x14ac:dyDescent="0.2">
      <c r="G210" s="174"/>
    </row>
    <row r="211" spans="7:7" x14ac:dyDescent="0.2">
      <c r="G211" s="174"/>
    </row>
    <row r="212" spans="7:7" x14ac:dyDescent="0.2">
      <c r="G212" s="174"/>
    </row>
    <row r="213" spans="7:7" x14ac:dyDescent="0.2">
      <c r="G213" s="174"/>
    </row>
    <row r="214" spans="7:7" x14ac:dyDescent="0.2">
      <c r="G214" s="174"/>
    </row>
    <row r="215" spans="7:7" x14ac:dyDescent="0.2">
      <c r="G215" s="174"/>
    </row>
    <row r="216" spans="7:7" x14ac:dyDescent="0.2">
      <c r="G216" s="174"/>
    </row>
    <row r="217" spans="7:7" x14ac:dyDescent="0.2">
      <c r="G217" s="174"/>
    </row>
    <row r="218" spans="7:7" x14ac:dyDescent="0.2">
      <c r="G218" s="174"/>
    </row>
    <row r="219" spans="7:7" x14ac:dyDescent="0.2">
      <c r="G219" s="174"/>
    </row>
    <row r="220" spans="7:7" x14ac:dyDescent="0.2">
      <c r="G220" s="174"/>
    </row>
    <row r="221" spans="7:7" x14ac:dyDescent="0.2">
      <c r="G221" s="174"/>
    </row>
  </sheetData>
  <sheetProtection algorithmName="SHA-512" hashValue="VQ+T2dqxMWQss52GOIWmD6qc+OHlfNa9XfGbhzcexxRjY7Rx6gkmBhhjcraa7pJOs0LFJsiOGEc2DVQaVIPFiQ==" saltValue="NVKe40z6DlfE5lLMrVmvMg==" spinCount="100000" sheet="1" formatCells="0" formatColumns="0" formatRows="0"/>
  <mergeCells count="16">
    <mergeCell ref="EN5:EZ5"/>
    <mergeCell ref="BV5:CH5"/>
    <mergeCell ref="A1:G1"/>
    <mergeCell ref="A2:G2"/>
    <mergeCell ref="A3:G3"/>
    <mergeCell ref="A4:G4"/>
    <mergeCell ref="DZ5:EL5"/>
    <mergeCell ref="CJ5:CV5"/>
    <mergeCell ref="CX5:DJ5"/>
    <mergeCell ref="DL5:DX5"/>
    <mergeCell ref="AT5:BF5"/>
    <mergeCell ref="BH5:BT5"/>
    <mergeCell ref="A5:G5"/>
    <mergeCell ref="J2:O2"/>
    <mergeCell ref="R5:AD5"/>
    <mergeCell ref="AF5:AR5"/>
  </mergeCells>
  <phoneticPr fontId="0" type="noConversion"/>
  <hyperlinks>
    <hyperlink ref="A42" location="'SSR 1'!A1" display="'SSR 1'!A1" xr:uid="{00000000-0004-0000-0300-000000000000}"/>
    <hyperlink ref="A43" location="'SSR 2'!A1" display="'SSR 2'!A1" xr:uid="{00000000-0004-0000-0300-000001000000}"/>
    <hyperlink ref="A44" location="'SSR 3'!A1" display="'SSR 3'!A1" xr:uid="{00000000-0004-0000-0300-000002000000}"/>
    <hyperlink ref="A45" location="'SSR 4'!A1" display="'SSR 4'!A1" xr:uid="{00000000-0004-0000-0300-000003000000}"/>
    <hyperlink ref="A46" location="'SSR 5'!A1" display="'SSR 5'!A1" xr:uid="{00000000-0004-0000-0300-000004000000}"/>
    <hyperlink ref="A47" location="'SSR 6'!A1" display="'SSR 6'!A1" xr:uid="{00000000-0004-0000-0300-000005000000}"/>
    <hyperlink ref="A48" location="'SSR 7'!A1" display="'SSR 7'!A1" xr:uid="{00000000-0004-0000-0300-000006000000}"/>
    <hyperlink ref="A49" location="'SSR 8'!A1" display="'SSR 8'!A1" xr:uid="{00000000-0004-0000-0300-000007000000}"/>
    <hyperlink ref="A50" location="'SSR 9'!A1" display="'SSR 9'!A1" xr:uid="{00000000-0004-0000-0300-000008000000}"/>
    <hyperlink ref="A51" location="'SSR 10'!A1" display="'SSR 10'!A1" xr:uid="{00000000-0004-0000-0300-000009000000}"/>
    <hyperlink ref="A52" location="'SSR 11'!A1" display="'SSR 11'!A1" xr:uid="{00000000-0004-0000-0300-00000A000000}"/>
    <hyperlink ref="A53" location="'SSR 12'!A1" display="'SSR 12'!A1" xr:uid="{00000000-0004-0000-0300-00000B000000}"/>
    <hyperlink ref="A54" location="'SSR 13'!A1" display="'SSR 13'!A1" xr:uid="{00000000-0004-0000-0300-00000C000000}"/>
    <hyperlink ref="A55" location="'SSR 14'!A1" display="'SSR 14'!A1" xr:uid="{00000000-0004-0000-0300-00000D000000}"/>
    <hyperlink ref="A56" location="'SSR 15'!A1" display="'SSR 15'!A1" xr:uid="{00000000-0004-0000-0300-00000E000000}"/>
    <hyperlink ref="A57" location="'SSR 16'!A1" display="'SSR 16'!A1" xr:uid="{00000000-0004-0000-0300-00000F000000}"/>
    <hyperlink ref="A58" location="'SSR 17'!A1" display="'SSR 17'!A1" xr:uid="{00000000-0004-0000-0300-000010000000}"/>
    <hyperlink ref="A60" location="'SSR 19'!A1" display="'SSR 19'!A1" xr:uid="{00000000-0004-0000-0300-000011000000}"/>
    <hyperlink ref="A59" location="'SSR 18'!A1" display="'SSR 18'!A1" xr:uid="{00000000-0004-0000-0300-000012000000}"/>
    <hyperlink ref="A9" location="'Production 1'!A1" display="'Production 1'!A1" xr:uid="{00000000-0004-0000-0300-000013000000}"/>
    <hyperlink ref="A10" location="'Production 2'!A1" display="'Production 2'!A1" xr:uid="{00000000-0004-0000-0300-000014000000}"/>
    <hyperlink ref="A11" location="'Production 3'!A1" display="'Production 3'!A1" xr:uid="{00000000-0004-0000-0300-000015000000}"/>
    <hyperlink ref="A12" location="'Production 4'!A1" display="'Production 4'!A1" xr:uid="{00000000-0004-0000-0300-000016000000}"/>
    <hyperlink ref="A13" location="'Production 5'!A1" display="'Production 5'!A1" xr:uid="{00000000-0004-0000-0300-000017000000}"/>
    <hyperlink ref="A22" location="'Installer 1'!A1" display="'Installer 1'!A1" xr:uid="{00000000-0004-0000-0300-000018000000}"/>
    <hyperlink ref="A23" location="'Installer 2'!A1" display="'Installer 2'!A1" xr:uid="{00000000-0004-0000-0300-000019000000}"/>
    <hyperlink ref="A24" location="'Installer 3'!A1" display="'Installer 3'!A1" xr:uid="{00000000-0004-0000-0300-00001A000000}"/>
    <hyperlink ref="A32" location="'Rebuild 1'!A1" display="'Rebuild 1'!A1" xr:uid="{00000000-0004-0000-0300-00001B000000}"/>
    <hyperlink ref="A33" location="'Rebuild 2'!A1" display="'Rebuild 2'!A1" xr:uid="{00000000-0004-0000-0300-00001C000000}"/>
    <hyperlink ref="A34" location="'Rebuild 3'!A1" display="'Rebuild 3'!A1" xr:uid="{00000000-0004-0000-0300-00001D000000}"/>
    <hyperlink ref="A64" location="'Trn 1'!A1" display="'Trn 1'!A1" xr:uid="{00000000-0004-0000-0300-00001E000000}"/>
    <hyperlink ref="A65" location="'Trn 2'!A1" display="'Trn 2'!A1" xr:uid="{00000000-0004-0000-0300-00001F000000}"/>
    <hyperlink ref="A66" location="'Trn 3'!A1" display="'Trn 3'!A1" xr:uid="{00000000-0004-0000-0300-000020000000}"/>
    <hyperlink ref="A75" location="Rtesup1!A1" display="Rtesup1!A1" xr:uid="{00000000-0004-0000-0300-000021000000}"/>
    <hyperlink ref="A76" location="RTEsup2!A1" display="RTEsup2!A1" xr:uid="{00000000-0004-0000-0300-000022000000}"/>
    <hyperlink ref="A98" location="'Office 1'!A1" display="'Office 1'!A1" xr:uid="{00000000-0004-0000-0300-000028000000}"/>
    <hyperlink ref="A99" location="'Office 2'!A1" display="'Office 2'!A1" xr:uid="{00000000-0004-0000-0300-000029000000}"/>
    <hyperlink ref="A100" location="'Office 3'!A1" display="'Office 3'!A1" xr:uid="{00000000-0004-0000-0300-00002A000000}"/>
    <hyperlink ref="A101" location="'Office 4'!A1" display="'Office 4'!A1" xr:uid="{00000000-0004-0000-0300-00002B000000}"/>
    <hyperlink ref="A110" location="'Manager 1'!A1" display="'Manager 1'!A1" xr:uid="{00000000-0004-0000-0300-00002C000000}"/>
    <hyperlink ref="A111" location="'Manager 2'!A1" display="'Manager 2'!A1" xr:uid="{00000000-0004-0000-0300-00002D000000}"/>
    <hyperlink ref="A112" location="'Manager 3'!A1" display="'Manager 3'!A1" xr:uid="{00000000-0004-0000-0300-00002E000000}"/>
    <hyperlink ref="A113" location="'Manager 4'!A1" display="'Manager 4'!A1" xr:uid="{00000000-0004-0000-0300-00002F000000}"/>
    <hyperlink ref="A78" location="rtesup4!A1" display="rtesup4!A1" xr:uid="{00000000-0004-0000-0300-000030000000}"/>
    <hyperlink ref="A77" location="rtesup3!A1" display="rtesup3!A1" xr:uid="{00000000-0004-0000-0300-000031000000}"/>
    <hyperlink ref="A61" location="'SSR 20'!A1" display="'SSR 20'!A1" xr:uid="{00000000-0004-0000-0300-000032000000}"/>
    <hyperlink ref="A114" location="'Manager 5'!A1" display="'Manager 5'!A1" xr:uid="{00000000-0004-0000-0300-000033000000}"/>
    <hyperlink ref="A62" location="'SSR 21'!A1" display="'SSR 21'!A1" xr:uid="{00000000-0004-0000-0300-000034000000}"/>
    <hyperlink ref="A14" location="'Production 6'!A1" display="'Production 6'!A1" xr:uid="{00000000-0004-0000-0300-000035000000}"/>
    <hyperlink ref="A79" location="Rtesup5!A1" display="Rtesup5!A1" xr:uid="{00000000-0004-0000-0300-000036000000}"/>
  </hyperlinks>
  <printOptions horizontalCentered="1"/>
  <pageMargins left="0.25" right="0.26" top="0.19" bottom="0.24" header="0.17" footer="0.16"/>
  <pageSetup scale="60" orientation="portrait" r:id="rId1"/>
  <headerFooter alignWithMargins="0">
    <oddHeader>&amp;R&amp;F&amp;A</oddHeader>
  </headerFooter>
  <rowBreaks count="1" manualBreakCount="1">
    <brk id="84" max="16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1"/>
  </sheetPr>
  <dimension ref="A1:Q126"/>
  <sheetViews>
    <sheetView workbookViewId="0">
      <pane xSplit="15" ySplit="6" topLeftCell="P24" activePane="bottomRight" state="frozen"/>
      <selection pane="topRight" activeCell="P1" sqref="P1"/>
      <selection pane="bottomLeft" activeCell="A7" sqref="A7"/>
      <selection pane="bottomRight" activeCell="T62" sqref="T62"/>
    </sheetView>
  </sheetViews>
  <sheetFormatPr defaultRowHeight="12.75" outlineLevelCol="1" x14ac:dyDescent="0.2"/>
  <cols>
    <col min="1" max="1" width="25.85546875" customWidth="1"/>
    <col min="2" max="2" width="10.140625" customWidth="1"/>
    <col min="3" max="3" width="9.5703125" customWidth="1"/>
    <col min="4" max="4" width="9.85546875" customWidth="1"/>
    <col min="5" max="6" width="9.5703125" customWidth="1"/>
    <col min="7" max="7" width="14.42578125" style="65" customWidth="1"/>
    <col min="8" max="8" width="14" style="147" hidden="1" customWidth="1" outlineLevel="1"/>
    <col min="9" max="9" width="9.7109375" style="175" hidden="1" customWidth="1" outlineLevel="1"/>
    <col min="10" max="10" width="10.28515625" hidden="1" customWidth="1" outlineLevel="1"/>
    <col min="11" max="11" width="11.28515625" hidden="1" customWidth="1" outlineLevel="1"/>
    <col min="12" max="13" width="10.28515625" hidden="1" customWidth="1" outlineLevel="1"/>
    <col min="14" max="14" width="11.28515625" style="147" hidden="1" customWidth="1" outlineLevel="1"/>
    <col min="15" max="15" width="9.140625" hidden="1" customWidth="1" outlineLevel="1"/>
    <col min="16" max="16" width="12.42578125" customWidth="1" collapsed="1"/>
  </cols>
  <sheetData>
    <row r="1" spans="1:16" x14ac:dyDescent="0.2">
      <c r="A1" s="341" t="s">
        <v>271</v>
      </c>
      <c r="B1" s="341"/>
      <c r="C1" s="341"/>
      <c r="D1" s="341"/>
      <c r="E1" s="341"/>
      <c r="F1" s="341"/>
      <c r="G1" s="341"/>
      <c r="H1" s="297"/>
      <c r="I1" s="298"/>
      <c r="J1" s="103"/>
      <c r="K1" s="103"/>
      <c r="L1" s="103"/>
      <c r="M1" s="103"/>
      <c r="N1" s="299"/>
      <c r="O1" s="103"/>
    </row>
    <row r="2" spans="1:16" x14ac:dyDescent="0.2">
      <c r="A2" s="341" t="s">
        <v>272</v>
      </c>
      <c r="B2" s="341"/>
      <c r="C2" s="341"/>
      <c r="D2" s="341"/>
      <c r="E2" s="341"/>
      <c r="F2" s="341"/>
      <c r="G2" s="341"/>
      <c r="H2" s="297"/>
      <c r="I2" s="298"/>
      <c r="J2" s="342" t="s">
        <v>273</v>
      </c>
      <c r="K2" s="342"/>
      <c r="L2" s="342"/>
      <c r="M2" s="342"/>
      <c r="N2" s="342"/>
      <c r="O2" s="342"/>
    </row>
    <row r="3" spans="1:16" x14ac:dyDescent="0.2">
      <c r="A3" s="341">
        <f>INPUT!B3</f>
        <v>2025</v>
      </c>
      <c r="B3" s="341"/>
      <c r="C3" s="341"/>
      <c r="D3" s="341"/>
      <c r="E3" s="341"/>
      <c r="F3" s="341"/>
      <c r="G3" s="341"/>
      <c r="H3" s="300" t="s">
        <v>274</v>
      </c>
      <c r="I3" s="298"/>
      <c r="J3" s="301" t="s">
        <v>275</v>
      </c>
      <c r="K3" s="298" t="s">
        <v>276</v>
      </c>
      <c r="L3" s="103"/>
      <c r="M3" s="301" t="s">
        <v>277</v>
      </c>
      <c r="N3" s="299"/>
      <c r="O3" s="103"/>
    </row>
    <row r="4" spans="1:16" x14ac:dyDescent="0.2">
      <c r="A4" s="341" t="str">
        <f>INPUT!B2</f>
        <v>NEW JERSEY</v>
      </c>
      <c r="B4" s="341"/>
      <c r="C4" s="341"/>
      <c r="D4" s="341"/>
      <c r="E4" s="341"/>
      <c r="F4" s="341"/>
      <c r="G4" s="341"/>
      <c r="H4" s="297"/>
      <c r="I4" s="302"/>
      <c r="J4" s="173">
        <f>VLOOKUP($A$4,'[21]Sui Rate'!$B:$K,9,FALSE)</f>
        <v>7000</v>
      </c>
      <c r="K4" s="173">
        <f>VLOOKUP($A$4,'[21]Sui Rate'!$B:$K,10,FALSE)</f>
        <v>160200</v>
      </c>
      <c r="L4" s="103"/>
      <c r="M4" s="303">
        <f>VLOOKUP($A$4,'[21]Sui Rate'!$B:$E,3,FALSE)</f>
        <v>39800</v>
      </c>
      <c r="N4" s="299"/>
      <c r="O4" s="103"/>
      <c r="P4" s="109"/>
    </row>
    <row r="5" spans="1:16" x14ac:dyDescent="0.2">
      <c r="A5" s="341" t="s">
        <v>278</v>
      </c>
      <c r="B5" s="341"/>
      <c r="C5" s="341"/>
      <c r="D5" s="341"/>
      <c r="E5" s="341"/>
      <c r="F5" s="341"/>
      <c r="G5" s="341"/>
      <c r="H5" s="297"/>
      <c r="I5" s="102"/>
      <c r="J5" s="304">
        <f>VLOOKUP($A$4,'[21]Sui Rate'!$B:$K,6,FALSE)</f>
        <v>6.0000000000000001E-3</v>
      </c>
      <c r="K5" s="304">
        <f>VLOOKUP($A$4,'[21]Sui Rate'!$B:$K,7,FALSE)</f>
        <v>6.2E-2</v>
      </c>
      <c r="L5" s="305">
        <f>VLOOKUP($A$4,'[21]Sui Rate'!$B:$K,8,FALSE)</f>
        <v>1.4500000000000001E-2</v>
      </c>
      <c r="M5" s="306">
        <f>VLOOKUP($A$4,'[21]Sui Rate'!$B:$F,4,FALSE)</f>
        <v>4.1000000000000002E-2</v>
      </c>
      <c r="N5" s="299"/>
      <c r="O5" s="103"/>
      <c r="P5" s="109"/>
    </row>
    <row r="6" spans="1:16" ht="13.5" thickBot="1" x14ac:dyDescent="0.25">
      <c r="A6" s="30"/>
      <c r="B6" s="62" t="s">
        <v>289</v>
      </c>
      <c r="C6" s="62" t="s">
        <v>290</v>
      </c>
      <c r="D6" s="62" t="s">
        <v>291</v>
      </c>
      <c r="E6" s="32" t="s">
        <v>292</v>
      </c>
      <c r="F6" s="62" t="s">
        <v>293</v>
      </c>
      <c r="G6" s="87" t="s">
        <v>21</v>
      </c>
      <c r="H6" s="307" t="s">
        <v>274</v>
      </c>
      <c r="I6" s="308" t="s">
        <v>294</v>
      </c>
      <c r="J6" s="298" t="s">
        <v>295</v>
      </c>
      <c r="K6" s="298" t="s">
        <v>296</v>
      </c>
      <c r="L6" s="298" t="s">
        <v>297</v>
      </c>
      <c r="M6" s="298" t="s">
        <v>298</v>
      </c>
      <c r="N6" s="309" t="s">
        <v>299</v>
      </c>
      <c r="O6" s="103"/>
    </row>
    <row r="7" spans="1:16" x14ac:dyDescent="0.2">
      <c r="A7" s="30"/>
      <c r="B7" s="30"/>
      <c r="C7" s="30"/>
      <c r="D7" s="30"/>
      <c r="E7" s="30"/>
      <c r="F7" s="30"/>
      <c r="G7" s="63"/>
      <c r="H7" s="310"/>
      <c r="I7" s="302"/>
      <c r="J7" s="103"/>
      <c r="K7" s="103"/>
      <c r="L7" s="103"/>
      <c r="M7" s="103"/>
      <c r="N7" s="299"/>
      <c r="O7" s="103"/>
    </row>
    <row r="8" spans="1:16" x14ac:dyDescent="0.2">
      <c r="A8" s="43" t="s">
        <v>300</v>
      </c>
      <c r="B8" s="30"/>
      <c r="C8" s="30"/>
      <c r="D8" s="30"/>
      <c r="E8" s="30"/>
      <c r="F8" s="30"/>
      <c r="G8" s="63"/>
      <c r="H8" s="310"/>
      <c r="I8" s="302"/>
      <c r="J8" s="103"/>
      <c r="K8" s="103"/>
      <c r="L8" s="103"/>
      <c r="M8" s="103"/>
      <c r="N8" s="299"/>
      <c r="O8" s="103"/>
    </row>
    <row r="9" spans="1:16" x14ac:dyDescent="0.2">
      <c r="A9" s="68" t="str">
        <f>+'Production 1'!$B$9</f>
        <v>Cruz Figueroa</v>
      </c>
      <c r="B9" s="29">
        <f>SUM('PR sum'!R9:AD9)</f>
        <v>43680</v>
      </c>
      <c r="C9" s="29">
        <f>SUM('PR sum'!AF9:AR9)</f>
        <v>0</v>
      </c>
      <c r="D9" s="29">
        <f>SUM('PR sum'!AT9:BF9)</f>
        <v>8347.5</v>
      </c>
      <c r="E9" s="29">
        <f>SUM('PR sum'!BH9:BT9)</f>
        <v>0</v>
      </c>
      <c r="F9" s="29">
        <f>SUM('PR sum'!BV9:CH9)</f>
        <v>100</v>
      </c>
      <c r="G9" s="63">
        <f t="shared" ref="G9:G14" si="0">SUM(B9:F9)</f>
        <v>52127.5</v>
      </c>
      <c r="H9" s="310"/>
      <c r="I9" s="302"/>
      <c r="J9" s="299">
        <f t="shared" ref="J9:J14" si="1">$J$5*G9</f>
        <v>312.76499999999999</v>
      </c>
      <c r="K9" s="299">
        <f t="shared" ref="K9:K14" si="2">$K$5*G9</f>
        <v>3231.9050000000002</v>
      </c>
      <c r="L9" s="299">
        <f t="shared" ref="L9:L14" si="3">$L$5*G9</f>
        <v>755.84875</v>
      </c>
      <c r="M9" s="299">
        <f t="shared" ref="M9:M14" si="4">IF(G9&lt;$M$4,G9*$M$5,$M$4*$M$5)</f>
        <v>1631.8000000000002</v>
      </c>
      <c r="N9" s="299">
        <f>SUM(J9:M9)</f>
        <v>5932.3187500000004</v>
      </c>
      <c r="O9" s="103"/>
    </row>
    <row r="10" spans="1:16" x14ac:dyDescent="0.2">
      <c r="A10" s="68" t="str">
        <f>+'Production 2'!$B$9</f>
        <v>Santiago Cera Valencia</v>
      </c>
      <c r="B10" s="29">
        <f>SUM('PR sum'!R10:AD10)</f>
        <v>39520</v>
      </c>
      <c r="C10" s="29">
        <f>SUM('PR sum'!AF10:AR10)</f>
        <v>0</v>
      </c>
      <c r="D10" s="29">
        <f>SUM('PR sum'!AT10:BF10)</f>
        <v>7552.4999999999982</v>
      </c>
      <c r="E10" s="29">
        <f>SUM('PR sum'!BH10:BT10)</f>
        <v>0</v>
      </c>
      <c r="F10" s="29">
        <f>SUM('PR sum'!BV10:CH10)</f>
        <v>100</v>
      </c>
      <c r="G10" s="63">
        <f t="shared" si="0"/>
        <v>47172.5</v>
      </c>
      <c r="H10" s="310"/>
      <c r="I10" s="302"/>
      <c r="J10" s="299">
        <f t="shared" si="1"/>
        <v>283.03500000000003</v>
      </c>
      <c r="K10" s="299">
        <f t="shared" si="2"/>
        <v>2924.6950000000002</v>
      </c>
      <c r="L10" s="299">
        <f t="shared" si="3"/>
        <v>684.00125000000003</v>
      </c>
      <c r="M10" s="299">
        <f t="shared" si="4"/>
        <v>1631.8000000000002</v>
      </c>
      <c r="N10" s="299">
        <f>SUM(J10:M10)</f>
        <v>5523.53125</v>
      </c>
      <c r="O10" s="103"/>
    </row>
    <row r="11" spans="1:16" x14ac:dyDescent="0.2">
      <c r="A11" s="68" t="str">
        <f>+'Production 3'!$B$9</f>
        <v>Michael Rodriguez</v>
      </c>
      <c r="B11" s="29">
        <f>SUM('PR sum'!R11:AD11)</f>
        <v>40560</v>
      </c>
      <c r="C11" s="29">
        <f>SUM('PR sum'!AF11:AR11)</f>
        <v>0</v>
      </c>
      <c r="D11" s="29">
        <f>SUM('PR sum'!AT11:BF11)</f>
        <v>0</v>
      </c>
      <c r="E11" s="29">
        <f>SUM('PR sum'!BH11:BT11)</f>
        <v>0</v>
      </c>
      <c r="F11" s="29">
        <f>SUM('PR sum'!BV11:CH11)</f>
        <v>100</v>
      </c>
      <c r="G11" s="63">
        <f t="shared" si="0"/>
        <v>40660</v>
      </c>
      <c r="H11" s="310"/>
      <c r="I11" s="302"/>
      <c r="J11" s="299">
        <f t="shared" si="1"/>
        <v>243.96</v>
      </c>
      <c r="K11" s="299">
        <f t="shared" si="2"/>
        <v>2520.92</v>
      </c>
      <c r="L11" s="299">
        <f t="shared" si="3"/>
        <v>589.57000000000005</v>
      </c>
      <c r="M11" s="299">
        <f t="shared" si="4"/>
        <v>1631.8000000000002</v>
      </c>
      <c r="N11" s="299">
        <f>SUM(J11:M11)</f>
        <v>4986.25</v>
      </c>
      <c r="O11" s="103"/>
    </row>
    <row r="12" spans="1:16" x14ac:dyDescent="0.2">
      <c r="A12" s="68" t="str">
        <f>+'Production 4'!$B$9</f>
        <v>Jason Lucero</v>
      </c>
      <c r="B12" s="29">
        <f>SUM('PR sum'!R12:AD12)</f>
        <v>39520</v>
      </c>
      <c r="C12" s="29">
        <f>SUM('PR sum'!AF12:AR12)</f>
        <v>0</v>
      </c>
      <c r="D12" s="29">
        <f>SUM('PR sum'!AT12:BF12)</f>
        <v>7552.4999999999982</v>
      </c>
      <c r="E12" s="29">
        <f>SUM('PR sum'!BH12:BT12)</f>
        <v>0</v>
      </c>
      <c r="F12" s="29">
        <f>SUM('PR sum'!BV12:CH12)</f>
        <v>100</v>
      </c>
      <c r="G12" s="63">
        <f t="shared" si="0"/>
        <v>47172.5</v>
      </c>
      <c r="H12" s="310"/>
      <c r="I12" s="302"/>
      <c r="J12" s="299">
        <f t="shared" si="1"/>
        <v>283.03500000000003</v>
      </c>
      <c r="K12" s="299">
        <f t="shared" si="2"/>
        <v>2924.6950000000002</v>
      </c>
      <c r="L12" s="299">
        <f t="shared" si="3"/>
        <v>684.00125000000003</v>
      </c>
      <c r="M12" s="299">
        <f t="shared" si="4"/>
        <v>1631.8000000000002</v>
      </c>
      <c r="N12" s="299">
        <f>SUM(J12:M12)</f>
        <v>5523.53125</v>
      </c>
      <c r="O12" s="103"/>
    </row>
    <row r="13" spans="1:16" x14ac:dyDescent="0.2">
      <c r="A13" s="68" t="str">
        <f>+'Production 5'!$B$9</f>
        <v>Prod 5</v>
      </c>
      <c r="B13" s="29">
        <f>SUM('PR sum'!R13:AD13)</f>
        <v>0</v>
      </c>
      <c r="C13" s="29">
        <f>SUM('PR sum'!AF13:AR13)</f>
        <v>0</v>
      </c>
      <c r="D13" s="29">
        <f>SUM('PR sum'!AT13:BF13)</f>
        <v>0</v>
      </c>
      <c r="E13" s="29">
        <f>SUM('PR sum'!BH13:BT13)</f>
        <v>0</v>
      </c>
      <c r="F13" s="29">
        <f>SUM('PR sum'!BV13:CH13)</f>
        <v>0</v>
      </c>
      <c r="G13" s="63">
        <f t="shared" si="0"/>
        <v>0</v>
      </c>
      <c r="H13" s="310"/>
      <c r="I13" s="302"/>
      <c r="J13" s="299">
        <f t="shared" si="1"/>
        <v>0</v>
      </c>
      <c r="K13" s="299">
        <f t="shared" si="2"/>
        <v>0</v>
      </c>
      <c r="L13" s="299">
        <f t="shared" si="3"/>
        <v>0</v>
      </c>
      <c r="M13" s="299">
        <f t="shared" si="4"/>
        <v>0</v>
      </c>
      <c r="N13" s="299"/>
      <c r="O13" s="103"/>
    </row>
    <row r="14" spans="1:16" x14ac:dyDescent="0.2">
      <c r="A14" s="68" t="str">
        <f>+'Production 6'!$B$9</f>
        <v>Prod 6</v>
      </c>
      <c r="B14" s="29">
        <f>SUM('PR sum'!R15:AD15)</f>
        <v>0</v>
      </c>
      <c r="C14" s="29">
        <f>SUM('PR sum'!AF15:AR15)</f>
        <v>0</v>
      </c>
      <c r="D14" s="29">
        <f>SUM('PR sum'!AT15:BF15)</f>
        <v>0</v>
      </c>
      <c r="E14" s="29">
        <f>SUM('PR sum'!BH15:BT15)</f>
        <v>0</v>
      </c>
      <c r="F14" s="29">
        <f>SUM('PR sum'!BV15:CH15)</f>
        <v>0</v>
      </c>
      <c r="G14" s="63">
        <f t="shared" si="0"/>
        <v>0</v>
      </c>
      <c r="H14" s="310"/>
      <c r="I14" s="302"/>
      <c r="J14" s="299">
        <f t="shared" si="1"/>
        <v>0</v>
      </c>
      <c r="K14" s="299">
        <f t="shared" si="2"/>
        <v>0</v>
      </c>
      <c r="L14" s="299">
        <f t="shared" si="3"/>
        <v>0</v>
      </c>
      <c r="M14" s="299">
        <f t="shared" si="4"/>
        <v>0</v>
      </c>
      <c r="N14" s="299"/>
      <c r="O14" s="103"/>
    </row>
    <row r="15" spans="1:16" ht="13.5" thickBot="1" x14ac:dyDescent="0.25">
      <c r="A15" s="43"/>
      <c r="B15" s="30"/>
      <c r="C15" s="30"/>
      <c r="D15" s="30"/>
      <c r="E15" s="30"/>
      <c r="F15" s="30"/>
      <c r="G15" s="63"/>
      <c r="H15" s="310"/>
      <c r="I15" s="302"/>
      <c r="J15" s="299"/>
      <c r="K15" s="299"/>
      <c r="L15" s="299"/>
      <c r="M15" s="299"/>
      <c r="N15" s="299"/>
      <c r="O15" s="103"/>
    </row>
    <row r="16" spans="1:16" x14ac:dyDescent="0.2">
      <c r="A16" s="43" t="s">
        <v>301</v>
      </c>
      <c r="B16" s="53">
        <f>SUM($B$9:B15)</f>
        <v>163280</v>
      </c>
      <c r="C16" s="53">
        <f>SUM(C9:C15)</f>
        <v>0</v>
      </c>
      <c r="D16" s="53">
        <f>SUM(D9:D15)</f>
        <v>23452.499999999996</v>
      </c>
      <c r="E16" s="53">
        <f>SUM(E9:E15)</f>
        <v>0</v>
      </c>
      <c r="F16" s="53">
        <f>SUM(F9:F15)</f>
        <v>400</v>
      </c>
      <c r="G16" s="66">
        <f>SUM(G9:G15)</f>
        <v>187132.5</v>
      </c>
      <c r="H16" s="311"/>
      <c r="I16" s="302"/>
      <c r="J16" s="299">
        <f>SUM(J9:J15)</f>
        <v>1122.7950000000001</v>
      </c>
      <c r="K16" s="299">
        <f>SUM(K9:K15)</f>
        <v>11602.215</v>
      </c>
      <c r="L16" s="299">
        <f>SUM(L9:L15)</f>
        <v>2713.4212500000003</v>
      </c>
      <c r="M16" s="299">
        <f>SUM(M9:M15)</f>
        <v>6527.2000000000007</v>
      </c>
      <c r="N16" s="299">
        <f>SUM(N9:N15)</f>
        <v>21965.631249999999</v>
      </c>
      <c r="O16" s="304">
        <f>IF(G16=0,0,N16/G16)</f>
        <v>0.11738009832605238</v>
      </c>
    </row>
    <row r="17" spans="1:15" x14ac:dyDescent="0.2">
      <c r="A17" s="43" t="s">
        <v>302</v>
      </c>
      <c r="B17" s="29">
        <f>+B16/13.25*3</f>
        <v>36969.056603773584</v>
      </c>
      <c r="C17" s="29">
        <f t="shared" ref="C17:G17" si="5">+C16/13.25*3</f>
        <v>0</v>
      </c>
      <c r="D17" s="29">
        <f t="shared" si="5"/>
        <v>5309.9999999999991</v>
      </c>
      <c r="E17" s="29">
        <f t="shared" si="5"/>
        <v>0</v>
      </c>
      <c r="F17" s="29">
        <f t="shared" si="5"/>
        <v>90.566037735849051</v>
      </c>
      <c r="G17" s="63">
        <f t="shared" si="5"/>
        <v>42369.622641509435</v>
      </c>
      <c r="H17" s="310"/>
      <c r="I17" s="302"/>
      <c r="J17" s="299"/>
      <c r="K17" s="299"/>
      <c r="L17" s="299"/>
      <c r="M17" s="299"/>
      <c r="N17" s="299"/>
      <c r="O17" s="304"/>
    </row>
    <row r="18" spans="1:15" x14ac:dyDescent="0.2">
      <c r="A18" s="43" t="s">
        <v>303</v>
      </c>
      <c r="B18" s="29">
        <f t="shared" ref="B18:G18" si="6">+B17/12*17</f>
        <v>52372.83018867924</v>
      </c>
      <c r="C18" s="29">
        <f t="shared" si="6"/>
        <v>0</v>
      </c>
      <c r="D18" s="29">
        <f t="shared" si="6"/>
        <v>7522.4999999999991</v>
      </c>
      <c r="E18" s="29">
        <f t="shared" si="6"/>
        <v>0</v>
      </c>
      <c r="F18" s="29">
        <f t="shared" si="6"/>
        <v>128.30188679245282</v>
      </c>
      <c r="G18" s="63">
        <f t="shared" si="6"/>
        <v>60023.632075471702</v>
      </c>
      <c r="H18" s="310"/>
      <c r="I18" s="302"/>
      <c r="J18" s="299"/>
      <c r="K18" s="299"/>
      <c r="L18" s="299"/>
      <c r="M18" s="299"/>
      <c r="N18" s="299"/>
      <c r="O18" s="304"/>
    </row>
    <row r="19" spans="1:15" x14ac:dyDescent="0.2">
      <c r="A19" s="43"/>
      <c r="B19" s="30"/>
      <c r="C19" s="30"/>
      <c r="D19" s="30"/>
      <c r="E19" s="30"/>
      <c r="F19" s="30"/>
      <c r="G19" s="63"/>
      <c r="H19" s="310"/>
      <c r="I19" s="302"/>
      <c r="J19" s="299"/>
      <c r="K19" s="299"/>
      <c r="L19" s="299"/>
      <c r="M19" s="299"/>
      <c r="N19" s="299"/>
      <c r="O19" s="103"/>
    </row>
    <row r="20" spans="1:15" x14ac:dyDescent="0.2">
      <c r="A20" s="43"/>
      <c r="B20" s="30"/>
      <c r="C20" s="30"/>
      <c r="D20" s="30"/>
      <c r="E20" s="30"/>
      <c r="F20" s="30"/>
      <c r="G20" s="63"/>
      <c r="H20" s="310"/>
      <c r="I20" s="302"/>
      <c r="J20" s="299"/>
      <c r="K20" s="299"/>
      <c r="L20" s="299"/>
      <c r="M20" s="299"/>
      <c r="N20" s="299"/>
      <c r="O20" s="103"/>
    </row>
    <row r="21" spans="1:15" x14ac:dyDescent="0.2">
      <c r="A21" s="43" t="s">
        <v>304</v>
      </c>
      <c r="B21" s="30"/>
      <c r="C21" s="30"/>
      <c r="D21" s="30"/>
      <c r="E21" s="30"/>
      <c r="F21" s="29"/>
      <c r="G21" s="63"/>
      <c r="H21" s="310"/>
      <c r="I21" s="302"/>
      <c r="J21" s="299"/>
      <c r="K21" s="299"/>
      <c r="L21" s="299"/>
      <c r="M21" s="299"/>
      <c r="N21" s="299"/>
      <c r="O21" s="103"/>
    </row>
    <row r="22" spans="1:15" x14ac:dyDescent="0.2">
      <c r="A22" s="68" t="str">
        <f>+'Installer 1'!$B$9</f>
        <v>Kryz Krawczyk</v>
      </c>
      <c r="B22" s="29">
        <f>SUM('PR sum'!R22:AD22)</f>
        <v>53040</v>
      </c>
      <c r="C22" s="29">
        <f>SUM('PR sum'!AF22:AR22)</f>
        <v>0</v>
      </c>
      <c r="D22" s="29">
        <f>SUM('PR sum'!AT22:BF22)</f>
        <v>38250</v>
      </c>
      <c r="E22" s="29">
        <f>SUM('PR sum'!BH22:BT22)</f>
        <v>0</v>
      </c>
      <c r="F22" s="29">
        <f>SUM('PR sum'!BV22:CH22)</f>
        <v>100</v>
      </c>
      <c r="G22" s="63">
        <f>SUM(B22:F22)</f>
        <v>91390</v>
      </c>
      <c r="H22" s="310"/>
      <c r="I22" s="302"/>
      <c r="J22" s="299">
        <f>$J$5*G22</f>
        <v>548.34</v>
      </c>
      <c r="K22" s="299">
        <f>$K$5*G22</f>
        <v>5666.18</v>
      </c>
      <c r="L22" s="299">
        <f>$L$5*G22</f>
        <v>1325.155</v>
      </c>
      <c r="M22" s="299">
        <f>IF(G22&lt;$M$4,G22*$M$5,$M$4*$M$5)</f>
        <v>1631.8000000000002</v>
      </c>
      <c r="N22" s="299">
        <f>SUM(J22:M22)</f>
        <v>9171.4750000000004</v>
      </c>
      <c r="O22" s="103"/>
    </row>
    <row r="23" spans="1:15" x14ac:dyDescent="0.2">
      <c r="A23" s="68" t="str">
        <f>+'Installer 2'!$B$9</f>
        <v>Jevon Stephenson</v>
      </c>
      <c r="B23" s="29">
        <f>SUM('PR sum'!R23:AD23)</f>
        <v>0</v>
      </c>
      <c r="C23" s="29">
        <f>SUM('PR sum'!AF23:AR23)</f>
        <v>0</v>
      </c>
      <c r="D23" s="29">
        <f>SUM('PR sum'!AT23:BF23)</f>
        <v>0</v>
      </c>
      <c r="E23" s="29">
        <f>SUM('PR sum'!BH23:BT23)</f>
        <v>0</v>
      </c>
      <c r="F23" s="29">
        <f>SUM('PR sum'!BV23:CH23)</f>
        <v>0</v>
      </c>
      <c r="G23" s="63">
        <f>SUM(B23:F23)</f>
        <v>0</v>
      </c>
      <c r="H23" s="310"/>
      <c r="I23" s="302"/>
      <c r="J23" s="299">
        <f>$J$5*G23</f>
        <v>0</v>
      </c>
      <c r="K23" s="299">
        <f>$K$5*G23</f>
        <v>0</v>
      </c>
      <c r="L23" s="299">
        <f>$L$5*G23</f>
        <v>0</v>
      </c>
      <c r="M23" s="299">
        <f>IF(G23&lt;$M$4,G23*$M$5,$M$4*$M$5)</f>
        <v>0</v>
      </c>
      <c r="N23" s="299">
        <f>SUM(J23:M23)</f>
        <v>0</v>
      </c>
      <c r="O23" s="103"/>
    </row>
    <row r="24" spans="1:15" x14ac:dyDescent="0.2">
      <c r="A24" s="68" t="str">
        <f>+'Installer 3'!$B$9</f>
        <v>Installer 3</v>
      </c>
      <c r="B24" s="29">
        <f>SUM('PR sum'!R24:AD24)</f>
        <v>0</v>
      </c>
      <c r="C24" s="29">
        <f>SUM('PR sum'!AF24:AR24)</f>
        <v>0</v>
      </c>
      <c r="D24" s="29">
        <f>SUM('PR sum'!AT24:BF24)</f>
        <v>0</v>
      </c>
      <c r="E24" s="29">
        <f>SUM('PR sum'!BH24:BT24)</f>
        <v>0</v>
      </c>
      <c r="F24" s="29">
        <f>SUM('PR sum'!BV24:CH24)</f>
        <v>0</v>
      </c>
      <c r="G24" s="63">
        <f>SUM(B24:F24)</f>
        <v>0</v>
      </c>
      <c r="H24" s="310"/>
      <c r="I24" s="302"/>
      <c r="J24" s="299">
        <f>$J$5*G24</f>
        <v>0</v>
      </c>
      <c r="K24" s="299">
        <f>$K$5*G24</f>
        <v>0</v>
      </c>
      <c r="L24" s="299">
        <f>$L$5*G24</f>
        <v>0</v>
      </c>
      <c r="M24" s="299">
        <f>IF(G24&lt;$M$4,G24*$M$5,$M$4*$M$5)</f>
        <v>0</v>
      </c>
      <c r="N24" s="299">
        <f>SUM(J24:M24)</f>
        <v>0</v>
      </c>
      <c r="O24" s="103"/>
    </row>
    <row r="25" spans="1:15" x14ac:dyDescent="0.2">
      <c r="A25" s="43"/>
      <c r="B25" s="30"/>
      <c r="C25" s="30"/>
      <c r="D25" s="30"/>
      <c r="E25" s="30"/>
      <c r="F25" s="30"/>
      <c r="G25" s="63"/>
      <c r="H25" s="310"/>
      <c r="I25" s="302"/>
      <c r="J25" s="299"/>
      <c r="K25" s="299"/>
      <c r="L25" s="299"/>
      <c r="M25" s="299"/>
      <c r="N25" s="299"/>
      <c r="O25" s="103"/>
    </row>
    <row r="26" spans="1:15" ht="13.5" thickBot="1" x14ac:dyDescent="0.25">
      <c r="A26" s="43"/>
      <c r="B26" s="30"/>
      <c r="C26" s="30"/>
      <c r="D26" s="30"/>
      <c r="E26" s="30"/>
      <c r="F26" s="30"/>
      <c r="G26" s="63"/>
      <c r="H26" s="310"/>
      <c r="I26" s="302"/>
      <c r="J26" s="299"/>
      <c r="K26" s="299"/>
      <c r="L26" s="299"/>
      <c r="M26" s="299"/>
      <c r="N26" s="299"/>
      <c r="O26" s="103"/>
    </row>
    <row r="27" spans="1:15" x14ac:dyDescent="0.2">
      <c r="A27" s="43" t="s">
        <v>305</v>
      </c>
      <c r="B27" s="53">
        <f t="shared" ref="B27:G27" si="7">SUM(B22:B26)</f>
        <v>53040</v>
      </c>
      <c r="C27" s="53">
        <f t="shared" si="7"/>
        <v>0</v>
      </c>
      <c r="D27" s="53">
        <f t="shared" si="7"/>
        <v>38250</v>
      </c>
      <c r="E27" s="53">
        <f t="shared" si="7"/>
        <v>0</v>
      </c>
      <c r="F27" s="53">
        <f t="shared" si="7"/>
        <v>100</v>
      </c>
      <c r="G27" s="66">
        <f t="shared" si="7"/>
        <v>91390</v>
      </c>
      <c r="H27" s="311"/>
      <c r="I27" s="302"/>
      <c r="J27" s="299">
        <f>SUM(J21:J26)</f>
        <v>548.34</v>
      </c>
      <c r="K27" s="299">
        <f>SUM(K21:K26)</f>
        <v>5666.18</v>
      </c>
      <c r="L27" s="299">
        <f>SUM(L21:L26)</f>
        <v>1325.155</v>
      </c>
      <c r="M27" s="299">
        <f>SUM(M21:M26)</f>
        <v>1631.8000000000002</v>
      </c>
      <c r="N27" s="299">
        <f>SUM(N21:N26)</f>
        <v>9171.4750000000004</v>
      </c>
      <c r="O27" s="304">
        <f>IF(G27=0,0,N27/G27)</f>
        <v>0.10035534522376628</v>
      </c>
    </row>
    <row r="28" spans="1:15" x14ac:dyDescent="0.2">
      <c r="A28" s="43" t="s">
        <v>302</v>
      </c>
      <c r="B28" s="29">
        <f t="shared" ref="B28:G28" si="8">+B27/13.25*3</f>
        <v>12009.056603773584</v>
      </c>
      <c r="C28" s="29">
        <f t="shared" si="8"/>
        <v>0</v>
      </c>
      <c r="D28" s="29">
        <f t="shared" si="8"/>
        <v>8660.3773584905666</v>
      </c>
      <c r="E28" s="29">
        <f t="shared" si="8"/>
        <v>0</v>
      </c>
      <c r="F28" s="29">
        <f t="shared" si="8"/>
        <v>22.641509433962263</v>
      </c>
      <c r="G28" s="63">
        <f t="shared" si="8"/>
        <v>20692.07547169811</v>
      </c>
      <c r="H28" s="310"/>
      <c r="I28" s="302"/>
      <c r="J28" s="299"/>
      <c r="K28" s="299"/>
      <c r="L28" s="299"/>
      <c r="M28" s="299"/>
      <c r="N28" s="299"/>
      <c r="O28" s="304"/>
    </row>
    <row r="29" spans="1:15" x14ac:dyDescent="0.2">
      <c r="A29" s="43" t="s">
        <v>303</v>
      </c>
      <c r="B29" s="29">
        <f t="shared" ref="B29:G29" si="9">+B28/12*17</f>
        <v>17012.830188679243</v>
      </c>
      <c r="C29" s="29">
        <f t="shared" si="9"/>
        <v>0</v>
      </c>
      <c r="D29" s="29">
        <f t="shared" si="9"/>
        <v>12268.867924528302</v>
      </c>
      <c r="E29" s="29">
        <f t="shared" si="9"/>
        <v>0</v>
      </c>
      <c r="F29" s="29">
        <f t="shared" si="9"/>
        <v>32.075471698113205</v>
      </c>
      <c r="G29" s="63">
        <f t="shared" si="9"/>
        <v>29313.773584905655</v>
      </c>
      <c r="H29" s="310"/>
      <c r="I29" s="302"/>
      <c r="J29" s="299"/>
      <c r="K29" s="299"/>
      <c r="L29" s="299"/>
      <c r="M29" s="299"/>
      <c r="N29" s="299"/>
      <c r="O29" s="304"/>
    </row>
    <row r="30" spans="1:15" x14ac:dyDescent="0.2">
      <c r="A30" s="43"/>
      <c r="B30" s="30"/>
      <c r="C30" s="30"/>
      <c r="D30" s="30"/>
      <c r="E30" s="30"/>
      <c r="F30" s="30"/>
      <c r="G30" s="63"/>
      <c r="H30" s="310"/>
      <c r="I30" s="302"/>
      <c r="J30" s="299"/>
      <c r="K30" s="299"/>
      <c r="L30" s="299"/>
      <c r="M30" s="299"/>
      <c r="N30" s="299"/>
      <c r="O30" s="103"/>
    </row>
    <row r="31" spans="1:15" x14ac:dyDescent="0.2">
      <c r="A31" s="43" t="s">
        <v>306</v>
      </c>
      <c r="B31" s="30"/>
      <c r="C31" s="30"/>
      <c r="D31" s="30"/>
      <c r="E31" s="30"/>
      <c r="F31" s="30"/>
      <c r="G31" s="63"/>
      <c r="H31" s="310"/>
      <c r="I31" s="302"/>
      <c r="J31" s="299"/>
      <c r="K31" s="299"/>
      <c r="L31" s="299"/>
      <c r="M31" s="299"/>
      <c r="N31" s="299"/>
      <c r="O31" s="103"/>
    </row>
    <row r="32" spans="1:15" x14ac:dyDescent="0.2">
      <c r="A32" s="68" t="str">
        <f>+'Rebuild 1'!$B$9</f>
        <v xml:space="preserve">Ernesto Alfonso </v>
      </c>
      <c r="B32" s="29">
        <f>SUM('PR sum'!R32:AD32)</f>
        <v>53040</v>
      </c>
      <c r="C32" s="29">
        <f>SUM('PR sum'!AF32:AR32)</f>
        <v>0</v>
      </c>
      <c r="D32" s="29">
        <f>SUM('PR sum'!AT32:BF32)</f>
        <v>34424.999999999993</v>
      </c>
      <c r="E32" s="29">
        <f>SUM('PR sum'!BH32:BT32)</f>
        <v>0</v>
      </c>
      <c r="F32" s="29">
        <f>SUM('PR sum'!BV32:CH32)</f>
        <v>0</v>
      </c>
      <c r="G32" s="63">
        <f>SUM(B32:F32)</f>
        <v>87465</v>
      </c>
      <c r="H32" s="310"/>
      <c r="I32" s="302"/>
      <c r="J32" s="299">
        <f>$J$5*G32</f>
        <v>524.79</v>
      </c>
      <c r="K32" s="299">
        <f>$K$5*G32</f>
        <v>5422.83</v>
      </c>
      <c r="L32" s="299">
        <f>$L$5*G32</f>
        <v>1268.2425000000001</v>
      </c>
      <c r="M32" s="299">
        <f>IF(G32&lt;$M$4,G32*$M$5,$M$4*$M$5)</f>
        <v>1631.8000000000002</v>
      </c>
      <c r="N32" s="299">
        <f>SUM(J32:M32)</f>
        <v>8847.6625000000004</v>
      </c>
      <c r="O32" s="103"/>
    </row>
    <row r="33" spans="1:17" x14ac:dyDescent="0.2">
      <c r="A33" s="68" t="str">
        <f>+'Rebuild 2'!$B$9</f>
        <v>Ryan Alvarenga</v>
      </c>
      <c r="B33" s="29">
        <f>SUM('PR sum'!R33:AD33)</f>
        <v>44720</v>
      </c>
      <c r="C33" s="29">
        <f>SUM('PR sum'!AF33:AR33)</f>
        <v>0</v>
      </c>
      <c r="D33" s="29">
        <f>SUM('PR sum'!AT33:BF33)</f>
        <v>8546.2499999999982</v>
      </c>
      <c r="E33" s="29">
        <f>SUM('PR sum'!BH33:BT33)</f>
        <v>11287.499999999998</v>
      </c>
      <c r="F33" s="29">
        <f>SUM('PR sum'!BV33:CH33)</f>
        <v>0</v>
      </c>
      <c r="G33" s="63">
        <f>SUM(B33:F33)</f>
        <v>64553.75</v>
      </c>
      <c r="H33" s="310"/>
      <c r="I33" s="302"/>
      <c r="J33" s="299">
        <f>$J$5*G33</f>
        <v>387.32249999999999</v>
      </c>
      <c r="K33" s="299">
        <f>$K$5*G33</f>
        <v>4002.3325</v>
      </c>
      <c r="L33" s="299">
        <f>$L$5*G33</f>
        <v>936.02937500000007</v>
      </c>
      <c r="M33" s="299">
        <f>IF(G33&lt;$M$4,G33*$M$5,$M$4*$M$5)</f>
        <v>1631.8000000000002</v>
      </c>
      <c r="N33" s="299">
        <f>SUM(J33:M33)</f>
        <v>6957.484375</v>
      </c>
      <c r="O33" s="103"/>
    </row>
    <row r="34" spans="1:17" x14ac:dyDescent="0.2">
      <c r="A34" s="68" t="str">
        <f>+'Rebuild 3'!$B$9</f>
        <v>Rebuild 3</v>
      </c>
      <c r="B34" s="29">
        <f>SUM('PR sum'!R34:AD34)</f>
        <v>0</v>
      </c>
      <c r="C34" s="29">
        <f>SUM('PR sum'!AF34:AR34)</f>
        <v>0</v>
      </c>
      <c r="D34" s="29">
        <f>SUM('PR sum'!AT34:BF34)</f>
        <v>0</v>
      </c>
      <c r="E34" s="29">
        <f>SUM('PR sum'!BH34:BT34)</f>
        <v>0</v>
      </c>
      <c r="F34" s="29">
        <f>SUM('PR sum'!BV34:CH34)</f>
        <v>0</v>
      </c>
      <c r="G34" s="63">
        <f>SUM(B34:F34)</f>
        <v>0</v>
      </c>
      <c r="H34" s="310"/>
      <c r="I34" s="302"/>
      <c r="J34" s="299">
        <f>$J$5*G34</f>
        <v>0</v>
      </c>
      <c r="K34" s="299">
        <f>$K$5*G34</f>
        <v>0</v>
      </c>
      <c r="L34" s="299">
        <f>$L$5*G34</f>
        <v>0</v>
      </c>
      <c r="M34" s="299">
        <f>IF(G34&lt;$M$4,G34*$M$5,$M$4*$M$5)</f>
        <v>0</v>
      </c>
      <c r="N34" s="299">
        <f>SUM(J34:M34)</f>
        <v>0</v>
      </c>
      <c r="O34" s="103"/>
    </row>
    <row r="35" spans="1:17" x14ac:dyDescent="0.2">
      <c r="A35" s="43"/>
      <c r="B35" s="30"/>
      <c r="C35" s="30"/>
      <c r="D35" s="30"/>
      <c r="E35" s="30"/>
      <c r="F35" s="30"/>
      <c r="G35" s="63">
        <f>SUM(B35:F35)</f>
        <v>0</v>
      </c>
      <c r="H35" s="310"/>
      <c r="I35" s="302"/>
      <c r="J35" s="299"/>
      <c r="K35" s="299"/>
      <c r="L35" s="299"/>
      <c r="M35" s="299"/>
      <c r="N35" s="299"/>
      <c r="O35" s="103"/>
    </row>
    <row r="36" spans="1:17" ht="13.5" thickBot="1" x14ac:dyDescent="0.25">
      <c r="A36" s="43"/>
      <c r="B36" s="30"/>
      <c r="C36" s="30"/>
      <c r="D36" s="30"/>
      <c r="E36" s="30"/>
      <c r="F36" s="30"/>
      <c r="G36" s="63"/>
      <c r="H36" s="310"/>
      <c r="I36" s="302"/>
      <c r="J36" s="299"/>
      <c r="K36" s="299"/>
      <c r="L36" s="299"/>
      <c r="M36" s="299"/>
      <c r="N36" s="299"/>
      <c r="O36" s="103"/>
    </row>
    <row r="37" spans="1:17" x14ac:dyDescent="0.2">
      <c r="A37" s="43" t="s">
        <v>307</v>
      </c>
      <c r="B37" s="53">
        <f t="shared" ref="B37:G37" si="10">SUM(B32:B36)</f>
        <v>97760</v>
      </c>
      <c r="C37" s="53">
        <f t="shared" si="10"/>
        <v>0</v>
      </c>
      <c r="D37" s="53">
        <f t="shared" si="10"/>
        <v>42971.249999999993</v>
      </c>
      <c r="E37" s="53">
        <f t="shared" si="10"/>
        <v>11287.499999999998</v>
      </c>
      <c r="F37" s="53">
        <f t="shared" si="10"/>
        <v>0</v>
      </c>
      <c r="G37" s="66">
        <f t="shared" si="10"/>
        <v>152018.75</v>
      </c>
      <c r="H37" s="311"/>
      <c r="I37" s="302"/>
      <c r="J37" s="299">
        <f>SUM(J31:J36)</f>
        <v>912.11249999999995</v>
      </c>
      <c r="K37" s="299">
        <f>SUM(K31:K36)</f>
        <v>9425.1625000000004</v>
      </c>
      <c r="L37" s="299">
        <f>SUM(L31:L36)</f>
        <v>2204.2718750000004</v>
      </c>
      <c r="M37" s="299">
        <f>SUM(M31:M36)</f>
        <v>3263.6000000000004</v>
      </c>
      <c r="N37" s="299">
        <f>SUM(N31:N36)</f>
        <v>15805.146875</v>
      </c>
      <c r="O37" s="304">
        <f>IF(G37=0,0,N37/G37)</f>
        <v>0.10396840439090572</v>
      </c>
    </row>
    <row r="38" spans="1:17" x14ac:dyDescent="0.2">
      <c r="A38" s="43" t="s">
        <v>302</v>
      </c>
      <c r="B38" s="29">
        <f t="shared" ref="B38:G38" si="11">+B37/13.25*3</f>
        <v>22134.33962264151</v>
      </c>
      <c r="C38" s="29">
        <f t="shared" si="11"/>
        <v>0</v>
      </c>
      <c r="D38" s="29">
        <f t="shared" si="11"/>
        <v>9729.339622641508</v>
      </c>
      <c r="E38" s="29">
        <f t="shared" si="11"/>
        <v>2555.6603773584902</v>
      </c>
      <c r="F38" s="29">
        <f t="shared" si="11"/>
        <v>0</v>
      </c>
      <c r="G38" s="63">
        <f t="shared" si="11"/>
        <v>34419.339622641513</v>
      </c>
      <c r="H38" s="310"/>
      <c r="I38" s="302"/>
      <c r="J38" s="299"/>
      <c r="K38" s="299"/>
      <c r="L38" s="299"/>
      <c r="M38" s="299"/>
      <c r="N38" s="299"/>
      <c r="O38" s="304"/>
    </row>
    <row r="39" spans="1:17" x14ac:dyDescent="0.2">
      <c r="A39" s="43" t="s">
        <v>303</v>
      </c>
      <c r="B39" s="29">
        <f t="shared" ref="B39:G39" si="12">+B38/12*17</f>
        <v>31356.981132075471</v>
      </c>
      <c r="C39" s="29">
        <f t="shared" si="12"/>
        <v>0</v>
      </c>
      <c r="D39" s="29">
        <f t="shared" si="12"/>
        <v>13783.231132075469</v>
      </c>
      <c r="E39" s="29">
        <f t="shared" si="12"/>
        <v>3620.5188679245275</v>
      </c>
      <c r="F39" s="29">
        <f t="shared" si="12"/>
        <v>0</v>
      </c>
      <c r="G39" s="63">
        <f t="shared" si="12"/>
        <v>48760.731132075474</v>
      </c>
      <c r="H39" s="310"/>
      <c r="I39" s="302"/>
      <c r="J39" s="299"/>
      <c r="K39" s="299"/>
      <c r="L39" s="299"/>
      <c r="M39" s="299"/>
      <c r="N39" s="299"/>
      <c r="O39" s="304"/>
    </row>
    <row r="40" spans="1:17" x14ac:dyDescent="0.2">
      <c r="A40" s="43"/>
      <c r="B40" s="30"/>
      <c r="C40" s="30"/>
      <c r="D40" s="30"/>
      <c r="E40" s="30"/>
      <c r="F40" s="30"/>
      <c r="G40" s="63"/>
      <c r="H40" s="310"/>
      <c r="I40" s="302"/>
      <c r="J40" s="299"/>
      <c r="K40" s="299"/>
      <c r="L40" s="299"/>
      <c r="M40" s="299"/>
      <c r="N40" s="299"/>
      <c r="O40" s="103"/>
      <c r="P40" s="111" t="s">
        <v>308</v>
      </c>
      <c r="Q40" s="111" t="s">
        <v>309</v>
      </c>
    </row>
    <row r="41" spans="1:17" x14ac:dyDescent="0.2">
      <c r="A41" s="43" t="s">
        <v>310</v>
      </c>
      <c r="B41" s="30"/>
      <c r="C41" s="30"/>
      <c r="D41" s="30"/>
      <c r="E41" s="30"/>
      <c r="F41" s="30"/>
      <c r="G41" s="63"/>
      <c r="H41" s="310"/>
      <c r="I41" s="302"/>
      <c r="J41" s="299"/>
      <c r="K41" s="299"/>
      <c r="L41" s="299"/>
      <c r="M41" s="299"/>
      <c r="N41" s="299"/>
      <c r="O41" s="103"/>
      <c r="P41" s="51" t="s">
        <v>311</v>
      </c>
      <c r="Q41" s="51" t="s">
        <v>311</v>
      </c>
    </row>
    <row r="42" spans="1:17" x14ac:dyDescent="0.2">
      <c r="A42" s="68" t="str">
        <f>+'SSR 1'!$B$9</f>
        <v>Daniel Moran</v>
      </c>
      <c r="B42" s="29">
        <f>SUM('PR sum'!R42:AD42)</f>
        <v>47840</v>
      </c>
      <c r="C42" s="29">
        <f>SUM('PR sum'!AF42:AR42)</f>
        <v>9360</v>
      </c>
      <c r="D42" s="29">
        <f>SUM('PR sum'!AT42:BF42)</f>
        <v>17005.591836734689</v>
      </c>
      <c r="E42" s="29">
        <f>SUM('PR sum'!BH42:BT42)</f>
        <v>15203.877551020403</v>
      </c>
      <c r="F42" s="29">
        <f>SUM('PR sum'!BV42:CH42)</f>
        <v>2619.9999999999995</v>
      </c>
      <c r="G42" s="63">
        <f t="shared" ref="G42:G60" si="13">SUM(B42:F42)</f>
        <v>92029.469387755089</v>
      </c>
      <c r="H42" s="310"/>
      <c r="I42" s="302"/>
      <c r="J42" s="299">
        <f t="shared" ref="J42:J60" si="14">$J$5*G42</f>
        <v>552.17681632653057</v>
      </c>
      <c r="K42" s="299">
        <f>$K$5*G42</f>
        <v>5705.8271020408156</v>
      </c>
      <c r="L42" s="299">
        <f t="shared" ref="L42:L60" si="15">$L$5*G42</f>
        <v>1334.427306122449</v>
      </c>
      <c r="M42" s="299">
        <f t="shared" ref="M42:M66" si="16">IF(G42&lt;$M$4,G42*$M$5,$M$4*$M$5)</f>
        <v>1631.8000000000002</v>
      </c>
      <c r="N42" s="299">
        <f t="shared" ref="N42:N60" si="17">SUM(J42:M42)</f>
        <v>9224.2312244897948</v>
      </c>
      <c r="O42" s="103"/>
      <c r="P42" s="63">
        <f>'SSR 1'!$C$39</f>
        <v>18000</v>
      </c>
      <c r="Q42" s="63">
        <f>'SSR 1'!E34</f>
        <v>75000</v>
      </c>
    </row>
    <row r="43" spans="1:17" x14ac:dyDescent="0.2">
      <c r="A43" s="68" t="str">
        <f>+'SSR 2'!$B$9</f>
        <v>SSR 2</v>
      </c>
      <c r="B43" s="29">
        <f>SUM('PR sum'!R43:AD43)</f>
        <v>0</v>
      </c>
      <c r="C43" s="29">
        <f>SUM('PR sum'!AF43:AR43)</f>
        <v>0</v>
      </c>
      <c r="D43" s="29">
        <f>SUM('PR sum'!AT43:BF43)</f>
        <v>0</v>
      </c>
      <c r="E43" s="29">
        <f>SUM('PR sum'!BH43:BT43)</f>
        <v>0</v>
      </c>
      <c r="F43" s="29">
        <f>SUM('PR sum'!BV43:CH43)</f>
        <v>0</v>
      </c>
      <c r="G43" s="63">
        <f t="shared" si="13"/>
        <v>0</v>
      </c>
      <c r="H43" s="310"/>
      <c r="I43" s="302"/>
      <c r="J43" s="299">
        <f t="shared" si="14"/>
        <v>0</v>
      </c>
      <c r="K43" s="299">
        <f t="shared" ref="K43:K60" si="18">$K$5*G43</f>
        <v>0</v>
      </c>
      <c r="L43" s="299">
        <f t="shared" si="15"/>
        <v>0</v>
      </c>
      <c r="M43" s="299">
        <f t="shared" si="16"/>
        <v>0</v>
      </c>
      <c r="N43" s="299">
        <f t="shared" si="17"/>
        <v>0</v>
      </c>
      <c r="O43" s="103"/>
      <c r="P43" s="63">
        <f>'SSR 2'!$C$39</f>
        <v>0</v>
      </c>
      <c r="Q43" s="63">
        <f>'SSR 2'!E34</f>
        <v>0</v>
      </c>
    </row>
    <row r="44" spans="1:17" x14ac:dyDescent="0.2">
      <c r="A44" s="68" t="str">
        <f>+'SSR 3'!$B$9</f>
        <v>SSR 3</v>
      </c>
      <c r="B44" s="29">
        <f>SUM('PR sum'!R44:AD44)</f>
        <v>0</v>
      </c>
      <c r="C44" s="29">
        <f>SUM('PR sum'!AF44:AR44)</f>
        <v>0</v>
      </c>
      <c r="D44" s="29">
        <f>SUM('PR sum'!AT44:BF44)</f>
        <v>0</v>
      </c>
      <c r="E44" s="29">
        <f>SUM('PR sum'!BH44:BT44)</f>
        <v>0</v>
      </c>
      <c r="F44" s="29">
        <f>SUM('PR sum'!BV44:CH44)</f>
        <v>0</v>
      </c>
      <c r="G44" s="63">
        <f t="shared" si="13"/>
        <v>0</v>
      </c>
      <c r="H44" s="310"/>
      <c r="I44" s="302"/>
      <c r="J44" s="299">
        <f t="shared" si="14"/>
        <v>0</v>
      </c>
      <c r="K44" s="299">
        <f t="shared" si="18"/>
        <v>0</v>
      </c>
      <c r="L44" s="299">
        <f t="shared" si="15"/>
        <v>0</v>
      </c>
      <c r="M44" s="299">
        <f t="shared" si="16"/>
        <v>0</v>
      </c>
      <c r="N44" s="299">
        <f t="shared" si="17"/>
        <v>0</v>
      </c>
      <c r="O44" s="103"/>
      <c r="P44" s="63">
        <f>'SSR 3'!$C$39</f>
        <v>0</v>
      </c>
      <c r="Q44" s="63">
        <f>'SSR 3'!E34</f>
        <v>0</v>
      </c>
    </row>
    <row r="45" spans="1:17" x14ac:dyDescent="0.2">
      <c r="A45" s="68" t="str">
        <f>+'SSR 4'!$B$9</f>
        <v>SSR 4</v>
      </c>
      <c r="B45" s="29">
        <f>SUM('PR sum'!R45:AD45)</f>
        <v>0</v>
      </c>
      <c r="C45" s="29">
        <f>SUM('PR sum'!AF45:AR45)</f>
        <v>0</v>
      </c>
      <c r="D45" s="29">
        <f>SUM('PR sum'!AT45:BF45)</f>
        <v>0</v>
      </c>
      <c r="E45" s="29">
        <f>SUM('PR sum'!BH45:BT45)</f>
        <v>0</v>
      </c>
      <c r="F45" s="29">
        <f>SUM('PR sum'!BV45:CH45)</f>
        <v>0</v>
      </c>
      <c r="G45" s="63">
        <f t="shared" si="13"/>
        <v>0</v>
      </c>
      <c r="H45" s="310"/>
      <c r="I45" s="302"/>
      <c r="J45" s="299">
        <f t="shared" si="14"/>
        <v>0</v>
      </c>
      <c r="K45" s="299">
        <f t="shared" si="18"/>
        <v>0</v>
      </c>
      <c r="L45" s="299">
        <f t="shared" si="15"/>
        <v>0</v>
      </c>
      <c r="M45" s="299">
        <f t="shared" si="16"/>
        <v>0</v>
      </c>
      <c r="N45" s="299">
        <f t="shared" si="17"/>
        <v>0</v>
      </c>
      <c r="O45" s="103"/>
      <c r="P45" s="63">
        <f>'SSR 4'!$C$39</f>
        <v>0</v>
      </c>
      <c r="Q45" s="63">
        <f>'SSR 4'!E34</f>
        <v>0</v>
      </c>
    </row>
    <row r="46" spans="1:17" x14ac:dyDescent="0.2">
      <c r="A46" s="68" t="str">
        <f>+'SSR 5'!$B$9</f>
        <v>SSR 5</v>
      </c>
      <c r="B46" s="29">
        <f>SUM('PR sum'!R46:AD46)</f>
        <v>0</v>
      </c>
      <c r="C46" s="29">
        <f>SUM('PR sum'!AF46:AR46)</f>
        <v>0</v>
      </c>
      <c r="D46" s="29">
        <f>SUM('PR sum'!AT46:BF46)</f>
        <v>0</v>
      </c>
      <c r="E46" s="29">
        <f>SUM('PR sum'!BH46:BT46)</f>
        <v>0</v>
      </c>
      <c r="F46" s="29">
        <f>SUM('PR sum'!BV46:CH46)</f>
        <v>0</v>
      </c>
      <c r="G46" s="63">
        <f t="shared" si="13"/>
        <v>0</v>
      </c>
      <c r="H46" s="310"/>
      <c r="I46" s="302"/>
      <c r="J46" s="299">
        <f t="shared" si="14"/>
        <v>0</v>
      </c>
      <c r="K46" s="299">
        <f t="shared" si="18"/>
        <v>0</v>
      </c>
      <c r="L46" s="299">
        <f t="shared" si="15"/>
        <v>0</v>
      </c>
      <c r="M46" s="299">
        <f t="shared" si="16"/>
        <v>0</v>
      </c>
      <c r="N46" s="299">
        <f t="shared" si="17"/>
        <v>0</v>
      </c>
      <c r="O46" s="103"/>
      <c r="P46" s="63">
        <f>'SSR 5'!$C$39</f>
        <v>0</v>
      </c>
      <c r="Q46" s="63">
        <f>'SSR 5'!E34</f>
        <v>0</v>
      </c>
    </row>
    <row r="47" spans="1:17" x14ac:dyDescent="0.2">
      <c r="A47" s="68" t="str">
        <f>+'SSR 6'!$B$9</f>
        <v>SSR 6</v>
      </c>
      <c r="B47" s="29">
        <f>SUM('PR sum'!R47:AD47)</f>
        <v>0</v>
      </c>
      <c r="C47" s="29">
        <f>SUM('PR sum'!AF47:AR47)</f>
        <v>0</v>
      </c>
      <c r="D47" s="29">
        <f>SUM('PR sum'!AT47:BF47)</f>
        <v>0</v>
      </c>
      <c r="E47" s="29">
        <f>SUM('PR sum'!BH47:BT47)</f>
        <v>0</v>
      </c>
      <c r="F47" s="29">
        <f>SUM('PR sum'!BV47:CH47)</f>
        <v>0</v>
      </c>
      <c r="G47" s="63">
        <f t="shared" si="13"/>
        <v>0</v>
      </c>
      <c r="H47" s="310"/>
      <c r="I47" s="302"/>
      <c r="J47" s="299">
        <f t="shared" si="14"/>
        <v>0</v>
      </c>
      <c r="K47" s="299">
        <f t="shared" si="18"/>
        <v>0</v>
      </c>
      <c r="L47" s="299">
        <f t="shared" si="15"/>
        <v>0</v>
      </c>
      <c r="M47" s="299">
        <f>IF(G47&lt;$M$4,G47*$M$5,$M$4*$M$5)</f>
        <v>0</v>
      </c>
      <c r="N47" s="299">
        <f t="shared" si="17"/>
        <v>0</v>
      </c>
      <c r="O47" s="103"/>
      <c r="P47" s="63">
        <f>'SSR 6'!$C$39</f>
        <v>0</v>
      </c>
      <c r="Q47" s="63">
        <f>'SSR 6'!E34</f>
        <v>0</v>
      </c>
    </row>
    <row r="48" spans="1:17" x14ac:dyDescent="0.2">
      <c r="A48" s="68" t="str">
        <f>+'SSR 7'!$B$9</f>
        <v>SSR 7</v>
      </c>
      <c r="B48" s="29">
        <f>SUM('PR sum'!R48:AD48)</f>
        <v>0</v>
      </c>
      <c r="C48" s="29">
        <f>SUM('PR sum'!AF48:AR48)</f>
        <v>0</v>
      </c>
      <c r="D48" s="29">
        <f>SUM('PR sum'!AT48:BF48)</f>
        <v>0</v>
      </c>
      <c r="E48" s="29">
        <f>SUM('PR sum'!BH48:BT48)</f>
        <v>0</v>
      </c>
      <c r="F48" s="29">
        <f>SUM('PR sum'!BV48:CH48)</f>
        <v>0</v>
      </c>
      <c r="G48" s="63">
        <f t="shared" si="13"/>
        <v>0</v>
      </c>
      <c r="H48" s="310"/>
      <c r="I48" s="302"/>
      <c r="J48" s="299">
        <f t="shared" si="14"/>
        <v>0</v>
      </c>
      <c r="K48" s="299">
        <f t="shared" si="18"/>
        <v>0</v>
      </c>
      <c r="L48" s="299">
        <f t="shared" si="15"/>
        <v>0</v>
      </c>
      <c r="M48" s="299">
        <f t="shared" si="16"/>
        <v>0</v>
      </c>
      <c r="N48" s="299">
        <f t="shared" si="17"/>
        <v>0</v>
      </c>
      <c r="O48" s="103"/>
      <c r="P48" s="63">
        <f>'SSR 7'!$C$39</f>
        <v>0</v>
      </c>
      <c r="Q48" s="63">
        <f>'SSR 7'!E34</f>
        <v>0</v>
      </c>
    </row>
    <row r="49" spans="1:17" x14ac:dyDescent="0.2">
      <c r="A49" s="68" t="str">
        <f>+'SSR 8'!$B$9</f>
        <v>SSR 8</v>
      </c>
      <c r="B49" s="29">
        <f>SUM('PR sum'!R49:AD49)</f>
        <v>0</v>
      </c>
      <c r="C49" s="29">
        <f>SUM('PR sum'!AF49:AR49)</f>
        <v>0</v>
      </c>
      <c r="D49" s="29">
        <f>SUM('PR sum'!AT49:BF49)</f>
        <v>0</v>
      </c>
      <c r="E49" s="29">
        <f>SUM('PR sum'!BH49:BT49)</f>
        <v>0</v>
      </c>
      <c r="F49" s="29">
        <f>SUM('PR sum'!BV49:CH49)</f>
        <v>0</v>
      </c>
      <c r="G49" s="63">
        <f t="shared" si="13"/>
        <v>0</v>
      </c>
      <c r="H49" s="310"/>
      <c r="I49" s="302"/>
      <c r="J49" s="299">
        <f t="shared" si="14"/>
        <v>0</v>
      </c>
      <c r="K49" s="299">
        <f t="shared" si="18"/>
        <v>0</v>
      </c>
      <c r="L49" s="299">
        <f t="shared" si="15"/>
        <v>0</v>
      </c>
      <c r="M49" s="299">
        <f t="shared" si="16"/>
        <v>0</v>
      </c>
      <c r="N49" s="299">
        <f t="shared" si="17"/>
        <v>0</v>
      </c>
      <c r="O49" s="103"/>
      <c r="P49" s="63">
        <f>'SSR 8'!$C$39</f>
        <v>0</v>
      </c>
      <c r="Q49" s="63">
        <f>'SSR 8'!E34</f>
        <v>0</v>
      </c>
    </row>
    <row r="50" spans="1:17" x14ac:dyDescent="0.2">
      <c r="A50" s="68" t="str">
        <f>+'SSR 9'!$B$9</f>
        <v>SSR 9</v>
      </c>
      <c r="B50" s="29">
        <f>SUM('PR sum'!R50:AD50)</f>
        <v>0</v>
      </c>
      <c r="C50" s="29">
        <f>SUM('PR sum'!AF50:AR50)</f>
        <v>0</v>
      </c>
      <c r="D50" s="29">
        <f>SUM('PR sum'!AT50:BF50)</f>
        <v>0</v>
      </c>
      <c r="E50" s="29">
        <f>SUM('PR sum'!BH50:BT50)</f>
        <v>0</v>
      </c>
      <c r="F50" s="29">
        <f>SUM('PR sum'!BV50:CH50)</f>
        <v>0</v>
      </c>
      <c r="G50" s="63">
        <f t="shared" si="13"/>
        <v>0</v>
      </c>
      <c r="H50" s="310"/>
      <c r="I50" s="302"/>
      <c r="J50" s="299">
        <f t="shared" si="14"/>
        <v>0</v>
      </c>
      <c r="K50" s="299">
        <f t="shared" si="18"/>
        <v>0</v>
      </c>
      <c r="L50" s="299">
        <f t="shared" si="15"/>
        <v>0</v>
      </c>
      <c r="M50" s="299">
        <f t="shared" si="16"/>
        <v>0</v>
      </c>
      <c r="N50" s="299">
        <f t="shared" si="17"/>
        <v>0</v>
      </c>
      <c r="O50" s="103"/>
      <c r="P50" s="63">
        <f>'SSR 9'!$C$39</f>
        <v>0</v>
      </c>
      <c r="Q50" s="63">
        <f>'SSR 9'!E34</f>
        <v>0</v>
      </c>
    </row>
    <row r="51" spans="1:17" x14ac:dyDescent="0.2">
      <c r="A51" s="68" t="str">
        <f>+'SSR 10'!$B$9</f>
        <v>SSR 10</v>
      </c>
      <c r="B51" s="29">
        <f>SUM('PR sum'!R51:AD51)</f>
        <v>0</v>
      </c>
      <c r="C51" s="29">
        <f>SUM('PR sum'!AF51:AR51)</f>
        <v>0</v>
      </c>
      <c r="D51" s="29">
        <f>SUM('PR sum'!AT51:BF51)</f>
        <v>0</v>
      </c>
      <c r="E51" s="29">
        <f>SUM('PR sum'!BH51:BT51)</f>
        <v>0</v>
      </c>
      <c r="F51" s="29">
        <f>SUM('PR sum'!BV51:CH51)</f>
        <v>0</v>
      </c>
      <c r="G51" s="63">
        <f t="shared" si="13"/>
        <v>0</v>
      </c>
      <c r="H51" s="310"/>
      <c r="I51" s="302"/>
      <c r="J51" s="299">
        <f t="shared" si="14"/>
        <v>0</v>
      </c>
      <c r="K51" s="299">
        <f t="shared" si="18"/>
        <v>0</v>
      </c>
      <c r="L51" s="299">
        <f t="shared" si="15"/>
        <v>0</v>
      </c>
      <c r="M51" s="299">
        <f t="shared" si="16"/>
        <v>0</v>
      </c>
      <c r="N51" s="299">
        <f t="shared" si="17"/>
        <v>0</v>
      </c>
      <c r="O51" s="103"/>
      <c r="P51" s="63">
        <f>'SSR 10'!$C$39</f>
        <v>0</v>
      </c>
      <c r="Q51" s="63">
        <f>'SSR 10'!E34</f>
        <v>0</v>
      </c>
    </row>
    <row r="52" spans="1:17" x14ac:dyDescent="0.2">
      <c r="A52" s="68" t="str">
        <f>+'SSR 11'!$B$9</f>
        <v>SSR 11</v>
      </c>
      <c r="B52" s="29">
        <f>SUM('PR sum'!R52:AD52)</f>
        <v>0</v>
      </c>
      <c r="C52" s="29">
        <f>SUM('PR sum'!AF52:AR52)</f>
        <v>0</v>
      </c>
      <c r="D52" s="29">
        <f>SUM('PR sum'!AT52:BF52)</f>
        <v>0</v>
      </c>
      <c r="E52" s="29">
        <f>SUM('PR sum'!BH52:BT52)</f>
        <v>0</v>
      </c>
      <c r="F52" s="29">
        <f>SUM('PR sum'!BV52:CH52)</f>
        <v>0</v>
      </c>
      <c r="G52" s="63">
        <f t="shared" si="13"/>
        <v>0</v>
      </c>
      <c r="H52" s="310"/>
      <c r="I52" s="302"/>
      <c r="J52" s="299">
        <f t="shared" si="14"/>
        <v>0</v>
      </c>
      <c r="K52" s="299">
        <f t="shared" si="18"/>
        <v>0</v>
      </c>
      <c r="L52" s="299">
        <f t="shared" si="15"/>
        <v>0</v>
      </c>
      <c r="M52" s="299">
        <f t="shared" si="16"/>
        <v>0</v>
      </c>
      <c r="N52" s="299">
        <f t="shared" si="17"/>
        <v>0</v>
      </c>
      <c r="O52" s="103"/>
      <c r="P52" s="63">
        <f>'SSR 11'!$C$39</f>
        <v>0</v>
      </c>
      <c r="Q52" s="63">
        <f>'SSR 11'!E34</f>
        <v>0</v>
      </c>
    </row>
    <row r="53" spans="1:17" x14ac:dyDescent="0.2">
      <c r="A53" s="68" t="str">
        <f>+'SSR 12'!$B$9</f>
        <v>SSR 12</v>
      </c>
      <c r="B53" s="29">
        <f>SUM('PR sum'!R53:AD53)</f>
        <v>0</v>
      </c>
      <c r="C53" s="29">
        <f>SUM('PR sum'!AF53:AR53)</f>
        <v>0</v>
      </c>
      <c r="D53" s="29">
        <f>SUM('PR sum'!AT53:BF53)</f>
        <v>0</v>
      </c>
      <c r="E53" s="29">
        <f>SUM('PR sum'!BH53:BT53)</f>
        <v>0</v>
      </c>
      <c r="F53" s="29">
        <f>SUM('PR sum'!BV53:CH53)</f>
        <v>0</v>
      </c>
      <c r="G53" s="63">
        <f t="shared" si="13"/>
        <v>0</v>
      </c>
      <c r="H53" s="310"/>
      <c r="I53" s="302"/>
      <c r="J53" s="299">
        <f t="shared" si="14"/>
        <v>0</v>
      </c>
      <c r="K53" s="299">
        <f t="shared" si="18"/>
        <v>0</v>
      </c>
      <c r="L53" s="299">
        <f t="shared" si="15"/>
        <v>0</v>
      </c>
      <c r="M53" s="299">
        <f t="shared" si="16"/>
        <v>0</v>
      </c>
      <c r="N53" s="299">
        <f t="shared" si="17"/>
        <v>0</v>
      </c>
      <c r="O53" s="103"/>
      <c r="P53" s="63">
        <f>'SSR 12'!$C$39</f>
        <v>0</v>
      </c>
      <c r="Q53" s="63">
        <f>'SSR 12'!E34</f>
        <v>0</v>
      </c>
    </row>
    <row r="54" spans="1:17" x14ac:dyDescent="0.2">
      <c r="A54" s="68" t="str">
        <f>+'SSR 13'!$B$9</f>
        <v>SSR 13</v>
      </c>
      <c r="B54" s="29">
        <f>SUM('PR sum'!R54:AD54)</f>
        <v>0</v>
      </c>
      <c r="C54" s="29">
        <f>SUM('PR sum'!AF54:AR54)</f>
        <v>0</v>
      </c>
      <c r="D54" s="29">
        <f>SUM('PR sum'!AT54:BF54)</f>
        <v>0</v>
      </c>
      <c r="E54" s="29">
        <f>SUM('PR sum'!BH54:BT54)</f>
        <v>0</v>
      </c>
      <c r="F54" s="29">
        <f>SUM('PR sum'!BV54:CH54)</f>
        <v>0</v>
      </c>
      <c r="G54" s="63">
        <f t="shared" si="13"/>
        <v>0</v>
      </c>
      <c r="H54" s="310"/>
      <c r="I54" s="302"/>
      <c r="J54" s="299">
        <f t="shared" si="14"/>
        <v>0</v>
      </c>
      <c r="K54" s="299">
        <f t="shared" si="18"/>
        <v>0</v>
      </c>
      <c r="L54" s="299">
        <f t="shared" si="15"/>
        <v>0</v>
      </c>
      <c r="M54" s="299">
        <f t="shared" si="16"/>
        <v>0</v>
      </c>
      <c r="N54" s="299">
        <f t="shared" si="17"/>
        <v>0</v>
      </c>
      <c r="O54" s="103"/>
      <c r="P54" s="63">
        <f>'SSR 13'!$C$39</f>
        <v>0</v>
      </c>
      <c r="Q54" s="63">
        <f>'SSR 13'!E34</f>
        <v>0</v>
      </c>
    </row>
    <row r="55" spans="1:17" x14ac:dyDescent="0.2">
      <c r="A55" s="68" t="str">
        <f>+'SSR 14'!$B$9</f>
        <v>SSR 14</v>
      </c>
      <c r="B55" s="29">
        <f>SUM('PR sum'!R55:AD55)</f>
        <v>0</v>
      </c>
      <c r="C55" s="29">
        <f>SUM('PR sum'!AF55:AR55)</f>
        <v>0</v>
      </c>
      <c r="D55" s="29">
        <f>SUM('PR sum'!AT55:BF55)</f>
        <v>0</v>
      </c>
      <c r="E55" s="29">
        <f>SUM('PR sum'!BH55:BT55)</f>
        <v>0</v>
      </c>
      <c r="F55" s="29">
        <f>SUM('PR sum'!BV55:CH55)</f>
        <v>0</v>
      </c>
      <c r="G55" s="63">
        <f t="shared" si="13"/>
        <v>0</v>
      </c>
      <c r="H55" s="310"/>
      <c r="I55" s="302"/>
      <c r="J55" s="299">
        <f t="shared" si="14"/>
        <v>0</v>
      </c>
      <c r="K55" s="299">
        <f t="shared" si="18"/>
        <v>0</v>
      </c>
      <c r="L55" s="299">
        <f t="shared" si="15"/>
        <v>0</v>
      </c>
      <c r="M55" s="299">
        <f t="shared" si="16"/>
        <v>0</v>
      </c>
      <c r="N55" s="299">
        <f t="shared" si="17"/>
        <v>0</v>
      </c>
      <c r="O55" s="103"/>
      <c r="P55" s="63">
        <f>'SSR 14'!$C$39</f>
        <v>0</v>
      </c>
      <c r="Q55" s="63">
        <f>'SSR 14'!E34</f>
        <v>0</v>
      </c>
    </row>
    <row r="56" spans="1:17" x14ac:dyDescent="0.2">
      <c r="A56" s="68" t="str">
        <f>+'SSR 15'!$B$9</f>
        <v>SSR 15</v>
      </c>
      <c r="B56" s="29">
        <f>SUM('PR sum'!R56:AD56)</f>
        <v>0</v>
      </c>
      <c r="C56" s="29">
        <f>SUM('PR sum'!AF56:AR56)</f>
        <v>0</v>
      </c>
      <c r="D56" s="29">
        <f>SUM('PR sum'!AT56:BF56)</f>
        <v>0</v>
      </c>
      <c r="E56" s="29">
        <f>SUM('PR sum'!BH56:BT56)</f>
        <v>0</v>
      </c>
      <c r="F56" s="29">
        <f>SUM('PR sum'!BV56:CH56)</f>
        <v>0</v>
      </c>
      <c r="G56" s="63">
        <f t="shared" si="13"/>
        <v>0</v>
      </c>
      <c r="H56" s="310"/>
      <c r="I56" s="302"/>
      <c r="J56" s="299">
        <f t="shared" si="14"/>
        <v>0</v>
      </c>
      <c r="K56" s="299">
        <f t="shared" si="18"/>
        <v>0</v>
      </c>
      <c r="L56" s="299">
        <f t="shared" si="15"/>
        <v>0</v>
      </c>
      <c r="M56" s="299">
        <f t="shared" si="16"/>
        <v>0</v>
      </c>
      <c r="N56" s="299">
        <f t="shared" si="17"/>
        <v>0</v>
      </c>
      <c r="O56" s="103"/>
      <c r="P56" s="63">
        <f>'SSR 15'!$C$39</f>
        <v>0</v>
      </c>
      <c r="Q56" s="63">
        <f>'SSR 15'!E34</f>
        <v>0</v>
      </c>
    </row>
    <row r="57" spans="1:17" x14ac:dyDescent="0.2">
      <c r="A57" s="68" t="str">
        <f>+'SSR 16'!$B$9</f>
        <v>SSR 16</v>
      </c>
      <c r="B57" s="29">
        <f>SUM('PR sum'!R57:AD57)</f>
        <v>0</v>
      </c>
      <c r="C57" s="29">
        <f>SUM('PR sum'!AF57:AR57)</f>
        <v>0</v>
      </c>
      <c r="D57" s="29">
        <f>SUM('PR sum'!AT57:BF57)</f>
        <v>0</v>
      </c>
      <c r="E57" s="29">
        <f>SUM('PR sum'!BH57:BT57)</f>
        <v>0</v>
      </c>
      <c r="F57" s="29">
        <f>SUM('PR sum'!BV57:CH57)</f>
        <v>0</v>
      </c>
      <c r="G57" s="63">
        <f t="shared" si="13"/>
        <v>0</v>
      </c>
      <c r="H57" s="310"/>
      <c r="I57" s="302"/>
      <c r="J57" s="299">
        <f t="shared" si="14"/>
        <v>0</v>
      </c>
      <c r="K57" s="299">
        <f t="shared" si="18"/>
        <v>0</v>
      </c>
      <c r="L57" s="299">
        <f t="shared" si="15"/>
        <v>0</v>
      </c>
      <c r="M57" s="299">
        <f t="shared" si="16"/>
        <v>0</v>
      </c>
      <c r="N57" s="299">
        <f t="shared" si="17"/>
        <v>0</v>
      </c>
      <c r="O57" s="103"/>
      <c r="P57" s="63">
        <f>'SSR 16'!$C$39</f>
        <v>0</v>
      </c>
      <c r="Q57" s="63">
        <f>'SSR 16'!E34</f>
        <v>0</v>
      </c>
    </row>
    <row r="58" spans="1:17" x14ac:dyDescent="0.2">
      <c r="A58" s="68" t="str">
        <f>+'SSR 17'!$B$9</f>
        <v>SSR 17</v>
      </c>
      <c r="B58" s="29">
        <f>SUM('PR sum'!R58:AD58)</f>
        <v>0</v>
      </c>
      <c r="C58" s="29">
        <f>SUM('PR sum'!AF58:AR58)</f>
        <v>0</v>
      </c>
      <c r="D58" s="29">
        <f>SUM('PR sum'!AT58:BF58)</f>
        <v>0</v>
      </c>
      <c r="E58" s="29">
        <f>SUM('PR sum'!BH58:BT58)</f>
        <v>0</v>
      </c>
      <c r="F58" s="29">
        <f>SUM('PR sum'!BV58:CH58)</f>
        <v>0</v>
      </c>
      <c r="G58" s="63">
        <f t="shared" si="13"/>
        <v>0</v>
      </c>
      <c r="H58" s="310"/>
      <c r="I58" s="302"/>
      <c r="J58" s="299">
        <f t="shared" si="14"/>
        <v>0</v>
      </c>
      <c r="K58" s="299">
        <f t="shared" si="18"/>
        <v>0</v>
      </c>
      <c r="L58" s="299">
        <f t="shared" si="15"/>
        <v>0</v>
      </c>
      <c r="M58" s="299">
        <f t="shared" si="16"/>
        <v>0</v>
      </c>
      <c r="N58" s="299">
        <f t="shared" si="17"/>
        <v>0</v>
      </c>
      <c r="O58" s="103"/>
      <c r="P58" s="63">
        <f>'SSR 17'!$C$39</f>
        <v>0</v>
      </c>
      <c r="Q58" s="63">
        <f>'SSR 17'!E34</f>
        <v>0</v>
      </c>
    </row>
    <row r="59" spans="1:17" x14ac:dyDescent="0.2">
      <c r="A59" s="68" t="str">
        <f>+'SSR 18'!$B$9</f>
        <v>SSR 18</v>
      </c>
      <c r="B59" s="29">
        <f>SUM('PR sum'!R59:AD59)</f>
        <v>0</v>
      </c>
      <c r="C59" s="29">
        <f>SUM('PR sum'!AF59:AR59)</f>
        <v>0</v>
      </c>
      <c r="D59" s="29">
        <f>SUM('PR sum'!AT59:BF59)</f>
        <v>0</v>
      </c>
      <c r="E59" s="29">
        <f>SUM('PR sum'!BH59:BT59)</f>
        <v>0</v>
      </c>
      <c r="F59" s="29">
        <f>SUM('PR sum'!BV59:CH59)</f>
        <v>0</v>
      </c>
      <c r="G59" s="63">
        <f t="shared" si="13"/>
        <v>0</v>
      </c>
      <c r="H59" s="310"/>
      <c r="I59" s="302"/>
      <c r="J59" s="299">
        <f t="shared" si="14"/>
        <v>0</v>
      </c>
      <c r="K59" s="299">
        <f t="shared" si="18"/>
        <v>0</v>
      </c>
      <c r="L59" s="299">
        <f t="shared" si="15"/>
        <v>0</v>
      </c>
      <c r="M59" s="299">
        <f t="shared" si="16"/>
        <v>0</v>
      </c>
      <c r="N59" s="299">
        <f t="shared" si="17"/>
        <v>0</v>
      </c>
      <c r="O59" s="103"/>
      <c r="P59" s="63">
        <f>'SSR 18'!$C$39</f>
        <v>0</v>
      </c>
      <c r="Q59" s="63">
        <f>'SSR 18'!E34</f>
        <v>0</v>
      </c>
    </row>
    <row r="60" spans="1:17" x14ac:dyDescent="0.2">
      <c r="A60" s="68" t="str">
        <f>+'SSR 19'!$B$9</f>
        <v>SSR 19</v>
      </c>
      <c r="B60" s="29">
        <f>SUM('PR sum'!R60:AD60)</f>
        <v>0</v>
      </c>
      <c r="C60" s="29">
        <f>SUM('PR sum'!AF60:AR60)</f>
        <v>0</v>
      </c>
      <c r="D60" s="29">
        <f>SUM('PR sum'!AT60:BF60)</f>
        <v>0</v>
      </c>
      <c r="E60" s="29">
        <f>SUM('PR sum'!BH60:BT60)</f>
        <v>0</v>
      </c>
      <c r="F60" s="29">
        <f>SUM('PR sum'!BV60:CH60)</f>
        <v>0</v>
      </c>
      <c r="G60" s="63">
        <f t="shared" si="13"/>
        <v>0</v>
      </c>
      <c r="H60" s="310"/>
      <c r="I60" s="302"/>
      <c r="J60" s="299">
        <f t="shared" si="14"/>
        <v>0</v>
      </c>
      <c r="K60" s="299">
        <f t="shared" si="18"/>
        <v>0</v>
      </c>
      <c r="L60" s="299">
        <f t="shared" si="15"/>
        <v>0</v>
      </c>
      <c r="M60" s="299">
        <f t="shared" si="16"/>
        <v>0</v>
      </c>
      <c r="N60" s="299">
        <f t="shared" si="17"/>
        <v>0</v>
      </c>
      <c r="O60" s="103"/>
      <c r="P60" s="63">
        <f>'SSR 19'!$C$39</f>
        <v>0</v>
      </c>
      <c r="Q60" s="63">
        <f>'SSR 19'!E34</f>
        <v>0</v>
      </c>
    </row>
    <row r="61" spans="1:17" x14ac:dyDescent="0.2">
      <c r="A61" s="68" t="str">
        <f>+'SSR 20'!$B$9</f>
        <v>SSR 20</v>
      </c>
      <c r="B61" s="29">
        <f>SUM('PR sum'!R61:AD61)</f>
        <v>0</v>
      </c>
      <c r="C61" s="29">
        <f>SUM('PR sum'!AF61:AR61)</f>
        <v>0</v>
      </c>
      <c r="D61" s="29">
        <f>SUM('PR sum'!AT61:BF61)</f>
        <v>0</v>
      </c>
      <c r="E61" s="29">
        <f>SUM('PR sum'!BH61:BT61)</f>
        <v>0</v>
      </c>
      <c r="F61" s="29">
        <f>SUM('PR sum'!BV61:CH61)</f>
        <v>0</v>
      </c>
      <c r="G61" s="63">
        <f t="shared" ref="G61" si="19">SUM(B61:F61)</f>
        <v>0</v>
      </c>
      <c r="H61" s="310"/>
      <c r="I61" s="302"/>
      <c r="J61" s="299">
        <f t="shared" ref="J61" si="20">$J$5*G61</f>
        <v>0</v>
      </c>
      <c r="K61" s="299">
        <f t="shared" ref="K61" si="21">$K$5*G61</f>
        <v>0</v>
      </c>
      <c r="L61" s="299">
        <f t="shared" ref="L61" si="22">$L$5*G61</f>
        <v>0</v>
      </c>
      <c r="M61" s="299">
        <f t="shared" ref="M61" si="23">IF(G61&lt;$M$4,G61*$M$5,$M$4*$M$5)</f>
        <v>0</v>
      </c>
      <c r="N61" s="299">
        <f t="shared" ref="N61" si="24">SUM(J61:M61)</f>
        <v>0</v>
      </c>
      <c r="O61" s="103"/>
      <c r="P61" s="63">
        <f>'SSR 20'!$C$39</f>
        <v>0</v>
      </c>
      <c r="Q61" s="63">
        <f>'SSR 20'!E34</f>
        <v>0</v>
      </c>
    </row>
    <row r="62" spans="1:17" x14ac:dyDescent="0.2">
      <c r="A62" s="68" t="str">
        <f>+'SSR 21'!$B$9</f>
        <v>SSR 21</v>
      </c>
      <c r="B62" s="29">
        <f>SUM('PR sum'!R62:AD62)</f>
        <v>0</v>
      </c>
      <c r="C62" s="29">
        <f>SUM('PR sum'!AF62:AR62)</f>
        <v>0</v>
      </c>
      <c r="D62" s="29">
        <f>SUM('PR sum'!AT62:BF62)</f>
        <v>0</v>
      </c>
      <c r="E62" s="29">
        <f>SUM('PR sum'!BH62:BT62)</f>
        <v>0</v>
      </c>
      <c r="F62" s="29">
        <f>SUM('PR sum'!BV62:CH62)</f>
        <v>0</v>
      </c>
      <c r="G62" s="63">
        <f t="shared" ref="G62" si="25">SUM(B62:F62)</f>
        <v>0</v>
      </c>
      <c r="H62" s="310"/>
      <c r="I62" s="302"/>
      <c r="J62" s="299">
        <f t="shared" ref="J62" si="26">$J$5*G62</f>
        <v>0</v>
      </c>
      <c r="K62" s="299">
        <f t="shared" ref="K62" si="27">$K$5*G62</f>
        <v>0</v>
      </c>
      <c r="L62" s="299">
        <f t="shared" ref="L62" si="28">$L$5*G62</f>
        <v>0</v>
      </c>
      <c r="M62" s="299">
        <f t="shared" ref="M62" si="29">IF(G62&lt;$M$4,G62*$M$5,$M$4*$M$5)</f>
        <v>0</v>
      </c>
      <c r="N62" s="299">
        <f t="shared" ref="N62" si="30">SUM(J62:M62)</f>
        <v>0</v>
      </c>
      <c r="O62" s="103"/>
      <c r="P62" s="63">
        <f>'SSR 21'!$C$39</f>
        <v>0</v>
      </c>
      <c r="Q62" s="63">
        <f>'SSR 21'!E34</f>
        <v>0</v>
      </c>
    </row>
    <row r="63" spans="1:17" collapsed="1" x14ac:dyDescent="0.2">
      <c r="A63" s="43"/>
      <c r="B63" s="30"/>
      <c r="C63" s="30"/>
      <c r="D63" s="30"/>
      <c r="E63" s="30"/>
      <c r="F63" s="30"/>
      <c r="G63" s="63"/>
      <c r="H63" s="310"/>
      <c r="I63" s="302"/>
      <c r="J63" s="299"/>
      <c r="K63" s="299"/>
      <c r="L63" s="299"/>
      <c r="M63" s="299">
        <f t="shared" si="16"/>
        <v>0</v>
      </c>
      <c r="N63" s="299"/>
      <c r="O63" s="103"/>
    </row>
    <row r="64" spans="1:17" x14ac:dyDescent="0.2">
      <c r="A64" s="68" t="str">
        <f>+'Trn 1'!$B$9</f>
        <v>TRN 1</v>
      </c>
      <c r="B64" s="29">
        <f>SUM('PR sum'!R64:AD64)</f>
        <v>0</v>
      </c>
      <c r="C64" s="29">
        <f>SUM('PR sum'!AF64:AR64)</f>
        <v>0</v>
      </c>
      <c r="D64" s="29">
        <f>SUM('PR sum'!AT64:BF64)</f>
        <v>0</v>
      </c>
      <c r="E64" s="29">
        <f>SUM('PR sum'!BH64:BT64)</f>
        <v>0</v>
      </c>
      <c r="F64" s="29">
        <f>SUM('PR sum'!BV64:CH64)</f>
        <v>0</v>
      </c>
      <c r="G64" s="63">
        <f>SUM(B64:F64)</f>
        <v>0</v>
      </c>
      <c r="H64" s="310"/>
      <c r="I64" s="302"/>
      <c r="J64" s="299">
        <f>$J$5*G64</f>
        <v>0</v>
      </c>
      <c r="K64" s="299">
        <f>$K$5*G64</f>
        <v>0</v>
      </c>
      <c r="L64" s="299">
        <f>$L$5*G64</f>
        <v>0</v>
      </c>
      <c r="M64" s="299">
        <f t="shared" si="16"/>
        <v>0</v>
      </c>
      <c r="N64" s="299">
        <f>SUM(J64:M64)</f>
        <v>0</v>
      </c>
      <c r="O64" s="103"/>
    </row>
    <row r="65" spans="1:16" x14ac:dyDescent="0.2">
      <c r="A65" s="68" t="str">
        <f>+'Trn 2'!$B$9</f>
        <v>TRN 2</v>
      </c>
      <c r="B65" s="29">
        <f>SUM('PR sum'!R65:AD65)</f>
        <v>0</v>
      </c>
      <c r="C65" s="29">
        <f>SUM('PR sum'!AF65:AR65)</f>
        <v>0</v>
      </c>
      <c r="D65" s="29">
        <f>SUM('PR sum'!AT65:BF65)</f>
        <v>0</v>
      </c>
      <c r="E65" s="29">
        <f>SUM('PR sum'!BH65:BT65)</f>
        <v>0</v>
      </c>
      <c r="F65" s="29">
        <f>SUM('PR sum'!BV65:CH65)</f>
        <v>0</v>
      </c>
      <c r="G65" s="63">
        <f>SUM(B65:F65)</f>
        <v>0</v>
      </c>
      <c r="H65" s="310"/>
      <c r="I65" s="302"/>
      <c r="J65" s="299">
        <f>$J$5*G65</f>
        <v>0</v>
      </c>
      <c r="K65" s="299">
        <f>$K$5*G65</f>
        <v>0</v>
      </c>
      <c r="L65" s="299">
        <f>$L$5*G65</f>
        <v>0</v>
      </c>
      <c r="M65" s="299">
        <f t="shared" si="16"/>
        <v>0</v>
      </c>
      <c r="N65" s="299">
        <f>SUM(J65:M65)</f>
        <v>0</v>
      </c>
      <c r="O65" s="103"/>
    </row>
    <row r="66" spans="1:16" x14ac:dyDescent="0.2">
      <c r="A66" s="68" t="str">
        <f>+'Trn 3'!$B$9</f>
        <v>TRN 3</v>
      </c>
      <c r="B66" s="29">
        <f>SUM('PR sum'!R66:AD66)</f>
        <v>0</v>
      </c>
      <c r="C66" s="29">
        <f>SUM('PR sum'!AF66:AR66)</f>
        <v>0</v>
      </c>
      <c r="D66" s="29">
        <f>SUM('PR sum'!AT66:BF66)</f>
        <v>0</v>
      </c>
      <c r="E66" s="29">
        <f>SUM('PR sum'!BH66:BT66)</f>
        <v>0</v>
      </c>
      <c r="F66" s="29">
        <f>SUM('PR sum'!BV66:CH66)</f>
        <v>0</v>
      </c>
      <c r="G66" s="63">
        <f>SUM(B66:F66)</f>
        <v>0</v>
      </c>
      <c r="H66" s="310"/>
      <c r="I66" s="302"/>
      <c r="J66" s="299">
        <f>$J$5*G66</f>
        <v>0</v>
      </c>
      <c r="K66" s="299">
        <f>$K$5*G66</f>
        <v>0</v>
      </c>
      <c r="L66" s="299">
        <f>$L$5*G66</f>
        <v>0</v>
      </c>
      <c r="M66" s="299">
        <f t="shared" si="16"/>
        <v>0</v>
      </c>
      <c r="N66" s="299">
        <f>SUM(J66:M66)</f>
        <v>0</v>
      </c>
      <c r="O66" s="103"/>
    </row>
    <row r="67" spans="1:16" x14ac:dyDescent="0.2">
      <c r="A67" s="43"/>
      <c r="B67" s="30"/>
      <c r="C67" s="30"/>
      <c r="D67" s="30"/>
      <c r="E67" s="30"/>
      <c r="F67" s="30"/>
      <c r="G67" s="63"/>
      <c r="H67" s="310"/>
      <c r="I67" s="302"/>
      <c r="J67" s="299"/>
      <c r="K67" s="299"/>
      <c r="L67" s="299"/>
      <c r="M67" s="299"/>
      <c r="N67" s="299"/>
      <c r="O67" s="103"/>
    </row>
    <row r="68" spans="1:16" ht="13.5" thickBot="1" x14ac:dyDescent="0.25">
      <c r="A68" s="43"/>
      <c r="B68" s="30"/>
      <c r="C68" s="30"/>
      <c r="D68" s="30"/>
      <c r="E68" s="30"/>
      <c r="F68" s="30"/>
      <c r="G68" s="63"/>
      <c r="H68" s="310"/>
      <c r="I68" s="302"/>
      <c r="J68" s="299"/>
      <c r="K68" s="299"/>
      <c r="L68" s="299"/>
      <c r="M68" s="299"/>
      <c r="N68" s="299"/>
      <c r="O68" s="103"/>
      <c r="P68" s="218" t="s">
        <v>312</v>
      </c>
    </row>
    <row r="69" spans="1:16" ht="15.75" x14ac:dyDescent="0.25">
      <c r="A69" s="43" t="s">
        <v>313</v>
      </c>
      <c r="B69" s="53">
        <f t="shared" ref="B69:G69" si="31">SUM(B42:B68)</f>
        <v>47840</v>
      </c>
      <c r="C69" s="53">
        <f t="shared" si="31"/>
        <v>9360</v>
      </c>
      <c r="D69" s="53">
        <f t="shared" si="31"/>
        <v>17005.591836734689</v>
      </c>
      <c r="E69" s="53">
        <f t="shared" si="31"/>
        <v>15203.877551020403</v>
      </c>
      <c r="F69" s="53">
        <f t="shared" si="31"/>
        <v>2619.9999999999995</v>
      </c>
      <c r="G69" s="66">
        <f t="shared" si="31"/>
        <v>92029.469387755089</v>
      </c>
      <c r="H69" s="311"/>
      <c r="I69" s="302"/>
      <c r="J69" s="299">
        <f>SUM(J42:J68)</f>
        <v>552.17681632653057</v>
      </c>
      <c r="K69" s="299">
        <f>SUM(K42:K68)</f>
        <v>5705.8271020408156</v>
      </c>
      <c r="L69" s="299">
        <f>SUM(L42:L68)</f>
        <v>1334.427306122449</v>
      </c>
      <c r="M69" s="299">
        <f>SUM(M42:M68)</f>
        <v>1631.8000000000002</v>
      </c>
      <c r="N69" s="299">
        <f>SUM(N42:N68)</f>
        <v>9224.2312244897948</v>
      </c>
      <c r="O69" s="304">
        <f>IF(G69=0,0,N69/G69)</f>
        <v>0.10023127684920802</v>
      </c>
      <c r="P69" s="294">
        <f>G69/PL!R17</f>
        <v>1.0013292675092739E-2</v>
      </c>
    </row>
    <row r="70" spans="1:16" x14ac:dyDescent="0.2">
      <c r="A70" s="43" t="s">
        <v>302</v>
      </c>
      <c r="B70" s="63">
        <f>+B69/13.25*3</f>
        <v>10831.698113207547</v>
      </c>
      <c r="C70" s="52">
        <f>+C69/13.25*3</f>
        <v>2119.2452830188681</v>
      </c>
      <c r="D70" s="52">
        <f>+D69/13.25*3</f>
        <v>3850.3226800154011</v>
      </c>
      <c r="E70" s="52">
        <f>+E69/13.25*3</f>
        <v>3442.3873700423555</v>
      </c>
      <c r="F70" s="52">
        <f>+F69/13.25*3</f>
        <v>593.20754716981128</v>
      </c>
      <c r="G70" s="63">
        <f>SUM(B70:F70)</f>
        <v>20836.860993453985</v>
      </c>
      <c r="H70" s="310"/>
      <c r="I70" s="302"/>
      <c r="J70" s="299"/>
      <c r="K70" s="299"/>
      <c r="L70" s="299"/>
      <c r="M70" s="299"/>
      <c r="N70" s="299"/>
      <c r="O70" s="304"/>
    </row>
    <row r="71" spans="1:16" x14ac:dyDescent="0.2">
      <c r="A71" s="43" t="s">
        <v>303</v>
      </c>
      <c r="B71" s="29">
        <f t="shared" ref="B71:G71" si="32">+B70/12*17</f>
        <v>15344.905660377359</v>
      </c>
      <c r="C71" s="29">
        <f t="shared" si="32"/>
        <v>3002.2641509433965</v>
      </c>
      <c r="D71" s="29">
        <f t="shared" si="32"/>
        <v>5454.6237966884846</v>
      </c>
      <c r="E71" s="29">
        <f t="shared" si="32"/>
        <v>4876.7154408933366</v>
      </c>
      <c r="F71" s="29">
        <f t="shared" si="32"/>
        <v>840.37735849056605</v>
      </c>
      <c r="G71" s="63">
        <f t="shared" si="32"/>
        <v>29518.886407393144</v>
      </c>
      <c r="H71" s="310"/>
      <c r="I71" s="302"/>
      <c r="J71" s="299"/>
      <c r="K71" s="299"/>
      <c r="L71" s="299"/>
      <c r="M71" s="299"/>
      <c r="N71" s="299"/>
      <c r="O71" s="304"/>
    </row>
    <row r="72" spans="1:16" x14ac:dyDescent="0.2">
      <c r="A72" s="43"/>
      <c r="B72" s="30"/>
      <c r="C72" s="30"/>
      <c r="D72" s="30"/>
      <c r="E72" s="30"/>
      <c r="F72" s="30"/>
      <c r="G72" s="63"/>
      <c r="H72" s="310"/>
      <c r="I72" s="302"/>
      <c r="J72" s="299"/>
      <c r="K72" s="299"/>
      <c r="L72" s="299"/>
      <c r="M72" s="299"/>
      <c r="N72" s="299"/>
      <c r="O72" s="103"/>
    </row>
    <row r="73" spans="1:16" x14ac:dyDescent="0.2">
      <c r="A73" s="43"/>
      <c r="B73" s="30"/>
      <c r="C73" s="30"/>
      <c r="D73" s="30"/>
      <c r="E73" s="30"/>
      <c r="F73" s="30"/>
      <c r="G73" s="63"/>
      <c r="H73" s="310"/>
      <c r="I73" s="302"/>
      <c r="J73" s="299"/>
      <c r="K73" s="299"/>
      <c r="L73" s="299"/>
      <c r="M73" s="299"/>
      <c r="N73" s="299"/>
      <c r="O73" s="103"/>
    </row>
    <row r="74" spans="1:16" x14ac:dyDescent="0.2">
      <c r="A74" s="43" t="s">
        <v>314</v>
      </c>
      <c r="B74" s="30"/>
      <c r="C74" s="30"/>
      <c r="D74" s="30"/>
      <c r="E74" s="30"/>
      <c r="F74" s="30"/>
      <c r="G74" s="63"/>
      <c r="H74" s="310"/>
      <c r="I74" s="302"/>
      <c r="J74" s="299"/>
      <c r="K74" s="299"/>
      <c r="L74" s="299"/>
      <c r="M74" s="299"/>
      <c r="N74" s="299"/>
      <c r="O74" s="103"/>
    </row>
    <row r="75" spans="1:16" x14ac:dyDescent="0.2">
      <c r="A75" s="68" t="str">
        <f>+Rtesup1!$B$9</f>
        <v>Mina Ibrahim</v>
      </c>
      <c r="B75" s="29">
        <f>SUM('PR sum'!R75:AD75)</f>
        <v>50960</v>
      </c>
      <c r="C75" s="29">
        <f>SUM('PR sum'!AF75:AR75)</f>
        <v>13260</v>
      </c>
      <c r="D75" s="29">
        <f>SUM('PR sum'!AT75:BF75)</f>
        <v>10291.666666666668</v>
      </c>
      <c r="E75" s="29">
        <f>SUM('PR sum'!BH75:BT75)</f>
        <v>17195.000000000004</v>
      </c>
      <c r="F75" s="29">
        <f>SUM('PR sum'!BV75:CH75)</f>
        <v>2420</v>
      </c>
      <c r="G75" s="63">
        <f t="shared" ref="G75:G79" si="33">SUM(B75:F75)</f>
        <v>94126.666666666672</v>
      </c>
      <c r="H75" s="310"/>
      <c r="I75" s="302"/>
      <c r="J75" s="299">
        <f t="shared" ref="J75:J79" si="34">$J$5*G75</f>
        <v>564.76</v>
      </c>
      <c r="K75" s="299">
        <f t="shared" ref="K75:K79" si="35">$K$5*G75</f>
        <v>5835.8533333333335</v>
      </c>
      <c r="L75" s="299">
        <f t="shared" ref="L75:L79" si="36">$L$5*G75</f>
        <v>1364.8366666666668</v>
      </c>
      <c r="M75" s="299">
        <f t="shared" ref="M75:M79" si="37">IF(G75&lt;$M$4,G75*$M$5,$M$4*$M$5)</f>
        <v>1631.8000000000002</v>
      </c>
      <c r="N75" s="299">
        <f t="shared" ref="N75:N79" si="38">SUM(J75:M75)</f>
        <v>9397.25</v>
      </c>
      <c r="O75" s="103"/>
    </row>
    <row r="76" spans="1:16" x14ac:dyDescent="0.2">
      <c r="A76" s="68" t="str">
        <f>+Rtesup2!$B$9</f>
        <v>Rte Sup 2</v>
      </c>
      <c r="B76" s="29">
        <f>SUM('PR sum'!R76:AD76)</f>
        <v>0</v>
      </c>
      <c r="C76" s="29">
        <f>SUM('PR sum'!AF76:AR76)</f>
        <v>0</v>
      </c>
      <c r="D76" s="29">
        <f>SUM('PR sum'!AT76:BF76)</f>
        <v>0</v>
      </c>
      <c r="E76" s="29">
        <f>SUM('PR sum'!BH76:BT76)</f>
        <v>0</v>
      </c>
      <c r="F76" s="29">
        <f>SUM('PR sum'!BV76:CH76)</f>
        <v>0</v>
      </c>
      <c r="G76" s="63">
        <f t="shared" si="33"/>
        <v>0</v>
      </c>
      <c r="H76" s="310"/>
      <c r="I76" s="302"/>
      <c r="J76" s="299">
        <f t="shared" si="34"/>
        <v>0</v>
      </c>
      <c r="K76" s="299">
        <f t="shared" si="35"/>
        <v>0</v>
      </c>
      <c r="L76" s="299">
        <f t="shared" si="36"/>
        <v>0</v>
      </c>
      <c r="M76" s="299">
        <f t="shared" si="37"/>
        <v>0</v>
      </c>
      <c r="N76" s="299">
        <f t="shared" si="38"/>
        <v>0</v>
      </c>
      <c r="O76" s="103"/>
    </row>
    <row r="77" spans="1:16" x14ac:dyDescent="0.2">
      <c r="A77" s="68" t="str">
        <f>+Rtesup3!$B$9</f>
        <v>Rte Sup 3</v>
      </c>
      <c r="B77" s="29">
        <f>SUM('PR sum'!R77:AD77)</f>
        <v>0</v>
      </c>
      <c r="C77" s="29">
        <f>SUM('PR sum'!AF77:AR77)</f>
        <v>0</v>
      </c>
      <c r="D77" s="29">
        <f>SUM('PR sum'!AT77:BF77)</f>
        <v>0</v>
      </c>
      <c r="E77" s="29">
        <f>SUM('PR sum'!BH77:BT77)</f>
        <v>0</v>
      </c>
      <c r="F77" s="29">
        <f>SUM('PR sum'!BV77:CH77)</f>
        <v>0</v>
      </c>
      <c r="G77" s="63">
        <f t="shared" si="33"/>
        <v>0</v>
      </c>
      <c r="H77" s="310"/>
      <c r="I77" s="302"/>
      <c r="J77" s="299">
        <f t="shared" si="34"/>
        <v>0</v>
      </c>
      <c r="K77" s="299">
        <f t="shared" si="35"/>
        <v>0</v>
      </c>
      <c r="L77" s="299">
        <f t="shared" si="36"/>
        <v>0</v>
      </c>
      <c r="M77" s="299">
        <f t="shared" si="37"/>
        <v>0</v>
      </c>
      <c r="N77" s="299">
        <f t="shared" si="38"/>
        <v>0</v>
      </c>
      <c r="O77" s="103"/>
    </row>
    <row r="78" spans="1:16" x14ac:dyDescent="0.2">
      <c r="A78" s="68" t="str">
        <f>+Rtesup4!$B$9</f>
        <v>Rte Sup 4</v>
      </c>
      <c r="B78" s="29">
        <f>SUM('PR sum'!R78:AD78)</f>
        <v>0</v>
      </c>
      <c r="C78" s="29">
        <f>SUM('PR sum'!AF78:AR78)</f>
        <v>0</v>
      </c>
      <c r="D78" s="29">
        <f>SUM('PR sum'!AT78:BF78)</f>
        <v>0</v>
      </c>
      <c r="E78" s="29">
        <f>SUM('PR sum'!BH78:BT78)</f>
        <v>0</v>
      </c>
      <c r="F78" s="29">
        <f>SUM('PR sum'!BV78:CH78)</f>
        <v>0</v>
      </c>
      <c r="G78" s="63">
        <f t="shared" si="33"/>
        <v>0</v>
      </c>
      <c r="H78" s="310"/>
      <c r="I78" s="302"/>
      <c r="J78" s="299">
        <f t="shared" si="34"/>
        <v>0</v>
      </c>
      <c r="K78" s="299">
        <f t="shared" si="35"/>
        <v>0</v>
      </c>
      <c r="L78" s="299">
        <f t="shared" si="36"/>
        <v>0</v>
      </c>
      <c r="M78" s="299">
        <f t="shared" si="37"/>
        <v>0</v>
      </c>
      <c r="N78" s="299">
        <f t="shared" si="38"/>
        <v>0</v>
      </c>
      <c r="O78" s="103"/>
    </row>
    <row r="79" spans="1:16" x14ac:dyDescent="0.2">
      <c r="A79" s="68" t="str">
        <f>+Rtesup5!$B$9</f>
        <v>Rte Sup 5</v>
      </c>
      <c r="B79" s="29">
        <f>SUM('PR sum'!R79:AD79)</f>
        <v>0</v>
      </c>
      <c r="C79" s="29">
        <f>SUM('PR sum'!AF79:AR79)</f>
        <v>0</v>
      </c>
      <c r="D79" s="29">
        <f>SUM('PR sum'!AT79:BF79)</f>
        <v>0</v>
      </c>
      <c r="E79" s="29">
        <f>SUM('PR sum'!BH79:BT79)</f>
        <v>0</v>
      </c>
      <c r="F79" s="29">
        <f>SUM('PR sum'!BV79:CH79)</f>
        <v>0</v>
      </c>
      <c r="G79" s="63">
        <f t="shared" si="33"/>
        <v>0</v>
      </c>
      <c r="H79" s="310"/>
      <c r="I79" s="302"/>
      <c r="J79" s="299">
        <f t="shared" si="34"/>
        <v>0</v>
      </c>
      <c r="K79" s="299">
        <f t="shared" si="35"/>
        <v>0</v>
      </c>
      <c r="L79" s="299">
        <f t="shared" si="36"/>
        <v>0</v>
      </c>
      <c r="M79" s="299">
        <f t="shared" si="37"/>
        <v>0</v>
      </c>
      <c r="N79" s="299">
        <f t="shared" si="38"/>
        <v>0</v>
      </c>
      <c r="O79" s="103"/>
    </row>
    <row r="80" spans="1:16" ht="13.5" thickBot="1" x14ac:dyDescent="0.25">
      <c r="A80" s="43"/>
      <c r="B80" s="30"/>
      <c r="C80" s="30"/>
      <c r="D80" s="30"/>
      <c r="E80" s="30"/>
      <c r="F80" s="30"/>
      <c r="G80" s="63"/>
      <c r="H80" s="310"/>
      <c r="I80" s="302"/>
      <c r="J80" s="299"/>
      <c r="K80" s="299"/>
      <c r="L80" s="299"/>
      <c r="M80" s="299"/>
      <c r="N80" s="299"/>
      <c r="O80" s="103"/>
    </row>
    <row r="81" spans="1:15" x14ac:dyDescent="0.2">
      <c r="A81" s="43" t="s">
        <v>315</v>
      </c>
      <c r="B81" s="53">
        <f>SUM(B74:B80)</f>
        <v>50960</v>
      </c>
      <c r="C81" s="53">
        <f t="shared" ref="C81:G81" si="39">SUM(C74:C80)</f>
        <v>13260</v>
      </c>
      <c r="D81" s="53">
        <f t="shared" si="39"/>
        <v>10291.666666666668</v>
      </c>
      <c r="E81" s="53">
        <f t="shared" si="39"/>
        <v>17195.000000000004</v>
      </c>
      <c r="F81" s="53">
        <f t="shared" si="39"/>
        <v>2420</v>
      </c>
      <c r="G81" s="66">
        <f t="shared" si="39"/>
        <v>94126.666666666672</v>
      </c>
      <c r="H81" s="311"/>
      <c r="I81" s="302"/>
      <c r="J81" s="299">
        <f>SUM(J75:J80)</f>
        <v>564.76</v>
      </c>
      <c r="K81" s="299">
        <f>SUM(K75:K80)</f>
        <v>5835.8533333333335</v>
      </c>
      <c r="L81" s="299">
        <f>SUM(L75:L80)</f>
        <v>1364.8366666666668</v>
      </c>
      <c r="M81" s="299">
        <f>SUM(M75:M80)</f>
        <v>1631.8000000000002</v>
      </c>
      <c r="N81" s="299">
        <f>SUM(N75:N80)</f>
        <v>9397.25</v>
      </c>
      <c r="O81" s="304">
        <f>IF(G81=0,0,N81/G81)</f>
        <v>9.9836213612862101E-2</v>
      </c>
    </row>
    <row r="82" spans="1:15" x14ac:dyDescent="0.2">
      <c r="A82" s="43" t="s">
        <v>302</v>
      </c>
      <c r="B82" s="29">
        <f t="shared" ref="B82:G82" si="40">+B81/13.25*3</f>
        <v>11538.113207547169</v>
      </c>
      <c r="C82" s="29">
        <f t="shared" si="40"/>
        <v>3002.2641509433961</v>
      </c>
      <c r="D82" s="29">
        <f t="shared" si="40"/>
        <v>2330.1886792452833</v>
      </c>
      <c r="E82" s="29">
        <f t="shared" si="40"/>
        <v>3893.2075471698126</v>
      </c>
      <c r="F82" s="29">
        <f t="shared" si="40"/>
        <v>547.92452830188677</v>
      </c>
      <c r="G82" s="63">
        <f t="shared" si="40"/>
        <v>21311.698113207549</v>
      </c>
      <c r="H82" s="310"/>
      <c r="I82" s="302"/>
      <c r="J82" s="299"/>
      <c r="K82" s="299"/>
      <c r="L82" s="299"/>
      <c r="M82" s="299"/>
      <c r="N82" s="299"/>
      <c r="O82" s="304"/>
    </row>
    <row r="83" spans="1:15" x14ac:dyDescent="0.2">
      <c r="A83" s="43" t="s">
        <v>303</v>
      </c>
      <c r="B83" s="29">
        <f t="shared" ref="B83:G83" si="41">+B82/12*17</f>
        <v>16345.66037735849</v>
      </c>
      <c r="C83" s="29">
        <f t="shared" si="41"/>
        <v>4253.2075471698108</v>
      </c>
      <c r="D83" s="29">
        <f t="shared" si="41"/>
        <v>3301.1006289308179</v>
      </c>
      <c r="E83" s="29">
        <f t="shared" si="41"/>
        <v>5515.3773584905675</v>
      </c>
      <c r="F83" s="29">
        <f t="shared" si="41"/>
        <v>776.22641509433959</v>
      </c>
      <c r="G83" s="63">
        <f t="shared" si="41"/>
        <v>30191.572327044028</v>
      </c>
      <c r="H83" s="310"/>
      <c r="I83" s="302"/>
      <c r="J83" s="299"/>
      <c r="K83" s="299"/>
      <c r="L83" s="299"/>
      <c r="M83" s="299"/>
      <c r="N83" s="299"/>
      <c r="O83" s="304"/>
    </row>
    <row r="84" spans="1:15" x14ac:dyDescent="0.2">
      <c r="A84" s="43"/>
      <c r="B84" s="29"/>
      <c r="C84" s="29"/>
      <c r="D84" s="29"/>
      <c r="E84" s="29"/>
      <c r="F84" s="29"/>
      <c r="G84" s="63"/>
      <c r="H84" s="310"/>
      <c r="I84" s="302"/>
      <c r="J84" s="299"/>
      <c r="K84" s="299"/>
      <c r="L84" s="299"/>
      <c r="M84" s="299"/>
      <c r="N84" s="299"/>
      <c r="O84" s="103"/>
    </row>
    <row r="85" spans="1:15" x14ac:dyDescent="0.2">
      <c r="A85" s="43" t="s">
        <v>6</v>
      </c>
      <c r="B85" s="30"/>
      <c r="C85" s="30"/>
      <c r="D85" s="30"/>
      <c r="E85" s="30"/>
      <c r="F85" s="30"/>
      <c r="G85" s="63"/>
      <c r="H85" s="310"/>
      <c r="I85" s="302"/>
      <c r="J85" s="299"/>
      <c r="K85" s="299"/>
      <c r="L85" s="299"/>
      <c r="M85" s="299"/>
      <c r="N85" s="299"/>
      <c r="O85" s="103"/>
    </row>
    <row r="86" spans="1:15" x14ac:dyDescent="0.2">
      <c r="A86" s="68">
        <f>+'Sales 1'!$B$9</f>
        <v>0</v>
      </c>
      <c r="B86" s="29">
        <f>SUM('PR sum'!R86:AD86)</f>
        <v>0</v>
      </c>
      <c r="C86" s="29">
        <f>SUM('PR sum'!AF86:AR86)</f>
        <v>0</v>
      </c>
      <c r="D86" s="29">
        <f>SUM('PR sum'!AT86:BF86)</f>
        <v>0</v>
      </c>
      <c r="E86" s="29">
        <f>SUM('PR sum'!BH86:BT86)</f>
        <v>0</v>
      </c>
      <c r="F86" s="29">
        <f>SUM('PR sum'!BV86:CH86)</f>
        <v>0</v>
      </c>
      <c r="G86" s="63">
        <f>SUM(B86:F86)</f>
        <v>0</v>
      </c>
      <c r="H86" s="310"/>
      <c r="I86" s="302"/>
      <c r="J86" s="299">
        <f>$J$5*G86</f>
        <v>0</v>
      </c>
      <c r="K86" s="299">
        <f>$K$5*G86</f>
        <v>0</v>
      </c>
      <c r="L86" s="299">
        <f>$L$5*G86</f>
        <v>0</v>
      </c>
      <c r="M86" s="299">
        <f>IF(G86&lt;$M$4,G86*$M$5,$M$4*$M$5)</f>
        <v>0</v>
      </c>
      <c r="N86" s="299">
        <f>SUM(J86:M86)</f>
        <v>0</v>
      </c>
      <c r="O86" s="103"/>
    </row>
    <row r="87" spans="1:15" x14ac:dyDescent="0.2">
      <c r="A87" s="68">
        <f>+'Sales 2'!$B$9</f>
        <v>0</v>
      </c>
      <c r="B87" s="29">
        <f>SUM('PR sum'!R87:AD87)</f>
        <v>0</v>
      </c>
      <c r="C87" s="29">
        <f>SUM('PR sum'!AF87:AR87)</f>
        <v>0</v>
      </c>
      <c r="D87" s="29">
        <f>SUM('PR sum'!AT87:BF87)</f>
        <v>0</v>
      </c>
      <c r="E87" s="29">
        <f>SUM('PR sum'!BH87:BT87)</f>
        <v>0</v>
      </c>
      <c r="F87" s="29">
        <f>SUM('PR sum'!BV87:CH87)</f>
        <v>0</v>
      </c>
      <c r="G87" s="63">
        <f>SUM(B87:F87)</f>
        <v>0</v>
      </c>
      <c r="H87" s="310"/>
      <c r="I87" s="302"/>
      <c r="J87" s="299">
        <f>$J$5*G87</f>
        <v>0</v>
      </c>
      <c r="K87" s="299">
        <f>$K$5*G87</f>
        <v>0</v>
      </c>
      <c r="L87" s="299">
        <f>$L$5*G87</f>
        <v>0</v>
      </c>
      <c r="M87" s="299">
        <f>IF(G87&lt;$M$4,G87*$M$5,$M$4*$M$5)</f>
        <v>0</v>
      </c>
      <c r="N87" s="299">
        <f>SUM(J87:M87)</f>
        <v>0</v>
      </c>
      <c r="O87" s="103"/>
    </row>
    <row r="88" spans="1:15" x14ac:dyDescent="0.2">
      <c r="A88" s="68">
        <f>+'Sales 3'!$B$9</f>
        <v>0</v>
      </c>
      <c r="B88" s="29">
        <f>SUM('PR sum'!R88:AD88)</f>
        <v>0</v>
      </c>
      <c r="C88" s="29">
        <f>SUM('PR sum'!AF88:AR88)</f>
        <v>0</v>
      </c>
      <c r="D88" s="29">
        <f>SUM('PR sum'!AT88:BF88)</f>
        <v>0</v>
      </c>
      <c r="E88" s="29">
        <f>SUM('PR sum'!BH88:BT88)</f>
        <v>0</v>
      </c>
      <c r="F88" s="29">
        <f>SUM('PR sum'!BV88:CH88)</f>
        <v>0</v>
      </c>
      <c r="G88" s="63">
        <f>SUM(B88:F88)</f>
        <v>0</v>
      </c>
      <c r="H88" s="310"/>
      <c r="I88" s="302"/>
      <c r="J88" s="299">
        <f>$J$5*G88</f>
        <v>0</v>
      </c>
      <c r="K88" s="299">
        <f>$K$5*G88</f>
        <v>0</v>
      </c>
      <c r="L88" s="299">
        <f>$L$5*G88</f>
        <v>0</v>
      </c>
      <c r="M88" s="299">
        <f>IF(G88&lt;$M$4,G88*$M$5,$M$4*$M$5)</f>
        <v>0</v>
      </c>
      <c r="N88" s="299">
        <f>SUM(J88:M88)</f>
        <v>0</v>
      </c>
      <c r="O88" s="103"/>
    </row>
    <row r="89" spans="1:15" x14ac:dyDescent="0.2">
      <c r="A89" s="68">
        <f>+'Sales 4'!$B$9</f>
        <v>0</v>
      </c>
      <c r="B89" s="29">
        <f>SUM('PR sum'!R89:AD89)</f>
        <v>0</v>
      </c>
      <c r="C89" s="29">
        <f>SUM('PR sum'!AF89:AR89)</f>
        <v>0</v>
      </c>
      <c r="D89" s="29">
        <f>SUM('PR sum'!AT89:BF89)</f>
        <v>0</v>
      </c>
      <c r="E89" s="29">
        <f>SUM('PR sum'!BH89:BT89)</f>
        <v>0</v>
      </c>
      <c r="F89" s="29">
        <f>SUM('PR sum'!BV89:CH89)</f>
        <v>0</v>
      </c>
      <c r="G89" s="63">
        <f>SUM(B89:F89)</f>
        <v>0</v>
      </c>
      <c r="H89" s="310"/>
      <c r="I89" s="302"/>
      <c r="J89" s="299">
        <f>$J$5*G89</f>
        <v>0</v>
      </c>
      <c r="K89" s="299">
        <f>$K$5*G89</f>
        <v>0</v>
      </c>
      <c r="L89" s="299">
        <f>$L$5*G89</f>
        <v>0</v>
      </c>
      <c r="M89" s="299">
        <f>IF(G89&lt;$M$4,G89*$M$5,$M$4*$M$5)</f>
        <v>0</v>
      </c>
      <c r="N89" s="299">
        <f>SUM(J89:M89)</f>
        <v>0</v>
      </c>
      <c r="O89" s="103"/>
    </row>
    <row r="90" spans="1:15" x14ac:dyDescent="0.2">
      <c r="A90" s="68">
        <f>+'Sales 5'!$B$9</f>
        <v>0</v>
      </c>
      <c r="B90" s="29">
        <f>SUM('PR sum'!R90:AD90)</f>
        <v>0</v>
      </c>
      <c r="C90" s="29">
        <f>SUM('PR sum'!AF90:AR90)</f>
        <v>0</v>
      </c>
      <c r="D90" s="29">
        <f>SUM('PR sum'!AT90:BF90)</f>
        <v>0</v>
      </c>
      <c r="E90" s="29">
        <f>SUM('PR sum'!BH90:BT90)</f>
        <v>0</v>
      </c>
      <c r="F90" s="29">
        <f>SUM('PR sum'!BV90:CH90)</f>
        <v>0</v>
      </c>
      <c r="G90" s="63">
        <f>SUM(B90:F90)</f>
        <v>0</v>
      </c>
      <c r="H90" s="310"/>
      <c r="I90" s="302"/>
      <c r="J90" s="299">
        <f>$J$5*G90</f>
        <v>0</v>
      </c>
      <c r="K90" s="299">
        <f>$K$5*G90</f>
        <v>0</v>
      </c>
      <c r="L90" s="299">
        <f>$L$5*G90</f>
        <v>0</v>
      </c>
      <c r="M90" s="299">
        <f>IF(G90&lt;$M$4,G90*$M$5,$M$4*$M$5)</f>
        <v>0</v>
      </c>
      <c r="N90" s="299">
        <f>SUM(J90:M90)</f>
        <v>0</v>
      </c>
      <c r="O90" s="103"/>
    </row>
    <row r="91" spans="1:15" x14ac:dyDescent="0.2">
      <c r="A91" s="43"/>
      <c r="B91" s="30"/>
      <c r="C91" s="30"/>
      <c r="D91" s="30"/>
      <c r="E91" s="30"/>
      <c r="F91" s="30"/>
      <c r="G91" s="63"/>
      <c r="H91" s="310"/>
      <c r="I91" s="302"/>
      <c r="J91" s="299"/>
      <c r="K91" s="299"/>
      <c r="L91" s="299"/>
      <c r="M91" s="299"/>
      <c r="N91" s="299"/>
      <c r="O91" s="103"/>
    </row>
    <row r="92" spans="1:15" ht="13.5" thickBot="1" x14ac:dyDescent="0.25">
      <c r="A92" s="43"/>
      <c r="B92" s="30"/>
      <c r="C92" s="30"/>
      <c r="D92" s="30"/>
      <c r="E92" s="30"/>
      <c r="F92" s="30"/>
      <c r="G92" s="63"/>
      <c r="H92" s="310"/>
      <c r="I92" s="302"/>
      <c r="J92" s="299"/>
      <c r="K92" s="299"/>
      <c r="L92" s="299"/>
      <c r="M92" s="299"/>
      <c r="N92" s="299"/>
      <c r="O92" s="103"/>
    </row>
    <row r="93" spans="1:15" x14ac:dyDescent="0.2">
      <c r="A93" s="43" t="s">
        <v>316</v>
      </c>
      <c r="B93" s="53">
        <f t="shared" ref="B93:G93" si="42">SUM(B86:B92)</f>
        <v>0</v>
      </c>
      <c r="C93" s="53">
        <f t="shared" si="42"/>
        <v>0</v>
      </c>
      <c r="D93" s="53">
        <f t="shared" si="42"/>
        <v>0</v>
      </c>
      <c r="E93" s="53">
        <f t="shared" si="42"/>
        <v>0</v>
      </c>
      <c r="F93" s="53">
        <f t="shared" si="42"/>
        <v>0</v>
      </c>
      <c r="G93" s="66">
        <f t="shared" si="42"/>
        <v>0</v>
      </c>
      <c r="H93" s="311"/>
      <c r="I93" s="302"/>
      <c r="J93" s="299">
        <f>SUM(J86:J92)</f>
        <v>0</v>
      </c>
      <c r="K93" s="299">
        <f>SUM(K86:K92)</f>
        <v>0</v>
      </c>
      <c r="L93" s="299">
        <f>SUM(L86:L92)</f>
        <v>0</v>
      </c>
      <c r="M93" s="299">
        <f>SUM(M86:M92)</f>
        <v>0</v>
      </c>
      <c r="N93" s="299">
        <f>SUM(N86:N92)</f>
        <v>0</v>
      </c>
      <c r="O93" s="304">
        <f>IF(G93=0,0,N93/G93)</f>
        <v>0</v>
      </c>
    </row>
    <row r="94" spans="1:15" x14ac:dyDescent="0.2">
      <c r="A94" s="43" t="s">
        <v>302</v>
      </c>
      <c r="B94" s="29">
        <f t="shared" ref="B94:G94" si="43">+B93/13.25*3</f>
        <v>0</v>
      </c>
      <c r="C94" s="29">
        <f t="shared" si="43"/>
        <v>0</v>
      </c>
      <c r="D94" s="29">
        <f t="shared" si="43"/>
        <v>0</v>
      </c>
      <c r="E94" s="29">
        <f t="shared" si="43"/>
        <v>0</v>
      </c>
      <c r="F94" s="29">
        <f t="shared" si="43"/>
        <v>0</v>
      </c>
      <c r="G94" s="63">
        <f t="shared" si="43"/>
        <v>0</v>
      </c>
      <c r="H94" s="310"/>
      <c r="I94" s="302"/>
      <c r="J94" s="299"/>
      <c r="K94" s="299"/>
      <c r="L94" s="299"/>
      <c r="M94" s="299"/>
      <c r="N94" s="299"/>
      <c r="O94" s="304"/>
    </row>
    <row r="95" spans="1:15" x14ac:dyDescent="0.2">
      <c r="A95" s="43" t="s">
        <v>303</v>
      </c>
      <c r="B95" s="29">
        <f t="shared" ref="B95:G95" si="44">+B94/12*17</f>
        <v>0</v>
      </c>
      <c r="C95" s="29">
        <f t="shared" si="44"/>
        <v>0</v>
      </c>
      <c r="D95" s="29">
        <f t="shared" si="44"/>
        <v>0</v>
      </c>
      <c r="E95" s="29">
        <f t="shared" si="44"/>
        <v>0</v>
      </c>
      <c r="F95" s="29">
        <f t="shared" si="44"/>
        <v>0</v>
      </c>
      <c r="G95" s="63">
        <f t="shared" si="44"/>
        <v>0</v>
      </c>
      <c r="H95" s="310"/>
      <c r="I95" s="302"/>
      <c r="J95" s="299"/>
      <c r="K95" s="299"/>
      <c r="L95" s="299"/>
      <c r="M95" s="299"/>
      <c r="N95" s="299"/>
      <c r="O95" s="304"/>
    </row>
    <row r="96" spans="1:15" x14ac:dyDescent="0.2">
      <c r="A96" s="43"/>
      <c r="B96" s="29"/>
      <c r="C96" s="29"/>
      <c r="D96" s="29"/>
      <c r="E96" s="29"/>
      <c r="F96" s="29"/>
      <c r="G96" s="63"/>
      <c r="H96" s="310"/>
      <c r="I96" s="302"/>
      <c r="J96" s="299"/>
      <c r="K96" s="299"/>
      <c r="L96" s="299"/>
      <c r="M96" s="299"/>
      <c r="N96" s="299"/>
      <c r="O96" s="103"/>
    </row>
    <row r="97" spans="1:15" x14ac:dyDescent="0.2">
      <c r="A97" s="43" t="s">
        <v>317</v>
      </c>
      <c r="B97" s="30"/>
      <c r="C97" s="30"/>
      <c r="D97" s="30"/>
      <c r="E97" s="30"/>
      <c r="F97" s="30"/>
      <c r="G97" s="63"/>
      <c r="H97" s="310"/>
      <c r="I97" s="302"/>
      <c r="J97" s="299"/>
      <c r="K97" s="299"/>
      <c r="L97" s="299"/>
      <c r="M97" s="299"/>
      <c r="N97" s="299"/>
      <c r="O97" s="103"/>
    </row>
    <row r="98" spans="1:15" x14ac:dyDescent="0.2">
      <c r="A98" s="68" t="str">
        <f>+'Office 1'!$B$9</f>
        <v>OFFICE 1</v>
      </c>
      <c r="B98" s="29">
        <f>SUM('PR sum'!R98:AD98)</f>
        <v>0</v>
      </c>
      <c r="C98" s="29">
        <f>SUM('PR sum'!AF98:AR98)</f>
        <v>0</v>
      </c>
      <c r="D98" s="29">
        <f>SUM('PR sum'!AT98:BF98)</f>
        <v>0</v>
      </c>
      <c r="E98" s="29">
        <f>SUM('PR sum'!BH98:BT98)</f>
        <v>0</v>
      </c>
      <c r="F98" s="29">
        <f>SUM('PR sum'!BV98:CH98)</f>
        <v>0</v>
      </c>
      <c r="G98" s="63">
        <f>SUM(B98:F98)</f>
        <v>0</v>
      </c>
      <c r="H98" s="310"/>
      <c r="I98" s="302"/>
      <c r="J98" s="299">
        <f>$J$5*G98</f>
        <v>0</v>
      </c>
      <c r="K98" s="299">
        <f>$K$5*G98</f>
        <v>0</v>
      </c>
      <c r="L98" s="299">
        <f>$L$5*G98</f>
        <v>0</v>
      </c>
      <c r="M98" s="299">
        <f>IF(G98&lt;$M$4,G98*$M$5,$M$4*$M$5)</f>
        <v>0</v>
      </c>
      <c r="N98" s="299">
        <f>SUM(J98:M98)</f>
        <v>0</v>
      </c>
      <c r="O98" s="103"/>
    </row>
    <row r="99" spans="1:15" x14ac:dyDescent="0.2">
      <c r="A99" s="68" t="str">
        <f>+'Office 2'!$B$9</f>
        <v>OFFICE 2</v>
      </c>
      <c r="B99" s="29">
        <f>SUM('PR sum'!R99:AD99)</f>
        <v>0</v>
      </c>
      <c r="C99" s="29">
        <f>SUM('PR sum'!AF99:AR99)</f>
        <v>0</v>
      </c>
      <c r="D99" s="29">
        <f>SUM('PR sum'!AT99:BF99)</f>
        <v>0</v>
      </c>
      <c r="E99" s="29">
        <f>SUM('PR sum'!BH99:BT99)</f>
        <v>0</v>
      </c>
      <c r="F99" s="29">
        <f>SUM('PR sum'!BV99:CH99)</f>
        <v>0</v>
      </c>
      <c r="G99" s="63">
        <f>SUM(B99:F99)</f>
        <v>0</v>
      </c>
      <c r="H99" s="310"/>
      <c r="I99" s="302"/>
      <c r="J99" s="299">
        <f>$J$5*G99</f>
        <v>0</v>
      </c>
      <c r="K99" s="299">
        <f>$K$5*G99</f>
        <v>0</v>
      </c>
      <c r="L99" s="299">
        <f>$L$5*G99</f>
        <v>0</v>
      </c>
      <c r="M99" s="299">
        <f>IF(G99&lt;$M$4,G99*$M$5,$M$4*$M$5)</f>
        <v>0</v>
      </c>
      <c r="N99" s="299">
        <f>SUM(J99:M99)</f>
        <v>0</v>
      </c>
      <c r="O99" s="103"/>
    </row>
    <row r="100" spans="1:15" x14ac:dyDescent="0.2">
      <c r="A100" s="68" t="str">
        <f>+'Office 3'!$B$9</f>
        <v>OFFICE 3</v>
      </c>
      <c r="B100" s="29">
        <f>SUM('PR sum'!R100:AD100)</f>
        <v>0</v>
      </c>
      <c r="C100" s="29">
        <f>SUM('PR sum'!AF100:AR100)</f>
        <v>0</v>
      </c>
      <c r="D100" s="29">
        <f>SUM('PR sum'!AT100:BF100)</f>
        <v>0</v>
      </c>
      <c r="E100" s="29">
        <f>SUM('PR sum'!BH100:BT100)</f>
        <v>0</v>
      </c>
      <c r="F100" s="29">
        <f>SUM('PR sum'!BV100:CH100)</f>
        <v>0</v>
      </c>
      <c r="G100" s="63">
        <f>SUM(B100:F100)</f>
        <v>0</v>
      </c>
      <c r="H100" s="310"/>
      <c r="I100" s="302"/>
      <c r="J100" s="299">
        <f>$J$5*G100</f>
        <v>0</v>
      </c>
      <c r="K100" s="299">
        <f>$K$5*G100</f>
        <v>0</v>
      </c>
      <c r="L100" s="299">
        <f>$L$5*G100</f>
        <v>0</v>
      </c>
      <c r="M100" s="299">
        <f>IF(G100&lt;$M$4,G100*$M$5,$M$4*$M$5)</f>
        <v>0</v>
      </c>
      <c r="N100" s="299">
        <f>SUM(J100:M100)</f>
        <v>0</v>
      </c>
      <c r="O100" s="103"/>
    </row>
    <row r="101" spans="1:15" x14ac:dyDescent="0.2">
      <c r="A101" s="68" t="str">
        <f>+'Office 4'!$B$9</f>
        <v>OFFICE 4</v>
      </c>
      <c r="B101" s="29">
        <f>SUM('PR sum'!R101:AD101)</f>
        <v>0</v>
      </c>
      <c r="C101" s="29">
        <f>SUM('PR sum'!AF101:AR101)</f>
        <v>0</v>
      </c>
      <c r="D101" s="29">
        <f>SUM('PR sum'!AT101:BF101)</f>
        <v>0</v>
      </c>
      <c r="E101" s="29">
        <f>SUM('PR sum'!BH101:BT101)</f>
        <v>0</v>
      </c>
      <c r="F101" s="29">
        <f>SUM('PR sum'!BV101:CH101)</f>
        <v>0</v>
      </c>
      <c r="G101" s="63">
        <f>SUM(B101:F101)</f>
        <v>0</v>
      </c>
      <c r="H101" s="310"/>
      <c r="I101" s="302"/>
      <c r="J101" s="299">
        <f>$J$5*G101</f>
        <v>0</v>
      </c>
      <c r="K101" s="299">
        <f>$K$5*G101</f>
        <v>0</v>
      </c>
      <c r="L101" s="299">
        <f>$L$5*G101</f>
        <v>0</v>
      </c>
      <c r="M101" s="299">
        <f>IF(G101&lt;$M$4,G101*$M$5,$M$4*$M$5)</f>
        <v>0</v>
      </c>
      <c r="N101" s="299">
        <f>SUM(J101:M101)</f>
        <v>0</v>
      </c>
      <c r="O101" s="103"/>
    </row>
    <row r="102" spans="1:15" x14ac:dyDescent="0.2">
      <c r="A102" s="43"/>
      <c r="B102" s="30"/>
      <c r="C102" s="30"/>
      <c r="D102" s="30"/>
      <c r="E102" s="30"/>
      <c r="F102" s="30"/>
      <c r="G102" s="63"/>
      <c r="H102" s="310"/>
      <c r="I102" s="302"/>
      <c r="J102" s="299"/>
      <c r="K102" s="299"/>
      <c r="L102" s="299"/>
      <c r="M102" s="299"/>
      <c r="N102" s="299"/>
      <c r="O102" s="103"/>
    </row>
    <row r="103" spans="1:15" ht="13.5" thickBot="1" x14ac:dyDescent="0.25">
      <c r="A103" s="43"/>
      <c r="B103" s="30"/>
      <c r="C103" s="30"/>
      <c r="D103" s="30"/>
      <c r="E103" s="30"/>
      <c r="F103" s="30"/>
      <c r="G103" s="63"/>
      <c r="H103" s="310"/>
      <c r="I103" s="302"/>
      <c r="J103" s="299"/>
      <c r="K103" s="299"/>
      <c r="L103" s="299"/>
      <c r="M103" s="299"/>
      <c r="N103" s="299"/>
      <c r="O103" s="103"/>
    </row>
    <row r="104" spans="1:15" x14ac:dyDescent="0.2">
      <c r="A104" s="43" t="s">
        <v>318</v>
      </c>
      <c r="B104" s="53">
        <f>SUM($B$98:$B$103)</f>
        <v>0</v>
      </c>
      <c r="C104" s="53">
        <f>SUM(C98:C103)</f>
        <v>0</v>
      </c>
      <c r="D104" s="53">
        <f>SUM(D98:D103)</f>
        <v>0</v>
      </c>
      <c r="E104" s="53">
        <f>SUM(E98:E103)</f>
        <v>0</v>
      </c>
      <c r="F104" s="53">
        <f>SUM(F98:F103)</f>
        <v>0</v>
      </c>
      <c r="G104" s="66">
        <f>SUM(G98:G103)</f>
        <v>0</v>
      </c>
      <c r="H104" s="311"/>
      <c r="I104" s="302"/>
      <c r="J104" s="299">
        <f>SUM(J98:J103)</f>
        <v>0</v>
      </c>
      <c r="K104" s="299">
        <f>SUM(K98:K103)</f>
        <v>0</v>
      </c>
      <c r="L104" s="299">
        <f>SUM(L98:L103)</f>
        <v>0</v>
      </c>
      <c r="M104" s="299">
        <f>SUM(M98:M103)</f>
        <v>0</v>
      </c>
      <c r="N104" s="299">
        <f>SUM(N98:N103)</f>
        <v>0</v>
      </c>
      <c r="O104" s="304">
        <f>IF(G104=0,0,N104/G104)</f>
        <v>0</v>
      </c>
    </row>
    <row r="105" spans="1:15" x14ac:dyDescent="0.2">
      <c r="A105" s="43" t="s">
        <v>302</v>
      </c>
      <c r="B105" s="29">
        <f>+$B$104/13.25*3</f>
        <v>0</v>
      </c>
      <c r="C105" s="29">
        <f>+C104/13.25*3</f>
        <v>0</v>
      </c>
      <c r="D105" s="29">
        <f>+D104/13.25*3</f>
        <v>0</v>
      </c>
      <c r="E105" s="29">
        <f>+E104/13.25*3</f>
        <v>0</v>
      </c>
      <c r="F105" s="29">
        <f>+F104/13.25*3</f>
        <v>0</v>
      </c>
      <c r="G105" s="63">
        <f>+G104/13.25*3</f>
        <v>0</v>
      </c>
      <c r="H105" s="310"/>
      <c r="I105" s="302"/>
      <c r="J105" s="299"/>
      <c r="K105" s="299"/>
      <c r="L105" s="299"/>
      <c r="M105" s="299"/>
      <c r="N105" s="299"/>
      <c r="O105" s="103"/>
    </row>
    <row r="106" spans="1:15" x14ac:dyDescent="0.2">
      <c r="A106" s="43" t="s">
        <v>303</v>
      </c>
      <c r="B106" s="29">
        <f>+$B$105/12*17</f>
        <v>0</v>
      </c>
      <c r="C106" s="29">
        <f>+C105/12*17</f>
        <v>0</v>
      </c>
      <c r="D106" s="29">
        <f>+D105/12*17</f>
        <v>0</v>
      </c>
      <c r="E106" s="29">
        <f>+E105/12*17</f>
        <v>0</v>
      </c>
      <c r="F106" s="29">
        <f>+F105/12*17</f>
        <v>0</v>
      </c>
      <c r="G106" s="63">
        <f>+G105/12*17</f>
        <v>0</v>
      </c>
      <c r="H106" s="310"/>
      <c r="I106" s="302"/>
      <c r="J106" s="299"/>
      <c r="K106" s="299"/>
      <c r="L106" s="299"/>
      <c r="M106" s="299"/>
      <c r="N106" s="299"/>
      <c r="O106" s="103"/>
    </row>
    <row r="107" spans="1:15" x14ac:dyDescent="0.2">
      <c r="A107" s="43"/>
      <c r="B107" s="30"/>
      <c r="C107" s="30"/>
      <c r="D107" s="30"/>
      <c r="E107" s="30"/>
      <c r="F107" s="30"/>
      <c r="G107" s="63"/>
      <c r="H107" s="310"/>
      <c r="I107" s="302"/>
      <c r="J107" s="299"/>
      <c r="K107" s="299"/>
      <c r="L107" s="299"/>
      <c r="M107" s="299"/>
      <c r="N107" s="299"/>
      <c r="O107" s="103"/>
    </row>
    <row r="108" spans="1:15" x14ac:dyDescent="0.2">
      <c r="A108" s="43"/>
      <c r="B108" s="30"/>
      <c r="C108" s="30"/>
      <c r="D108" s="30"/>
      <c r="E108" s="30"/>
      <c r="F108" s="30"/>
      <c r="G108" s="63"/>
      <c r="H108" s="310"/>
      <c r="I108" s="302"/>
      <c r="J108" s="299"/>
      <c r="K108" s="299"/>
      <c r="L108" s="299"/>
      <c r="M108" s="299"/>
      <c r="N108" s="299"/>
      <c r="O108" s="103"/>
    </row>
    <row r="109" spans="1:15" x14ac:dyDescent="0.2">
      <c r="A109" s="43" t="s">
        <v>319</v>
      </c>
      <c r="B109" s="30"/>
      <c r="C109" s="30"/>
      <c r="D109" s="30"/>
      <c r="E109" s="30"/>
      <c r="F109" s="30"/>
      <c r="G109" s="63"/>
      <c r="H109" s="310"/>
      <c r="I109" s="302"/>
      <c r="J109" s="299"/>
      <c r="K109" s="299"/>
      <c r="L109" s="299"/>
      <c r="M109" s="299"/>
      <c r="N109" s="299"/>
      <c r="O109" s="103"/>
    </row>
    <row r="110" spans="1:15" x14ac:dyDescent="0.2">
      <c r="A110" s="68" t="str">
        <f>+'Manager 1'!$B$9</f>
        <v>MGR 1</v>
      </c>
      <c r="B110" s="29">
        <f>SUM('PR sum'!R110:AD110)</f>
        <v>0</v>
      </c>
      <c r="C110" s="29">
        <f>SUM('PR sum'!AF110:AR110)</f>
        <v>0</v>
      </c>
      <c r="D110" s="29">
        <f>SUM('PR sum'!AT110:BF110)</f>
        <v>0</v>
      </c>
      <c r="E110" s="29">
        <f>SUM('PR sum'!BH110:BT110)</f>
        <v>0</v>
      </c>
      <c r="F110" s="29">
        <f>SUM('PR sum'!BV110:CH110)</f>
        <v>0</v>
      </c>
      <c r="G110" s="63">
        <f>SUM(B110:F110)</f>
        <v>0</v>
      </c>
      <c r="H110" s="312"/>
      <c r="I110" s="302"/>
      <c r="J110" s="299">
        <f>$J$5*G110</f>
        <v>0</v>
      </c>
      <c r="K110" s="299">
        <f>$K$5*G110</f>
        <v>0</v>
      </c>
      <c r="L110" s="299">
        <f>$L$5*G110</f>
        <v>0</v>
      </c>
      <c r="M110" s="299">
        <f>IF(G110&lt;$M$4,G110*$M$5,$M$4*$M$5)</f>
        <v>0</v>
      </c>
      <c r="N110" s="299">
        <f>SUM(J110:M110)</f>
        <v>0</v>
      </c>
      <c r="O110" s="103"/>
    </row>
    <row r="111" spans="1:15" x14ac:dyDescent="0.2">
      <c r="A111" s="68" t="str">
        <f>+'Manager 2'!$B$9</f>
        <v>MGR 2</v>
      </c>
      <c r="B111" s="29">
        <f>SUM('PR sum'!R111:AD111)</f>
        <v>0</v>
      </c>
      <c r="C111" s="29">
        <f>SUM('PR sum'!AF111:AR111)</f>
        <v>0</v>
      </c>
      <c r="D111" s="29">
        <f>SUM('PR sum'!AT111:BF111)</f>
        <v>0</v>
      </c>
      <c r="E111" s="29">
        <f>SUM('PR sum'!BH111:BT111)</f>
        <v>0</v>
      </c>
      <c r="F111" s="29">
        <f>SUM('PR sum'!BV111:CH111)</f>
        <v>0</v>
      </c>
      <c r="G111" s="63">
        <f>SUM(B111:F111)</f>
        <v>0</v>
      </c>
      <c r="H111" s="312"/>
      <c r="I111" s="302"/>
      <c r="J111" s="299">
        <f>$J$5*G111</f>
        <v>0</v>
      </c>
      <c r="K111" s="299">
        <f>$K$5*G111</f>
        <v>0</v>
      </c>
      <c r="L111" s="299">
        <f>$L$5*G111</f>
        <v>0</v>
      </c>
      <c r="M111" s="299">
        <f>IF(G111&lt;$M$4,G111*$M$5,$M$4*$M$5)</f>
        <v>0</v>
      </c>
      <c r="N111" s="299">
        <f>SUM(J111:M111)</f>
        <v>0</v>
      </c>
      <c r="O111" s="103"/>
    </row>
    <row r="112" spans="1:15" x14ac:dyDescent="0.2">
      <c r="A112" s="68" t="str">
        <f>+'Manager 3'!$B$9</f>
        <v>MGR 3</v>
      </c>
      <c r="B112" s="29">
        <f>SUM('PR sum'!R112:AD112)</f>
        <v>0</v>
      </c>
      <c r="C112" s="29">
        <f>SUM('PR sum'!AF112:AR112)</f>
        <v>0</v>
      </c>
      <c r="D112" s="29">
        <f>SUM('PR sum'!AT112:BF112)</f>
        <v>0</v>
      </c>
      <c r="E112" s="29">
        <f>SUM('PR sum'!BH112:BT112)</f>
        <v>0</v>
      </c>
      <c r="F112" s="29">
        <f>SUM('PR sum'!BV112:CH112)</f>
        <v>0</v>
      </c>
      <c r="G112" s="63">
        <f>SUM(B112:F112)</f>
        <v>0</v>
      </c>
      <c r="H112" s="312"/>
      <c r="I112" s="302"/>
      <c r="J112" s="299">
        <f>$J$5*G112</f>
        <v>0</v>
      </c>
      <c r="K112" s="299">
        <f>$K$5*G112</f>
        <v>0</v>
      </c>
      <c r="L112" s="299">
        <f>$L$5*G112</f>
        <v>0</v>
      </c>
      <c r="M112" s="299">
        <f>IF(G112&lt;$M$4,G112*$M$5,$M$4*$M$5)</f>
        <v>0</v>
      </c>
      <c r="N112" s="299">
        <f>SUM(J112:M112)</f>
        <v>0</v>
      </c>
      <c r="O112" s="103"/>
    </row>
    <row r="113" spans="1:15" x14ac:dyDescent="0.2">
      <c r="A113" s="68" t="str">
        <f>+'Manager 4'!$B$9</f>
        <v>MGR 4</v>
      </c>
      <c r="B113" s="29">
        <f>SUM('PR sum'!R113:AD113)</f>
        <v>0</v>
      </c>
      <c r="C113" s="29">
        <f>SUM('PR sum'!AF113:AR113)</f>
        <v>0</v>
      </c>
      <c r="D113" s="29">
        <f>SUM('PR sum'!AT113:BF113)</f>
        <v>0</v>
      </c>
      <c r="E113" s="29">
        <f>SUM('PR sum'!BH113:BT113)</f>
        <v>0</v>
      </c>
      <c r="F113" s="29">
        <f>SUM('PR sum'!BV113:CH113)</f>
        <v>0</v>
      </c>
      <c r="G113" s="63">
        <f>SUM(B113:F113)</f>
        <v>0</v>
      </c>
      <c r="H113" s="312"/>
      <c r="I113" s="302"/>
      <c r="J113" s="299">
        <f>$J$5*G113</f>
        <v>0</v>
      </c>
      <c r="K113" s="299">
        <f>$K$5*G113</f>
        <v>0</v>
      </c>
      <c r="L113" s="299">
        <f>$L$5*G113</f>
        <v>0</v>
      </c>
      <c r="M113" s="299">
        <f>IF(G113&lt;$M$4,G113*$M$5,$M$4*$M$5)</f>
        <v>0</v>
      </c>
      <c r="N113" s="299">
        <f>SUM(J113:M113)</f>
        <v>0</v>
      </c>
      <c r="O113" s="103"/>
    </row>
    <row r="114" spans="1:15" x14ac:dyDescent="0.2">
      <c r="A114" s="68" t="str">
        <f>+'Manager 5'!$B$9</f>
        <v>MGR 5</v>
      </c>
      <c r="B114" s="29">
        <f>SUM('PR sum'!R114:AD114)</f>
        <v>0</v>
      </c>
      <c r="C114" s="29">
        <f>SUM('PR sum'!AF114:AR114)</f>
        <v>0</v>
      </c>
      <c r="D114" s="29">
        <f>SUM('PR sum'!AT114:BF114)</f>
        <v>0</v>
      </c>
      <c r="E114" s="29">
        <f>SUM('PR sum'!BH114:BT114)</f>
        <v>0</v>
      </c>
      <c r="F114" s="29">
        <f>SUM('PR sum'!BV114:CH114)</f>
        <v>0</v>
      </c>
      <c r="G114" s="63">
        <f>SUM(B114:F114)</f>
        <v>0</v>
      </c>
      <c r="H114" s="312"/>
      <c r="I114" s="302"/>
      <c r="J114" s="299">
        <f>$J$5*G114</f>
        <v>0</v>
      </c>
      <c r="K114" s="299">
        <f>$K$5*G114</f>
        <v>0</v>
      </c>
      <c r="L114" s="299">
        <f>$L$5*G114</f>
        <v>0</v>
      </c>
      <c r="M114" s="299">
        <f>IF(G114&lt;$M$4,G114*$M$5,$M$4*$M$5)</f>
        <v>0</v>
      </c>
      <c r="N114" s="299">
        <f>SUM(J114:M114)</f>
        <v>0</v>
      </c>
      <c r="O114" s="103"/>
    </row>
    <row r="115" spans="1:15" ht="13.5" thickBot="1" x14ac:dyDescent="0.25">
      <c r="A115" s="43"/>
      <c r="B115" s="30"/>
      <c r="C115" s="30"/>
      <c r="D115" s="30"/>
      <c r="E115" s="30"/>
      <c r="F115" s="30"/>
      <c r="G115" s="63"/>
      <c r="H115" s="310"/>
      <c r="I115" s="302"/>
      <c r="J115" s="299"/>
      <c r="K115" s="299"/>
      <c r="L115" s="299"/>
      <c r="M115" s="299"/>
      <c r="N115" s="299"/>
      <c r="O115" s="103"/>
    </row>
    <row r="116" spans="1:15" x14ac:dyDescent="0.2">
      <c r="A116" s="43" t="s">
        <v>320</v>
      </c>
      <c r="B116" s="53">
        <f t="shared" ref="B116:G116" si="45">SUM(B110:B115)</f>
        <v>0</v>
      </c>
      <c r="C116" s="53">
        <f t="shared" si="45"/>
        <v>0</v>
      </c>
      <c r="D116" s="53">
        <f t="shared" si="45"/>
        <v>0</v>
      </c>
      <c r="E116" s="53">
        <f t="shared" si="45"/>
        <v>0</v>
      </c>
      <c r="F116" s="53">
        <f t="shared" si="45"/>
        <v>0</v>
      </c>
      <c r="G116" s="66">
        <f t="shared" si="45"/>
        <v>0</v>
      </c>
      <c r="H116" s="313"/>
      <c r="I116" s="302"/>
      <c r="J116" s="299">
        <f>SUM(J110:J115)</f>
        <v>0</v>
      </c>
      <c r="K116" s="299">
        <f>SUM(K110:K115)</f>
        <v>0</v>
      </c>
      <c r="L116" s="299">
        <f>SUM(L110:L115)</f>
        <v>0</v>
      </c>
      <c r="M116" s="299">
        <f>SUM(M110:M115)</f>
        <v>0</v>
      </c>
      <c r="N116" s="299">
        <f>SUM(N110:N115)</f>
        <v>0</v>
      </c>
      <c r="O116" s="304">
        <f>IF(G116=0,0,N116/G116)</f>
        <v>0</v>
      </c>
    </row>
    <row r="117" spans="1:15" x14ac:dyDescent="0.2">
      <c r="A117" s="43" t="s">
        <v>302</v>
      </c>
      <c r="B117" s="29">
        <f t="shared" ref="B117:G117" si="46">+B116/13.25*3</f>
        <v>0</v>
      </c>
      <c r="C117" s="29">
        <f t="shared" si="46"/>
        <v>0</v>
      </c>
      <c r="D117" s="29">
        <f t="shared" si="46"/>
        <v>0</v>
      </c>
      <c r="E117" s="29">
        <f t="shared" si="46"/>
        <v>0</v>
      </c>
      <c r="F117" s="29">
        <f t="shared" si="46"/>
        <v>0</v>
      </c>
      <c r="G117" s="63">
        <f t="shared" si="46"/>
        <v>0</v>
      </c>
      <c r="H117" s="310"/>
      <c r="I117" s="302"/>
      <c r="J117" s="299"/>
      <c r="K117" s="299"/>
      <c r="L117" s="299"/>
      <c r="M117" s="299"/>
      <c r="N117" s="299"/>
      <c r="O117" s="103"/>
    </row>
    <row r="118" spans="1:15" x14ac:dyDescent="0.2">
      <c r="A118" s="43" t="s">
        <v>303</v>
      </c>
      <c r="B118" s="29">
        <f t="shared" ref="B118:G118" si="47">+B117/12*17</f>
        <v>0</v>
      </c>
      <c r="C118" s="29">
        <f t="shared" si="47"/>
        <v>0</v>
      </c>
      <c r="D118" s="29">
        <f t="shared" si="47"/>
        <v>0</v>
      </c>
      <c r="E118" s="29">
        <f t="shared" si="47"/>
        <v>0</v>
      </c>
      <c r="F118" s="29">
        <f t="shared" si="47"/>
        <v>0</v>
      </c>
      <c r="G118" s="63">
        <f t="shared" si="47"/>
        <v>0</v>
      </c>
      <c r="H118" s="310"/>
      <c r="I118" s="302"/>
      <c r="J118" s="299"/>
      <c r="K118" s="299"/>
      <c r="L118" s="299"/>
      <c r="M118" s="299"/>
      <c r="N118" s="299"/>
      <c r="O118" s="103"/>
    </row>
    <row r="119" spans="1:15" x14ac:dyDescent="0.2">
      <c r="A119" s="43"/>
      <c r="B119" s="30"/>
      <c r="C119" s="30"/>
      <c r="D119" s="30"/>
      <c r="E119" s="30"/>
      <c r="F119" s="30"/>
      <c r="G119" s="63"/>
      <c r="H119" s="310"/>
      <c r="I119" s="302"/>
      <c r="J119" s="299"/>
      <c r="K119" s="299"/>
      <c r="L119" s="299"/>
      <c r="M119" s="299"/>
      <c r="N119" s="299"/>
      <c r="O119" s="103"/>
    </row>
    <row r="120" spans="1:15" x14ac:dyDescent="0.2">
      <c r="A120" s="43"/>
      <c r="B120" s="30"/>
      <c r="C120" s="30"/>
      <c r="D120" s="30"/>
      <c r="E120" s="30"/>
      <c r="F120" s="30"/>
      <c r="G120" s="63"/>
      <c r="H120" s="310"/>
      <c r="I120" s="302"/>
      <c r="J120" s="299"/>
      <c r="K120" s="299"/>
      <c r="L120" s="299"/>
      <c r="M120" s="299"/>
      <c r="N120" s="299"/>
      <c r="O120" s="103"/>
    </row>
    <row r="121" spans="1:15" x14ac:dyDescent="0.2">
      <c r="A121" s="43"/>
      <c r="B121" s="30"/>
      <c r="C121" s="30"/>
      <c r="D121" s="30"/>
      <c r="E121" s="30"/>
      <c r="F121" s="30"/>
      <c r="G121" s="63"/>
      <c r="H121" s="310"/>
      <c r="I121" s="302"/>
      <c r="J121" s="299"/>
      <c r="K121" s="299"/>
      <c r="L121" s="299"/>
      <c r="M121" s="299"/>
      <c r="N121" s="299"/>
      <c r="O121" s="103"/>
    </row>
    <row r="122" spans="1:15" ht="13.5" thickBot="1" x14ac:dyDescent="0.25">
      <c r="A122" s="43"/>
      <c r="B122" s="30"/>
      <c r="C122" s="30"/>
      <c r="D122" s="30"/>
      <c r="E122" s="30"/>
      <c r="F122" s="30"/>
      <c r="G122" s="63"/>
      <c r="H122" s="310"/>
      <c r="I122" s="302"/>
      <c r="J122" s="299"/>
      <c r="K122" s="299"/>
      <c r="L122" s="299"/>
      <c r="M122" s="299"/>
      <c r="N122" s="299"/>
      <c r="O122" s="103"/>
    </row>
    <row r="123" spans="1:15" x14ac:dyDescent="0.2">
      <c r="A123" s="43" t="s">
        <v>321</v>
      </c>
      <c r="B123" s="53">
        <f>+B116+$B$104+B93+B81+B69+B37+B27+B16</f>
        <v>412880</v>
      </c>
      <c r="C123" s="53">
        <f>+C116+C104+C93+C81+C69+C37+C27+C16</f>
        <v>22620</v>
      </c>
      <c r="D123" s="53">
        <f>+D116+D104+D93+D81+D69+D37+D27+D16</f>
        <v>131971.00850340133</v>
      </c>
      <c r="E123" s="53">
        <f>+E116+E104+E93+E81+E69+E37+E27+E16</f>
        <v>43686.377551020407</v>
      </c>
      <c r="F123" s="53">
        <f>+F116+F104+F93+F81+F69+F37+F27+F16</f>
        <v>5540</v>
      </c>
      <c r="G123" s="66">
        <f>+G116+G104+G93+G81+G69+G37+G27+G16</f>
        <v>616697.38605442178</v>
      </c>
      <c r="H123" s="311"/>
      <c r="I123" s="302"/>
      <c r="J123" s="299">
        <f>+J116+J104+J93+J81+J69+J37+J27+J16</f>
        <v>3700.1843163265307</v>
      </c>
      <c r="K123" s="299">
        <f>+K116+K104+K93+K81+K69+K37+K27+K16</f>
        <v>38235.237935374156</v>
      </c>
      <c r="L123" s="299">
        <f>+L116+L104+L93+L81+L69+L37+L27+L16</f>
        <v>8942.1120977891151</v>
      </c>
      <c r="M123" s="299">
        <f>+M116+M104+M93+M81+M69+M37+M27+M16</f>
        <v>14686.2</v>
      </c>
      <c r="N123" s="299">
        <f>+N116+N104+N93+N81+N69+N37+N27+N16</f>
        <v>65563.734349489794</v>
      </c>
      <c r="O123" s="304">
        <f>IF(G123=0,0,N123/G123)</f>
        <v>0.10631427314612289</v>
      </c>
    </row>
    <row r="124" spans="1:15" x14ac:dyDescent="0.2">
      <c r="A124" s="43" t="s">
        <v>322</v>
      </c>
      <c r="B124" s="64">
        <f>+B123/SALES!$X$37</f>
        <v>4.4923526205208945E-2</v>
      </c>
      <c r="C124" s="64">
        <f>+C123/SALES!$X$37</f>
        <v>2.4611755540637141E-3</v>
      </c>
      <c r="D124" s="64">
        <f>+D123/SALES!$X$37</f>
        <v>1.4359143234911845E-2</v>
      </c>
      <c r="E124" s="64">
        <f>+E123/SALES!$X$37</f>
        <v>4.7533087742780396E-3</v>
      </c>
      <c r="F124" s="64">
        <f>+F123/SALES!$X$37</f>
        <v>6.0278128070349142E-4</v>
      </c>
      <c r="G124" s="64">
        <f>+G123/SALES!$X$37</f>
        <v>6.7099935049166032E-2</v>
      </c>
      <c r="H124" s="314"/>
      <c r="I124" s="302"/>
      <c r="J124" s="315"/>
      <c r="K124" s="315"/>
      <c r="L124" s="315"/>
      <c r="M124" s="315"/>
      <c r="N124" s="299"/>
      <c r="O124" s="103"/>
    </row>
    <row r="125" spans="1:15" x14ac:dyDescent="0.2">
      <c r="A125" s="30"/>
      <c r="B125" s="30"/>
      <c r="C125" s="30"/>
      <c r="D125" s="30"/>
      <c r="E125" s="30"/>
      <c r="F125" s="30"/>
      <c r="G125" s="63"/>
      <c r="H125" s="310"/>
      <c r="I125" s="302"/>
      <c r="J125" s="315"/>
      <c r="K125" s="315"/>
      <c r="L125" s="315"/>
      <c r="M125" s="315"/>
      <c r="N125" s="299"/>
      <c r="O125" s="103"/>
    </row>
    <row r="126" spans="1:15" x14ac:dyDescent="0.2">
      <c r="A126" s="30"/>
      <c r="B126" s="30"/>
      <c r="C126" s="30"/>
      <c r="D126" s="30"/>
      <c r="E126" s="30"/>
      <c r="F126" s="30"/>
      <c r="G126" s="63"/>
      <c r="H126" s="310"/>
      <c r="I126" s="302"/>
      <c r="J126" s="103"/>
      <c r="K126" s="103"/>
      <c r="L126" s="103"/>
      <c r="M126" s="103"/>
      <c r="N126" s="299"/>
      <c r="O126" s="103"/>
    </row>
  </sheetData>
  <sheetProtection algorithmName="SHA-512" hashValue="R2mwrDnOc49CS4IbW+CKq2urZr1q0uOl6cCnxcUq+LLhf2u3u3lzw8cjgg5FVpOP8mZCwFKqc/+aNZyU7jUhcQ==" saltValue="x2AnQSk/NZVSVkrOmwp1AQ==" spinCount="100000" sheet="1" formatColumns="0" formatRows="0"/>
  <mergeCells count="6">
    <mergeCell ref="A5:G5"/>
    <mergeCell ref="A1:G1"/>
    <mergeCell ref="A2:G2"/>
    <mergeCell ref="J2:O2"/>
    <mergeCell ref="A3:G3"/>
    <mergeCell ref="A4:G4"/>
  </mergeCells>
  <hyperlinks>
    <hyperlink ref="A42" location="'SSR 1'!A1" display="'SSR 1'!A1" xr:uid="{00000000-0004-0000-0400-000000000000}"/>
    <hyperlink ref="A43" location="'SSR 2'!A1" display="'SSR 2'!A1" xr:uid="{00000000-0004-0000-0400-000001000000}"/>
    <hyperlink ref="A44" location="'SSR 3'!A1" display="'SSR 3'!A1" xr:uid="{00000000-0004-0000-0400-000002000000}"/>
    <hyperlink ref="A45" location="'SSR 4'!A1" display="'SSR 4'!A1" xr:uid="{00000000-0004-0000-0400-000003000000}"/>
    <hyperlink ref="A46" location="'SSR 5'!A1" display="'SSR 5'!A1" xr:uid="{00000000-0004-0000-0400-000004000000}"/>
    <hyperlink ref="A47" location="'SSR 6'!A1" display="'SSR 6'!A1" xr:uid="{00000000-0004-0000-0400-000005000000}"/>
    <hyperlink ref="A48" location="'SSR 7'!A1" display="'SSR 7'!A1" xr:uid="{00000000-0004-0000-0400-000006000000}"/>
    <hyperlink ref="A49" location="'SSR 8'!A1" display="'SSR 8'!A1" xr:uid="{00000000-0004-0000-0400-000007000000}"/>
    <hyperlink ref="A50" location="'SSR 9'!A1" display="'SSR 9'!A1" xr:uid="{00000000-0004-0000-0400-000008000000}"/>
    <hyperlink ref="A51" location="'SSR 10'!A1" display="'SSR 10'!A1" xr:uid="{00000000-0004-0000-0400-000009000000}"/>
    <hyperlink ref="A52" location="'SSR 11'!A1" display="'SSR 11'!A1" xr:uid="{00000000-0004-0000-0400-00000A000000}"/>
    <hyperlink ref="A53" location="'SSR 12'!A1" display="'SSR 12'!A1" xr:uid="{00000000-0004-0000-0400-00000B000000}"/>
    <hyperlink ref="A54" location="'SSR 13'!A1" display="'SSR 13'!A1" xr:uid="{00000000-0004-0000-0400-00000C000000}"/>
    <hyperlink ref="A55" location="'SSR 14'!A1" display="'SSR 14'!A1" xr:uid="{00000000-0004-0000-0400-00000D000000}"/>
    <hyperlink ref="A56" location="'SSR 15'!A1" display="'SSR 15'!A1" xr:uid="{00000000-0004-0000-0400-00000E000000}"/>
    <hyperlink ref="A57" location="'SSR 16'!A1" display="'SSR 16'!A1" xr:uid="{00000000-0004-0000-0400-00000F000000}"/>
    <hyperlink ref="A58" location="'SSR 17'!A1" display="'SSR 17'!A1" xr:uid="{00000000-0004-0000-0400-000010000000}"/>
    <hyperlink ref="A60" location="'SSR 19'!A1" display="'SSR 19'!A1" xr:uid="{00000000-0004-0000-0400-000011000000}"/>
    <hyperlink ref="A59" location="'SSR 18'!A1" display="'SSR 18'!A1" xr:uid="{00000000-0004-0000-0400-000012000000}"/>
    <hyperlink ref="A9" location="'Production 1'!A1" display="'Production 1'!A1" xr:uid="{00000000-0004-0000-0400-000013000000}"/>
    <hyperlink ref="A10" location="'Production 2'!A1" display="'Production 2'!A1" xr:uid="{00000000-0004-0000-0400-000014000000}"/>
    <hyperlink ref="A11" location="'Production 3'!A1" display="'Production 3'!A1" xr:uid="{00000000-0004-0000-0400-000015000000}"/>
    <hyperlink ref="A12" location="'Production 4'!A1" display="'Production 4'!A1" xr:uid="{00000000-0004-0000-0400-000016000000}"/>
    <hyperlink ref="A13" location="'Production 5'!A1" display="'Production 5'!A1" xr:uid="{00000000-0004-0000-0400-000017000000}"/>
    <hyperlink ref="A22" location="'Installer 1'!A1" display="'Installer 1'!A1" xr:uid="{00000000-0004-0000-0400-000018000000}"/>
    <hyperlink ref="A23" location="'Installer 2'!A1" display="'Installer 2'!A1" xr:uid="{00000000-0004-0000-0400-000019000000}"/>
    <hyperlink ref="A24" location="'Installer 3'!A1" display="'Installer 3'!A1" xr:uid="{00000000-0004-0000-0400-00001A000000}"/>
    <hyperlink ref="A32" location="'Rebuild 1'!A1" display="'Rebuild 1'!A1" xr:uid="{00000000-0004-0000-0400-00001B000000}"/>
    <hyperlink ref="A33" location="'Rebuild 2'!A1" display="'Rebuild 2'!A1" xr:uid="{00000000-0004-0000-0400-00001C000000}"/>
    <hyperlink ref="A34" location="'Rebuild 3'!A1" display="'Rebuild 3'!A1" xr:uid="{00000000-0004-0000-0400-00001D000000}"/>
    <hyperlink ref="A64" location="'Trn 1'!A1" display="'Trn 1'!A1" xr:uid="{00000000-0004-0000-0400-00001E000000}"/>
    <hyperlink ref="A65" location="'Trn 2'!A1" display="'Trn 2'!A1" xr:uid="{00000000-0004-0000-0400-00001F000000}"/>
    <hyperlink ref="A66" location="'Trn 3'!A1" display="'Trn 3'!A1" xr:uid="{00000000-0004-0000-0400-000020000000}"/>
    <hyperlink ref="A75" location="Rtesup1!A1" display="Rtesup1!A1" xr:uid="{00000000-0004-0000-0400-000021000000}"/>
    <hyperlink ref="A76" location="RTEsup2!A1" display="RTEsup2!A1" xr:uid="{00000000-0004-0000-0400-000022000000}"/>
    <hyperlink ref="A86" location="'Sales 1'!A1" display="'Sales 1'!A1" xr:uid="{00000000-0004-0000-0400-000023000000}"/>
    <hyperlink ref="A87" location="'Sales 2'!A1" display="'Sales 2'!A1" xr:uid="{00000000-0004-0000-0400-000024000000}"/>
    <hyperlink ref="A88" location="'Sales 3'!A1" display="'Sales 3'!A1" xr:uid="{00000000-0004-0000-0400-000025000000}"/>
    <hyperlink ref="A89" location="'Sales 4'!A1" display="'Sales 4'!A1" xr:uid="{00000000-0004-0000-0400-000026000000}"/>
    <hyperlink ref="A90" location="'Sales 5'!A1" display="'Sales 5'!A1" xr:uid="{00000000-0004-0000-0400-000027000000}"/>
    <hyperlink ref="A98" location="'Office 1'!A1" display="'Office 1'!A1" xr:uid="{00000000-0004-0000-0400-000028000000}"/>
    <hyperlink ref="A99" location="'Office 2'!A1" display="'Office 2'!A1" xr:uid="{00000000-0004-0000-0400-000029000000}"/>
    <hyperlink ref="A100" location="'Office 3'!A1" display="'Office 3'!A1" xr:uid="{00000000-0004-0000-0400-00002A000000}"/>
    <hyperlink ref="A101" location="'Office 4'!A1" display="'Office 4'!A1" xr:uid="{00000000-0004-0000-0400-00002B000000}"/>
    <hyperlink ref="A110" location="'Manager 1'!A1" display="'Manager 1'!A1" xr:uid="{00000000-0004-0000-0400-00002C000000}"/>
    <hyperlink ref="A111" location="'Manager 2'!A1" display="'Manager 2'!A1" xr:uid="{00000000-0004-0000-0400-00002D000000}"/>
    <hyperlink ref="A112" location="'Manager 3'!A1" display="'Manager 3'!A1" xr:uid="{00000000-0004-0000-0400-00002E000000}"/>
    <hyperlink ref="A113" location="'Manager 4'!A1" display="'Manager 4'!A1" xr:uid="{00000000-0004-0000-0400-00002F000000}"/>
    <hyperlink ref="A78" location="rtesup4!A1" display="rtesup4!A1" xr:uid="{00000000-0004-0000-0400-000030000000}"/>
    <hyperlink ref="A77" location="rtesup3!A1" display="rtesup3!A1" xr:uid="{00000000-0004-0000-0400-000031000000}"/>
    <hyperlink ref="A61" location="'SSR 20'!A1" display="'SSR 20'!A1" xr:uid="{00000000-0004-0000-0400-000032000000}"/>
    <hyperlink ref="A114" location="'Manager 5'!A1" display="'Manager 5'!A1" xr:uid="{00000000-0004-0000-0400-000033000000}"/>
    <hyperlink ref="A62" location="'SSR 21'!A1" display="'SSR 21'!A1" xr:uid="{00000000-0004-0000-0400-000034000000}"/>
    <hyperlink ref="A14" location="'Production 6'!A1" display="'Production 6'!A1" xr:uid="{00000000-0004-0000-0400-000035000000}"/>
    <hyperlink ref="A79" location="rtesup4!A1" display="rtesup4!A1" xr:uid="{00000000-0004-0000-0400-000036000000}"/>
  </hyperlinks>
  <printOptions horizontalCentered="1"/>
  <pageMargins left="0.25" right="0.26" top="0.19" bottom="0.24" header="0.17" footer="0.16"/>
  <pageSetup scale="48" orientation="portrait" r:id="rId1"/>
  <headerFooter alignWithMargins="0">
    <oddHeader>&amp;R&amp;F&amp;A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76"/>
  <sheetViews>
    <sheetView workbookViewId="0">
      <selection activeCell="A58" sqref="A58:H61"/>
    </sheetView>
  </sheetViews>
  <sheetFormatPr defaultColWidth="9.140625" defaultRowHeight="12.75" x14ac:dyDescent="0.2"/>
  <cols>
    <col min="1" max="1" width="11.5703125" customWidth="1"/>
    <col min="4" max="4" width="9.28515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8">
        <f>+INPUT!B3</f>
        <v>2025</v>
      </c>
      <c r="E2" s="127" t="s">
        <v>325</v>
      </c>
      <c r="F2" s="127"/>
    </row>
    <row r="3" spans="1:8" x14ac:dyDescent="0.2">
      <c r="D3" t="s">
        <v>326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12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hidden="1" x14ac:dyDescent="0.2">
      <c r="E8" s="127"/>
      <c r="F8" s="127"/>
    </row>
    <row r="9" spans="1:8" x14ac:dyDescent="0.2">
      <c r="A9" t="s">
        <v>328</v>
      </c>
      <c r="B9" s="123" t="s">
        <v>484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218" t="s">
        <v>330</v>
      </c>
    </row>
    <row r="11" spans="1:8" ht="39" customHeight="1" x14ac:dyDescent="0.2">
      <c r="E11" s="127"/>
      <c r="F11" s="127"/>
      <c r="G11" s="344" t="s">
        <v>331</v>
      </c>
      <c r="H11" s="344"/>
    </row>
    <row r="12" spans="1:8" ht="26.25" customHeight="1" x14ac:dyDescent="0.2">
      <c r="A12" s="126" t="s">
        <v>332</v>
      </c>
      <c r="B12" s="104">
        <v>40980</v>
      </c>
      <c r="C12" s="132"/>
      <c r="E12" s="127"/>
      <c r="F12" s="127"/>
      <c r="G12" s="345" t="s">
        <v>333</v>
      </c>
      <c r="H12" s="345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69" t="s">
        <v>485</v>
      </c>
      <c r="C15" s="129"/>
      <c r="D15" s="129"/>
      <c r="E15" s="127"/>
      <c r="F15" s="127"/>
      <c r="G15" s="295"/>
      <c r="H15" s="295"/>
    </row>
    <row r="16" spans="1:8" x14ac:dyDescent="0.2">
      <c r="E16" s="127"/>
      <c r="F16" s="127"/>
    </row>
    <row r="17" spans="1:9" x14ac:dyDescent="0.2">
      <c r="E17" s="127"/>
      <c r="F17" s="127"/>
    </row>
    <row r="18" spans="1:9" x14ac:dyDescent="0.2">
      <c r="E18" s="134" t="s">
        <v>335</v>
      </c>
      <c r="F18" s="134"/>
    </row>
    <row r="19" spans="1:9" ht="13.5" thickBot="1" x14ac:dyDescent="0.25">
      <c r="E19" s="135" t="s">
        <v>336</v>
      </c>
      <c r="F19" s="134"/>
      <c r="G19" s="136" t="s">
        <v>337</v>
      </c>
    </row>
    <row r="20" spans="1:9" x14ac:dyDescent="0.2">
      <c r="A20" s="151"/>
      <c r="B20" s="151"/>
      <c r="C20" s="151"/>
      <c r="D20" s="151"/>
      <c r="E20" s="155"/>
      <c r="F20" s="155"/>
      <c r="G20" s="153"/>
    </row>
    <row r="21" spans="1:9" x14ac:dyDescent="0.2">
      <c r="A21" s="151"/>
      <c r="B21" s="151"/>
      <c r="C21" s="151"/>
      <c r="D21" s="151"/>
      <c r="E21" s="152"/>
      <c r="F21" s="152"/>
      <c r="G21" s="153"/>
    </row>
    <row r="22" spans="1:9" x14ac:dyDescent="0.2">
      <c r="A22" s="151" t="s">
        <v>289</v>
      </c>
      <c r="B22" s="151"/>
      <c r="C22" s="151"/>
      <c r="D22" s="154">
        <f>+D24-1</f>
        <v>2024</v>
      </c>
      <c r="E22" s="69">
        <v>20.5</v>
      </c>
      <c r="F22" s="152"/>
      <c r="G22" s="153"/>
      <c r="H22" s="218" t="s">
        <v>338</v>
      </c>
    </row>
    <row r="23" spans="1:9" x14ac:dyDescent="0.2">
      <c r="A23" s="151"/>
      <c r="B23" s="151"/>
      <c r="C23" s="151"/>
      <c r="D23" s="154"/>
      <c r="E23" s="155"/>
      <c r="F23" s="155"/>
      <c r="G23" s="153"/>
    </row>
    <row r="24" spans="1:9" x14ac:dyDescent="0.2">
      <c r="A24" s="151"/>
      <c r="B24" s="151"/>
      <c r="C24" s="151"/>
      <c r="D24" s="154">
        <f>+INPUT!B3</f>
        <v>2025</v>
      </c>
      <c r="E24" s="70">
        <v>21</v>
      </c>
      <c r="F24" s="156"/>
      <c r="G24" s="153">
        <f>+E24*2080</f>
        <v>43680</v>
      </c>
      <c r="H24" s="218" t="s">
        <v>338</v>
      </c>
    </row>
    <row r="25" spans="1:9" x14ac:dyDescent="0.2">
      <c r="A25" s="151"/>
      <c r="B25" s="151"/>
      <c r="C25" s="151"/>
      <c r="D25" s="154"/>
      <c r="E25" s="161">
        <f>IF(E24=0,0,+E24/E22-1)</f>
        <v>2.4390243902439046E-2</v>
      </c>
      <c r="F25" s="157"/>
      <c r="G25" s="153"/>
      <c r="I25" s="219"/>
    </row>
    <row r="26" spans="1:9" x14ac:dyDescent="0.2">
      <c r="A26" s="151"/>
      <c r="B26" s="151"/>
      <c r="C26" s="151"/>
      <c r="D26" s="158" t="s">
        <v>339</v>
      </c>
      <c r="E26" s="169" t="s">
        <v>336</v>
      </c>
      <c r="F26" s="157"/>
      <c r="G26" s="153"/>
    </row>
    <row r="27" spans="1:9" x14ac:dyDescent="0.2">
      <c r="A27" s="151" t="s">
        <v>340</v>
      </c>
      <c r="B27" s="151"/>
      <c r="C27" s="151"/>
      <c r="D27" s="178">
        <v>265</v>
      </c>
      <c r="E27" s="152">
        <f>+E24*1.5</f>
        <v>31.5</v>
      </c>
      <c r="F27" s="152"/>
      <c r="G27" s="153">
        <f>+E27*D27</f>
        <v>8347.5</v>
      </c>
    </row>
    <row r="28" spans="1:9" x14ac:dyDescent="0.2">
      <c r="A28" s="151"/>
      <c r="B28" s="151"/>
      <c r="C28" s="151"/>
      <c r="D28" s="151"/>
      <c r="E28" s="152"/>
      <c r="F28" s="152"/>
      <c r="G28" s="153"/>
    </row>
    <row r="29" spans="1:9" x14ac:dyDescent="0.2">
      <c r="A29" s="151"/>
      <c r="B29" s="151"/>
      <c r="C29" s="151"/>
      <c r="D29" s="151"/>
      <c r="E29" s="152"/>
      <c r="F29" s="152"/>
      <c r="G29" s="153"/>
    </row>
    <row r="30" spans="1:9" x14ac:dyDescent="0.2">
      <c r="A30" s="151"/>
      <c r="B30" s="151"/>
      <c r="C30" s="151"/>
      <c r="D30" s="151"/>
      <c r="E30" s="152"/>
      <c r="F30" s="152"/>
      <c r="G30" s="153"/>
    </row>
    <row r="31" spans="1:9" x14ac:dyDescent="0.2">
      <c r="A31" s="151" t="s">
        <v>341</v>
      </c>
      <c r="B31" s="151"/>
      <c r="C31" s="151"/>
      <c r="D31" s="151"/>
      <c r="E31" s="152"/>
      <c r="F31" s="152"/>
      <c r="G31" s="74">
        <v>0</v>
      </c>
    </row>
    <row r="32" spans="1:9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342</v>
      </c>
      <c r="B33" s="151"/>
      <c r="C33" s="151"/>
      <c r="D33" s="151"/>
      <c r="E33" s="152"/>
      <c r="F33" s="152"/>
      <c r="G33" s="74">
        <v>0</v>
      </c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70" t="s">
        <v>339</v>
      </c>
      <c r="E35" s="171" t="s">
        <v>336</v>
      </c>
      <c r="F35" s="152"/>
      <c r="G35" s="153"/>
    </row>
    <row r="36" spans="1:7" x14ac:dyDescent="0.2">
      <c r="A36" s="151" t="s">
        <v>292</v>
      </c>
      <c r="B36" s="151"/>
      <c r="C36" s="151"/>
      <c r="D36" s="318">
        <v>0</v>
      </c>
      <c r="E36" s="152">
        <f>+E27</f>
        <v>31.5</v>
      </c>
      <c r="F36" s="152"/>
      <c r="G36" s="153">
        <f>+E36*D36</f>
        <v>0</v>
      </c>
    </row>
    <row r="37" spans="1:7" x14ac:dyDescent="0.2">
      <c r="A37" s="151"/>
      <c r="B37" s="151"/>
      <c r="C37" s="151"/>
      <c r="D37" s="151"/>
      <c r="E37" s="152"/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 t="s">
        <v>343</v>
      </c>
      <c r="B39" s="151"/>
      <c r="C39" s="151"/>
      <c r="D39" s="151"/>
      <c r="E39" s="152"/>
      <c r="F39" s="152"/>
      <c r="G39" s="74">
        <v>100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293</v>
      </c>
      <c r="B42" s="151"/>
      <c r="C42" s="151"/>
      <c r="D42" s="151"/>
      <c r="E42" s="152"/>
      <c r="F42" s="152"/>
      <c r="G42" s="74">
        <v>0</v>
      </c>
    </row>
    <row r="43" spans="1:7" x14ac:dyDescent="0.2">
      <c r="E43" s="127"/>
      <c r="F43" s="127"/>
    </row>
    <row r="44" spans="1:7" x14ac:dyDescent="0.2">
      <c r="E44" s="127"/>
      <c r="F44" s="127"/>
    </row>
    <row r="45" spans="1:7" x14ac:dyDescent="0.2">
      <c r="E45" s="127"/>
      <c r="F45" s="127"/>
    </row>
    <row r="46" spans="1:7" ht="13.5" thickBot="1" x14ac:dyDescent="0.25">
      <c r="A46" s="126" t="s">
        <v>344</v>
      </c>
      <c r="C46">
        <f>+INPUT!B3</f>
        <v>2025</v>
      </c>
      <c r="E46" s="127"/>
      <c r="F46" s="127"/>
      <c r="G46" s="139">
        <f>SUM(G24:G45)</f>
        <v>52127.5</v>
      </c>
    </row>
    <row r="47" spans="1:7" ht="13.5" thickTop="1" x14ac:dyDescent="0.2">
      <c r="E47" s="127"/>
      <c r="F47" s="127"/>
    </row>
    <row r="48" spans="1:7" x14ac:dyDescent="0.2">
      <c r="E48" s="127"/>
      <c r="F48" s="127"/>
    </row>
    <row r="49" spans="1:8" x14ac:dyDescent="0.2">
      <c r="E49" s="127"/>
      <c r="F49" s="127"/>
    </row>
    <row r="50" spans="1:8" ht="13.5" thickBot="1" x14ac:dyDescent="0.25">
      <c r="A50" s="126" t="s">
        <v>345</v>
      </c>
      <c r="C50">
        <f>+C46-1</f>
        <v>2024</v>
      </c>
      <c r="E50" s="127"/>
      <c r="F50" s="127"/>
      <c r="G50" s="75">
        <v>58889</v>
      </c>
    </row>
    <row r="51" spans="1:8" ht="13.5" thickTop="1" x14ac:dyDescent="0.2"/>
    <row r="52" spans="1:8" hidden="1" x14ac:dyDescent="0.2"/>
    <row r="54" spans="1:8" ht="15" x14ac:dyDescent="0.25">
      <c r="A54" s="140" t="s">
        <v>328</v>
      </c>
      <c r="B54" s="141" t="str">
        <f>+B9</f>
        <v>Cruz Figueroa</v>
      </c>
      <c r="C54" s="142"/>
      <c r="D54" s="142"/>
      <c r="E54" s="142"/>
      <c r="F54" s="127"/>
    </row>
    <row r="57" spans="1:8" ht="18.75" x14ac:dyDescent="0.3">
      <c r="A57" s="143" t="s">
        <v>346</v>
      </c>
    </row>
    <row r="58" spans="1:8" ht="48" customHeight="1" x14ac:dyDescent="0.2">
      <c r="A58" s="343"/>
      <c r="B58" s="343"/>
      <c r="C58" s="343"/>
      <c r="D58" s="343"/>
      <c r="E58" s="343"/>
      <c r="F58" s="343"/>
      <c r="G58" s="343"/>
      <c r="H58" s="343"/>
    </row>
    <row r="59" spans="1:8" ht="48" customHeight="1" x14ac:dyDescent="0.2">
      <c r="A59" s="343"/>
      <c r="B59" s="343"/>
      <c r="C59" s="343"/>
      <c r="D59" s="343"/>
      <c r="E59" s="343"/>
      <c r="F59" s="343"/>
      <c r="G59" s="343"/>
      <c r="H59" s="343"/>
    </row>
    <row r="60" spans="1:8" ht="48" customHeight="1" x14ac:dyDescent="0.2">
      <c r="A60" s="343"/>
      <c r="B60" s="343"/>
      <c r="C60" s="343"/>
      <c r="D60" s="343"/>
      <c r="E60" s="343"/>
      <c r="F60" s="343"/>
      <c r="G60" s="343"/>
      <c r="H60" s="343"/>
    </row>
    <row r="61" spans="1:8" ht="48" customHeight="1" x14ac:dyDescent="0.2">
      <c r="A61" s="343"/>
      <c r="B61" s="343"/>
      <c r="C61" s="343"/>
      <c r="D61" s="343"/>
      <c r="E61" s="343"/>
      <c r="F61" s="343"/>
      <c r="G61" s="343"/>
      <c r="H61" s="343"/>
    </row>
    <row r="62" spans="1:8" ht="18.75" hidden="1" x14ac:dyDescent="0.3">
      <c r="A62" s="143"/>
    </row>
    <row r="63" spans="1:8" ht="18.75" x14ac:dyDescent="0.3">
      <c r="A63" s="143" t="s">
        <v>347</v>
      </c>
    </row>
    <row r="64" spans="1:8" ht="48" customHeight="1" x14ac:dyDescent="0.2">
      <c r="A64" s="343"/>
      <c r="B64" s="343"/>
      <c r="C64" s="343"/>
      <c r="D64" s="343"/>
      <c r="E64" s="343"/>
      <c r="F64" s="343"/>
      <c r="G64" s="343"/>
      <c r="H64" s="343"/>
    </row>
    <row r="65" spans="1:8" ht="48" customHeight="1" x14ac:dyDescent="0.2">
      <c r="A65" s="343"/>
      <c r="B65" s="343"/>
      <c r="C65" s="343"/>
      <c r="D65" s="343"/>
      <c r="E65" s="343"/>
      <c r="F65" s="343"/>
      <c r="G65" s="343"/>
      <c r="H65" s="343"/>
    </row>
    <row r="66" spans="1:8" ht="48" customHeight="1" x14ac:dyDescent="0.2">
      <c r="A66" s="343"/>
      <c r="B66" s="343"/>
      <c r="C66" s="343"/>
      <c r="D66" s="343"/>
      <c r="E66" s="343"/>
      <c r="F66" s="343"/>
      <c r="G66" s="343"/>
      <c r="H66" s="343"/>
    </row>
    <row r="67" spans="1:8" ht="48" customHeight="1" x14ac:dyDescent="0.2">
      <c r="A67" s="343"/>
      <c r="B67" s="343"/>
      <c r="C67" s="343"/>
      <c r="D67" s="343"/>
      <c r="E67" s="343"/>
      <c r="F67" s="343"/>
      <c r="G67" s="343"/>
      <c r="H67" s="343"/>
    </row>
    <row r="68" spans="1:8" ht="18.75" x14ac:dyDescent="0.3">
      <c r="A68" s="143" t="s">
        <v>348</v>
      </c>
    </row>
    <row r="69" spans="1:8" ht="47.25" customHeight="1" x14ac:dyDescent="0.2">
      <c r="A69" s="343"/>
      <c r="B69" s="343"/>
      <c r="C69" s="343"/>
      <c r="D69" s="343"/>
      <c r="E69" s="343"/>
      <c r="F69" s="343"/>
      <c r="G69" s="343"/>
      <c r="H69" s="343"/>
    </row>
    <row r="70" spans="1:8" ht="47.25" customHeight="1" x14ac:dyDescent="0.2">
      <c r="A70" s="343"/>
      <c r="B70" s="343"/>
      <c r="C70" s="343"/>
      <c r="D70" s="343"/>
      <c r="E70" s="343"/>
      <c r="F70" s="343"/>
      <c r="G70" s="343"/>
      <c r="H70" s="343"/>
    </row>
    <row r="71" spans="1:8" ht="47.25" customHeight="1" x14ac:dyDescent="0.2">
      <c r="A71" s="343"/>
      <c r="B71" s="343"/>
      <c r="C71" s="343"/>
      <c r="D71" s="343"/>
      <c r="E71" s="343"/>
      <c r="F71" s="343"/>
      <c r="G71" s="343"/>
      <c r="H71" s="343"/>
    </row>
    <row r="72" spans="1:8" ht="47.25" customHeight="1" x14ac:dyDescent="0.2">
      <c r="A72" s="343"/>
      <c r="B72" s="343"/>
      <c r="C72" s="343"/>
      <c r="D72" s="343"/>
      <c r="E72" s="343"/>
      <c r="F72" s="343"/>
      <c r="G72" s="343"/>
      <c r="H72" s="343"/>
    </row>
    <row r="73" spans="1:8" ht="18.75" x14ac:dyDescent="0.3">
      <c r="A73" s="143"/>
    </row>
    <row r="74" spans="1:8" ht="18.75" x14ac:dyDescent="0.3">
      <c r="A74" s="143"/>
    </row>
    <row r="75" spans="1:8" ht="18.75" x14ac:dyDescent="0.3">
      <c r="A75" s="143"/>
    </row>
    <row r="76" spans="1:8" ht="18.75" x14ac:dyDescent="0.3">
      <c r="A76" s="143"/>
    </row>
  </sheetData>
  <sheetProtection algorithmName="SHA-512" hashValue="OQCKuiMojHH48HMbTS4crL30NS19SQMGQnSo61Rikr953Y6IpwErEfZNUMQtveuPYToVWz/cJGecruYy9yGCQA==" saltValue="OZV5XnDoesuHt0sivsV0og==" spinCount="100000" sheet="1" formatCells="0" formatColumns="0" formatRows="0"/>
  <mergeCells count="5">
    <mergeCell ref="A58:H61"/>
    <mergeCell ref="A64:H67"/>
    <mergeCell ref="A69:H72"/>
    <mergeCell ref="G11:H11"/>
    <mergeCell ref="G12:H12"/>
  </mergeCells>
  <phoneticPr fontId="0" type="noConversion"/>
  <dataValidations count="2">
    <dataValidation type="whole" allowBlank="1" showInputMessage="1" showErrorMessage="1" sqref="D36" xr:uid="{00000000-0002-0000-0500-000000000000}">
      <formula1>0</formula1>
      <formula2>2080</formula2>
    </dataValidation>
    <dataValidation type="whole" allowBlank="1" showInputMessage="1" showErrorMessage="1" error="Enter a value between 1 and 13" sqref="G10" xr:uid="{00000000-0002-0000-0500-000001000000}">
      <formula1>1</formula1>
      <formula2>13</formula2>
    </dataValidation>
  </dataValidations>
  <hyperlinks>
    <hyperlink ref="A1" location="'PR sum'!A1" display="Payroll Summary" xr:uid="{00000000-0004-0000-0500-000000000000}"/>
    <hyperlink ref="A2" location="PL!A1" display="P&amp;L" xr:uid="{00000000-0004-0000-0500-000001000000}"/>
  </hyperlinks>
  <printOptions horizontalCentered="1"/>
  <pageMargins left="0.25" right="0.25" top="0.75" bottom="0.5" header="0.5" footer="0.5"/>
  <pageSetup scale="95" orientation="portrait" r:id="rId1"/>
  <headerFooter alignWithMargins="0"/>
  <rowBreaks count="1" manualBreakCount="1">
    <brk id="52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76"/>
  <sheetViews>
    <sheetView topLeftCell="A25" workbookViewId="0">
      <selection activeCell="G51" sqref="G51"/>
    </sheetView>
  </sheetViews>
  <sheetFormatPr defaultColWidth="9.140625" defaultRowHeight="12.75" x14ac:dyDescent="0.2"/>
  <cols>
    <col min="1" max="1" width="11.5703125" customWidth="1"/>
    <col min="4" max="4" width="9.28515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8">
        <f>+INPUT!B3</f>
        <v>2025</v>
      </c>
      <c r="E2" s="127" t="s">
        <v>325</v>
      </c>
      <c r="F2" s="127"/>
    </row>
    <row r="3" spans="1:8" x14ac:dyDescent="0.2">
      <c r="D3" t="s">
        <v>326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12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hidden="1" x14ac:dyDescent="0.2">
      <c r="E8" s="127"/>
      <c r="F8" s="127"/>
    </row>
    <row r="9" spans="1:8" x14ac:dyDescent="0.2">
      <c r="A9" t="s">
        <v>328</v>
      </c>
      <c r="B9" s="123" t="s">
        <v>486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>
        <v>44377</v>
      </c>
      <c r="C12" s="132"/>
      <c r="E12" s="127"/>
      <c r="F12" s="127"/>
      <c r="G12" s="345" t="str">
        <f>'Production 1'!G12</f>
        <v>Existing emplyee start period is always = 1.</v>
      </c>
      <c r="H12" s="345"/>
    </row>
    <row r="13" spans="1:8" ht="12.75" customHeight="1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69" t="s">
        <v>300</v>
      </c>
      <c r="C15" s="129"/>
      <c r="D15" s="129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69">
        <v>18.5</v>
      </c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  <c r="H23" s="218"/>
    </row>
    <row r="24" spans="1:8" x14ac:dyDescent="0.2">
      <c r="A24" s="151"/>
      <c r="B24" s="151"/>
      <c r="C24" s="151"/>
      <c r="D24" s="154">
        <f>+INPUT!B3</f>
        <v>2025</v>
      </c>
      <c r="E24" s="70">
        <v>19</v>
      </c>
      <c r="F24" s="156"/>
      <c r="G24" s="153">
        <f>+E24*2080</f>
        <v>39520</v>
      </c>
      <c r="H24" s="218" t="s">
        <v>338</v>
      </c>
    </row>
    <row r="25" spans="1:8" x14ac:dyDescent="0.2">
      <c r="A25" s="151"/>
      <c r="B25" s="151"/>
      <c r="C25" s="151"/>
      <c r="D25" s="154"/>
      <c r="E25" s="161">
        <f>IF(E24=0,0,+E24/E22-1)</f>
        <v>2.7027027027026973E-2</v>
      </c>
      <c r="F25" s="157"/>
      <c r="G25" s="153"/>
    </row>
    <row r="26" spans="1:8" x14ac:dyDescent="0.2">
      <c r="A26" s="151"/>
      <c r="B26" s="151"/>
      <c r="C26" s="151"/>
      <c r="D26" s="158" t="s">
        <v>339</v>
      </c>
      <c r="E26" s="169" t="s">
        <v>336</v>
      </c>
      <c r="F26" s="157"/>
      <c r="G26" s="153"/>
    </row>
    <row r="27" spans="1:8" x14ac:dyDescent="0.2">
      <c r="A27" s="151" t="s">
        <v>340</v>
      </c>
      <c r="B27" s="151"/>
      <c r="C27" s="151"/>
      <c r="D27" s="73">
        <v>265</v>
      </c>
      <c r="E27" s="152">
        <f>+E24*1.5</f>
        <v>28.5</v>
      </c>
      <c r="F27" s="152"/>
      <c r="G27" s="153">
        <f>+E27*D27</f>
        <v>7552.5</v>
      </c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1"/>
      <c r="E30" s="152"/>
      <c r="F30" s="152"/>
      <c r="G30" s="153"/>
    </row>
    <row r="31" spans="1:8" x14ac:dyDescent="0.2">
      <c r="A31" s="151" t="s">
        <v>341</v>
      </c>
      <c r="B31" s="151"/>
      <c r="C31" s="151"/>
      <c r="D31" s="151"/>
      <c r="E31" s="152"/>
      <c r="F31" s="152"/>
      <c r="G31" s="74">
        <v>0</v>
      </c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342</v>
      </c>
      <c r="B33" s="151"/>
      <c r="C33" s="151"/>
      <c r="D33" s="151"/>
      <c r="E33" s="152"/>
      <c r="F33" s="152"/>
      <c r="G33" s="74">
        <v>0</v>
      </c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70" t="s">
        <v>339</v>
      </c>
      <c r="E35" s="171" t="s">
        <v>336</v>
      </c>
      <c r="F35" s="152"/>
      <c r="G35" s="153"/>
    </row>
    <row r="36" spans="1:7" x14ac:dyDescent="0.2">
      <c r="A36" s="151" t="s">
        <v>292</v>
      </c>
      <c r="B36" s="151"/>
      <c r="C36" s="151"/>
      <c r="D36" s="318">
        <v>0</v>
      </c>
      <c r="E36" s="152">
        <f>+E27</f>
        <v>28.5</v>
      </c>
      <c r="F36" s="152"/>
      <c r="G36" s="153">
        <f>+E36*D36</f>
        <v>0</v>
      </c>
    </row>
    <row r="37" spans="1:7" x14ac:dyDescent="0.2">
      <c r="A37" s="151"/>
      <c r="B37" s="151"/>
      <c r="C37" s="151"/>
      <c r="D37" s="151"/>
      <c r="E37" s="152"/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 t="s">
        <v>343</v>
      </c>
      <c r="B39" s="151"/>
      <c r="C39" s="151"/>
      <c r="D39" s="151"/>
      <c r="E39" s="152"/>
      <c r="F39" s="152"/>
      <c r="G39" s="74">
        <v>100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293</v>
      </c>
      <c r="B42" s="151"/>
      <c r="C42" s="151"/>
      <c r="D42" s="151"/>
      <c r="E42" s="152"/>
      <c r="F42" s="152"/>
      <c r="G42" s="74">
        <v>0</v>
      </c>
    </row>
    <row r="43" spans="1:7" x14ac:dyDescent="0.2">
      <c r="E43" s="127"/>
      <c r="F43" s="127"/>
    </row>
    <row r="44" spans="1:7" x14ac:dyDescent="0.2">
      <c r="E44" s="127"/>
      <c r="F44" s="127"/>
    </row>
    <row r="45" spans="1:7" x14ac:dyDescent="0.2">
      <c r="E45" s="127"/>
      <c r="F45" s="127"/>
    </row>
    <row r="46" spans="1:7" ht="13.5" thickBot="1" x14ac:dyDescent="0.25">
      <c r="A46" s="126" t="s">
        <v>344</v>
      </c>
      <c r="C46">
        <f>+INPUT!B3</f>
        <v>2025</v>
      </c>
      <c r="E46" s="127"/>
      <c r="F46" s="127"/>
      <c r="G46" s="139">
        <f>SUM(G24:G45)</f>
        <v>47172.5</v>
      </c>
    </row>
    <row r="47" spans="1:7" ht="13.5" thickTop="1" x14ac:dyDescent="0.2">
      <c r="E47" s="127"/>
      <c r="F47" s="127"/>
    </row>
    <row r="48" spans="1:7" x14ac:dyDescent="0.2">
      <c r="E48" s="127"/>
      <c r="F48" s="127"/>
    </row>
    <row r="49" spans="1:8" x14ac:dyDescent="0.2">
      <c r="E49" s="127"/>
      <c r="F49" s="127"/>
    </row>
    <row r="50" spans="1:8" ht="13.5" thickBot="1" x14ac:dyDescent="0.25">
      <c r="A50" s="126" t="s">
        <v>345</v>
      </c>
      <c r="C50">
        <f>+C46-1</f>
        <v>2024</v>
      </c>
      <c r="E50" s="127"/>
      <c r="F50" s="127"/>
      <c r="G50" s="75">
        <v>45934</v>
      </c>
    </row>
    <row r="51" spans="1:8" ht="13.5" thickTop="1" x14ac:dyDescent="0.2"/>
    <row r="52" spans="1:8" hidden="1" x14ac:dyDescent="0.2"/>
    <row r="54" spans="1:8" ht="15" x14ac:dyDescent="0.25">
      <c r="A54" s="140" t="s">
        <v>328</v>
      </c>
      <c r="B54" s="141" t="str">
        <f>+B9</f>
        <v>Santiago Cera Valencia</v>
      </c>
      <c r="C54" s="142"/>
      <c r="D54" s="142"/>
      <c r="E54" s="142"/>
      <c r="F54" s="127"/>
    </row>
    <row r="57" spans="1:8" ht="18.75" x14ac:dyDescent="0.3">
      <c r="A57" s="143" t="s">
        <v>346</v>
      </c>
    </row>
    <row r="58" spans="1:8" ht="48" customHeight="1" x14ac:dyDescent="0.2">
      <c r="A58" s="343"/>
      <c r="B58" s="343"/>
      <c r="C58" s="343"/>
      <c r="D58" s="343"/>
      <c r="E58" s="343"/>
      <c r="F58" s="343"/>
      <c r="G58" s="343"/>
      <c r="H58" s="343"/>
    </row>
    <row r="59" spans="1:8" ht="48" customHeight="1" x14ac:dyDescent="0.2">
      <c r="A59" s="343"/>
      <c r="B59" s="343"/>
      <c r="C59" s="343"/>
      <c r="D59" s="343"/>
      <c r="E59" s="343"/>
      <c r="F59" s="343"/>
      <c r="G59" s="343"/>
      <c r="H59" s="343"/>
    </row>
    <row r="60" spans="1:8" ht="48" customHeight="1" x14ac:dyDescent="0.2">
      <c r="A60" s="343"/>
      <c r="B60" s="343"/>
      <c r="C60" s="343"/>
      <c r="D60" s="343"/>
      <c r="E60" s="343"/>
      <c r="F60" s="343"/>
      <c r="G60" s="343"/>
      <c r="H60" s="343"/>
    </row>
    <row r="61" spans="1:8" ht="48" customHeight="1" x14ac:dyDescent="0.2">
      <c r="A61" s="343"/>
      <c r="B61" s="343"/>
      <c r="C61" s="343"/>
      <c r="D61" s="343"/>
      <c r="E61" s="343"/>
      <c r="F61" s="343"/>
      <c r="G61" s="343"/>
      <c r="H61" s="343"/>
    </row>
    <row r="62" spans="1:8" ht="18.75" hidden="1" x14ac:dyDescent="0.3">
      <c r="A62" s="143"/>
    </row>
    <row r="63" spans="1:8" ht="18.75" x14ac:dyDescent="0.3">
      <c r="A63" s="143" t="s">
        <v>347</v>
      </c>
    </row>
    <row r="64" spans="1:8" ht="48" customHeight="1" x14ac:dyDescent="0.2">
      <c r="A64" s="343"/>
      <c r="B64" s="343"/>
      <c r="C64" s="343"/>
      <c r="D64" s="343"/>
      <c r="E64" s="343"/>
      <c r="F64" s="343"/>
      <c r="G64" s="343"/>
      <c r="H64" s="343"/>
    </row>
    <row r="65" spans="1:8" ht="48" customHeight="1" x14ac:dyDescent="0.2">
      <c r="A65" s="343"/>
      <c r="B65" s="343"/>
      <c r="C65" s="343"/>
      <c r="D65" s="343"/>
      <c r="E65" s="343"/>
      <c r="F65" s="343"/>
      <c r="G65" s="343"/>
      <c r="H65" s="343"/>
    </row>
    <row r="66" spans="1:8" ht="48" customHeight="1" x14ac:dyDescent="0.2">
      <c r="A66" s="343"/>
      <c r="B66" s="343"/>
      <c r="C66" s="343"/>
      <c r="D66" s="343"/>
      <c r="E66" s="343"/>
      <c r="F66" s="343"/>
      <c r="G66" s="343"/>
      <c r="H66" s="343"/>
    </row>
    <row r="67" spans="1:8" ht="48" customHeight="1" x14ac:dyDescent="0.2">
      <c r="A67" s="343"/>
      <c r="B67" s="343"/>
      <c r="C67" s="343"/>
      <c r="D67" s="343"/>
      <c r="E67" s="343"/>
      <c r="F67" s="343"/>
      <c r="G67" s="343"/>
      <c r="H67" s="343"/>
    </row>
    <row r="68" spans="1:8" ht="18.75" x14ac:dyDescent="0.3">
      <c r="A68" s="143" t="s">
        <v>348</v>
      </c>
    </row>
    <row r="69" spans="1:8" ht="47.25" customHeight="1" x14ac:dyDescent="0.2">
      <c r="A69" s="343"/>
      <c r="B69" s="343"/>
      <c r="C69" s="343"/>
      <c r="D69" s="343"/>
      <c r="E69" s="343"/>
      <c r="F69" s="343"/>
      <c r="G69" s="343"/>
      <c r="H69" s="343"/>
    </row>
    <row r="70" spans="1:8" ht="47.25" customHeight="1" x14ac:dyDescent="0.2">
      <c r="A70" s="343"/>
      <c r="B70" s="343"/>
      <c r="C70" s="343"/>
      <c r="D70" s="343"/>
      <c r="E70" s="343"/>
      <c r="F70" s="343"/>
      <c r="G70" s="343"/>
      <c r="H70" s="343"/>
    </row>
    <row r="71" spans="1:8" ht="47.25" customHeight="1" x14ac:dyDescent="0.2">
      <c r="A71" s="343"/>
      <c r="B71" s="343"/>
      <c r="C71" s="343"/>
      <c r="D71" s="343"/>
      <c r="E71" s="343"/>
      <c r="F71" s="343"/>
      <c r="G71" s="343"/>
      <c r="H71" s="343"/>
    </row>
    <row r="72" spans="1:8" ht="47.25" customHeight="1" x14ac:dyDescent="0.2">
      <c r="A72" s="343"/>
      <c r="B72" s="343"/>
      <c r="C72" s="343"/>
      <c r="D72" s="343"/>
      <c r="E72" s="343"/>
      <c r="F72" s="343"/>
      <c r="G72" s="343"/>
      <c r="H72" s="343"/>
    </row>
    <row r="73" spans="1:8" ht="18.75" x14ac:dyDescent="0.3">
      <c r="A73" s="143"/>
    </row>
    <row r="74" spans="1:8" ht="18.75" x14ac:dyDescent="0.3">
      <c r="A74" s="143"/>
    </row>
    <row r="75" spans="1:8" ht="18.75" x14ac:dyDescent="0.3">
      <c r="A75" s="143"/>
    </row>
    <row r="76" spans="1:8" ht="18.75" x14ac:dyDescent="0.3">
      <c r="A76" s="143"/>
    </row>
  </sheetData>
  <sheetProtection algorithmName="SHA-512" hashValue="v6j9p5Xd2fOQ/gCzsHqYIf++kbTVheepqI0SVu3FtQaL7TG7z5YqPVMTg54iepVq8X4nsGZ2Rv+JhCGp5xSmug==" saltValue="/+XUj/k9o/fcyLZzPr0KhA==" spinCount="100000" sheet="1" formatCells="0" formatColumns="0" formatRows="0"/>
  <mergeCells count="5">
    <mergeCell ref="A58:H61"/>
    <mergeCell ref="A64:H67"/>
    <mergeCell ref="A69:H72"/>
    <mergeCell ref="G11:H11"/>
    <mergeCell ref="G12:H12"/>
  </mergeCells>
  <phoneticPr fontId="0" type="noConversion"/>
  <dataValidations count="2">
    <dataValidation type="whole" allowBlank="1" showInputMessage="1" showErrorMessage="1" sqref="D36" xr:uid="{00000000-0002-0000-0600-000000000000}">
      <formula1>0</formula1>
      <formula2>2080</formula2>
    </dataValidation>
    <dataValidation type="whole" allowBlank="1" showInputMessage="1" showErrorMessage="1" error="Enter a value between 1 and 13" sqref="G10" xr:uid="{00000000-0002-0000-0600-000001000000}">
      <formula1>1</formula1>
      <formula2>13</formula2>
    </dataValidation>
  </dataValidations>
  <hyperlinks>
    <hyperlink ref="A1" location="'PR sum'!A1" display="Payroll Summary" xr:uid="{00000000-0004-0000-0600-000000000000}"/>
    <hyperlink ref="A2" location="PL!A1" display="P&amp;L" xr:uid="{00000000-0004-0000-0600-000001000000}"/>
  </hyperlinks>
  <printOptions horizontalCentered="1"/>
  <pageMargins left="0.25" right="0.25" top="0.75" bottom="0.5" header="0.5" footer="0.5"/>
  <pageSetup scale="95" orientation="portrait" r:id="rId1"/>
  <headerFooter alignWithMargins="0">
    <oddHeader>&amp;L&amp;D</oddHeader>
  </headerFooter>
  <rowBreaks count="1" manualBreakCount="1">
    <brk id="5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6"/>
  <sheetViews>
    <sheetView topLeftCell="A34" workbookViewId="0">
      <selection activeCell="G51" sqref="G51"/>
    </sheetView>
  </sheetViews>
  <sheetFormatPr defaultColWidth="9.140625" defaultRowHeight="12.75" x14ac:dyDescent="0.2"/>
  <cols>
    <col min="1" max="1" width="11.5703125" customWidth="1"/>
    <col min="2" max="2" width="10.7109375" customWidth="1"/>
    <col min="4" max="4" width="9.28515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349</v>
      </c>
      <c r="F2" s="127"/>
    </row>
    <row r="3" spans="1:8" x14ac:dyDescent="0.2">
      <c r="D3" t="s">
        <v>326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12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hidden="1" x14ac:dyDescent="0.2">
      <c r="E8" s="127"/>
      <c r="F8" s="127"/>
    </row>
    <row r="9" spans="1:8" x14ac:dyDescent="0.2">
      <c r="A9" t="s">
        <v>328</v>
      </c>
      <c r="B9" s="123" t="s">
        <v>487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>
        <v>44368</v>
      </c>
      <c r="C12" s="132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69" t="s">
        <v>488</v>
      </c>
      <c r="C15" s="129"/>
      <c r="D15" s="129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69">
        <v>19</v>
      </c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70">
        <v>19.5</v>
      </c>
      <c r="F24" s="156"/>
      <c r="G24" s="153">
        <f>+E24*2080</f>
        <v>40560</v>
      </c>
      <c r="H24" s="218" t="s">
        <v>338</v>
      </c>
    </row>
    <row r="25" spans="1:8" x14ac:dyDescent="0.2">
      <c r="A25" s="151"/>
      <c r="B25" s="151"/>
      <c r="C25" s="151"/>
      <c r="D25" s="154"/>
      <c r="E25" s="161">
        <f>IF(E24=0,0,+E24/E22-1)</f>
        <v>2.6315789473684292E-2</v>
      </c>
      <c r="F25" s="157"/>
      <c r="G25" s="153"/>
    </row>
    <row r="26" spans="1:8" x14ac:dyDescent="0.2">
      <c r="A26" s="151"/>
      <c r="B26" s="151"/>
      <c r="C26" s="151"/>
      <c r="D26" s="158" t="s">
        <v>339</v>
      </c>
      <c r="E26" s="169" t="s">
        <v>336</v>
      </c>
      <c r="F26" s="157"/>
      <c r="G26" s="153"/>
    </row>
    <row r="27" spans="1:8" x14ac:dyDescent="0.2">
      <c r="A27" s="151" t="s">
        <v>340</v>
      </c>
      <c r="B27" s="151"/>
      <c r="C27" s="151"/>
      <c r="D27" s="73">
        <v>0</v>
      </c>
      <c r="E27" s="152">
        <f>+E24*1.5</f>
        <v>29.25</v>
      </c>
      <c r="F27" s="152"/>
      <c r="G27" s="153">
        <f>+E27*D27</f>
        <v>0</v>
      </c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1"/>
      <c r="E30" s="152"/>
      <c r="F30" s="152"/>
      <c r="G30" s="153"/>
    </row>
    <row r="31" spans="1:8" x14ac:dyDescent="0.2">
      <c r="A31" s="151" t="s">
        <v>341</v>
      </c>
      <c r="B31" s="151"/>
      <c r="C31" s="151"/>
      <c r="D31" s="151"/>
      <c r="E31" s="152"/>
      <c r="F31" s="152"/>
      <c r="G31" s="74">
        <v>0</v>
      </c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342</v>
      </c>
      <c r="B33" s="151"/>
      <c r="C33" s="151"/>
      <c r="D33" s="151"/>
      <c r="E33" s="152"/>
      <c r="F33" s="152"/>
      <c r="G33" s="74">
        <v>0</v>
      </c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70" t="s">
        <v>339</v>
      </c>
      <c r="E35" s="171" t="s">
        <v>336</v>
      </c>
      <c r="F35" s="152"/>
      <c r="G35" s="153"/>
    </row>
    <row r="36" spans="1:7" x14ac:dyDescent="0.2">
      <c r="A36" s="151" t="s">
        <v>292</v>
      </c>
      <c r="B36" s="151"/>
      <c r="C36" s="151"/>
      <c r="D36" s="318">
        <v>0</v>
      </c>
      <c r="E36" s="152">
        <f>+E27</f>
        <v>29.25</v>
      </c>
      <c r="F36" s="152"/>
      <c r="G36" s="153">
        <f>+E36*D36</f>
        <v>0</v>
      </c>
    </row>
    <row r="37" spans="1:7" x14ac:dyDescent="0.2">
      <c r="A37" s="151"/>
      <c r="B37" s="151"/>
      <c r="C37" s="151"/>
      <c r="D37" s="151"/>
      <c r="E37" s="152"/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 t="s">
        <v>343</v>
      </c>
      <c r="B39" s="151"/>
      <c r="C39" s="151"/>
      <c r="D39" s="151"/>
      <c r="E39" s="152"/>
      <c r="F39" s="152"/>
      <c r="G39" s="74">
        <v>100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293</v>
      </c>
      <c r="B42" s="151"/>
      <c r="C42" s="151"/>
      <c r="D42" s="151"/>
      <c r="E42" s="152"/>
      <c r="F42" s="152"/>
      <c r="G42" s="74"/>
    </row>
    <row r="43" spans="1:7" x14ac:dyDescent="0.2">
      <c r="E43" s="127"/>
      <c r="F43" s="127"/>
    </row>
    <row r="44" spans="1:7" x14ac:dyDescent="0.2">
      <c r="E44" s="127"/>
      <c r="F44" s="127"/>
    </row>
    <row r="45" spans="1:7" x14ac:dyDescent="0.2">
      <c r="E45" s="127"/>
      <c r="F45" s="127"/>
    </row>
    <row r="46" spans="1:7" ht="13.5" thickBot="1" x14ac:dyDescent="0.25">
      <c r="A46" s="126" t="s">
        <v>344</v>
      </c>
      <c r="C46">
        <f>+INPUT!B3</f>
        <v>2025</v>
      </c>
      <c r="E46" s="127"/>
      <c r="F46" s="127"/>
      <c r="G46" s="139">
        <f>SUM(G24:G45)</f>
        <v>40660</v>
      </c>
    </row>
    <row r="47" spans="1:7" ht="13.5" thickTop="1" x14ac:dyDescent="0.2">
      <c r="E47" s="127"/>
      <c r="F47" s="127"/>
    </row>
    <row r="48" spans="1:7" x14ac:dyDescent="0.2">
      <c r="E48" s="127"/>
      <c r="F48" s="127"/>
    </row>
    <row r="49" spans="1:8" x14ac:dyDescent="0.2">
      <c r="E49" s="127"/>
      <c r="F49" s="127"/>
    </row>
    <row r="50" spans="1:8" ht="13.5" thickBot="1" x14ac:dyDescent="0.25">
      <c r="A50" s="126" t="s">
        <v>345</v>
      </c>
      <c r="C50">
        <f>+C46-1</f>
        <v>2024</v>
      </c>
      <c r="E50" s="127"/>
      <c r="F50" s="127"/>
      <c r="G50" s="75">
        <v>38490</v>
      </c>
    </row>
    <row r="51" spans="1:8" ht="13.5" thickTop="1" x14ac:dyDescent="0.2"/>
    <row r="52" spans="1:8" hidden="1" x14ac:dyDescent="0.2"/>
    <row r="54" spans="1:8" ht="15" x14ac:dyDescent="0.25">
      <c r="A54" s="140" t="s">
        <v>328</v>
      </c>
      <c r="B54" s="141" t="str">
        <f>+B9</f>
        <v>Michael Rodriguez</v>
      </c>
      <c r="C54" s="142"/>
      <c r="D54" s="142"/>
      <c r="E54" s="142"/>
      <c r="F54" s="127"/>
    </row>
    <row r="57" spans="1:8" ht="18.75" x14ac:dyDescent="0.3">
      <c r="A57" s="143" t="s">
        <v>346</v>
      </c>
    </row>
    <row r="58" spans="1:8" ht="48" customHeight="1" x14ac:dyDescent="0.2">
      <c r="A58" s="343"/>
      <c r="B58" s="343"/>
      <c r="C58" s="343"/>
      <c r="D58" s="343"/>
      <c r="E58" s="343"/>
      <c r="F58" s="343"/>
      <c r="G58" s="343"/>
      <c r="H58" s="343"/>
    </row>
    <row r="59" spans="1:8" ht="48" customHeight="1" x14ac:dyDescent="0.2">
      <c r="A59" s="343"/>
      <c r="B59" s="343"/>
      <c r="C59" s="343"/>
      <c r="D59" s="343"/>
      <c r="E59" s="343"/>
      <c r="F59" s="343"/>
      <c r="G59" s="343"/>
      <c r="H59" s="343"/>
    </row>
    <row r="60" spans="1:8" ht="48" customHeight="1" x14ac:dyDescent="0.2">
      <c r="A60" s="343"/>
      <c r="B60" s="343"/>
      <c r="C60" s="343"/>
      <c r="D60" s="343"/>
      <c r="E60" s="343"/>
      <c r="F60" s="343"/>
      <c r="G60" s="343"/>
      <c r="H60" s="343"/>
    </row>
    <row r="61" spans="1:8" ht="48" customHeight="1" x14ac:dyDescent="0.2">
      <c r="A61" s="343"/>
      <c r="B61" s="343"/>
      <c r="C61" s="343"/>
      <c r="D61" s="343"/>
      <c r="E61" s="343"/>
      <c r="F61" s="343"/>
      <c r="G61" s="343"/>
      <c r="H61" s="343"/>
    </row>
    <row r="62" spans="1:8" ht="18.75" hidden="1" x14ac:dyDescent="0.3">
      <c r="A62" s="143"/>
    </row>
    <row r="63" spans="1:8" ht="18.75" x14ac:dyDescent="0.3">
      <c r="A63" s="143" t="s">
        <v>347</v>
      </c>
    </row>
    <row r="64" spans="1:8" ht="48" customHeight="1" x14ac:dyDescent="0.2">
      <c r="A64" s="343"/>
      <c r="B64" s="343"/>
      <c r="C64" s="343"/>
      <c r="D64" s="343"/>
      <c r="E64" s="343"/>
      <c r="F64" s="343"/>
      <c r="G64" s="343"/>
      <c r="H64" s="343"/>
    </row>
    <row r="65" spans="1:8" ht="48" customHeight="1" x14ac:dyDescent="0.2">
      <c r="A65" s="343"/>
      <c r="B65" s="343"/>
      <c r="C65" s="343"/>
      <c r="D65" s="343"/>
      <c r="E65" s="343"/>
      <c r="F65" s="343"/>
      <c r="G65" s="343"/>
      <c r="H65" s="343"/>
    </row>
    <row r="66" spans="1:8" ht="48" customHeight="1" x14ac:dyDescent="0.2">
      <c r="A66" s="343"/>
      <c r="B66" s="343"/>
      <c r="C66" s="343"/>
      <c r="D66" s="343"/>
      <c r="E66" s="343"/>
      <c r="F66" s="343"/>
      <c r="G66" s="343"/>
      <c r="H66" s="343"/>
    </row>
    <row r="67" spans="1:8" ht="48" customHeight="1" x14ac:dyDescent="0.2">
      <c r="A67" s="343"/>
      <c r="B67" s="343"/>
      <c r="C67" s="343"/>
      <c r="D67" s="343"/>
      <c r="E67" s="343"/>
      <c r="F67" s="343"/>
      <c r="G67" s="343"/>
      <c r="H67" s="343"/>
    </row>
    <row r="68" spans="1:8" ht="18.75" x14ac:dyDescent="0.3">
      <c r="A68" s="143" t="s">
        <v>348</v>
      </c>
    </row>
    <row r="69" spans="1:8" ht="47.25" customHeight="1" x14ac:dyDescent="0.2">
      <c r="A69" s="343"/>
      <c r="B69" s="343"/>
      <c r="C69" s="343"/>
      <c r="D69" s="343"/>
      <c r="E69" s="343"/>
      <c r="F69" s="343"/>
      <c r="G69" s="343"/>
      <c r="H69" s="343"/>
    </row>
    <row r="70" spans="1:8" ht="47.25" customHeight="1" x14ac:dyDescent="0.2">
      <c r="A70" s="343"/>
      <c r="B70" s="343"/>
      <c r="C70" s="343"/>
      <c r="D70" s="343"/>
      <c r="E70" s="343"/>
      <c r="F70" s="343"/>
      <c r="G70" s="343"/>
      <c r="H70" s="343"/>
    </row>
    <row r="71" spans="1:8" ht="47.25" customHeight="1" x14ac:dyDescent="0.2">
      <c r="A71" s="343"/>
      <c r="B71" s="343"/>
      <c r="C71" s="343"/>
      <c r="D71" s="343"/>
      <c r="E71" s="343"/>
      <c r="F71" s="343"/>
      <c r="G71" s="343"/>
      <c r="H71" s="343"/>
    </row>
    <row r="72" spans="1:8" ht="47.25" customHeight="1" x14ac:dyDescent="0.2">
      <c r="A72" s="343"/>
      <c r="B72" s="343"/>
      <c r="C72" s="343"/>
      <c r="D72" s="343"/>
      <c r="E72" s="343"/>
      <c r="F72" s="343"/>
      <c r="G72" s="343"/>
      <c r="H72" s="343"/>
    </row>
    <row r="73" spans="1:8" ht="18.75" x14ac:dyDescent="0.3">
      <c r="A73" s="143"/>
    </row>
    <row r="74" spans="1:8" ht="18.75" x14ac:dyDescent="0.3">
      <c r="A74" s="143"/>
    </row>
    <row r="75" spans="1:8" ht="18.75" x14ac:dyDescent="0.3">
      <c r="A75" s="143"/>
    </row>
    <row r="76" spans="1:8" ht="18.75" x14ac:dyDescent="0.3">
      <c r="A76" s="143"/>
    </row>
  </sheetData>
  <sheetProtection algorithmName="SHA-512" hashValue="ODuCWbYgOnoOBSVl2z7qjrkHolOcYTPPZePLj8P/isJLrqqcFm0ZmHlCodTc5/JWOm6m/0PpPiuBQ1mvo+TXjw==" saltValue="YOy8G/lJWKph6xn2J7hL9g==" spinCount="100000" sheet="1" formatCells="0" formatColumns="0" formatRows="0"/>
  <mergeCells count="5">
    <mergeCell ref="A64:H67"/>
    <mergeCell ref="A69:H72"/>
    <mergeCell ref="A58:H61"/>
    <mergeCell ref="G11:H11"/>
    <mergeCell ref="G12:H12"/>
  </mergeCells>
  <phoneticPr fontId="0" type="noConversion"/>
  <dataValidations count="2">
    <dataValidation type="whole" allowBlank="1" showInputMessage="1" showErrorMessage="1" sqref="D36" xr:uid="{00000000-0002-0000-0700-000000000000}">
      <formula1>0</formula1>
      <formula2>2080</formula2>
    </dataValidation>
    <dataValidation type="whole" allowBlank="1" showInputMessage="1" showErrorMessage="1" error="Enter a value between 1 and 13" sqref="G10" xr:uid="{00000000-0002-0000-0700-000001000000}">
      <formula1>1</formula1>
      <formula2>13</formula2>
    </dataValidation>
  </dataValidations>
  <hyperlinks>
    <hyperlink ref="A1" location="'PR sum'!A1" display="Payroll Summary" xr:uid="{00000000-0004-0000-0700-000000000000}"/>
    <hyperlink ref="A2" location="PL!A1" display="P&amp;L" xr:uid="{00000000-0004-0000-0700-000001000000}"/>
  </hyperlinks>
  <printOptions horizontalCentered="1"/>
  <pageMargins left="0.25" right="0.25" top="0.75" bottom="0.5" header="0.5" footer="0.5"/>
  <pageSetup scale="95" orientation="portrait" r:id="rId1"/>
  <headerFooter alignWithMargins="0">
    <oddHeader>&amp;L&amp;D</oddHeader>
  </headerFooter>
  <rowBreaks count="1" manualBreakCount="1">
    <brk id="5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76"/>
  <sheetViews>
    <sheetView topLeftCell="A28" workbookViewId="0">
      <selection activeCell="G51" sqref="G51"/>
    </sheetView>
  </sheetViews>
  <sheetFormatPr defaultColWidth="9.140625" defaultRowHeight="12.75" x14ac:dyDescent="0.2"/>
  <cols>
    <col min="1" max="1" width="11.5703125" customWidth="1"/>
    <col min="2" max="2" width="10.140625" bestFit="1" customWidth="1"/>
    <col min="4" max="4" width="9.28515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326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12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hidden="1" x14ac:dyDescent="0.2">
      <c r="E8" s="127"/>
      <c r="F8" s="127"/>
    </row>
    <row r="9" spans="1:8" x14ac:dyDescent="0.2">
      <c r="A9" t="s">
        <v>328</v>
      </c>
      <c r="B9" s="123" t="s">
        <v>489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>
        <v>45012</v>
      </c>
      <c r="C12" s="132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69" t="s">
        <v>300</v>
      </c>
      <c r="C15" s="129"/>
      <c r="D15" s="129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69">
        <v>18.5</v>
      </c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70">
        <v>19</v>
      </c>
      <c r="F24" s="156"/>
      <c r="G24" s="153">
        <f>+E24*2080</f>
        <v>39520</v>
      </c>
      <c r="H24" s="218" t="s">
        <v>338</v>
      </c>
    </row>
    <row r="25" spans="1:8" x14ac:dyDescent="0.2">
      <c r="A25" s="151"/>
      <c r="B25" s="151"/>
      <c r="C25" s="151"/>
      <c r="D25" s="154"/>
      <c r="E25" s="161">
        <f>IF(E24=0,0,+E24/E22-1)</f>
        <v>2.7027027027026973E-2</v>
      </c>
      <c r="F25" s="157"/>
      <c r="G25" s="153"/>
    </row>
    <row r="26" spans="1:8" x14ac:dyDescent="0.2">
      <c r="A26" s="151"/>
      <c r="B26" s="151"/>
      <c r="C26" s="151"/>
      <c r="D26" s="158" t="s">
        <v>339</v>
      </c>
      <c r="E26" s="169" t="s">
        <v>336</v>
      </c>
      <c r="F26" s="157"/>
      <c r="G26" s="153"/>
    </row>
    <row r="27" spans="1:8" x14ac:dyDescent="0.2">
      <c r="A27" s="151" t="s">
        <v>340</v>
      </c>
      <c r="B27" s="151"/>
      <c r="C27" s="151"/>
      <c r="D27" s="73">
        <v>265</v>
      </c>
      <c r="E27" s="152">
        <f>+E24*1.5</f>
        <v>28.5</v>
      </c>
      <c r="F27" s="152"/>
      <c r="G27" s="153">
        <f>+E27*D27</f>
        <v>7552.5</v>
      </c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1"/>
      <c r="E30" s="152"/>
      <c r="F30" s="152"/>
      <c r="G30" s="153"/>
    </row>
    <row r="31" spans="1:8" x14ac:dyDescent="0.2">
      <c r="A31" s="151" t="s">
        <v>341</v>
      </c>
      <c r="B31" s="151"/>
      <c r="C31" s="151"/>
      <c r="D31" s="151"/>
      <c r="E31" s="152"/>
      <c r="F31" s="152"/>
      <c r="G31" s="74">
        <v>0</v>
      </c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342</v>
      </c>
      <c r="B33" s="151"/>
      <c r="C33" s="151"/>
      <c r="D33" s="151"/>
      <c r="E33" s="152"/>
      <c r="F33" s="152"/>
      <c r="G33" s="74">
        <v>0</v>
      </c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70" t="s">
        <v>339</v>
      </c>
      <c r="E35" s="171" t="s">
        <v>336</v>
      </c>
      <c r="F35" s="152"/>
      <c r="G35" s="153"/>
    </row>
    <row r="36" spans="1:7" x14ac:dyDescent="0.2">
      <c r="A36" s="151" t="s">
        <v>292</v>
      </c>
      <c r="B36" s="151"/>
      <c r="C36" s="151"/>
      <c r="D36" s="318">
        <v>0</v>
      </c>
      <c r="E36" s="152">
        <f>+E27</f>
        <v>28.5</v>
      </c>
      <c r="F36" s="152"/>
      <c r="G36" s="153">
        <f>+E36*D36</f>
        <v>0</v>
      </c>
    </row>
    <row r="37" spans="1:7" x14ac:dyDescent="0.2">
      <c r="A37" s="151"/>
      <c r="B37" s="151"/>
      <c r="C37" s="151"/>
      <c r="D37" s="151"/>
      <c r="E37" s="152"/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 t="s">
        <v>343</v>
      </c>
      <c r="B39" s="151"/>
      <c r="C39" s="151"/>
      <c r="D39" s="151"/>
      <c r="E39" s="152"/>
      <c r="F39" s="152"/>
      <c r="G39" s="74">
        <v>100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293</v>
      </c>
      <c r="B42" s="151"/>
      <c r="C42" s="151"/>
      <c r="D42" s="151"/>
      <c r="E42" s="152"/>
      <c r="F42" s="152"/>
      <c r="G42" s="74">
        <v>0</v>
      </c>
    </row>
    <row r="43" spans="1:7" x14ac:dyDescent="0.2">
      <c r="E43" s="127"/>
      <c r="F43" s="127"/>
    </row>
    <row r="44" spans="1:7" x14ac:dyDescent="0.2">
      <c r="E44" s="127"/>
      <c r="F44" s="127"/>
    </row>
    <row r="45" spans="1:7" x14ac:dyDescent="0.2">
      <c r="E45" s="127"/>
      <c r="F45" s="127"/>
    </row>
    <row r="46" spans="1:7" ht="13.5" thickBot="1" x14ac:dyDescent="0.25">
      <c r="A46" s="126" t="s">
        <v>344</v>
      </c>
      <c r="C46">
        <f>+INPUT!B3</f>
        <v>2025</v>
      </c>
      <c r="E46" s="127"/>
      <c r="F46" s="127"/>
      <c r="G46" s="139">
        <f>SUM(G24:G45)</f>
        <v>47172.5</v>
      </c>
    </row>
    <row r="47" spans="1:7" ht="13.5" thickTop="1" x14ac:dyDescent="0.2">
      <c r="E47" s="127"/>
      <c r="F47" s="127"/>
    </row>
    <row r="48" spans="1:7" x14ac:dyDescent="0.2">
      <c r="E48" s="127"/>
      <c r="F48" s="127"/>
    </row>
    <row r="49" spans="1:8" x14ac:dyDescent="0.2">
      <c r="E49" s="127"/>
      <c r="F49" s="127"/>
    </row>
    <row r="50" spans="1:8" ht="13.5" thickBot="1" x14ac:dyDescent="0.25">
      <c r="A50" s="126" t="s">
        <v>345</v>
      </c>
      <c r="C50">
        <f>+C46-1</f>
        <v>2024</v>
      </c>
      <c r="E50" s="127"/>
      <c r="F50" s="127"/>
      <c r="G50" s="112">
        <v>45884</v>
      </c>
    </row>
    <row r="51" spans="1:8" ht="13.5" thickTop="1" x14ac:dyDescent="0.2"/>
    <row r="52" spans="1:8" hidden="1" x14ac:dyDescent="0.2"/>
    <row r="54" spans="1:8" ht="15" x14ac:dyDescent="0.25">
      <c r="A54" s="140" t="s">
        <v>328</v>
      </c>
      <c r="B54" s="141" t="str">
        <f>+B9</f>
        <v>Jason Lucero</v>
      </c>
      <c r="C54" s="142"/>
      <c r="D54" s="142"/>
      <c r="E54" s="142"/>
      <c r="F54" s="127"/>
    </row>
    <row r="57" spans="1:8" ht="18.75" x14ac:dyDescent="0.3">
      <c r="A57" s="143" t="s">
        <v>346</v>
      </c>
    </row>
    <row r="58" spans="1:8" ht="48" customHeight="1" x14ac:dyDescent="0.2">
      <c r="A58" s="343"/>
      <c r="B58" s="343"/>
      <c r="C58" s="343"/>
      <c r="D58" s="343"/>
      <c r="E58" s="343"/>
      <c r="F58" s="343"/>
      <c r="G58" s="343"/>
      <c r="H58" s="343"/>
    </row>
    <row r="59" spans="1:8" ht="48" customHeight="1" x14ac:dyDescent="0.2">
      <c r="A59" s="343"/>
      <c r="B59" s="343"/>
      <c r="C59" s="343"/>
      <c r="D59" s="343"/>
      <c r="E59" s="343"/>
      <c r="F59" s="343"/>
      <c r="G59" s="343"/>
      <c r="H59" s="343"/>
    </row>
    <row r="60" spans="1:8" ht="48" customHeight="1" x14ac:dyDescent="0.2">
      <c r="A60" s="343"/>
      <c r="B60" s="343"/>
      <c r="C60" s="343"/>
      <c r="D60" s="343"/>
      <c r="E60" s="343"/>
      <c r="F60" s="343"/>
      <c r="G60" s="343"/>
      <c r="H60" s="343"/>
    </row>
    <row r="61" spans="1:8" ht="48" customHeight="1" x14ac:dyDescent="0.2">
      <c r="A61" s="343"/>
      <c r="B61" s="343"/>
      <c r="C61" s="343"/>
      <c r="D61" s="343"/>
      <c r="E61" s="343"/>
      <c r="F61" s="343"/>
      <c r="G61" s="343"/>
      <c r="H61" s="343"/>
    </row>
    <row r="62" spans="1:8" ht="18.75" hidden="1" x14ac:dyDescent="0.3">
      <c r="A62" s="143"/>
    </row>
    <row r="63" spans="1:8" ht="18.75" x14ac:dyDescent="0.3">
      <c r="A63" s="143" t="s">
        <v>347</v>
      </c>
    </row>
    <row r="64" spans="1:8" ht="48" customHeight="1" x14ac:dyDescent="0.2">
      <c r="A64" s="343"/>
      <c r="B64" s="343"/>
      <c r="C64" s="343"/>
      <c r="D64" s="343"/>
      <c r="E64" s="343"/>
      <c r="F64" s="343"/>
      <c r="G64" s="343"/>
      <c r="H64" s="343"/>
    </row>
    <row r="65" spans="1:8" ht="48" customHeight="1" x14ac:dyDescent="0.2">
      <c r="A65" s="343"/>
      <c r="B65" s="343"/>
      <c r="C65" s="343"/>
      <c r="D65" s="343"/>
      <c r="E65" s="343"/>
      <c r="F65" s="343"/>
      <c r="G65" s="343"/>
      <c r="H65" s="343"/>
    </row>
    <row r="66" spans="1:8" ht="48" customHeight="1" x14ac:dyDescent="0.2">
      <c r="A66" s="343"/>
      <c r="B66" s="343"/>
      <c r="C66" s="343"/>
      <c r="D66" s="343"/>
      <c r="E66" s="343"/>
      <c r="F66" s="343"/>
      <c r="G66" s="343"/>
      <c r="H66" s="343"/>
    </row>
    <row r="67" spans="1:8" ht="48" customHeight="1" x14ac:dyDescent="0.2">
      <c r="A67" s="343"/>
      <c r="B67" s="343"/>
      <c r="C67" s="343"/>
      <c r="D67" s="343"/>
      <c r="E67" s="343"/>
      <c r="F67" s="343"/>
      <c r="G67" s="343"/>
      <c r="H67" s="343"/>
    </row>
    <row r="68" spans="1:8" ht="18.75" x14ac:dyDescent="0.3">
      <c r="A68" s="143" t="s">
        <v>348</v>
      </c>
    </row>
    <row r="69" spans="1:8" ht="47.25" customHeight="1" x14ac:dyDescent="0.2">
      <c r="A69" s="343"/>
      <c r="B69" s="343"/>
      <c r="C69" s="343"/>
      <c r="D69" s="343"/>
      <c r="E69" s="343"/>
      <c r="F69" s="343"/>
      <c r="G69" s="343"/>
      <c r="H69" s="343"/>
    </row>
    <row r="70" spans="1:8" ht="47.25" customHeight="1" x14ac:dyDescent="0.2">
      <c r="A70" s="343"/>
      <c r="B70" s="343"/>
      <c r="C70" s="343"/>
      <c r="D70" s="343"/>
      <c r="E70" s="343"/>
      <c r="F70" s="343"/>
      <c r="G70" s="343"/>
      <c r="H70" s="343"/>
    </row>
    <row r="71" spans="1:8" ht="47.25" customHeight="1" x14ac:dyDescent="0.2">
      <c r="A71" s="343"/>
      <c r="B71" s="343"/>
      <c r="C71" s="343"/>
      <c r="D71" s="343"/>
      <c r="E71" s="343"/>
      <c r="F71" s="343"/>
      <c r="G71" s="343"/>
      <c r="H71" s="343"/>
    </row>
    <row r="72" spans="1:8" ht="47.25" customHeight="1" x14ac:dyDescent="0.2">
      <c r="A72" s="343"/>
      <c r="B72" s="343"/>
      <c r="C72" s="343"/>
      <c r="D72" s="343"/>
      <c r="E72" s="343"/>
      <c r="F72" s="343"/>
      <c r="G72" s="343"/>
      <c r="H72" s="343"/>
    </row>
    <row r="73" spans="1:8" ht="18.75" x14ac:dyDescent="0.3">
      <c r="A73" s="143"/>
    </row>
    <row r="74" spans="1:8" ht="18.75" x14ac:dyDescent="0.3">
      <c r="A74" s="143"/>
    </row>
    <row r="75" spans="1:8" ht="18.75" x14ac:dyDescent="0.3">
      <c r="A75" s="143"/>
    </row>
    <row r="76" spans="1:8" ht="18.75" x14ac:dyDescent="0.3">
      <c r="A76" s="143"/>
    </row>
  </sheetData>
  <sheetProtection algorithmName="SHA-512" hashValue="iJkfOWQvaABaCogyoiQ7vEszjrj1PDC4o3OuuT0SkRF3fRk8Qku6VJiqN2i6GS+yFpyZfwn1HFT8co2UBSX74g==" saltValue="vLGoiYAiUjWqUCO3aLf7tA==" spinCount="100000" sheet="1" formatCells="0" formatColumns="0" formatRows="0"/>
  <mergeCells count="5">
    <mergeCell ref="A58:H61"/>
    <mergeCell ref="A64:H67"/>
    <mergeCell ref="A69:H72"/>
    <mergeCell ref="G11:H11"/>
    <mergeCell ref="G12:H12"/>
  </mergeCells>
  <dataValidations count="2">
    <dataValidation type="whole" allowBlank="1" showInputMessage="1" showErrorMessage="1" sqref="D36" xr:uid="{00000000-0002-0000-0800-000000000000}">
      <formula1>0</formula1>
      <formula2>2080</formula2>
    </dataValidation>
    <dataValidation type="whole" allowBlank="1" showInputMessage="1" showErrorMessage="1" error="Enter a value between 1 and 13" sqref="G10" xr:uid="{00000000-0002-0000-0800-000001000000}">
      <formula1>1</formula1>
      <formula2>13</formula2>
    </dataValidation>
  </dataValidations>
  <hyperlinks>
    <hyperlink ref="A1" location="'PR sum'!A1" display="Payroll Summary" xr:uid="{00000000-0004-0000-0800-000000000000}"/>
    <hyperlink ref="A2" location="PL!A1" display="P&amp;L" xr:uid="{00000000-0004-0000-0800-000001000000}"/>
  </hyperlinks>
  <printOptions horizontalCentered="1"/>
  <pageMargins left="0.25" right="0.25" top="0.75" bottom="0.5" header="0.5" footer="0.5"/>
  <pageSetup scale="95" orientation="portrait" r:id="rId1"/>
  <headerFooter alignWithMargins="0"/>
  <rowBreaks count="1" manualBreakCount="1">
    <brk id="52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76"/>
  <sheetViews>
    <sheetView topLeftCell="A7" workbookViewId="0"/>
  </sheetViews>
  <sheetFormatPr defaultColWidth="9.140625" defaultRowHeight="12.75" x14ac:dyDescent="0.2"/>
  <cols>
    <col min="1" max="1" width="11.5703125" customWidth="1"/>
    <col min="2" max="2" width="10.140625" bestFit="1" customWidth="1"/>
    <col min="4" max="4" width="9.28515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326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12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hidden="1" x14ac:dyDescent="0.2">
      <c r="E8" s="127"/>
      <c r="F8" s="127"/>
    </row>
    <row r="9" spans="1:8" x14ac:dyDescent="0.2">
      <c r="A9" t="s">
        <v>328</v>
      </c>
      <c r="B9" s="123" t="s">
        <v>350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32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69" t="s">
        <v>300</v>
      </c>
      <c r="C15" s="129"/>
      <c r="D15" s="129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61">
        <f>IF(E24=0,0,+E24/E22-1)</f>
        <v>0</v>
      </c>
      <c r="F25" s="157"/>
      <c r="G25" s="153"/>
    </row>
    <row r="26" spans="1:8" x14ac:dyDescent="0.2">
      <c r="A26" s="151"/>
      <c r="B26" s="151"/>
      <c r="C26" s="151"/>
      <c r="D26" s="158" t="s">
        <v>339</v>
      </c>
      <c r="E26" s="169" t="s">
        <v>336</v>
      </c>
      <c r="F26" s="157"/>
      <c r="G26" s="153"/>
    </row>
    <row r="27" spans="1:8" x14ac:dyDescent="0.2">
      <c r="A27" s="151" t="s">
        <v>340</v>
      </c>
      <c r="B27" s="151"/>
      <c r="C27" s="151"/>
      <c r="D27" s="73"/>
      <c r="E27" s="152">
        <f>+E24*1.5</f>
        <v>0</v>
      </c>
      <c r="F27" s="152"/>
      <c r="G27" s="153">
        <f>+E27*D27</f>
        <v>0</v>
      </c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1"/>
      <c r="E30" s="152"/>
      <c r="F30" s="152"/>
      <c r="G30" s="153"/>
    </row>
    <row r="31" spans="1:8" x14ac:dyDescent="0.2">
      <c r="A31" s="151" t="s">
        <v>341</v>
      </c>
      <c r="B31" s="151"/>
      <c r="C31" s="151"/>
      <c r="D31" s="151"/>
      <c r="E31" s="152"/>
      <c r="F31" s="152"/>
      <c r="G31" s="74"/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342</v>
      </c>
      <c r="B33" s="151"/>
      <c r="C33" s="151"/>
      <c r="D33" s="151"/>
      <c r="E33" s="152"/>
      <c r="F33" s="152"/>
      <c r="G33" s="74"/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70" t="s">
        <v>339</v>
      </c>
      <c r="E35" s="171" t="s">
        <v>336</v>
      </c>
      <c r="F35" s="152"/>
      <c r="G35" s="153"/>
    </row>
    <row r="36" spans="1:7" x14ac:dyDescent="0.2">
      <c r="A36" s="151" t="s">
        <v>292</v>
      </c>
      <c r="B36" s="151"/>
      <c r="C36" s="151"/>
      <c r="D36" s="318"/>
      <c r="E36" s="152">
        <f>+E27</f>
        <v>0</v>
      </c>
      <c r="F36" s="152"/>
      <c r="G36" s="153">
        <f>+E36*D36</f>
        <v>0</v>
      </c>
    </row>
    <row r="37" spans="1:7" x14ac:dyDescent="0.2">
      <c r="A37" s="151"/>
      <c r="B37" s="151"/>
      <c r="C37" s="151"/>
      <c r="D37" s="151"/>
      <c r="E37" s="152"/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 t="s">
        <v>343</v>
      </c>
      <c r="B39" s="151"/>
      <c r="C39" s="151"/>
      <c r="D39" s="151"/>
      <c r="E39" s="152"/>
      <c r="F39" s="152"/>
      <c r="G39" s="74"/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293</v>
      </c>
      <c r="B42" s="151"/>
      <c r="C42" s="151"/>
      <c r="D42" s="151"/>
      <c r="E42" s="152"/>
      <c r="F42" s="152"/>
      <c r="G42" s="74"/>
    </row>
    <row r="43" spans="1:7" x14ac:dyDescent="0.2">
      <c r="E43" s="127"/>
      <c r="F43" s="127"/>
    </row>
    <row r="44" spans="1:7" x14ac:dyDescent="0.2">
      <c r="E44" s="127"/>
      <c r="F44" s="127"/>
    </row>
    <row r="45" spans="1:7" x14ac:dyDescent="0.2">
      <c r="E45" s="127"/>
      <c r="F45" s="127"/>
    </row>
    <row r="46" spans="1:7" ht="13.5" thickBot="1" x14ac:dyDescent="0.25">
      <c r="A46" s="126" t="s">
        <v>344</v>
      </c>
      <c r="C46">
        <f>+INPUT!B3</f>
        <v>2025</v>
      </c>
      <c r="E46" s="127"/>
      <c r="F46" s="127"/>
      <c r="G46" s="139">
        <f>SUM(G24:G45)</f>
        <v>0</v>
      </c>
    </row>
    <row r="47" spans="1:7" ht="13.5" thickTop="1" x14ac:dyDescent="0.2">
      <c r="E47" s="127"/>
      <c r="F47" s="127"/>
    </row>
    <row r="48" spans="1:7" x14ac:dyDescent="0.2">
      <c r="E48" s="127"/>
      <c r="F48" s="127"/>
    </row>
    <row r="49" spans="1:8" x14ac:dyDescent="0.2">
      <c r="E49" s="127"/>
      <c r="F49" s="127"/>
    </row>
    <row r="50" spans="1:8" ht="13.5" thickBot="1" x14ac:dyDescent="0.25">
      <c r="A50" s="126" t="s">
        <v>345</v>
      </c>
      <c r="C50">
        <f>+C46-1</f>
        <v>2024</v>
      </c>
      <c r="E50" s="127"/>
      <c r="F50" s="127"/>
      <c r="G50" s="75"/>
    </row>
    <row r="51" spans="1:8" ht="13.5" thickTop="1" x14ac:dyDescent="0.2"/>
    <row r="52" spans="1:8" hidden="1" x14ac:dyDescent="0.2"/>
    <row r="54" spans="1:8" ht="15" x14ac:dyDescent="0.25">
      <c r="A54" s="140" t="s">
        <v>328</v>
      </c>
      <c r="B54" s="141" t="str">
        <f>+B9</f>
        <v>Prod 5</v>
      </c>
      <c r="C54" s="142"/>
      <c r="D54" s="142"/>
      <c r="E54" s="142"/>
      <c r="F54" s="127"/>
    </row>
    <row r="57" spans="1:8" ht="18.75" x14ac:dyDescent="0.3">
      <c r="A57" s="143" t="s">
        <v>346</v>
      </c>
    </row>
    <row r="58" spans="1:8" ht="48" customHeight="1" x14ac:dyDescent="0.2">
      <c r="A58" s="347"/>
      <c r="B58" s="347"/>
      <c r="C58" s="347"/>
      <c r="D58" s="347"/>
      <c r="E58" s="347"/>
      <c r="F58" s="347"/>
      <c r="G58" s="347"/>
      <c r="H58" s="347"/>
    </row>
    <row r="59" spans="1:8" ht="48" customHeight="1" x14ac:dyDescent="0.2">
      <c r="A59" s="347"/>
      <c r="B59" s="347"/>
      <c r="C59" s="347"/>
      <c r="D59" s="347"/>
      <c r="E59" s="347"/>
      <c r="F59" s="347"/>
      <c r="G59" s="347"/>
      <c r="H59" s="347"/>
    </row>
    <row r="60" spans="1:8" ht="48" customHeight="1" x14ac:dyDescent="0.2">
      <c r="A60" s="347"/>
      <c r="B60" s="347"/>
      <c r="C60" s="347"/>
      <c r="D60" s="347"/>
      <c r="E60" s="347"/>
      <c r="F60" s="347"/>
      <c r="G60" s="347"/>
      <c r="H60" s="347"/>
    </row>
    <row r="61" spans="1:8" ht="48" customHeight="1" x14ac:dyDescent="0.2">
      <c r="A61" s="347"/>
      <c r="B61" s="347"/>
      <c r="C61" s="347"/>
      <c r="D61" s="347"/>
      <c r="E61" s="347"/>
      <c r="F61" s="347"/>
      <c r="G61" s="347"/>
      <c r="H61" s="347"/>
    </row>
    <row r="62" spans="1:8" ht="18.75" hidden="1" x14ac:dyDescent="0.3">
      <c r="A62" s="143"/>
    </row>
    <row r="63" spans="1:8" ht="18.75" x14ac:dyDescent="0.3">
      <c r="A63" s="143" t="s">
        <v>347</v>
      </c>
    </row>
    <row r="64" spans="1:8" ht="48" customHeight="1" x14ac:dyDescent="0.2">
      <c r="A64" s="347"/>
      <c r="B64" s="347"/>
      <c r="C64" s="347"/>
      <c r="D64" s="347"/>
      <c r="E64" s="347"/>
      <c r="F64" s="347"/>
      <c r="G64" s="347"/>
      <c r="H64" s="347"/>
    </row>
    <row r="65" spans="1:8" ht="48" customHeight="1" x14ac:dyDescent="0.2">
      <c r="A65" s="347"/>
      <c r="B65" s="347"/>
      <c r="C65" s="347"/>
      <c r="D65" s="347"/>
      <c r="E65" s="347"/>
      <c r="F65" s="347"/>
      <c r="G65" s="347"/>
      <c r="H65" s="347"/>
    </row>
    <row r="66" spans="1:8" ht="48" customHeight="1" x14ac:dyDescent="0.2">
      <c r="A66" s="347"/>
      <c r="B66" s="347"/>
      <c r="C66" s="347"/>
      <c r="D66" s="347"/>
      <c r="E66" s="347"/>
      <c r="F66" s="347"/>
      <c r="G66" s="347"/>
      <c r="H66" s="347"/>
    </row>
    <row r="67" spans="1:8" ht="48" customHeight="1" x14ac:dyDescent="0.2">
      <c r="A67" s="347"/>
      <c r="B67" s="347"/>
      <c r="C67" s="347"/>
      <c r="D67" s="347"/>
      <c r="E67" s="347"/>
      <c r="F67" s="347"/>
      <c r="G67" s="347"/>
      <c r="H67" s="347"/>
    </row>
    <row r="68" spans="1:8" ht="18.75" x14ac:dyDescent="0.3">
      <c r="A68" s="143" t="s">
        <v>348</v>
      </c>
    </row>
    <row r="69" spans="1:8" ht="47.25" customHeight="1" x14ac:dyDescent="0.2">
      <c r="A69" s="347"/>
      <c r="B69" s="347"/>
      <c r="C69" s="347"/>
      <c r="D69" s="347"/>
      <c r="E69" s="347"/>
      <c r="F69" s="347"/>
      <c r="G69" s="347"/>
      <c r="H69" s="347"/>
    </row>
    <row r="70" spans="1:8" ht="47.25" customHeight="1" x14ac:dyDescent="0.2">
      <c r="A70" s="347"/>
      <c r="B70" s="347"/>
      <c r="C70" s="347"/>
      <c r="D70" s="347"/>
      <c r="E70" s="347"/>
      <c r="F70" s="347"/>
      <c r="G70" s="347"/>
      <c r="H70" s="347"/>
    </row>
    <row r="71" spans="1:8" ht="47.25" customHeight="1" x14ac:dyDescent="0.2">
      <c r="A71" s="347"/>
      <c r="B71" s="347"/>
      <c r="C71" s="347"/>
      <c r="D71" s="347"/>
      <c r="E71" s="347"/>
      <c r="F71" s="347"/>
      <c r="G71" s="347"/>
      <c r="H71" s="347"/>
    </row>
    <row r="72" spans="1:8" ht="47.25" customHeight="1" x14ac:dyDescent="0.2">
      <c r="A72" s="347"/>
      <c r="B72" s="347"/>
      <c r="C72" s="347"/>
      <c r="D72" s="347"/>
      <c r="E72" s="347"/>
      <c r="F72" s="347"/>
      <c r="G72" s="347"/>
      <c r="H72" s="347"/>
    </row>
    <row r="73" spans="1:8" ht="18.75" x14ac:dyDescent="0.3">
      <c r="A73" s="143"/>
    </row>
    <row r="74" spans="1:8" ht="18.75" x14ac:dyDescent="0.3">
      <c r="A74" s="143"/>
    </row>
    <row r="75" spans="1:8" ht="18.75" x14ac:dyDescent="0.3">
      <c r="A75" s="143"/>
    </row>
    <row r="76" spans="1:8" ht="18.75" x14ac:dyDescent="0.3">
      <c r="A76" s="143"/>
    </row>
  </sheetData>
  <sheetProtection algorithmName="SHA-512" hashValue="ZIwdCzHTUOrCLU6bQYPG0P9/v6ALeyZaMOxL09tpEYTToDW+14T30yNelGHO3TIkxogDCoirn0pt8sHHKZbqcQ==" saltValue="ksXENmmJNUY7GC2suWgXTQ==" spinCount="100000" sheet="1" formatCells="0" formatColumns="0" formatRows="0"/>
  <mergeCells count="5">
    <mergeCell ref="A58:H61"/>
    <mergeCell ref="A64:H67"/>
    <mergeCell ref="A69:H72"/>
    <mergeCell ref="G11:H11"/>
    <mergeCell ref="G12:H12"/>
  </mergeCells>
  <dataValidations count="2">
    <dataValidation type="whole" allowBlank="1" showInputMessage="1" showErrorMessage="1" sqref="D36" xr:uid="{00000000-0002-0000-0900-000000000000}">
      <formula1>0</formula1>
      <formula2>2080</formula2>
    </dataValidation>
    <dataValidation type="whole" allowBlank="1" showInputMessage="1" showErrorMessage="1" error="Enter a value between 1 and 13" sqref="G10" xr:uid="{00000000-0002-0000-0900-000001000000}">
      <formula1>1</formula1>
      <formula2>13</formula2>
    </dataValidation>
  </dataValidations>
  <hyperlinks>
    <hyperlink ref="A1" location="'PR sum'!A1" display="Payroll Summary" xr:uid="{00000000-0004-0000-0900-000000000000}"/>
    <hyperlink ref="A2" location="PL!A1" display="P&amp;L" xr:uid="{00000000-0004-0000-0900-000001000000}"/>
  </hyperlinks>
  <printOptions horizontalCentered="1"/>
  <pageMargins left="0.25" right="0.25" top="0.75" bottom="0.5" header="0.5" footer="0.5"/>
  <pageSetup scale="95" orientation="portrait" r:id="rId1"/>
  <headerFooter alignWithMargins="0"/>
  <rowBreaks count="1" manualBreakCount="1">
    <brk id="5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76"/>
  <sheetViews>
    <sheetView workbookViewId="0"/>
  </sheetViews>
  <sheetFormatPr defaultColWidth="9.140625" defaultRowHeight="12.75" x14ac:dyDescent="0.2"/>
  <cols>
    <col min="1" max="1" width="11.5703125" customWidth="1"/>
    <col min="4" max="4" width="9.28515625" bestFit="1" customWidth="1"/>
    <col min="5" max="5" width="13.42578125" customWidth="1"/>
    <col min="6" max="6" width="6.28515625" customWidth="1"/>
    <col min="7" max="7" width="14.28515625" style="50" customWidth="1"/>
    <col min="8" max="8" width="11.28515625" bestFit="1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326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12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hidden="1" x14ac:dyDescent="0.2">
      <c r="E8" s="127"/>
      <c r="F8" s="127"/>
    </row>
    <row r="9" spans="1:8" x14ac:dyDescent="0.2">
      <c r="A9" t="s">
        <v>328</v>
      </c>
      <c r="B9" s="123" t="s">
        <v>351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12.75" customHeight="1" x14ac:dyDescent="0.2">
      <c r="E11" s="127"/>
      <c r="F11" s="127"/>
      <c r="G11" s="348" t="s">
        <v>352</v>
      </c>
      <c r="H11" s="348"/>
    </row>
    <row r="12" spans="1:8" x14ac:dyDescent="0.2">
      <c r="A12" s="126" t="s">
        <v>332</v>
      </c>
      <c r="B12" s="104"/>
      <c r="C12" s="132"/>
      <c r="E12" s="127"/>
      <c r="F12" s="127"/>
      <c r="G12" s="348"/>
      <c r="H12" s="348"/>
    </row>
    <row r="13" spans="1:8" x14ac:dyDescent="0.2">
      <c r="E13" s="127"/>
      <c r="F13" s="127"/>
      <c r="G13" s="348"/>
      <c r="H13" s="348"/>
    </row>
    <row r="14" spans="1:8" x14ac:dyDescent="0.2">
      <c r="E14" s="127"/>
      <c r="F14" s="127"/>
      <c r="G14" s="348"/>
      <c r="H14" s="348"/>
    </row>
    <row r="15" spans="1:8" x14ac:dyDescent="0.2">
      <c r="A15" t="s">
        <v>334</v>
      </c>
      <c r="B15" s="69" t="s">
        <v>300</v>
      </c>
      <c r="C15" s="129"/>
      <c r="D15" s="129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61">
        <f>IF(E24=0,0,+E24/E22-1)</f>
        <v>0</v>
      </c>
      <c r="F25" s="157"/>
      <c r="G25" s="153"/>
    </row>
    <row r="26" spans="1:8" x14ac:dyDescent="0.2">
      <c r="A26" s="151"/>
      <c r="B26" s="151"/>
      <c r="C26" s="151"/>
      <c r="D26" s="158" t="s">
        <v>339</v>
      </c>
      <c r="E26" s="169" t="s">
        <v>336</v>
      </c>
      <c r="F26" s="157"/>
      <c r="G26" s="153"/>
    </row>
    <row r="27" spans="1:8" x14ac:dyDescent="0.2">
      <c r="A27" s="151" t="s">
        <v>340</v>
      </c>
      <c r="B27" s="151"/>
      <c r="C27" s="151"/>
      <c r="D27" s="73"/>
      <c r="E27" s="152">
        <f>+E24*1.5</f>
        <v>0</v>
      </c>
      <c r="F27" s="152"/>
      <c r="G27" s="153">
        <f>+E27*D27</f>
        <v>0</v>
      </c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1"/>
      <c r="E30" s="152"/>
      <c r="F30" s="152"/>
      <c r="G30" s="153"/>
    </row>
    <row r="31" spans="1:8" x14ac:dyDescent="0.2">
      <c r="A31" s="151" t="s">
        <v>341</v>
      </c>
      <c r="B31" s="151"/>
      <c r="C31" s="151"/>
      <c r="D31" s="151"/>
      <c r="E31" s="152"/>
      <c r="F31" s="152"/>
      <c r="G31" s="74"/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342</v>
      </c>
      <c r="B33" s="151"/>
      <c r="C33" s="151"/>
      <c r="D33" s="151"/>
      <c r="E33" s="152"/>
      <c r="F33" s="152"/>
      <c r="G33" s="74"/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70" t="s">
        <v>339</v>
      </c>
      <c r="E35" s="171" t="s">
        <v>336</v>
      </c>
      <c r="F35" s="152"/>
      <c r="G35" s="153"/>
    </row>
    <row r="36" spans="1:7" x14ac:dyDescent="0.2">
      <c r="A36" s="151" t="s">
        <v>292</v>
      </c>
      <c r="B36" s="151"/>
      <c r="C36" s="151"/>
      <c r="D36" s="318"/>
      <c r="E36" s="152">
        <f>+E27</f>
        <v>0</v>
      </c>
      <c r="F36" s="152"/>
      <c r="G36" s="153">
        <f>+E36*D36</f>
        <v>0</v>
      </c>
    </row>
    <row r="37" spans="1:7" x14ac:dyDescent="0.2">
      <c r="A37" s="151"/>
      <c r="B37" s="151"/>
      <c r="C37" s="151"/>
      <c r="D37" s="151"/>
      <c r="E37" s="152"/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 t="s">
        <v>343</v>
      </c>
      <c r="B39" s="151"/>
      <c r="C39" s="151"/>
      <c r="D39" s="151"/>
      <c r="E39" s="152"/>
      <c r="F39" s="152"/>
      <c r="G39" s="74"/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293</v>
      </c>
      <c r="B42" s="151"/>
      <c r="C42" s="151"/>
      <c r="D42" s="151"/>
      <c r="E42" s="152"/>
      <c r="F42" s="152"/>
      <c r="G42" s="74"/>
    </row>
    <row r="43" spans="1:7" x14ac:dyDescent="0.2">
      <c r="E43" s="127"/>
      <c r="F43" s="127"/>
    </row>
    <row r="44" spans="1:7" x14ac:dyDescent="0.2">
      <c r="E44" s="127"/>
      <c r="F44" s="127"/>
    </row>
    <row r="45" spans="1:7" x14ac:dyDescent="0.2">
      <c r="E45" s="127"/>
      <c r="F45" s="127"/>
    </row>
    <row r="46" spans="1:7" ht="13.5" thickBot="1" x14ac:dyDescent="0.25">
      <c r="A46" s="126" t="s">
        <v>344</v>
      </c>
      <c r="C46">
        <f>+INPUT!B3</f>
        <v>2025</v>
      </c>
      <c r="E46" s="127"/>
      <c r="F46" s="127"/>
      <c r="G46" s="139">
        <f>SUM(G24:G45)</f>
        <v>0</v>
      </c>
    </row>
    <row r="47" spans="1:7" ht="13.5" thickTop="1" x14ac:dyDescent="0.2">
      <c r="E47" s="127"/>
      <c r="F47" s="127"/>
    </row>
    <row r="48" spans="1:7" x14ac:dyDescent="0.2">
      <c r="E48" s="127"/>
      <c r="F48" s="127"/>
    </row>
    <row r="49" spans="1:8" x14ac:dyDescent="0.2">
      <c r="E49" s="127"/>
      <c r="F49" s="127"/>
    </row>
    <row r="50" spans="1:8" ht="13.5" thickBot="1" x14ac:dyDescent="0.25">
      <c r="A50" s="126" t="s">
        <v>345</v>
      </c>
      <c r="C50">
        <f>+C46-1</f>
        <v>2024</v>
      </c>
      <c r="E50" s="127"/>
      <c r="F50" s="127"/>
      <c r="G50" s="75"/>
    </row>
    <row r="51" spans="1:8" ht="13.5" thickTop="1" x14ac:dyDescent="0.2"/>
    <row r="52" spans="1:8" hidden="1" x14ac:dyDescent="0.2"/>
    <row r="54" spans="1:8" ht="15" x14ac:dyDescent="0.25">
      <c r="A54" s="140" t="s">
        <v>328</v>
      </c>
      <c r="B54" s="141" t="str">
        <f>+B9</f>
        <v>Prod 6</v>
      </c>
      <c r="C54" s="142"/>
      <c r="D54" s="142"/>
      <c r="E54" s="142"/>
      <c r="F54" s="127"/>
    </row>
    <row r="57" spans="1:8" ht="18.75" x14ac:dyDescent="0.3">
      <c r="A57" s="143" t="s">
        <v>346</v>
      </c>
    </row>
    <row r="58" spans="1:8" ht="48" customHeight="1" x14ac:dyDescent="0.2">
      <c r="A58" s="343"/>
      <c r="B58" s="343"/>
      <c r="C58" s="343"/>
      <c r="D58" s="343"/>
      <c r="E58" s="343"/>
      <c r="F58" s="343"/>
      <c r="G58" s="343"/>
      <c r="H58" s="343"/>
    </row>
    <row r="59" spans="1:8" ht="48" customHeight="1" x14ac:dyDescent="0.2">
      <c r="A59" s="343"/>
      <c r="B59" s="343"/>
      <c r="C59" s="343"/>
      <c r="D59" s="343"/>
      <c r="E59" s="343"/>
      <c r="F59" s="343"/>
      <c r="G59" s="343"/>
      <c r="H59" s="343"/>
    </row>
    <row r="60" spans="1:8" ht="48" customHeight="1" x14ac:dyDescent="0.2">
      <c r="A60" s="343"/>
      <c r="B60" s="343"/>
      <c r="C60" s="343"/>
      <c r="D60" s="343"/>
      <c r="E60" s="343"/>
      <c r="F60" s="343"/>
      <c r="G60" s="343"/>
      <c r="H60" s="343"/>
    </row>
    <row r="61" spans="1:8" ht="48" customHeight="1" x14ac:dyDescent="0.2">
      <c r="A61" s="343"/>
      <c r="B61" s="343"/>
      <c r="C61" s="343"/>
      <c r="D61" s="343"/>
      <c r="E61" s="343"/>
      <c r="F61" s="343"/>
      <c r="G61" s="343"/>
      <c r="H61" s="343"/>
    </row>
    <row r="62" spans="1:8" ht="18.75" hidden="1" x14ac:dyDescent="0.3">
      <c r="A62" s="143"/>
    </row>
    <row r="63" spans="1:8" ht="18.75" x14ac:dyDescent="0.3">
      <c r="A63" s="143" t="s">
        <v>347</v>
      </c>
    </row>
    <row r="64" spans="1:8" ht="48" customHeight="1" x14ac:dyDescent="0.2">
      <c r="A64" s="343"/>
      <c r="B64" s="343"/>
      <c r="C64" s="343"/>
      <c r="D64" s="343"/>
      <c r="E64" s="343"/>
      <c r="F64" s="343"/>
      <c r="G64" s="343"/>
      <c r="H64" s="343"/>
    </row>
    <row r="65" spans="1:8" ht="48" customHeight="1" x14ac:dyDescent="0.2">
      <c r="A65" s="343"/>
      <c r="B65" s="343"/>
      <c r="C65" s="343"/>
      <c r="D65" s="343"/>
      <c r="E65" s="343"/>
      <c r="F65" s="343"/>
      <c r="G65" s="343"/>
      <c r="H65" s="343"/>
    </row>
    <row r="66" spans="1:8" ht="48" customHeight="1" x14ac:dyDescent="0.2">
      <c r="A66" s="343"/>
      <c r="B66" s="343"/>
      <c r="C66" s="343"/>
      <c r="D66" s="343"/>
      <c r="E66" s="343"/>
      <c r="F66" s="343"/>
      <c r="G66" s="343"/>
      <c r="H66" s="343"/>
    </row>
    <row r="67" spans="1:8" ht="48" customHeight="1" x14ac:dyDescent="0.2">
      <c r="A67" s="343"/>
      <c r="B67" s="343"/>
      <c r="C67" s="343"/>
      <c r="D67" s="343"/>
      <c r="E67" s="343"/>
      <c r="F67" s="343"/>
      <c r="G67" s="343"/>
      <c r="H67" s="343"/>
    </row>
    <row r="68" spans="1:8" ht="18.75" x14ac:dyDescent="0.3">
      <c r="A68" s="143" t="s">
        <v>348</v>
      </c>
    </row>
    <row r="69" spans="1:8" ht="47.25" customHeight="1" x14ac:dyDescent="0.2">
      <c r="A69" s="343"/>
      <c r="B69" s="343"/>
      <c r="C69" s="343"/>
      <c r="D69" s="343"/>
      <c r="E69" s="343"/>
      <c r="F69" s="343"/>
      <c r="G69" s="343"/>
      <c r="H69" s="343"/>
    </row>
    <row r="70" spans="1:8" ht="47.25" customHeight="1" x14ac:dyDescent="0.2">
      <c r="A70" s="343"/>
      <c r="B70" s="343"/>
      <c r="C70" s="343"/>
      <c r="D70" s="343"/>
      <c r="E70" s="343"/>
      <c r="F70" s="343"/>
      <c r="G70" s="343"/>
      <c r="H70" s="343"/>
    </row>
    <row r="71" spans="1:8" ht="47.25" customHeight="1" x14ac:dyDescent="0.2">
      <c r="A71" s="343"/>
      <c r="B71" s="343"/>
      <c r="C71" s="343"/>
      <c r="D71" s="343"/>
      <c r="E71" s="343"/>
      <c r="F71" s="343"/>
      <c r="G71" s="343"/>
      <c r="H71" s="343"/>
    </row>
    <row r="72" spans="1:8" ht="47.25" customHeight="1" x14ac:dyDescent="0.2">
      <c r="A72" s="343"/>
      <c r="B72" s="343"/>
      <c r="C72" s="343"/>
      <c r="D72" s="343"/>
      <c r="E72" s="343"/>
      <c r="F72" s="343"/>
      <c r="G72" s="343"/>
      <c r="H72" s="343"/>
    </row>
    <row r="73" spans="1:8" ht="18.75" x14ac:dyDescent="0.3">
      <c r="A73" s="143"/>
    </row>
    <row r="74" spans="1:8" ht="18.75" x14ac:dyDescent="0.3">
      <c r="A74" s="143"/>
    </row>
    <row r="75" spans="1:8" ht="18.75" x14ac:dyDescent="0.3">
      <c r="A75" s="143"/>
    </row>
    <row r="76" spans="1:8" ht="18.75" x14ac:dyDescent="0.3">
      <c r="A76" s="143"/>
    </row>
  </sheetData>
  <sheetProtection algorithmName="SHA-512" hashValue="TekID54SFeakuJU73skSlWMVqjDwub3soR0msPva9ari3AqO9aakDu39G2XpAfnADVZoAsq333T/dmYay4sKMQ==" saltValue="Zvo0+8GFldiNEv3E9gmSUQ==" spinCount="100000" sheet="1" formatCells="0" formatColumns="0" formatRows="0"/>
  <mergeCells count="4">
    <mergeCell ref="G11:H14"/>
    <mergeCell ref="A58:H61"/>
    <mergeCell ref="A64:H67"/>
    <mergeCell ref="A69:H72"/>
  </mergeCells>
  <dataValidations count="2">
    <dataValidation type="whole" allowBlank="1" showInputMessage="1" showErrorMessage="1" error="Enter a value between 1 and 13" sqref="G10" xr:uid="{00000000-0002-0000-0A00-000000000000}">
      <formula1>1</formula1>
      <formula2>13</formula2>
    </dataValidation>
    <dataValidation type="whole" allowBlank="1" showInputMessage="1" showErrorMessage="1" sqref="D36" xr:uid="{00000000-0002-0000-0A00-000001000000}">
      <formula1>0</formula1>
      <formula2>2080</formula2>
    </dataValidation>
  </dataValidations>
  <hyperlinks>
    <hyperlink ref="A1" location="'PR sum'!A1" display="Payroll Summary" xr:uid="{00000000-0004-0000-0A00-000000000000}"/>
    <hyperlink ref="A2" location="PL!A1" display="P&amp;L" xr:uid="{00000000-0004-0000-0A00-000001000000}"/>
  </hyperlinks>
  <printOptions horizontalCentered="1"/>
  <pageMargins left="0.25" right="0.25" top="0.75" bottom="0.5" header="0.5" footer="0.5"/>
  <pageSetup scale="95" orientation="portrait" r:id="rId1"/>
  <headerFooter alignWithMargins="0"/>
  <rowBreaks count="1" manualBreakCount="1">
    <brk id="52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69"/>
  <sheetViews>
    <sheetView topLeftCell="A20" workbookViewId="0">
      <selection activeCell="D27" sqref="D27"/>
    </sheetView>
  </sheetViews>
  <sheetFormatPr defaultColWidth="9.140625" defaultRowHeight="12.75" x14ac:dyDescent="0.2"/>
  <cols>
    <col min="1" max="1" width="14.5703125" customWidth="1"/>
    <col min="2" max="2" width="11.5703125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326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129" t="str">
        <f>INPUT!B2</f>
        <v>NEW JERSEY</v>
      </c>
      <c r="F5" s="127"/>
    </row>
    <row r="6" spans="1:8" x14ac:dyDescent="0.2">
      <c r="E6" s="127"/>
      <c r="F6" s="127"/>
    </row>
    <row r="7" spans="1:8" ht="12.75" hidden="1" customHeight="1" x14ac:dyDescent="0.2">
      <c r="E7" s="127"/>
      <c r="F7" s="127"/>
    </row>
    <row r="8" spans="1:8" ht="12.75" hidden="1" customHeight="1" x14ac:dyDescent="0.2">
      <c r="E8" s="127"/>
      <c r="F8" s="127"/>
    </row>
    <row r="9" spans="1:8" x14ac:dyDescent="0.2">
      <c r="A9" t="s">
        <v>328</v>
      </c>
      <c r="B9" s="123" t="s">
        <v>490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>
        <v>45282</v>
      </c>
      <c r="C12" s="132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353</v>
      </c>
      <c r="C15" s="129"/>
      <c r="D15" s="129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G18"/>
    </row>
    <row r="19" spans="1:8" x14ac:dyDescent="0.2">
      <c r="E19" s="134" t="s">
        <v>335</v>
      </c>
      <c r="F19" s="134"/>
    </row>
    <row r="20" spans="1:8" ht="13.5" thickBot="1" x14ac:dyDescent="0.25">
      <c r="E20" s="135" t="s">
        <v>336</v>
      </c>
      <c r="F20" s="134"/>
      <c r="G20" s="136" t="s">
        <v>337</v>
      </c>
    </row>
    <row r="21" spans="1:8" x14ac:dyDescent="0.2">
      <c r="A21" s="151" t="s">
        <v>289</v>
      </c>
      <c r="B21" s="151"/>
      <c r="C21" s="151"/>
      <c r="D21" s="154">
        <f>+D23-1</f>
        <v>2024</v>
      </c>
      <c r="E21" s="69">
        <v>25.5</v>
      </c>
      <c r="F21" s="152"/>
      <c r="G21" s="153"/>
      <c r="H21" s="218" t="s">
        <v>338</v>
      </c>
    </row>
    <row r="22" spans="1:8" x14ac:dyDescent="0.2">
      <c r="A22" s="151"/>
      <c r="B22" s="151"/>
      <c r="C22" s="151"/>
      <c r="D22" s="154"/>
      <c r="E22" s="155"/>
      <c r="F22" s="155"/>
      <c r="G22" s="153"/>
    </row>
    <row r="23" spans="1:8" x14ac:dyDescent="0.2">
      <c r="A23" s="151"/>
      <c r="B23" s="151"/>
      <c r="C23" s="151"/>
      <c r="D23" s="154">
        <f>+INPUT!B3</f>
        <v>2025</v>
      </c>
      <c r="E23" s="70">
        <v>25.5</v>
      </c>
      <c r="F23" s="156"/>
      <c r="G23" s="153">
        <f>+E23*2080</f>
        <v>53040</v>
      </c>
      <c r="H23" s="218" t="s">
        <v>338</v>
      </c>
    </row>
    <row r="24" spans="1:8" x14ac:dyDescent="0.2">
      <c r="A24" s="151"/>
      <c r="B24" s="151"/>
      <c r="C24" s="151"/>
      <c r="D24" s="154"/>
      <c r="E24" s="161">
        <f>+E23/E21-1</f>
        <v>0</v>
      </c>
      <c r="F24" s="157"/>
      <c r="G24" s="153"/>
    </row>
    <row r="25" spans="1:8" x14ac:dyDescent="0.2">
      <c r="A25" s="151"/>
      <c r="B25" s="151"/>
      <c r="C25" s="151"/>
      <c r="D25" s="158" t="s">
        <v>339</v>
      </c>
      <c r="E25" s="159" t="s">
        <v>336</v>
      </c>
      <c r="F25" s="157"/>
      <c r="G25" s="153"/>
    </row>
    <row r="26" spans="1:8" x14ac:dyDescent="0.2">
      <c r="A26" s="151" t="s">
        <v>340</v>
      </c>
      <c r="B26" s="151"/>
      <c r="C26" s="151"/>
      <c r="D26" s="318">
        <v>1000</v>
      </c>
      <c r="E26" s="152">
        <f>+E23*1.5</f>
        <v>38.25</v>
      </c>
      <c r="F26" s="152"/>
      <c r="G26" s="153">
        <f>+E26*D26</f>
        <v>38250</v>
      </c>
    </row>
    <row r="27" spans="1:8" x14ac:dyDescent="0.2">
      <c r="A27" s="151"/>
      <c r="B27" s="151"/>
      <c r="C27" s="151"/>
      <c r="D27" s="151"/>
      <c r="E27" s="152"/>
      <c r="F27" s="152"/>
      <c r="G27" s="153"/>
    </row>
    <row r="28" spans="1:8" x14ac:dyDescent="0.2">
      <c r="A28" s="151" t="s">
        <v>341</v>
      </c>
      <c r="B28" s="151"/>
      <c r="C28" s="151"/>
      <c r="D28" s="151"/>
      <c r="E28" s="152"/>
      <c r="F28" s="152"/>
      <c r="G28" s="74">
        <v>0</v>
      </c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 t="s">
        <v>342</v>
      </c>
      <c r="B30" s="151"/>
      <c r="C30" s="151"/>
      <c r="D30" s="151"/>
      <c r="E30" s="152"/>
      <c r="F30" s="152"/>
      <c r="G30" s="74">
        <v>0</v>
      </c>
    </row>
    <row r="31" spans="1:8" x14ac:dyDescent="0.2">
      <c r="A31" s="151"/>
      <c r="B31" s="151"/>
      <c r="C31" s="151"/>
      <c r="D31" s="151"/>
      <c r="E31" s="152"/>
      <c r="F31" s="152"/>
      <c r="G31" s="153"/>
    </row>
    <row r="32" spans="1:8" x14ac:dyDescent="0.2">
      <c r="A32" s="151"/>
      <c r="B32" s="151"/>
      <c r="C32" s="151"/>
      <c r="D32" s="151" t="s">
        <v>339</v>
      </c>
      <c r="E32" s="152" t="s">
        <v>336</v>
      </c>
      <c r="F32" s="152"/>
      <c r="G32" s="153"/>
    </row>
    <row r="33" spans="1:7" x14ac:dyDescent="0.2">
      <c r="A33" s="151" t="s">
        <v>292</v>
      </c>
      <c r="B33" s="151"/>
      <c r="C33" s="151"/>
      <c r="D33" s="73">
        <v>0</v>
      </c>
      <c r="E33" s="152">
        <f>+E26</f>
        <v>38.25</v>
      </c>
      <c r="F33" s="152"/>
      <c r="G33" s="153">
        <f>+E33*D33</f>
        <v>0</v>
      </c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51"/>
      <c r="E35" s="152"/>
      <c r="F35" s="152"/>
      <c r="G35" s="153"/>
    </row>
    <row r="36" spans="1:7" x14ac:dyDescent="0.2">
      <c r="A36" s="151" t="s">
        <v>343</v>
      </c>
      <c r="B36" s="151"/>
      <c r="C36" s="151"/>
      <c r="D36" s="151"/>
      <c r="E36" s="152"/>
      <c r="F36" s="152"/>
      <c r="G36" s="74">
        <v>100</v>
      </c>
    </row>
    <row r="37" spans="1:7" x14ac:dyDescent="0.2">
      <c r="A37" s="151"/>
      <c r="B37" s="151"/>
      <c r="C37" s="151"/>
      <c r="D37" s="151"/>
      <c r="E37" s="152"/>
      <c r="F37" s="152"/>
      <c r="G37" s="153"/>
    </row>
    <row r="38" spans="1:7" x14ac:dyDescent="0.2">
      <c r="A38" s="151" t="s">
        <v>293</v>
      </c>
      <c r="B38" s="151"/>
      <c r="C38" s="151"/>
      <c r="D38" s="151"/>
      <c r="E38" s="152"/>
      <c r="F38" s="152"/>
      <c r="G38" s="74">
        <v>0</v>
      </c>
    </row>
    <row r="39" spans="1:7" x14ac:dyDescent="0.2">
      <c r="A39" s="151"/>
      <c r="B39" s="151"/>
      <c r="C39" s="151"/>
      <c r="D39" s="151"/>
      <c r="E39" s="152"/>
      <c r="F39" s="152"/>
      <c r="G39" s="153"/>
    </row>
    <row r="40" spans="1:7" x14ac:dyDescent="0.2">
      <c r="E40" s="127"/>
      <c r="F40" s="127"/>
    </row>
    <row r="41" spans="1:7" ht="13.5" thickBot="1" x14ac:dyDescent="0.25">
      <c r="A41" s="126" t="s">
        <v>344</v>
      </c>
      <c r="C41">
        <f>+INPUT!B3</f>
        <v>2025</v>
      </c>
      <c r="E41" s="127"/>
      <c r="F41" s="127"/>
      <c r="G41" s="139">
        <f>SUM(G23:G40)</f>
        <v>91390</v>
      </c>
    </row>
    <row r="42" spans="1:7" ht="13.5" thickTop="1" x14ac:dyDescent="0.2">
      <c r="E42" s="127"/>
      <c r="F42" s="127"/>
    </row>
    <row r="43" spans="1:7" x14ac:dyDescent="0.2">
      <c r="E43" s="127"/>
      <c r="F43" s="127"/>
    </row>
    <row r="44" spans="1:7" x14ac:dyDescent="0.2">
      <c r="E44" s="127"/>
      <c r="F44" s="127"/>
    </row>
    <row r="45" spans="1:7" ht="13.5" thickBot="1" x14ac:dyDescent="0.25">
      <c r="A45" s="126" t="s">
        <v>345</v>
      </c>
      <c r="C45">
        <f>+C41-1</f>
        <v>2024</v>
      </c>
      <c r="E45" s="127"/>
      <c r="F45" s="127"/>
      <c r="G45" s="75">
        <v>82975</v>
      </c>
    </row>
    <row r="46" spans="1:7" ht="13.5" thickTop="1" x14ac:dyDescent="0.2"/>
    <row r="49" spans="1:8" ht="15" x14ac:dyDescent="0.25">
      <c r="A49" s="140" t="s">
        <v>328</v>
      </c>
      <c r="B49" s="141" t="str">
        <f>+B9</f>
        <v>Kryz Krawczyk</v>
      </c>
      <c r="C49" s="142"/>
      <c r="D49" s="142"/>
      <c r="E49" s="142"/>
      <c r="F49" s="127"/>
    </row>
    <row r="51" spans="1:8" ht="18.75" x14ac:dyDescent="0.3">
      <c r="A51" s="143" t="s">
        <v>346</v>
      </c>
    </row>
    <row r="52" spans="1:8" ht="48" customHeight="1" x14ac:dyDescent="0.2">
      <c r="A52" s="343"/>
      <c r="B52" s="343"/>
      <c r="C52" s="343"/>
      <c r="D52" s="343"/>
      <c r="E52" s="343"/>
      <c r="F52" s="343"/>
      <c r="G52" s="343"/>
      <c r="H52" s="343"/>
    </row>
    <row r="53" spans="1:8" ht="48" customHeight="1" x14ac:dyDescent="0.2">
      <c r="A53" s="343"/>
      <c r="B53" s="343"/>
      <c r="C53" s="343"/>
      <c r="D53" s="343"/>
      <c r="E53" s="343"/>
      <c r="F53" s="343"/>
      <c r="G53" s="343"/>
      <c r="H53" s="343"/>
    </row>
    <row r="54" spans="1:8" ht="48" customHeight="1" x14ac:dyDescent="0.2">
      <c r="A54" s="343"/>
      <c r="B54" s="343"/>
      <c r="C54" s="343"/>
      <c r="D54" s="343"/>
      <c r="E54" s="343"/>
      <c r="F54" s="343"/>
      <c r="G54" s="343"/>
      <c r="H54" s="343"/>
    </row>
    <row r="55" spans="1:8" ht="48" customHeight="1" x14ac:dyDescent="0.2">
      <c r="A55" s="343"/>
      <c r="B55" s="343"/>
      <c r="C55" s="343"/>
      <c r="D55" s="343"/>
      <c r="E55" s="343"/>
      <c r="F55" s="343"/>
      <c r="G55" s="343"/>
      <c r="H55" s="343"/>
    </row>
    <row r="56" spans="1:8" ht="18.75" x14ac:dyDescent="0.3">
      <c r="A56" s="143" t="s">
        <v>347</v>
      </c>
    </row>
    <row r="57" spans="1:8" ht="48" customHeight="1" x14ac:dyDescent="0.2">
      <c r="A57" s="343"/>
      <c r="B57" s="343"/>
      <c r="C57" s="343"/>
      <c r="D57" s="343"/>
      <c r="E57" s="343"/>
      <c r="F57" s="343"/>
      <c r="G57" s="343"/>
      <c r="H57" s="343"/>
    </row>
    <row r="58" spans="1:8" ht="48" customHeight="1" x14ac:dyDescent="0.2">
      <c r="A58" s="343"/>
      <c r="B58" s="343"/>
      <c r="C58" s="343"/>
      <c r="D58" s="343"/>
      <c r="E58" s="343"/>
      <c r="F58" s="343"/>
      <c r="G58" s="343"/>
      <c r="H58" s="343"/>
    </row>
    <row r="59" spans="1:8" ht="48" customHeight="1" x14ac:dyDescent="0.2">
      <c r="A59" s="343"/>
      <c r="B59" s="343"/>
      <c r="C59" s="343"/>
      <c r="D59" s="343"/>
      <c r="E59" s="343"/>
      <c r="F59" s="343"/>
      <c r="G59" s="343"/>
      <c r="H59" s="343"/>
    </row>
    <row r="60" spans="1:8" ht="48" customHeight="1" x14ac:dyDescent="0.2">
      <c r="A60" s="343"/>
      <c r="B60" s="343"/>
      <c r="C60" s="343"/>
      <c r="D60" s="343"/>
      <c r="E60" s="343"/>
      <c r="F60" s="343"/>
      <c r="G60" s="343"/>
      <c r="H60" s="343"/>
    </row>
    <row r="61" spans="1:8" ht="18.75" x14ac:dyDescent="0.3">
      <c r="A61" s="143" t="s">
        <v>348</v>
      </c>
    </row>
    <row r="62" spans="1:8" ht="48" customHeight="1" x14ac:dyDescent="0.2">
      <c r="A62" s="343"/>
      <c r="B62" s="343"/>
      <c r="C62" s="343"/>
      <c r="D62" s="343"/>
      <c r="E62" s="343"/>
      <c r="F62" s="343"/>
      <c r="G62" s="343"/>
      <c r="H62" s="343"/>
    </row>
    <row r="63" spans="1:8" ht="48" customHeight="1" x14ac:dyDescent="0.2">
      <c r="A63" s="343"/>
      <c r="B63" s="343"/>
      <c r="C63" s="343"/>
      <c r="D63" s="343"/>
      <c r="E63" s="343"/>
      <c r="F63" s="343"/>
      <c r="G63" s="343"/>
      <c r="H63" s="343"/>
    </row>
    <row r="64" spans="1:8" ht="48" customHeight="1" x14ac:dyDescent="0.2">
      <c r="A64" s="343"/>
      <c r="B64" s="343"/>
      <c r="C64" s="343"/>
      <c r="D64" s="343"/>
      <c r="E64" s="343"/>
      <c r="F64" s="343"/>
      <c r="G64" s="343"/>
      <c r="H64" s="343"/>
    </row>
    <row r="65" spans="1:8" ht="48" customHeight="1" x14ac:dyDescent="0.2">
      <c r="A65" s="343"/>
      <c r="B65" s="343"/>
      <c r="C65" s="343"/>
      <c r="D65" s="343"/>
      <c r="E65" s="343"/>
      <c r="F65" s="343"/>
      <c r="G65" s="343"/>
      <c r="H65" s="343"/>
    </row>
    <row r="66" spans="1:8" ht="18.75" x14ac:dyDescent="0.3">
      <c r="A66" s="143"/>
    </row>
    <row r="67" spans="1:8" ht="18.75" x14ac:dyDescent="0.3">
      <c r="A67" s="143"/>
    </row>
    <row r="68" spans="1:8" ht="18.75" x14ac:dyDescent="0.3">
      <c r="A68" s="143"/>
    </row>
    <row r="69" spans="1:8" ht="18.75" x14ac:dyDescent="0.3">
      <c r="A69" s="143"/>
    </row>
  </sheetData>
  <sheetProtection algorithmName="SHA-512" hashValue="xjk+TEt/JPm3qh9ve/bfYz/afnZh8a75iPsUcqjKk75EISbz+HqJ8Urdc+JOb+uinC9+lSi6LUPwatHq/SNlQw==" saltValue="dC9WFc3xW+gfRsul6ThRQA==" spinCount="100000" sheet="1" formatCells="0" formatColumns="0"/>
  <mergeCells count="5">
    <mergeCell ref="A62:H65"/>
    <mergeCell ref="A57:H60"/>
    <mergeCell ref="A52:H55"/>
    <mergeCell ref="G11:H11"/>
    <mergeCell ref="G12:H12"/>
  </mergeCells>
  <phoneticPr fontId="0" type="noConversion"/>
  <dataValidations count="2">
    <dataValidation type="whole" allowBlank="1" showInputMessage="1" showErrorMessage="1" sqref="D26" xr:uid="{00000000-0002-0000-0B00-000000000000}">
      <formula1>1</formula1>
      <formula2>2080</formula2>
    </dataValidation>
    <dataValidation type="whole" allowBlank="1" showInputMessage="1" showErrorMessage="1" error="Enter a value between 1 and 13" sqref="G10" xr:uid="{00000000-0002-0000-0B00-000001000000}">
      <formula1>1</formula1>
      <formula2>13</formula2>
    </dataValidation>
  </dataValidations>
  <hyperlinks>
    <hyperlink ref="A1" location="'PR sum'!A1" display="Payroll Summary" xr:uid="{00000000-0004-0000-0B00-000000000000}"/>
    <hyperlink ref="A2" location="PL!A1" display="P&amp;L" xr:uid="{00000000-0004-0000-0B00-000001000000}"/>
  </hyperlinks>
  <printOptions horizontalCentered="1"/>
  <pageMargins left="0.25" right="0.25" top="0.5" bottom="0.25" header="0.5" footer="0.5"/>
  <pageSetup orientation="portrait" r:id="rId1"/>
  <headerFooter alignWithMargins="0"/>
  <rowBreaks count="1" manualBreakCount="1">
    <brk id="47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69"/>
  <sheetViews>
    <sheetView topLeftCell="A20" workbookViewId="0">
      <selection activeCell="D38" sqref="D38"/>
    </sheetView>
  </sheetViews>
  <sheetFormatPr defaultColWidth="9.140625" defaultRowHeight="12.75" x14ac:dyDescent="0.2"/>
  <cols>
    <col min="1" max="1" width="14.5703125" customWidth="1"/>
    <col min="2" max="2" width="11.5703125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326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129" t="str">
        <f>INPUT!B2</f>
        <v>NEW JERSEY</v>
      </c>
      <c r="F5" s="127"/>
    </row>
    <row r="6" spans="1:8" x14ac:dyDescent="0.2">
      <c r="E6" s="127"/>
      <c r="F6" s="127"/>
    </row>
    <row r="7" spans="1:8" hidden="1" x14ac:dyDescent="0.2">
      <c r="E7" s="127"/>
      <c r="F7" s="127"/>
    </row>
    <row r="8" spans="1:8" hidden="1" x14ac:dyDescent="0.2">
      <c r="E8" s="127"/>
      <c r="F8" s="127"/>
    </row>
    <row r="9" spans="1:8" x14ac:dyDescent="0.2">
      <c r="A9" t="s">
        <v>328</v>
      </c>
      <c r="B9" s="123" t="s">
        <v>491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32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354</v>
      </c>
      <c r="C15" s="129"/>
      <c r="D15" s="129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G18"/>
    </row>
    <row r="19" spans="1:8" x14ac:dyDescent="0.2">
      <c r="E19" s="134" t="s">
        <v>335</v>
      </c>
      <c r="F19" s="134"/>
    </row>
    <row r="20" spans="1:8" ht="13.5" thickBot="1" x14ac:dyDescent="0.25">
      <c r="E20" s="135" t="s">
        <v>336</v>
      </c>
      <c r="F20" s="134"/>
      <c r="G20" s="136" t="s">
        <v>337</v>
      </c>
    </row>
    <row r="21" spans="1:8" x14ac:dyDescent="0.2">
      <c r="A21" s="151" t="s">
        <v>289</v>
      </c>
      <c r="B21" s="151"/>
      <c r="C21" s="151"/>
      <c r="D21" s="154">
        <f>+D23-1</f>
        <v>2024</v>
      </c>
      <c r="E21" s="69"/>
      <c r="F21" s="152"/>
      <c r="G21" s="153"/>
      <c r="H21" s="218" t="s">
        <v>338</v>
      </c>
    </row>
    <row r="22" spans="1:8" x14ac:dyDescent="0.2">
      <c r="A22" s="151"/>
      <c r="B22" s="151"/>
      <c r="C22" s="151"/>
      <c r="D22" s="154"/>
      <c r="E22" s="155"/>
      <c r="F22" s="155"/>
      <c r="G22" s="153"/>
    </row>
    <row r="23" spans="1:8" x14ac:dyDescent="0.2">
      <c r="A23" s="151"/>
      <c r="B23" s="151"/>
      <c r="C23" s="151"/>
      <c r="D23" s="154">
        <f>+INPUT!B3</f>
        <v>2025</v>
      </c>
      <c r="E23" s="70"/>
      <c r="F23" s="156"/>
      <c r="G23" s="153">
        <f>+E23*2080</f>
        <v>0</v>
      </c>
      <c r="H23" s="218" t="s">
        <v>338</v>
      </c>
    </row>
    <row r="24" spans="1:8" x14ac:dyDescent="0.2">
      <c r="A24" s="151"/>
      <c r="B24" s="151"/>
      <c r="C24" s="151"/>
      <c r="D24" s="154"/>
      <c r="E24" s="161" t="e">
        <f>+E23/E21-1</f>
        <v>#DIV/0!</v>
      </c>
      <c r="F24" s="157"/>
      <c r="G24" s="153"/>
    </row>
    <row r="25" spans="1:8" x14ac:dyDescent="0.2">
      <c r="A25" s="151"/>
      <c r="B25" s="151"/>
      <c r="C25" s="151"/>
      <c r="D25" s="158" t="s">
        <v>339</v>
      </c>
      <c r="E25" s="159" t="s">
        <v>336</v>
      </c>
      <c r="F25" s="157"/>
      <c r="G25" s="153"/>
    </row>
    <row r="26" spans="1:8" x14ac:dyDescent="0.2">
      <c r="A26" s="151" t="s">
        <v>340</v>
      </c>
      <c r="B26" s="151"/>
      <c r="C26" s="151"/>
      <c r="D26" s="318"/>
      <c r="E26" s="152">
        <f>+E23*1.5</f>
        <v>0</v>
      </c>
      <c r="F26" s="152"/>
      <c r="G26" s="153">
        <f>+E26*D26</f>
        <v>0</v>
      </c>
    </row>
    <row r="27" spans="1:8" x14ac:dyDescent="0.2">
      <c r="A27" s="151"/>
      <c r="B27" s="151"/>
      <c r="C27" s="151"/>
      <c r="D27" s="151"/>
      <c r="E27" s="152"/>
      <c r="F27" s="152"/>
      <c r="G27" s="153"/>
    </row>
    <row r="28" spans="1:8" x14ac:dyDescent="0.2">
      <c r="A28" s="151" t="s">
        <v>341</v>
      </c>
      <c r="B28" s="151"/>
      <c r="C28" s="151"/>
      <c r="D28" s="151"/>
      <c r="E28" s="152"/>
      <c r="F28" s="152"/>
      <c r="G28" s="74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 t="s">
        <v>342</v>
      </c>
      <c r="B30" s="151"/>
      <c r="C30" s="151"/>
      <c r="D30" s="151"/>
      <c r="E30" s="152"/>
      <c r="F30" s="152"/>
      <c r="G30" s="74"/>
    </row>
    <row r="31" spans="1:8" x14ac:dyDescent="0.2">
      <c r="A31" s="151"/>
      <c r="B31" s="151"/>
      <c r="C31" s="151"/>
      <c r="D31" s="151"/>
      <c r="E31" s="152"/>
      <c r="F31" s="152"/>
      <c r="G31" s="153"/>
    </row>
    <row r="32" spans="1:8" x14ac:dyDescent="0.2">
      <c r="A32" s="151"/>
      <c r="B32" s="151"/>
      <c r="C32" s="151"/>
      <c r="D32" s="151" t="s">
        <v>339</v>
      </c>
      <c r="E32" s="152" t="s">
        <v>336</v>
      </c>
      <c r="F32" s="152"/>
      <c r="G32" s="153"/>
    </row>
    <row r="33" spans="1:7" x14ac:dyDescent="0.2">
      <c r="A33" s="151" t="s">
        <v>292</v>
      </c>
      <c r="B33" s="151"/>
      <c r="C33" s="151"/>
      <c r="D33" s="73"/>
      <c r="E33" s="152">
        <f>+E26</f>
        <v>0</v>
      </c>
      <c r="F33" s="152"/>
      <c r="G33" s="153">
        <f>+E33*D33</f>
        <v>0</v>
      </c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51"/>
      <c r="E35" s="152"/>
      <c r="F35" s="152"/>
      <c r="G35" s="153"/>
    </row>
    <row r="36" spans="1:7" x14ac:dyDescent="0.2">
      <c r="A36" s="151" t="s">
        <v>343</v>
      </c>
      <c r="B36" s="151"/>
      <c r="C36" s="151"/>
      <c r="D36" s="151"/>
      <c r="E36" s="152"/>
      <c r="F36" s="152"/>
      <c r="G36" s="74"/>
    </row>
    <row r="37" spans="1:7" x14ac:dyDescent="0.2">
      <c r="A37" s="151"/>
      <c r="B37" s="151"/>
      <c r="C37" s="151"/>
      <c r="D37" s="151"/>
      <c r="E37" s="152"/>
      <c r="F37" s="152"/>
      <c r="G37" s="153"/>
    </row>
    <row r="38" spans="1:7" x14ac:dyDescent="0.2">
      <c r="A38" s="151" t="s">
        <v>293</v>
      </c>
      <c r="B38" s="151"/>
      <c r="C38" s="151"/>
      <c r="D38" s="151"/>
      <c r="E38" s="152"/>
      <c r="F38" s="152"/>
      <c r="G38" s="74"/>
    </row>
    <row r="39" spans="1:7" x14ac:dyDescent="0.2">
      <c r="A39" s="151"/>
      <c r="B39" s="151"/>
      <c r="C39" s="151"/>
      <c r="D39" s="151"/>
      <c r="E39" s="152"/>
      <c r="F39" s="152"/>
      <c r="G39" s="153"/>
    </row>
    <row r="40" spans="1:7" x14ac:dyDescent="0.2">
      <c r="E40" s="127"/>
      <c r="F40" s="127"/>
    </row>
    <row r="41" spans="1:7" ht="13.5" thickBot="1" x14ac:dyDescent="0.25">
      <c r="A41" s="126" t="s">
        <v>344</v>
      </c>
      <c r="C41">
        <f>+INPUT!B3</f>
        <v>2025</v>
      </c>
      <c r="E41" s="127"/>
      <c r="F41" s="127"/>
      <c r="G41" s="139">
        <f>SUM(G23:G40)</f>
        <v>0</v>
      </c>
    </row>
    <row r="42" spans="1:7" ht="13.5" thickTop="1" x14ac:dyDescent="0.2">
      <c r="E42" s="127"/>
      <c r="F42" s="127"/>
    </row>
    <row r="43" spans="1:7" x14ac:dyDescent="0.2">
      <c r="E43" s="127"/>
      <c r="F43" s="127"/>
    </row>
    <row r="44" spans="1:7" x14ac:dyDescent="0.2">
      <c r="E44" s="127"/>
      <c r="F44" s="127"/>
    </row>
    <row r="45" spans="1:7" ht="13.5" thickBot="1" x14ac:dyDescent="0.25">
      <c r="A45" s="126" t="s">
        <v>345</v>
      </c>
      <c r="C45">
        <f>+C41-1</f>
        <v>2024</v>
      </c>
      <c r="E45" s="127"/>
      <c r="F45" s="127"/>
      <c r="G45" s="112"/>
    </row>
    <row r="46" spans="1:7" ht="13.5" thickTop="1" x14ac:dyDescent="0.2"/>
    <row r="49" spans="1:8" ht="15" x14ac:dyDescent="0.25">
      <c r="A49" s="140" t="s">
        <v>328</v>
      </c>
      <c r="B49" s="141" t="str">
        <f>+B9</f>
        <v>Jevon Stephenson</v>
      </c>
      <c r="C49" s="142"/>
      <c r="D49" s="142"/>
      <c r="E49" s="142"/>
      <c r="F49" s="127"/>
    </row>
    <row r="51" spans="1:8" ht="18.75" x14ac:dyDescent="0.3">
      <c r="A51" s="143" t="s">
        <v>346</v>
      </c>
    </row>
    <row r="52" spans="1:8" ht="48" customHeight="1" x14ac:dyDescent="0.2">
      <c r="A52" s="347"/>
      <c r="B52" s="347"/>
      <c r="C52" s="347"/>
      <c r="D52" s="347"/>
      <c r="E52" s="347"/>
      <c r="F52" s="347"/>
      <c r="G52" s="347"/>
      <c r="H52" s="347"/>
    </row>
    <row r="53" spans="1:8" ht="48" customHeight="1" x14ac:dyDescent="0.2">
      <c r="A53" s="347"/>
      <c r="B53" s="347"/>
      <c r="C53" s="347"/>
      <c r="D53" s="347"/>
      <c r="E53" s="347"/>
      <c r="F53" s="347"/>
      <c r="G53" s="347"/>
      <c r="H53" s="347"/>
    </row>
    <row r="54" spans="1:8" ht="48" customHeight="1" x14ac:dyDescent="0.2">
      <c r="A54" s="347"/>
      <c r="B54" s="347"/>
      <c r="C54" s="347"/>
      <c r="D54" s="347"/>
      <c r="E54" s="347"/>
      <c r="F54" s="347"/>
      <c r="G54" s="347"/>
      <c r="H54" s="347"/>
    </row>
    <row r="55" spans="1:8" ht="48" customHeight="1" x14ac:dyDescent="0.2">
      <c r="A55" s="347"/>
      <c r="B55" s="347"/>
      <c r="C55" s="347"/>
      <c r="D55" s="347"/>
      <c r="E55" s="347"/>
      <c r="F55" s="347"/>
      <c r="G55" s="347"/>
      <c r="H55" s="347"/>
    </row>
    <row r="56" spans="1:8" ht="18.75" x14ac:dyDescent="0.3">
      <c r="A56" s="143" t="s">
        <v>347</v>
      </c>
    </row>
    <row r="57" spans="1:8" ht="48" customHeight="1" x14ac:dyDescent="0.2">
      <c r="A57" s="347"/>
      <c r="B57" s="347"/>
      <c r="C57" s="347"/>
      <c r="D57" s="347"/>
      <c r="E57" s="347"/>
      <c r="F57" s="347"/>
      <c r="G57" s="347"/>
      <c r="H57" s="347"/>
    </row>
    <row r="58" spans="1:8" ht="48" customHeight="1" x14ac:dyDescent="0.2">
      <c r="A58" s="347"/>
      <c r="B58" s="347"/>
      <c r="C58" s="347"/>
      <c r="D58" s="347"/>
      <c r="E58" s="347"/>
      <c r="F58" s="347"/>
      <c r="G58" s="347"/>
      <c r="H58" s="347"/>
    </row>
    <row r="59" spans="1:8" ht="48" customHeight="1" x14ac:dyDescent="0.2">
      <c r="A59" s="347"/>
      <c r="B59" s="347"/>
      <c r="C59" s="347"/>
      <c r="D59" s="347"/>
      <c r="E59" s="347"/>
      <c r="F59" s="347"/>
      <c r="G59" s="347"/>
      <c r="H59" s="347"/>
    </row>
    <row r="60" spans="1:8" ht="48" customHeight="1" x14ac:dyDescent="0.2">
      <c r="A60" s="347"/>
      <c r="B60" s="347"/>
      <c r="C60" s="347"/>
      <c r="D60" s="347"/>
      <c r="E60" s="347"/>
      <c r="F60" s="347"/>
      <c r="G60" s="347"/>
      <c r="H60" s="347"/>
    </row>
    <row r="61" spans="1:8" ht="18.75" x14ac:dyDescent="0.3">
      <c r="A61" s="143" t="s">
        <v>348</v>
      </c>
    </row>
    <row r="62" spans="1:8" ht="48" customHeight="1" x14ac:dyDescent="0.2">
      <c r="A62" s="347"/>
      <c r="B62" s="347"/>
      <c r="C62" s="347"/>
      <c r="D62" s="347"/>
      <c r="E62" s="347"/>
      <c r="F62" s="347"/>
      <c r="G62" s="347"/>
      <c r="H62" s="347"/>
    </row>
    <row r="63" spans="1:8" ht="48" customHeight="1" x14ac:dyDescent="0.2">
      <c r="A63" s="347"/>
      <c r="B63" s="347"/>
      <c r="C63" s="347"/>
      <c r="D63" s="347"/>
      <c r="E63" s="347"/>
      <c r="F63" s="347"/>
      <c r="G63" s="347"/>
      <c r="H63" s="347"/>
    </row>
    <row r="64" spans="1:8" ht="48" customHeight="1" x14ac:dyDescent="0.2">
      <c r="A64" s="347"/>
      <c r="B64" s="347"/>
      <c r="C64" s="347"/>
      <c r="D64" s="347"/>
      <c r="E64" s="347"/>
      <c r="F64" s="347"/>
      <c r="G64" s="347"/>
      <c r="H64" s="347"/>
    </row>
    <row r="65" spans="1:8" ht="48" customHeight="1" x14ac:dyDescent="0.2">
      <c r="A65" s="347"/>
      <c r="B65" s="347"/>
      <c r="C65" s="347"/>
      <c r="D65" s="347"/>
      <c r="E65" s="347"/>
      <c r="F65" s="347"/>
      <c r="G65" s="347"/>
      <c r="H65" s="347"/>
    </row>
    <row r="66" spans="1:8" ht="18.75" x14ac:dyDescent="0.3">
      <c r="A66" s="143"/>
    </row>
    <row r="67" spans="1:8" ht="18.75" x14ac:dyDescent="0.3">
      <c r="A67" s="143"/>
    </row>
    <row r="68" spans="1:8" ht="18.75" x14ac:dyDescent="0.3">
      <c r="A68" s="143"/>
    </row>
    <row r="69" spans="1:8" ht="18.75" x14ac:dyDescent="0.3">
      <c r="A69" s="143"/>
    </row>
  </sheetData>
  <sheetProtection algorithmName="SHA-512" hashValue="1QMT+SIOjSg5tX9U/NCKo3zKd211LOOtAziXojnwvgGeTbhHzt2Losdzm+o+D7HTSkfngoNgMBqS+8MdP89gAg==" saltValue="R6mKPGNOsifJxwrJ7slr/Q==" spinCount="100000" sheet="1" formatCells="0" formatColumns="0" formatRows="0"/>
  <mergeCells count="5">
    <mergeCell ref="A52:H55"/>
    <mergeCell ref="A62:H65"/>
    <mergeCell ref="A57:H60"/>
    <mergeCell ref="G11:H11"/>
    <mergeCell ref="G12:H12"/>
  </mergeCells>
  <phoneticPr fontId="0" type="noConversion"/>
  <dataValidations count="2">
    <dataValidation type="whole" allowBlank="1" showInputMessage="1" showErrorMessage="1" sqref="D26" xr:uid="{00000000-0002-0000-0C00-000000000000}">
      <formula1>1</formula1>
      <formula2>2080</formula2>
    </dataValidation>
    <dataValidation type="whole" allowBlank="1" showInputMessage="1" showErrorMessage="1" error="Enter a value between 1 and 13" sqref="G10" xr:uid="{00000000-0002-0000-0C00-000001000000}">
      <formula1>1</formula1>
      <formula2>13</formula2>
    </dataValidation>
  </dataValidations>
  <hyperlinks>
    <hyperlink ref="A1" location="'PR sum'!A1" display="Payroll Summary" xr:uid="{00000000-0004-0000-0C00-000000000000}"/>
    <hyperlink ref="A2" location="PL!A1" display="P&amp;L" xr:uid="{00000000-0004-0000-0C00-000001000000}"/>
  </hyperlinks>
  <printOptions horizontalCentered="1"/>
  <pageMargins left="0.25" right="0.25" top="0.5" bottom="0.5" header="0.5" footer="0.5"/>
  <pageSetup orientation="portrait" r:id="rId1"/>
  <headerFooter alignWithMargins="0"/>
  <rowBreaks count="1" manualBreakCount="1">
    <brk id="47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69"/>
  <sheetViews>
    <sheetView workbookViewId="0"/>
  </sheetViews>
  <sheetFormatPr defaultColWidth="9.140625" defaultRowHeight="12.75" x14ac:dyDescent="0.2"/>
  <cols>
    <col min="1" max="1" width="14.5703125" customWidth="1"/>
    <col min="2" max="2" width="11.5703125" customWidth="1"/>
    <col min="5" max="5" width="13.42578125" customWidth="1"/>
    <col min="6" max="6" width="6.28515625" customWidth="1"/>
    <col min="7" max="7" width="14.28515625" style="50" customWidth="1"/>
    <col min="8" max="8" width="11.2851562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355</v>
      </c>
      <c r="F2" s="127"/>
    </row>
    <row r="3" spans="1:8" x14ac:dyDescent="0.2">
      <c r="D3" t="s">
        <v>326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129" t="str">
        <f>INPUT!B2</f>
        <v>NEW JERSEY</v>
      </c>
      <c r="F5" s="127"/>
    </row>
    <row r="6" spans="1:8" x14ac:dyDescent="0.2">
      <c r="E6" s="127"/>
      <c r="F6" s="127"/>
    </row>
    <row r="7" spans="1:8" hidden="1" x14ac:dyDescent="0.2">
      <c r="E7" s="127"/>
      <c r="F7" s="127"/>
    </row>
    <row r="8" spans="1:8" hidden="1" x14ac:dyDescent="0.2">
      <c r="E8" s="127"/>
      <c r="F8" s="127"/>
    </row>
    <row r="9" spans="1:8" x14ac:dyDescent="0.2">
      <c r="A9" t="s">
        <v>328</v>
      </c>
      <c r="B9" s="123" t="s">
        <v>356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12.75" customHeight="1" x14ac:dyDescent="0.2">
      <c r="E11" s="127"/>
      <c r="F11" s="127"/>
      <c r="G11" s="348" t="s">
        <v>352</v>
      </c>
      <c r="H11" s="348"/>
    </row>
    <row r="12" spans="1:8" x14ac:dyDescent="0.2">
      <c r="A12" s="126" t="s">
        <v>332</v>
      </c>
      <c r="B12" s="104"/>
      <c r="C12" s="132"/>
      <c r="E12" s="127"/>
      <c r="F12" s="127"/>
      <c r="G12" s="348"/>
      <c r="H12" s="348"/>
    </row>
    <row r="13" spans="1:8" x14ac:dyDescent="0.2">
      <c r="E13" s="127"/>
      <c r="F13" s="127"/>
      <c r="G13" s="348"/>
      <c r="H13" s="348"/>
    </row>
    <row r="14" spans="1:8" x14ac:dyDescent="0.2">
      <c r="E14" s="127"/>
      <c r="F14" s="127"/>
      <c r="G14" s="348"/>
      <c r="H14" s="348"/>
    </row>
    <row r="15" spans="1:8" x14ac:dyDescent="0.2">
      <c r="A15" t="s">
        <v>334</v>
      </c>
      <c r="B15" s="122" t="s">
        <v>357</v>
      </c>
      <c r="C15" s="129"/>
      <c r="D15" s="129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G18"/>
    </row>
    <row r="19" spans="1:8" x14ac:dyDescent="0.2">
      <c r="E19" s="134" t="s">
        <v>335</v>
      </c>
      <c r="F19" s="134"/>
    </row>
    <row r="20" spans="1:8" ht="13.5" thickBot="1" x14ac:dyDescent="0.25">
      <c r="E20" s="135" t="s">
        <v>336</v>
      </c>
      <c r="F20" s="134"/>
      <c r="G20" s="136" t="s">
        <v>337</v>
      </c>
    </row>
    <row r="21" spans="1:8" x14ac:dyDescent="0.2">
      <c r="A21" s="151" t="s">
        <v>289</v>
      </c>
      <c r="B21" s="151"/>
      <c r="C21" s="151"/>
      <c r="D21" s="154">
        <f>+D23-1</f>
        <v>2024</v>
      </c>
      <c r="E21" s="69"/>
      <c r="F21" s="152"/>
      <c r="G21" s="153"/>
      <c r="H21" s="218" t="s">
        <v>338</v>
      </c>
    </row>
    <row r="22" spans="1:8" x14ac:dyDescent="0.2">
      <c r="A22" s="151"/>
      <c r="B22" s="151"/>
      <c r="C22" s="151"/>
      <c r="D22" s="154"/>
      <c r="E22" s="155"/>
      <c r="F22" s="155"/>
      <c r="G22" s="153"/>
    </row>
    <row r="23" spans="1:8" x14ac:dyDescent="0.2">
      <c r="A23" s="151"/>
      <c r="B23" s="151"/>
      <c r="C23" s="151"/>
      <c r="D23" s="154">
        <f>+INPUT!B3</f>
        <v>2025</v>
      </c>
      <c r="E23" s="70"/>
      <c r="F23" s="156"/>
      <c r="G23" s="153">
        <f>+E23*2080</f>
        <v>0</v>
      </c>
      <c r="H23" s="218" t="s">
        <v>338</v>
      </c>
    </row>
    <row r="24" spans="1:8" x14ac:dyDescent="0.2">
      <c r="A24" s="151"/>
      <c r="B24" s="151"/>
      <c r="C24" s="151"/>
      <c r="D24" s="154"/>
      <c r="E24" s="161" t="e">
        <f>+E23/E21-1</f>
        <v>#DIV/0!</v>
      </c>
      <c r="F24" s="157"/>
      <c r="G24" s="153"/>
    </row>
    <row r="25" spans="1:8" x14ac:dyDescent="0.2">
      <c r="A25" s="151"/>
      <c r="B25" s="151"/>
      <c r="C25" s="151"/>
      <c r="D25" s="158" t="s">
        <v>339</v>
      </c>
      <c r="E25" s="159" t="s">
        <v>336</v>
      </c>
      <c r="F25" s="157"/>
      <c r="G25" s="153"/>
    </row>
    <row r="26" spans="1:8" x14ac:dyDescent="0.2">
      <c r="A26" s="151" t="s">
        <v>340</v>
      </c>
      <c r="B26" s="151"/>
      <c r="C26" s="151"/>
      <c r="D26" s="318"/>
      <c r="E26" s="152">
        <f>+E23*1.5</f>
        <v>0</v>
      </c>
      <c r="F26" s="152"/>
      <c r="G26" s="153">
        <f>+E26*D26</f>
        <v>0</v>
      </c>
    </row>
    <row r="27" spans="1:8" x14ac:dyDescent="0.2">
      <c r="A27" s="151"/>
      <c r="B27" s="151"/>
      <c r="C27" s="151"/>
      <c r="D27" s="151"/>
      <c r="E27" s="152"/>
      <c r="F27" s="152"/>
      <c r="G27" s="153"/>
    </row>
    <row r="28" spans="1:8" x14ac:dyDescent="0.2">
      <c r="A28" s="151" t="s">
        <v>341</v>
      </c>
      <c r="B28" s="151"/>
      <c r="C28" s="151"/>
      <c r="D28" s="151"/>
      <c r="E28" s="152"/>
      <c r="F28" s="152"/>
      <c r="G28" s="74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 t="s">
        <v>342</v>
      </c>
      <c r="B30" s="151"/>
      <c r="C30" s="151"/>
      <c r="D30" s="151"/>
      <c r="E30" s="152"/>
      <c r="F30" s="152"/>
      <c r="G30" s="74"/>
    </row>
    <row r="31" spans="1:8" x14ac:dyDescent="0.2">
      <c r="A31" s="151"/>
      <c r="B31" s="151"/>
      <c r="C31" s="151"/>
      <c r="D31" s="151"/>
      <c r="E31" s="152"/>
      <c r="F31" s="152"/>
      <c r="G31" s="153"/>
    </row>
    <row r="32" spans="1:8" x14ac:dyDescent="0.2">
      <c r="A32" s="151"/>
      <c r="B32" s="151"/>
      <c r="C32" s="151"/>
      <c r="D32" s="151" t="s">
        <v>339</v>
      </c>
      <c r="E32" s="152" t="s">
        <v>336</v>
      </c>
      <c r="F32" s="152"/>
      <c r="G32" s="153"/>
    </row>
    <row r="33" spans="1:7" x14ac:dyDescent="0.2">
      <c r="A33" s="151" t="s">
        <v>292</v>
      </c>
      <c r="B33" s="151"/>
      <c r="C33" s="151"/>
      <c r="D33" s="73"/>
      <c r="E33" s="152">
        <f>+E26</f>
        <v>0</v>
      </c>
      <c r="F33" s="152"/>
      <c r="G33" s="153">
        <f>+E33*D33</f>
        <v>0</v>
      </c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51"/>
      <c r="E35" s="152"/>
      <c r="F35" s="152"/>
      <c r="G35" s="153"/>
    </row>
    <row r="36" spans="1:7" x14ac:dyDescent="0.2">
      <c r="A36" s="151" t="s">
        <v>343</v>
      </c>
      <c r="B36" s="151"/>
      <c r="C36" s="151"/>
      <c r="D36" s="151"/>
      <c r="E36" s="152"/>
      <c r="F36" s="152"/>
      <c r="G36" s="74"/>
    </row>
    <row r="37" spans="1:7" x14ac:dyDescent="0.2">
      <c r="A37" s="151"/>
      <c r="B37" s="151"/>
      <c r="C37" s="151"/>
      <c r="D37" s="151"/>
      <c r="E37" s="152"/>
      <c r="F37" s="152"/>
      <c r="G37" s="153"/>
    </row>
    <row r="38" spans="1:7" x14ac:dyDescent="0.2">
      <c r="A38" s="151" t="s">
        <v>293</v>
      </c>
      <c r="B38" s="151"/>
      <c r="C38" s="151"/>
      <c r="D38" s="151"/>
      <c r="E38" s="152"/>
      <c r="F38" s="152"/>
      <c r="G38" s="74"/>
    </row>
    <row r="39" spans="1:7" x14ac:dyDescent="0.2">
      <c r="A39" s="151"/>
      <c r="B39" s="151"/>
      <c r="C39" s="151"/>
      <c r="D39" s="151"/>
      <c r="E39" s="152"/>
      <c r="F39" s="152"/>
      <c r="G39" s="153"/>
    </row>
    <row r="40" spans="1:7" x14ac:dyDescent="0.2">
      <c r="E40" s="127"/>
      <c r="F40" s="127"/>
    </row>
    <row r="41" spans="1:7" ht="13.5" thickBot="1" x14ac:dyDescent="0.25">
      <c r="A41" s="126" t="s">
        <v>344</v>
      </c>
      <c r="C41">
        <f>+INPUT!B3</f>
        <v>2025</v>
      </c>
      <c r="E41" s="127"/>
      <c r="F41" s="127"/>
      <c r="G41" s="139">
        <f>SUM(G23:G40)</f>
        <v>0</v>
      </c>
    </row>
    <row r="42" spans="1:7" ht="13.5" thickTop="1" x14ac:dyDescent="0.2">
      <c r="E42" s="127"/>
      <c r="F42" s="127"/>
    </row>
    <row r="43" spans="1:7" x14ac:dyDescent="0.2">
      <c r="E43" s="127"/>
      <c r="F43" s="127"/>
    </row>
    <row r="44" spans="1:7" x14ac:dyDescent="0.2">
      <c r="E44" s="127"/>
      <c r="F44" s="127"/>
    </row>
    <row r="45" spans="1:7" ht="13.5" thickBot="1" x14ac:dyDescent="0.25">
      <c r="A45" s="126" t="s">
        <v>345</v>
      </c>
      <c r="C45">
        <f>+C41-1</f>
        <v>2024</v>
      </c>
      <c r="E45" s="127"/>
      <c r="F45" s="127"/>
      <c r="G45" s="75"/>
    </row>
    <row r="46" spans="1:7" ht="13.5" thickTop="1" x14ac:dyDescent="0.2"/>
    <row r="49" spans="1:8" ht="15" x14ac:dyDescent="0.25">
      <c r="A49" s="140" t="s">
        <v>328</v>
      </c>
      <c r="B49" s="141" t="str">
        <f>+B9</f>
        <v>Installer 3</v>
      </c>
      <c r="C49" s="142"/>
      <c r="D49" s="142"/>
      <c r="E49" s="142"/>
      <c r="F49" s="127"/>
    </row>
    <row r="51" spans="1:8" ht="18.75" x14ac:dyDescent="0.3">
      <c r="A51" s="143" t="s">
        <v>346</v>
      </c>
    </row>
    <row r="52" spans="1:8" ht="48" customHeight="1" x14ac:dyDescent="0.2">
      <c r="A52" s="347"/>
      <c r="B52" s="347"/>
      <c r="C52" s="347"/>
      <c r="D52" s="347"/>
      <c r="E52" s="347"/>
      <c r="F52" s="347"/>
      <c r="G52" s="347"/>
      <c r="H52" s="347"/>
    </row>
    <row r="53" spans="1:8" ht="48" customHeight="1" x14ac:dyDescent="0.2">
      <c r="A53" s="347"/>
      <c r="B53" s="347"/>
      <c r="C53" s="347"/>
      <c r="D53" s="347"/>
      <c r="E53" s="347"/>
      <c r="F53" s="347"/>
      <c r="G53" s="347"/>
      <c r="H53" s="347"/>
    </row>
    <row r="54" spans="1:8" ht="48" customHeight="1" x14ac:dyDescent="0.2">
      <c r="A54" s="347"/>
      <c r="B54" s="347"/>
      <c r="C54" s="347"/>
      <c r="D54" s="347"/>
      <c r="E54" s="347"/>
      <c r="F54" s="347"/>
      <c r="G54" s="347"/>
      <c r="H54" s="347"/>
    </row>
    <row r="55" spans="1:8" ht="48" customHeight="1" x14ac:dyDescent="0.2">
      <c r="A55" s="347"/>
      <c r="B55" s="347"/>
      <c r="C55" s="347"/>
      <c r="D55" s="347"/>
      <c r="E55" s="347"/>
      <c r="F55" s="347"/>
      <c r="G55" s="347"/>
      <c r="H55" s="347"/>
    </row>
    <row r="56" spans="1:8" ht="18.75" x14ac:dyDescent="0.3">
      <c r="A56" s="143" t="s">
        <v>347</v>
      </c>
    </row>
    <row r="57" spans="1:8" ht="48" customHeight="1" x14ac:dyDescent="0.2">
      <c r="A57" s="347"/>
      <c r="B57" s="347"/>
      <c r="C57" s="347"/>
      <c r="D57" s="347"/>
      <c r="E57" s="347"/>
      <c r="F57" s="347"/>
      <c r="G57" s="347"/>
      <c r="H57" s="347"/>
    </row>
    <row r="58" spans="1:8" ht="48" customHeight="1" x14ac:dyDescent="0.2">
      <c r="A58" s="347"/>
      <c r="B58" s="347"/>
      <c r="C58" s="347"/>
      <c r="D58" s="347"/>
      <c r="E58" s="347"/>
      <c r="F58" s="347"/>
      <c r="G58" s="347"/>
      <c r="H58" s="347"/>
    </row>
    <row r="59" spans="1:8" ht="48" customHeight="1" x14ac:dyDescent="0.2">
      <c r="A59" s="347"/>
      <c r="B59" s="347"/>
      <c r="C59" s="347"/>
      <c r="D59" s="347"/>
      <c r="E59" s="347"/>
      <c r="F59" s="347"/>
      <c r="G59" s="347"/>
      <c r="H59" s="347"/>
    </row>
    <row r="60" spans="1:8" ht="48" customHeight="1" x14ac:dyDescent="0.2">
      <c r="A60" s="347"/>
      <c r="B60" s="347"/>
      <c r="C60" s="347"/>
      <c r="D60" s="347"/>
      <c r="E60" s="347"/>
      <c r="F60" s="347"/>
      <c r="G60" s="347"/>
      <c r="H60" s="347"/>
    </row>
    <row r="61" spans="1:8" ht="18.75" x14ac:dyDescent="0.3">
      <c r="A61" s="143" t="s">
        <v>348</v>
      </c>
    </row>
    <row r="62" spans="1:8" ht="48" customHeight="1" x14ac:dyDescent="0.2">
      <c r="A62" s="347"/>
      <c r="B62" s="347"/>
      <c r="C62" s="347"/>
      <c r="D62" s="347"/>
      <c r="E62" s="347"/>
      <c r="F62" s="347"/>
      <c r="G62" s="347"/>
      <c r="H62" s="347"/>
    </row>
    <row r="63" spans="1:8" ht="48" customHeight="1" x14ac:dyDescent="0.2">
      <c r="A63" s="347"/>
      <c r="B63" s="347"/>
      <c r="C63" s="347"/>
      <c r="D63" s="347"/>
      <c r="E63" s="347"/>
      <c r="F63" s="347"/>
      <c r="G63" s="347"/>
      <c r="H63" s="347"/>
    </row>
    <row r="64" spans="1:8" ht="48" customHeight="1" x14ac:dyDescent="0.2">
      <c r="A64" s="347"/>
      <c r="B64" s="347"/>
      <c r="C64" s="347"/>
      <c r="D64" s="347"/>
      <c r="E64" s="347"/>
      <c r="F64" s="347"/>
      <c r="G64" s="347"/>
      <c r="H64" s="347"/>
    </row>
    <row r="65" spans="1:8" ht="48" customHeight="1" x14ac:dyDescent="0.2">
      <c r="A65" s="347"/>
      <c r="B65" s="347"/>
      <c r="C65" s="347"/>
      <c r="D65" s="347"/>
      <c r="E65" s="347"/>
      <c r="F65" s="347"/>
      <c r="G65" s="347"/>
      <c r="H65" s="347"/>
    </row>
    <row r="66" spans="1:8" ht="18.75" x14ac:dyDescent="0.3">
      <c r="A66" s="143"/>
    </row>
    <row r="67" spans="1:8" ht="18.75" x14ac:dyDescent="0.3">
      <c r="A67" s="143"/>
    </row>
    <row r="68" spans="1:8" ht="18.75" x14ac:dyDescent="0.3">
      <c r="A68" s="143"/>
    </row>
    <row r="69" spans="1:8" ht="18.75" x14ac:dyDescent="0.3">
      <c r="A69" s="143"/>
    </row>
  </sheetData>
  <sheetProtection algorithmName="SHA-512" hashValue="gT3ybM8fGgRznmg22q6bOV8VMWkIaU+jfR67XdFQpzT0qf/vNmWTTatWAT3RZGH2BqxNCnxP4A8aY10yO/14SQ==" saltValue="tI3luRXgFsyObQXz0Ju/vw==" spinCount="100000" sheet="1" formatCells="0" formatColumns="0" formatRows="0"/>
  <mergeCells count="4">
    <mergeCell ref="G11:H14"/>
    <mergeCell ref="A57:H60"/>
    <mergeCell ref="A62:H65"/>
    <mergeCell ref="A52:H55"/>
  </mergeCells>
  <dataValidations count="2">
    <dataValidation type="whole" allowBlank="1" showInputMessage="1" showErrorMessage="1" sqref="D26" xr:uid="{00000000-0002-0000-0D00-000000000000}">
      <formula1>1</formula1>
      <formula2>2080</formula2>
    </dataValidation>
    <dataValidation type="whole" allowBlank="1" showInputMessage="1" showErrorMessage="1" error="Enter a value between 1 and 13" sqref="G10" xr:uid="{00000000-0002-0000-0D00-000001000000}">
      <formula1>1</formula1>
      <formula2>13</formula2>
    </dataValidation>
  </dataValidations>
  <hyperlinks>
    <hyperlink ref="A1" location="'PR sum'!A1" display="Payroll Summary" xr:uid="{00000000-0004-0000-0D00-000000000000}"/>
    <hyperlink ref="A2" location="PL!A1" display="P&amp;L" xr:uid="{00000000-0004-0000-0D00-000001000000}"/>
  </hyperlinks>
  <printOptions horizontalCentered="1"/>
  <pageMargins left="0.25" right="0.25" top="0.5" bottom="0.25" header="0.5" footer="0.5"/>
  <pageSetup orientation="portrait" r:id="rId1"/>
  <headerFooter alignWithMargins="0"/>
  <rowBreaks count="1" manualBreakCount="1">
    <brk id="47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71"/>
  <sheetViews>
    <sheetView topLeftCell="A13" workbookViewId="0">
      <selection activeCell="G51" sqref="G51"/>
    </sheetView>
  </sheetViews>
  <sheetFormatPr defaultColWidth="9.140625" defaultRowHeight="12.75" x14ac:dyDescent="0.2"/>
  <cols>
    <col min="1" max="1" width="11.5703125" customWidth="1"/>
    <col min="2" max="2" width="10.140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326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129" t="str">
        <f>INPUT!B2</f>
        <v>NEW JERSEY</v>
      </c>
      <c r="F5" s="127"/>
    </row>
    <row r="6" spans="1:8" x14ac:dyDescent="0.2">
      <c r="E6" s="127"/>
      <c r="F6" s="127"/>
    </row>
    <row r="7" spans="1:8" hidden="1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492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>
        <v>37333</v>
      </c>
      <c r="C12" s="132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358</v>
      </c>
      <c r="C15" s="129"/>
      <c r="D15" s="129"/>
      <c r="E15" s="127"/>
      <c r="F15" s="127"/>
    </row>
    <row r="16" spans="1:8" x14ac:dyDescent="0.2">
      <c r="E16" s="127"/>
      <c r="F16" s="127"/>
    </row>
    <row r="17" spans="1:8" hidden="1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hidden="1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69">
        <v>25.5</v>
      </c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70">
        <v>25.5</v>
      </c>
      <c r="F24" s="156"/>
      <c r="G24" s="153">
        <f>+E24*2080</f>
        <v>53040</v>
      </c>
      <c r="H24" s="218" t="s">
        <v>338</v>
      </c>
    </row>
    <row r="25" spans="1:8" x14ac:dyDescent="0.2">
      <c r="A25" s="151"/>
      <c r="B25" s="151"/>
      <c r="C25" s="151"/>
      <c r="D25" s="154"/>
      <c r="E25" s="161">
        <f>+E24/E22-1</f>
        <v>0</v>
      </c>
      <c r="F25" s="157"/>
      <c r="G25" s="153"/>
    </row>
    <row r="26" spans="1:8" x14ac:dyDescent="0.2">
      <c r="A26" s="151"/>
      <c r="B26" s="151"/>
      <c r="C26" s="151"/>
      <c r="D26" s="158" t="s">
        <v>339</v>
      </c>
      <c r="E26" s="159" t="s">
        <v>336</v>
      </c>
      <c r="F26" s="157"/>
      <c r="G26" s="153"/>
    </row>
    <row r="27" spans="1:8" x14ac:dyDescent="0.2">
      <c r="A27" s="151" t="s">
        <v>340</v>
      </c>
      <c r="B27" s="151"/>
      <c r="C27" s="151"/>
      <c r="D27" s="178">
        <v>900</v>
      </c>
      <c r="E27" s="152">
        <f>+E24*1.5</f>
        <v>38.25</v>
      </c>
      <c r="F27" s="152"/>
      <c r="G27" s="153">
        <f>+E27*D27</f>
        <v>34425</v>
      </c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1"/>
      <c r="E30" s="152"/>
      <c r="F30" s="152"/>
      <c r="G30" s="153"/>
    </row>
    <row r="31" spans="1:8" x14ac:dyDescent="0.2">
      <c r="A31" s="151" t="s">
        <v>341</v>
      </c>
      <c r="B31" s="151"/>
      <c r="C31" s="151"/>
      <c r="D31" s="151"/>
      <c r="E31" s="152"/>
      <c r="F31" s="152"/>
      <c r="G31" s="74">
        <v>0</v>
      </c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342</v>
      </c>
      <c r="B33" s="151"/>
      <c r="C33" s="151"/>
      <c r="D33" s="151"/>
      <c r="E33" s="152"/>
      <c r="F33" s="152"/>
      <c r="G33" s="74">
        <v>0</v>
      </c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70" t="s">
        <v>339</v>
      </c>
      <c r="E35" s="171" t="s">
        <v>336</v>
      </c>
      <c r="F35" s="152"/>
      <c r="G35" s="153"/>
    </row>
    <row r="36" spans="1:7" x14ac:dyDescent="0.2">
      <c r="A36" s="151" t="s">
        <v>292</v>
      </c>
      <c r="B36" s="151"/>
      <c r="C36" s="151"/>
      <c r="D36" s="318"/>
      <c r="E36" s="152">
        <f>+E27</f>
        <v>38.25</v>
      </c>
      <c r="F36" s="152"/>
      <c r="G36" s="153">
        <f>+E36*D36</f>
        <v>0</v>
      </c>
    </row>
    <row r="37" spans="1:7" x14ac:dyDescent="0.2">
      <c r="A37" s="151"/>
      <c r="B37" s="151"/>
      <c r="C37" s="151"/>
      <c r="D37" s="151"/>
      <c r="E37" s="152"/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 t="s">
        <v>343</v>
      </c>
      <c r="B39" s="151"/>
      <c r="C39" s="151"/>
      <c r="D39" s="151"/>
      <c r="E39" s="152"/>
      <c r="F39" s="152"/>
      <c r="G39" s="160"/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293</v>
      </c>
      <c r="B42" s="151"/>
      <c r="C42" s="151"/>
      <c r="D42" s="151"/>
      <c r="E42" s="152"/>
      <c r="F42" s="152"/>
      <c r="G42" s="160"/>
    </row>
    <row r="43" spans="1:7" x14ac:dyDescent="0.2">
      <c r="E43" s="127"/>
      <c r="F43" s="127"/>
    </row>
    <row r="44" spans="1:7" x14ac:dyDescent="0.2">
      <c r="E44" s="127"/>
      <c r="F44" s="127"/>
    </row>
    <row r="45" spans="1:7" hidden="1" x14ac:dyDescent="0.2">
      <c r="E45" s="127"/>
      <c r="F45" s="127"/>
    </row>
    <row r="46" spans="1:7" ht="13.5" thickBot="1" x14ac:dyDescent="0.25">
      <c r="A46" s="126" t="s">
        <v>344</v>
      </c>
      <c r="C46">
        <f>+INPUT!B3</f>
        <v>2025</v>
      </c>
      <c r="E46" s="127"/>
      <c r="F46" s="127"/>
      <c r="G46" s="139">
        <f>SUM(G24:G45)</f>
        <v>87465</v>
      </c>
    </row>
    <row r="47" spans="1:7" ht="13.5" thickTop="1" x14ac:dyDescent="0.2">
      <c r="E47" s="127"/>
      <c r="F47" s="127"/>
    </row>
    <row r="48" spans="1:7" x14ac:dyDescent="0.2">
      <c r="E48" s="127"/>
      <c r="F48" s="127"/>
    </row>
    <row r="49" spans="1:8" x14ac:dyDescent="0.2">
      <c r="E49" s="127"/>
      <c r="F49" s="127"/>
    </row>
    <row r="50" spans="1:8" ht="13.5" thickBot="1" x14ac:dyDescent="0.25">
      <c r="A50" s="126" t="s">
        <v>345</v>
      </c>
      <c r="C50">
        <f>+C46-1</f>
        <v>2024</v>
      </c>
      <c r="E50" s="127"/>
      <c r="F50" s="127"/>
      <c r="G50" s="75">
        <v>82975</v>
      </c>
    </row>
    <row r="51" spans="1:8" ht="13.5" thickTop="1" x14ac:dyDescent="0.2"/>
    <row r="52" spans="1:8" hidden="1" x14ac:dyDescent="0.2"/>
    <row r="53" spans="1:8" hidden="1" x14ac:dyDescent="0.2"/>
    <row r="54" spans="1:8" ht="15" x14ac:dyDescent="0.25">
      <c r="A54" s="140" t="s">
        <v>328</v>
      </c>
      <c r="B54" s="141" t="str">
        <f>+B9</f>
        <v xml:space="preserve">Ernesto Alfonso </v>
      </c>
      <c r="C54" s="142"/>
      <c r="D54" s="142"/>
      <c r="E54" s="142"/>
      <c r="F54" s="127"/>
    </row>
    <row r="57" spans="1:8" ht="18.75" x14ac:dyDescent="0.3">
      <c r="A57" s="143" t="s">
        <v>346</v>
      </c>
    </row>
    <row r="58" spans="1:8" ht="48" customHeight="1" x14ac:dyDescent="0.2">
      <c r="A58" s="347"/>
      <c r="B58" s="347"/>
      <c r="C58" s="347"/>
      <c r="D58" s="347"/>
      <c r="E58" s="347"/>
      <c r="F58" s="347"/>
      <c r="G58" s="347"/>
      <c r="H58" s="347"/>
    </row>
    <row r="59" spans="1:8" ht="48" customHeight="1" x14ac:dyDescent="0.2">
      <c r="A59" s="347"/>
      <c r="B59" s="347"/>
      <c r="C59" s="347"/>
      <c r="D59" s="347"/>
      <c r="E59" s="347"/>
      <c r="F59" s="347"/>
      <c r="G59" s="347"/>
      <c r="H59" s="347"/>
    </row>
    <row r="60" spans="1:8" ht="48" customHeight="1" x14ac:dyDescent="0.2">
      <c r="A60" s="347"/>
      <c r="B60" s="347"/>
      <c r="C60" s="347"/>
      <c r="D60" s="347"/>
      <c r="E60" s="347"/>
      <c r="F60" s="347"/>
      <c r="G60" s="347"/>
      <c r="H60" s="347"/>
    </row>
    <row r="61" spans="1:8" ht="48" customHeight="1" x14ac:dyDescent="0.2">
      <c r="A61" s="347"/>
      <c r="B61" s="347"/>
      <c r="C61" s="347"/>
      <c r="D61" s="347"/>
      <c r="E61" s="347"/>
      <c r="F61" s="347"/>
      <c r="G61" s="347"/>
      <c r="H61" s="347"/>
    </row>
    <row r="62" spans="1:8" ht="18.75" x14ac:dyDescent="0.3">
      <c r="A62" s="143" t="s">
        <v>347</v>
      </c>
    </row>
    <row r="63" spans="1:8" ht="48" customHeight="1" x14ac:dyDescent="0.2">
      <c r="A63" s="347"/>
      <c r="B63" s="347"/>
      <c r="C63" s="347"/>
      <c r="D63" s="347"/>
      <c r="E63" s="347"/>
      <c r="F63" s="347"/>
      <c r="G63" s="347"/>
      <c r="H63" s="347"/>
    </row>
    <row r="64" spans="1:8" ht="48" customHeight="1" x14ac:dyDescent="0.2">
      <c r="A64" s="347"/>
      <c r="B64" s="347"/>
      <c r="C64" s="347"/>
      <c r="D64" s="347"/>
      <c r="E64" s="347"/>
      <c r="F64" s="347"/>
      <c r="G64" s="347"/>
      <c r="H64" s="347"/>
    </row>
    <row r="65" spans="1:8" ht="48" customHeight="1" x14ac:dyDescent="0.2">
      <c r="A65" s="347"/>
      <c r="B65" s="347"/>
      <c r="C65" s="347"/>
      <c r="D65" s="347"/>
      <c r="E65" s="347"/>
      <c r="F65" s="347"/>
      <c r="G65" s="347"/>
      <c r="H65" s="347"/>
    </row>
    <row r="66" spans="1:8" ht="48" customHeight="1" x14ac:dyDescent="0.2">
      <c r="A66" s="347"/>
      <c r="B66" s="347"/>
      <c r="C66" s="347"/>
      <c r="D66" s="347"/>
      <c r="E66" s="347"/>
      <c r="F66" s="347"/>
      <c r="G66" s="347"/>
      <c r="H66" s="347"/>
    </row>
    <row r="67" spans="1:8" ht="18.75" x14ac:dyDescent="0.3">
      <c r="A67" s="143" t="s">
        <v>348</v>
      </c>
    </row>
    <row r="68" spans="1:8" ht="48" customHeight="1" x14ac:dyDescent="0.2">
      <c r="A68" s="347"/>
      <c r="B68" s="347"/>
      <c r="C68" s="347"/>
      <c r="D68" s="347"/>
      <c r="E68" s="347"/>
      <c r="F68" s="347"/>
      <c r="G68" s="347"/>
      <c r="H68" s="347"/>
    </row>
    <row r="69" spans="1:8" ht="48" customHeight="1" x14ac:dyDescent="0.2">
      <c r="A69" s="347"/>
      <c r="B69" s="347"/>
      <c r="C69" s="347"/>
      <c r="D69" s="347"/>
      <c r="E69" s="347"/>
      <c r="F69" s="347"/>
      <c r="G69" s="347"/>
      <c r="H69" s="347"/>
    </row>
    <row r="70" spans="1:8" ht="48" customHeight="1" x14ac:dyDescent="0.2">
      <c r="A70" s="347"/>
      <c r="B70" s="347"/>
      <c r="C70" s="347"/>
      <c r="D70" s="347"/>
      <c r="E70" s="347"/>
      <c r="F70" s="347"/>
      <c r="G70" s="347"/>
      <c r="H70" s="347"/>
    </row>
    <row r="71" spans="1:8" ht="48" customHeight="1" x14ac:dyDescent="0.2">
      <c r="A71" s="347"/>
      <c r="B71" s="347"/>
      <c r="C71" s="347"/>
      <c r="D71" s="347"/>
      <c r="E71" s="347"/>
      <c r="F71" s="347"/>
      <c r="G71" s="347"/>
      <c r="H71" s="347"/>
    </row>
  </sheetData>
  <sheetProtection algorithmName="SHA-512" hashValue="TgxYs4j8NrsOMpysh6Bh35nTUw7eahw96Z7y7DpZVWm+/RQeUggT+Oooi+5dGNyBVYTxR4/ziD9Fr03RdvEyWg==" saltValue="A4tHVXGspH2aWJpaj+TRNA==" spinCount="100000" sheet="1" formatCells="0" formatColumns="0" formatRows="0"/>
  <mergeCells count="5">
    <mergeCell ref="A58:H61"/>
    <mergeCell ref="A63:H66"/>
    <mergeCell ref="A68:H71"/>
    <mergeCell ref="G11:H11"/>
    <mergeCell ref="G12:H12"/>
  </mergeCells>
  <phoneticPr fontId="0" type="noConversion"/>
  <dataValidations count="2">
    <dataValidation type="whole" allowBlank="1" showInputMessage="1" showErrorMessage="1" sqref="D36" xr:uid="{00000000-0002-0000-0E00-000000000000}">
      <formula1>1</formula1>
      <formula2>2080</formula2>
    </dataValidation>
    <dataValidation type="whole" allowBlank="1" showInputMessage="1" showErrorMessage="1" error="Enter a value between 1 and 13" sqref="G10" xr:uid="{00000000-0002-0000-0E00-000001000000}">
      <formula1>1</formula1>
      <formula2>13</formula2>
    </dataValidation>
  </dataValidations>
  <hyperlinks>
    <hyperlink ref="A1" location="'PR sum'!A1" display="Payroll Summary" xr:uid="{00000000-0004-0000-0E00-000000000000}"/>
    <hyperlink ref="A2" location="PL!A1" display="P&amp;L" xr:uid="{00000000-0004-0000-0E00-000001000000}"/>
  </hyperlinks>
  <printOptions horizontalCentered="1"/>
  <pageMargins left="0.25" right="0.25" top="0.5" bottom="0.25" header="0.5" footer="0.5"/>
  <pageSetup orientation="portrait" r:id="rId1"/>
  <headerFooter alignWithMargins="0"/>
  <rowBreaks count="1" manualBreakCount="1">
    <brk id="50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71"/>
  <sheetViews>
    <sheetView workbookViewId="0">
      <selection activeCell="G51" sqref="G51"/>
    </sheetView>
  </sheetViews>
  <sheetFormatPr defaultColWidth="9.140625" defaultRowHeight="12.75" x14ac:dyDescent="0.2"/>
  <cols>
    <col min="1" max="1" width="11.5703125" customWidth="1"/>
    <col min="2" max="2" width="10.140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326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129" t="str">
        <f>INPUT!B2</f>
        <v>NEW JERSEY</v>
      </c>
      <c r="F5" s="127"/>
    </row>
    <row r="6" spans="1:8" x14ac:dyDescent="0.2">
      <c r="E6" s="127"/>
      <c r="F6" s="127"/>
    </row>
    <row r="7" spans="1:8" hidden="1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493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32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359</v>
      </c>
      <c r="C15" s="129"/>
      <c r="D15" s="129"/>
      <c r="E15" s="127"/>
      <c r="F15" s="127"/>
    </row>
    <row r="16" spans="1:8" x14ac:dyDescent="0.2">
      <c r="E16" s="127"/>
      <c r="F16" s="127"/>
    </row>
    <row r="17" spans="1:8" hidden="1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hidden="1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69">
        <v>21</v>
      </c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70">
        <v>21.5</v>
      </c>
      <c r="F24" s="156"/>
      <c r="G24" s="153">
        <f>+E24*2080</f>
        <v>44720</v>
      </c>
      <c r="H24" s="218" t="s">
        <v>338</v>
      </c>
    </row>
    <row r="25" spans="1:8" x14ac:dyDescent="0.2">
      <c r="A25" s="151"/>
      <c r="B25" s="151"/>
      <c r="C25" s="151"/>
      <c r="D25" s="154"/>
      <c r="E25" s="161">
        <f>+E24/E22-1</f>
        <v>2.3809523809523725E-2</v>
      </c>
      <c r="F25" s="157"/>
      <c r="G25" s="153"/>
    </row>
    <row r="26" spans="1:8" x14ac:dyDescent="0.2">
      <c r="A26" s="151"/>
      <c r="B26" s="151"/>
      <c r="C26" s="151"/>
      <c r="D26" s="158" t="s">
        <v>339</v>
      </c>
      <c r="E26" s="159" t="s">
        <v>336</v>
      </c>
      <c r="F26" s="157"/>
      <c r="G26" s="153"/>
    </row>
    <row r="27" spans="1:8" x14ac:dyDescent="0.2">
      <c r="A27" s="151" t="s">
        <v>340</v>
      </c>
      <c r="B27" s="151"/>
      <c r="C27" s="151"/>
      <c r="D27" s="73">
        <v>265</v>
      </c>
      <c r="E27" s="152">
        <f>+E24*1.5</f>
        <v>32.25</v>
      </c>
      <c r="F27" s="152"/>
      <c r="G27" s="153">
        <f>+E27*D27</f>
        <v>8546.25</v>
      </c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1"/>
      <c r="E30" s="152"/>
      <c r="F30" s="152"/>
      <c r="G30" s="153"/>
    </row>
    <row r="31" spans="1:8" x14ac:dyDescent="0.2">
      <c r="A31" s="151" t="s">
        <v>341</v>
      </c>
      <c r="B31" s="151"/>
      <c r="C31" s="151"/>
      <c r="D31" s="151"/>
      <c r="E31" s="152"/>
      <c r="F31" s="152"/>
      <c r="G31" s="74">
        <v>0</v>
      </c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342</v>
      </c>
      <c r="B33" s="151"/>
      <c r="C33" s="151"/>
      <c r="D33" s="151"/>
      <c r="E33" s="152"/>
      <c r="F33" s="152"/>
      <c r="G33" s="74">
        <v>0</v>
      </c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70" t="s">
        <v>339</v>
      </c>
      <c r="E35" s="171" t="s">
        <v>336</v>
      </c>
      <c r="F35" s="152"/>
      <c r="G35" s="153"/>
    </row>
    <row r="36" spans="1:7" x14ac:dyDescent="0.2">
      <c r="A36" s="151" t="s">
        <v>292</v>
      </c>
      <c r="B36" s="151"/>
      <c r="C36" s="151"/>
      <c r="D36" s="318">
        <v>350</v>
      </c>
      <c r="E36" s="152">
        <f>+E27</f>
        <v>32.25</v>
      </c>
      <c r="F36" s="152"/>
      <c r="G36" s="153">
        <f>+E36*D36</f>
        <v>11287.5</v>
      </c>
    </row>
    <row r="37" spans="1:7" x14ac:dyDescent="0.2">
      <c r="A37" s="151"/>
      <c r="B37" s="151"/>
      <c r="C37" s="151"/>
      <c r="D37" s="151"/>
      <c r="E37" s="152"/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 t="s">
        <v>343</v>
      </c>
      <c r="B39" s="151"/>
      <c r="C39" s="151"/>
      <c r="D39" s="151"/>
      <c r="E39" s="152"/>
      <c r="F39" s="152"/>
      <c r="G39" s="160"/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293</v>
      </c>
      <c r="B42" s="151"/>
      <c r="C42" s="151"/>
      <c r="D42" s="151"/>
      <c r="E42" s="152"/>
      <c r="F42" s="152"/>
      <c r="G42" s="160"/>
    </row>
    <row r="43" spans="1:7" x14ac:dyDescent="0.2">
      <c r="E43" s="127"/>
      <c r="F43" s="127"/>
    </row>
    <row r="44" spans="1:7" x14ac:dyDescent="0.2">
      <c r="E44" s="127"/>
      <c r="F44" s="127"/>
    </row>
    <row r="45" spans="1:7" hidden="1" x14ac:dyDescent="0.2">
      <c r="E45" s="127"/>
      <c r="F45" s="127"/>
    </row>
    <row r="46" spans="1:7" ht="13.5" thickBot="1" x14ac:dyDescent="0.25">
      <c r="A46" s="126" t="s">
        <v>344</v>
      </c>
      <c r="C46">
        <f>+INPUT!B3</f>
        <v>2025</v>
      </c>
      <c r="E46" s="127"/>
      <c r="F46" s="127"/>
      <c r="G46" s="139">
        <f>SUM(G24:G45)</f>
        <v>64553.75</v>
      </c>
    </row>
    <row r="47" spans="1:7" ht="13.5" thickTop="1" x14ac:dyDescent="0.2">
      <c r="E47" s="127"/>
      <c r="F47" s="127"/>
    </row>
    <row r="48" spans="1:7" x14ac:dyDescent="0.2">
      <c r="E48" s="127"/>
      <c r="F48" s="127"/>
    </row>
    <row r="49" spans="1:8" x14ac:dyDescent="0.2">
      <c r="E49" s="127"/>
      <c r="F49" s="127"/>
    </row>
    <row r="50" spans="1:8" ht="13.5" thickBot="1" x14ac:dyDescent="0.25">
      <c r="A50" s="126" t="s">
        <v>345</v>
      </c>
      <c r="C50">
        <f>+C46-1</f>
        <v>2024</v>
      </c>
      <c r="E50" s="127"/>
      <c r="F50" s="127"/>
      <c r="G50" s="75">
        <v>62423</v>
      </c>
    </row>
    <row r="51" spans="1:8" ht="13.5" thickTop="1" x14ac:dyDescent="0.2"/>
    <row r="52" spans="1:8" hidden="1" x14ac:dyDescent="0.2"/>
    <row r="53" spans="1:8" hidden="1" x14ac:dyDescent="0.2"/>
    <row r="54" spans="1:8" ht="15" x14ac:dyDescent="0.25">
      <c r="A54" s="140" t="s">
        <v>328</v>
      </c>
      <c r="B54" s="141" t="str">
        <f>+B9</f>
        <v>Ryan Alvarenga</v>
      </c>
      <c r="C54" s="142"/>
      <c r="D54" s="142"/>
      <c r="E54" s="142"/>
      <c r="F54" s="127"/>
    </row>
    <row r="57" spans="1:8" ht="18.75" x14ac:dyDescent="0.3">
      <c r="A57" s="143" t="s">
        <v>346</v>
      </c>
    </row>
    <row r="58" spans="1:8" ht="48" customHeight="1" x14ac:dyDescent="0.2">
      <c r="A58" s="347"/>
      <c r="B58" s="347"/>
      <c r="C58" s="347"/>
      <c r="D58" s="347"/>
      <c r="E58" s="347"/>
      <c r="F58" s="347"/>
      <c r="G58" s="347"/>
      <c r="H58" s="347"/>
    </row>
    <row r="59" spans="1:8" ht="48" customHeight="1" x14ac:dyDescent="0.2">
      <c r="A59" s="347"/>
      <c r="B59" s="347"/>
      <c r="C59" s="347"/>
      <c r="D59" s="347"/>
      <c r="E59" s="347"/>
      <c r="F59" s="347"/>
      <c r="G59" s="347"/>
      <c r="H59" s="347"/>
    </row>
    <row r="60" spans="1:8" ht="48" customHeight="1" x14ac:dyDescent="0.2">
      <c r="A60" s="347"/>
      <c r="B60" s="347"/>
      <c r="C60" s="347"/>
      <c r="D60" s="347"/>
      <c r="E60" s="347"/>
      <c r="F60" s="347"/>
      <c r="G60" s="347"/>
      <c r="H60" s="347"/>
    </row>
    <row r="61" spans="1:8" ht="48" customHeight="1" x14ac:dyDescent="0.2">
      <c r="A61" s="347"/>
      <c r="B61" s="347"/>
      <c r="C61" s="347"/>
      <c r="D61" s="347"/>
      <c r="E61" s="347"/>
      <c r="F61" s="347"/>
      <c r="G61" s="347"/>
      <c r="H61" s="347"/>
    </row>
    <row r="62" spans="1:8" ht="18.75" x14ac:dyDescent="0.3">
      <c r="A62" s="143" t="s">
        <v>347</v>
      </c>
    </row>
    <row r="63" spans="1:8" ht="48" customHeight="1" x14ac:dyDescent="0.2">
      <c r="A63" s="347"/>
      <c r="B63" s="347"/>
      <c r="C63" s="347"/>
      <c r="D63" s="347"/>
      <c r="E63" s="347"/>
      <c r="F63" s="347"/>
      <c r="G63" s="347"/>
      <c r="H63" s="347"/>
    </row>
    <row r="64" spans="1:8" ht="48" customHeight="1" x14ac:dyDescent="0.2">
      <c r="A64" s="347"/>
      <c r="B64" s="347"/>
      <c r="C64" s="347"/>
      <c r="D64" s="347"/>
      <c r="E64" s="347"/>
      <c r="F64" s="347"/>
      <c r="G64" s="347"/>
      <c r="H64" s="347"/>
    </row>
    <row r="65" spans="1:8" ht="48" customHeight="1" x14ac:dyDescent="0.2">
      <c r="A65" s="347"/>
      <c r="B65" s="347"/>
      <c r="C65" s="347"/>
      <c r="D65" s="347"/>
      <c r="E65" s="347"/>
      <c r="F65" s="347"/>
      <c r="G65" s="347"/>
      <c r="H65" s="347"/>
    </row>
    <row r="66" spans="1:8" ht="48" customHeight="1" x14ac:dyDescent="0.2">
      <c r="A66" s="347"/>
      <c r="B66" s="347"/>
      <c r="C66" s="347"/>
      <c r="D66" s="347"/>
      <c r="E66" s="347"/>
      <c r="F66" s="347"/>
      <c r="G66" s="347"/>
      <c r="H66" s="347"/>
    </row>
    <row r="67" spans="1:8" ht="18.75" x14ac:dyDescent="0.3">
      <c r="A67" s="143" t="s">
        <v>348</v>
      </c>
    </row>
    <row r="68" spans="1:8" ht="48" customHeight="1" x14ac:dyDescent="0.2">
      <c r="A68" s="347"/>
      <c r="B68" s="347"/>
      <c r="C68" s="347"/>
      <c r="D68" s="347"/>
      <c r="E68" s="347"/>
      <c r="F68" s="347"/>
      <c r="G68" s="347"/>
      <c r="H68" s="347"/>
    </row>
    <row r="69" spans="1:8" ht="48" customHeight="1" x14ac:dyDescent="0.2">
      <c r="A69" s="347"/>
      <c r="B69" s="347"/>
      <c r="C69" s="347"/>
      <c r="D69" s="347"/>
      <c r="E69" s="347"/>
      <c r="F69" s="347"/>
      <c r="G69" s="347"/>
      <c r="H69" s="347"/>
    </row>
    <row r="70" spans="1:8" ht="48" customHeight="1" x14ac:dyDescent="0.2">
      <c r="A70" s="347"/>
      <c r="B70" s="347"/>
      <c r="C70" s="347"/>
      <c r="D70" s="347"/>
      <c r="E70" s="347"/>
      <c r="F70" s="347"/>
      <c r="G70" s="347"/>
      <c r="H70" s="347"/>
    </row>
    <row r="71" spans="1:8" ht="48" customHeight="1" x14ac:dyDescent="0.2">
      <c r="A71" s="347"/>
      <c r="B71" s="347"/>
      <c r="C71" s="347"/>
      <c r="D71" s="347"/>
      <c r="E71" s="347"/>
      <c r="F71" s="347"/>
      <c r="G71" s="347"/>
      <c r="H71" s="347"/>
    </row>
  </sheetData>
  <sheetProtection algorithmName="SHA-512" hashValue="ELA3eVMJxBZ2H6AdE8NpTTM7naxUFt7pkNAdQyBLNRDt894kFepmQYSfjUDLdqQRDqQ9rAjK8x3wjPk4oQxNVQ==" saltValue="Z6XcN0OaRvJTsx/DsRWUWg==" spinCount="100000" sheet="1" formatCells="0" formatColumns="0" formatRows="0"/>
  <mergeCells count="5">
    <mergeCell ref="A58:H61"/>
    <mergeCell ref="A63:H66"/>
    <mergeCell ref="A68:H71"/>
    <mergeCell ref="G11:H11"/>
    <mergeCell ref="G12:H12"/>
  </mergeCells>
  <phoneticPr fontId="0" type="noConversion"/>
  <dataValidations count="2">
    <dataValidation type="whole" allowBlank="1" showInputMessage="1" showErrorMessage="1" sqref="D36" xr:uid="{00000000-0002-0000-0F00-000000000000}">
      <formula1>1</formula1>
      <formula2>2080</formula2>
    </dataValidation>
    <dataValidation type="whole" allowBlank="1" showInputMessage="1" showErrorMessage="1" error="Enter a value between 1 and 13" sqref="G10" xr:uid="{00000000-0002-0000-0F00-000001000000}">
      <formula1>1</formula1>
      <formula2>13</formula2>
    </dataValidation>
  </dataValidations>
  <hyperlinks>
    <hyperlink ref="A1" location="'PR sum'!A1" display="Payroll Summary" xr:uid="{00000000-0004-0000-0F00-000000000000}"/>
    <hyperlink ref="A2" location="PL!A1" display="P&amp;L" xr:uid="{00000000-0004-0000-0F00-000001000000}"/>
  </hyperlinks>
  <printOptions horizontalCentered="1"/>
  <pageMargins left="0.25" right="0.25" top="0.5" bottom="0.25" header="0.5" footer="0.5"/>
  <pageSetup orientation="portrait" r:id="rId1"/>
  <headerFooter alignWithMargins="0"/>
  <rowBreaks count="1" manualBreakCount="1">
    <brk id="50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71"/>
  <sheetViews>
    <sheetView workbookViewId="0"/>
  </sheetViews>
  <sheetFormatPr defaultColWidth="9.140625" defaultRowHeight="12.75" x14ac:dyDescent="0.2"/>
  <cols>
    <col min="1" max="1" width="11.5703125" customWidth="1"/>
    <col min="2" max="2" width="10.140625" bestFit="1" customWidth="1"/>
    <col min="5" max="5" width="13.42578125" customWidth="1"/>
    <col min="6" max="6" width="6.28515625" customWidth="1"/>
    <col min="7" max="7" width="14.28515625" style="50" customWidth="1"/>
    <col min="8" max="8" width="10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326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129" t="str">
        <f>INPUT!B2</f>
        <v>NEW JERSEY</v>
      </c>
      <c r="F5" s="127"/>
    </row>
    <row r="6" spans="1:8" x14ac:dyDescent="0.2">
      <c r="E6" s="127"/>
      <c r="F6" s="127"/>
    </row>
    <row r="7" spans="1:8" hidden="1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360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12.75" customHeight="1" x14ac:dyDescent="0.2">
      <c r="E11" s="127"/>
      <c r="F11" s="127"/>
      <c r="G11" s="348" t="s">
        <v>352</v>
      </c>
      <c r="H11" s="348"/>
    </row>
    <row r="12" spans="1:8" x14ac:dyDescent="0.2">
      <c r="A12" s="126" t="s">
        <v>332</v>
      </c>
      <c r="B12" s="104"/>
      <c r="C12" s="132"/>
      <c r="E12" s="127"/>
      <c r="F12" s="127"/>
      <c r="G12" s="348"/>
      <c r="H12" s="348"/>
    </row>
    <row r="13" spans="1:8" x14ac:dyDescent="0.2">
      <c r="E13" s="127"/>
      <c r="F13" s="127"/>
      <c r="G13" s="348"/>
      <c r="H13" s="348"/>
    </row>
    <row r="14" spans="1:8" x14ac:dyDescent="0.2">
      <c r="E14" s="127"/>
      <c r="F14" s="127"/>
      <c r="G14" s="348"/>
      <c r="H14" s="348"/>
    </row>
    <row r="15" spans="1:8" x14ac:dyDescent="0.2">
      <c r="A15" t="s">
        <v>334</v>
      </c>
      <c r="B15" s="122" t="s">
        <v>361</v>
      </c>
      <c r="C15" s="129"/>
      <c r="D15" s="129"/>
      <c r="E15" s="127"/>
      <c r="F15" s="127"/>
    </row>
    <row r="16" spans="1:8" x14ac:dyDescent="0.2">
      <c r="E16" s="127"/>
      <c r="F16" s="127"/>
    </row>
    <row r="17" spans="1:8" hidden="1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hidden="1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61" t="e">
        <f>+E24/E22-1</f>
        <v>#DIV/0!</v>
      </c>
      <c r="F25" s="157"/>
      <c r="G25" s="153"/>
    </row>
    <row r="26" spans="1:8" x14ac:dyDescent="0.2">
      <c r="A26" s="151"/>
      <c r="B26" s="151"/>
      <c r="C26" s="151"/>
      <c r="D26" s="158" t="s">
        <v>339</v>
      </c>
      <c r="E26" s="159" t="s">
        <v>336</v>
      </c>
      <c r="F26" s="157"/>
      <c r="G26" s="153"/>
    </row>
    <row r="27" spans="1:8" x14ac:dyDescent="0.2">
      <c r="A27" s="151" t="s">
        <v>340</v>
      </c>
      <c r="B27" s="151"/>
      <c r="C27" s="151"/>
      <c r="D27" s="73"/>
      <c r="E27" s="152">
        <f>+E24*1.5</f>
        <v>0</v>
      </c>
      <c r="F27" s="152"/>
      <c r="G27" s="153">
        <f>+E27*D27</f>
        <v>0</v>
      </c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1"/>
      <c r="E30" s="152"/>
      <c r="F30" s="152"/>
      <c r="G30" s="153"/>
    </row>
    <row r="31" spans="1:8" x14ac:dyDescent="0.2">
      <c r="A31" s="151" t="s">
        <v>341</v>
      </c>
      <c r="B31" s="151"/>
      <c r="C31" s="151"/>
      <c r="D31" s="151"/>
      <c r="E31" s="152"/>
      <c r="F31" s="152"/>
      <c r="G31" s="74"/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342</v>
      </c>
      <c r="B33" s="151"/>
      <c r="C33" s="151"/>
      <c r="D33" s="151"/>
      <c r="E33" s="152"/>
      <c r="F33" s="152"/>
      <c r="G33" s="74"/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70" t="s">
        <v>339</v>
      </c>
      <c r="E35" s="171" t="s">
        <v>336</v>
      </c>
      <c r="F35" s="152"/>
      <c r="G35" s="153"/>
    </row>
    <row r="36" spans="1:7" x14ac:dyDescent="0.2">
      <c r="A36" s="151" t="s">
        <v>292</v>
      </c>
      <c r="B36" s="151"/>
      <c r="C36" s="151"/>
      <c r="D36" s="318"/>
      <c r="E36" s="152">
        <f>+E27</f>
        <v>0</v>
      </c>
      <c r="F36" s="152"/>
      <c r="G36" s="153">
        <f>+E36*D36</f>
        <v>0</v>
      </c>
    </row>
    <row r="37" spans="1:7" x14ac:dyDescent="0.2">
      <c r="A37" s="151"/>
      <c r="B37" s="151"/>
      <c r="C37" s="151"/>
      <c r="D37" s="151"/>
      <c r="E37" s="152"/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 t="s">
        <v>343</v>
      </c>
      <c r="B39" s="151"/>
      <c r="C39" s="151"/>
      <c r="D39" s="151"/>
      <c r="E39" s="152"/>
      <c r="F39" s="152"/>
      <c r="G39" s="160"/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293</v>
      </c>
      <c r="B42" s="151"/>
      <c r="C42" s="151"/>
      <c r="D42" s="151"/>
      <c r="E42" s="152"/>
      <c r="F42" s="152"/>
      <c r="G42" s="160"/>
    </row>
    <row r="43" spans="1:7" x14ac:dyDescent="0.2">
      <c r="E43" s="127"/>
      <c r="F43" s="127"/>
    </row>
    <row r="44" spans="1:7" x14ac:dyDescent="0.2">
      <c r="E44" s="127"/>
      <c r="F44" s="127"/>
    </row>
    <row r="45" spans="1:7" hidden="1" x14ac:dyDescent="0.2">
      <c r="E45" s="127"/>
      <c r="F45" s="127"/>
    </row>
    <row r="46" spans="1:7" ht="13.5" thickBot="1" x14ac:dyDescent="0.25">
      <c r="A46" s="126" t="s">
        <v>344</v>
      </c>
      <c r="C46">
        <f>+INPUT!B3</f>
        <v>2025</v>
      </c>
      <c r="E46" s="127"/>
      <c r="F46" s="127"/>
      <c r="G46" s="139">
        <f>SUM(G24:G45)</f>
        <v>0</v>
      </c>
    </row>
    <row r="47" spans="1:7" ht="13.5" thickTop="1" x14ac:dyDescent="0.2">
      <c r="E47" s="127"/>
      <c r="F47" s="127"/>
    </row>
    <row r="48" spans="1:7" x14ac:dyDescent="0.2">
      <c r="E48" s="127"/>
      <c r="F48" s="127"/>
    </row>
    <row r="49" spans="1:8" x14ac:dyDescent="0.2">
      <c r="E49" s="127"/>
      <c r="F49" s="127"/>
    </row>
    <row r="50" spans="1:8" ht="13.5" thickBot="1" x14ac:dyDescent="0.25">
      <c r="A50" s="126" t="s">
        <v>345</v>
      </c>
      <c r="C50">
        <f>+C46-1</f>
        <v>2024</v>
      </c>
      <c r="E50" s="127"/>
      <c r="F50" s="127"/>
      <c r="G50" s="75"/>
    </row>
    <row r="51" spans="1:8" ht="13.5" thickTop="1" x14ac:dyDescent="0.2"/>
    <row r="52" spans="1:8" hidden="1" x14ac:dyDescent="0.2"/>
    <row r="53" spans="1:8" hidden="1" x14ac:dyDescent="0.2"/>
    <row r="54" spans="1:8" ht="15" x14ac:dyDescent="0.25">
      <c r="A54" s="140" t="s">
        <v>328</v>
      </c>
      <c r="B54" s="141" t="str">
        <f>+B9</f>
        <v>Rebuild 3</v>
      </c>
      <c r="C54" s="142"/>
      <c r="D54" s="142"/>
      <c r="E54" s="142"/>
      <c r="F54" s="127"/>
    </row>
    <row r="57" spans="1:8" ht="18.75" x14ac:dyDescent="0.3">
      <c r="A57" s="143" t="s">
        <v>346</v>
      </c>
    </row>
    <row r="58" spans="1:8" ht="48" customHeight="1" x14ac:dyDescent="0.2">
      <c r="A58" s="347"/>
      <c r="B58" s="347"/>
      <c r="C58" s="347"/>
      <c r="D58" s="347"/>
      <c r="E58" s="347"/>
      <c r="F58" s="347"/>
      <c r="G58" s="347"/>
      <c r="H58" s="347"/>
    </row>
    <row r="59" spans="1:8" ht="48" customHeight="1" x14ac:dyDescent="0.2">
      <c r="A59" s="347"/>
      <c r="B59" s="347"/>
      <c r="C59" s="347"/>
      <c r="D59" s="347"/>
      <c r="E59" s="347"/>
      <c r="F59" s="347"/>
      <c r="G59" s="347"/>
      <c r="H59" s="347"/>
    </row>
    <row r="60" spans="1:8" ht="48" customHeight="1" x14ac:dyDescent="0.2">
      <c r="A60" s="347"/>
      <c r="B60" s="347"/>
      <c r="C60" s="347"/>
      <c r="D60" s="347"/>
      <c r="E60" s="347"/>
      <c r="F60" s="347"/>
      <c r="G60" s="347"/>
      <c r="H60" s="347"/>
    </row>
    <row r="61" spans="1:8" ht="48" customHeight="1" x14ac:dyDescent="0.2">
      <c r="A61" s="347"/>
      <c r="B61" s="347"/>
      <c r="C61" s="347"/>
      <c r="D61" s="347"/>
      <c r="E61" s="347"/>
      <c r="F61" s="347"/>
      <c r="G61" s="347"/>
      <c r="H61" s="347"/>
    </row>
    <row r="62" spans="1:8" ht="18.75" x14ac:dyDescent="0.3">
      <c r="A62" s="143" t="s">
        <v>347</v>
      </c>
    </row>
    <row r="63" spans="1:8" ht="48" customHeight="1" x14ac:dyDescent="0.2">
      <c r="A63" s="347"/>
      <c r="B63" s="347"/>
      <c r="C63" s="347"/>
      <c r="D63" s="347"/>
      <c r="E63" s="347"/>
      <c r="F63" s="347"/>
      <c r="G63" s="347"/>
      <c r="H63" s="347"/>
    </row>
    <row r="64" spans="1:8" ht="48" customHeight="1" x14ac:dyDescent="0.2">
      <c r="A64" s="347"/>
      <c r="B64" s="347"/>
      <c r="C64" s="347"/>
      <c r="D64" s="347"/>
      <c r="E64" s="347"/>
      <c r="F64" s="347"/>
      <c r="G64" s="347"/>
      <c r="H64" s="347"/>
    </row>
    <row r="65" spans="1:8" ht="48" customHeight="1" x14ac:dyDescent="0.2">
      <c r="A65" s="347"/>
      <c r="B65" s="347"/>
      <c r="C65" s="347"/>
      <c r="D65" s="347"/>
      <c r="E65" s="347"/>
      <c r="F65" s="347"/>
      <c r="G65" s="347"/>
      <c r="H65" s="347"/>
    </row>
    <row r="66" spans="1:8" ht="48" customHeight="1" x14ac:dyDescent="0.2">
      <c r="A66" s="347"/>
      <c r="B66" s="347"/>
      <c r="C66" s="347"/>
      <c r="D66" s="347"/>
      <c r="E66" s="347"/>
      <c r="F66" s="347"/>
      <c r="G66" s="347"/>
      <c r="H66" s="347"/>
    </row>
    <row r="67" spans="1:8" ht="18.75" x14ac:dyDescent="0.3">
      <c r="A67" s="143" t="s">
        <v>348</v>
      </c>
    </row>
    <row r="68" spans="1:8" ht="48" customHeight="1" x14ac:dyDescent="0.2">
      <c r="A68" s="347"/>
      <c r="B68" s="347"/>
      <c r="C68" s="347"/>
      <c r="D68" s="347"/>
      <c r="E68" s="347"/>
      <c r="F68" s="347"/>
      <c r="G68" s="347"/>
      <c r="H68" s="347"/>
    </row>
    <row r="69" spans="1:8" ht="48" customHeight="1" x14ac:dyDescent="0.2">
      <c r="A69" s="347"/>
      <c r="B69" s="347"/>
      <c r="C69" s="347"/>
      <c r="D69" s="347"/>
      <c r="E69" s="347"/>
      <c r="F69" s="347"/>
      <c r="G69" s="347"/>
      <c r="H69" s="347"/>
    </row>
    <row r="70" spans="1:8" ht="48" customHeight="1" x14ac:dyDescent="0.2">
      <c r="A70" s="347"/>
      <c r="B70" s="347"/>
      <c r="C70" s="347"/>
      <c r="D70" s="347"/>
      <c r="E70" s="347"/>
      <c r="F70" s="347"/>
      <c r="G70" s="347"/>
      <c r="H70" s="347"/>
    </row>
    <row r="71" spans="1:8" ht="48" customHeight="1" x14ac:dyDescent="0.2">
      <c r="A71" s="347"/>
      <c r="B71" s="347"/>
      <c r="C71" s="347"/>
      <c r="D71" s="347"/>
      <c r="E71" s="347"/>
      <c r="F71" s="347"/>
      <c r="G71" s="347"/>
      <c r="H71" s="347"/>
    </row>
  </sheetData>
  <sheetProtection algorithmName="SHA-512" hashValue="rALFkA8cW6qKBbEArcyCVzH0j/DYIXUuPuaFHhraS9qP4JJKsg8Ud7Rkx0+CEj1ZmBx5N2KcT78d65OMStfhFA==" saltValue="Hxsm4RY9JVkHGXb6YoTQIg==" spinCount="100000" sheet="1" formatCells="0" formatColumns="0" formatRows="0"/>
  <mergeCells count="4">
    <mergeCell ref="A58:H61"/>
    <mergeCell ref="A63:H66"/>
    <mergeCell ref="A68:H71"/>
    <mergeCell ref="G11:H14"/>
  </mergeCells>
  <phoneticPr fontId="0" type="noConversion"/>
  <dataValidations count="2">
    <dataValidation type="whole" allowBlank="1" showInputMessage="1" showErrorMessage="1" sqref="D36" xr:uid="{00000000-0002-0000-1000-000000000000}">
      <formula1>1</formula1>
      <formula2>2080</formula2>
    </dataValidation>
    <dataValidation type="whole" allowBlank="1" showInputMessage="1" showErrorMessage="1" error="Enter a value between 1 and 13" sqref="G10" xr:uid="{00000000-0002-0000-1000-000001000000}">
      <formula1>1</formula1>
      <formula2>13</formula2>
    </dataValidation>
  </dataValidations>
  <hyperlinks>
    <hyperlink ref="A1" location="'PR sum'!A1" display="Payroll Summary" xr:uid="{00000000-0004-0000-1000-000000000000}"/>
    <hyperlink ref="A2" location="PL!A1" display="P&amp;L" xr:uid="{00000000-0004-0000-1000-000001000000}"/>
  </hyperlinks>
  <printOptions horizontalCentered="1"/>
  <pageMargins left="0.25" right="0.25" top="0.5" bottom="0.25" header="0.5" footer="0.5"/>
  <pageSetup orientation="portrait" r:id="rId1"/>
  <headerFooter alignWithMargins="0"/>
  <rowBreaks count="1" manualBreakCount="1">
    <brk id="50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95"/>
  <sheetViews>
    <sheetView workbookViewId="0">
      <selection activeCell="G44" sqref="G44"/>
    </sheetView>
  </sheetViews>
  <sheetFormatPr defaultColWidth="9.140625" defaultRowHeight="12.75" x14ac:dyDescent="0.2"/>
  <cols>
    <col min="1" max="1" width="11.5703125" customWidth="1"/>
    <col min="2" max="2" width="20.42578125" customWidth="1"/>
    <col min="3" max="3" width="20.28515625" bestFit="1" customWidth="1"/>
    <col min="4" max="4" width="21.57031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494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>
        <v>44706</v>
      </c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9" x14ac:dyDescent="0.2">
      <c r="E17" s="127"/>
      <c r="F17" s="127"/>
    </row>
    <row r="18" spans="1:9" x14ac:dyDescent="0.2">
      <c r="E18" s="134" t="s">
        <v>335</v>
      </c>
      <c r="F18" s="134"/>
    </row>
    <row r="19" spans="1:9" ht="13.5" thickBot="1" x14ac:dyDescent="0.25">
      <c r="E19" s="135" t="s">
        <v>336</v>
      </c>
      <c r="F19" s="134"/>
      <c r="G19" s="136" t="s">
        <v>337</v>
      </c>
    </row>
    <row r="20" spans="1:9" x14ac:dyDescent="0.2">
      <c r="A20" s="151"/>
      <c r="B20" s="151"/>
      <c r="C20" s="151"/>
      <c r="D20" s="151"/>
      <c r="E20" s="155"/>
      <c r="F20" s="155"/>
      <c r="G20" s="153"/>
    </row>
    <row r="21" spans="1:9" x14ac:dyDescent="0.2">
      <c r="A21" s="151"/>
      <c r="B21" s="151"/>
      <c r="C21" s="151"/>
      <c r="D21" s="151"/>
      <c r="E21" s="152"/>
      <c r="F21" s="152"/>
      <c r="G21" s="153"/>
    </row>
    <row r="22" spans="1:9" x14ac:dyDescent="0.2">
      <c r="A22" s="151" t="s">
        <v>289</v>
      </c>
      <c r="B22" s="151"/>
      <c r="C22" s="151"/>
      <c r="D22" s="288">
        <f>+D24-1</f>
        <v>2024</v>
      </c>
      <c r="E22" s="69">
        <v>22</v>
      </c>
      <c r="F22" s="152"/>
      <c r="G22" s="153"/>
      <c r="H22" s="218" t="s">
        <v>338</v>
      </c>
      <c r="I22" s="59"/>
    </row>
    <row r="23" spans="1:9" x14ac:dyDescent="0.2">
      <c r="A23" s="151"/>
      <c r="B23" s="151"/>
      <c r="C23" s="151"/>
      <c r="D23" s="154"/>
      <c r="E23" s="155"/>
      <c r="F23" s="155"/>
      <c r="G23" s="153"/>
      <c r="H23" s="59"/>
      <c r="I23" s="59"/>
    </row>
    <row r="24" spans="1:9" x14ac:dyDescent="0.2">
      <c r="A24" s="151"/>
      <c r="B24" s="151"/>
      <c r="C24" s="151"/>
      <c r="D24" s="288">
        <f>+D2</f>
        <v>2025</v>
      </c>
      <c r="E24" s="70">
        <v>23</v>
      </c>
      <c r="F24" s="156"/>
      <c r="G24" s="153">
        <f>+E24*2080</f>
        <v>47840</v>
      </c>
      <c r="H24" s="218" t="s">
        <v>338</v>
      </c>
      <c r="I24" s="59"/>
    </row>
    <row r="25" spans="1:9" x14ac:dyDescent="0.2">
      <c r="A25" s="151"/>
      <c r="B25" s="151"/>
      <c r="C25" s="151"/>
      <c r="D25" s="154"/>
      <c r="E25" s="156"/>
      <c r="F25" s="156"/>
      <c r="G25" s="153"/>
    </row>
    <row r="26" spans="1:9" x14ac:dyDescent="0.2">
      <c r="A26" s="168" t="s">
        <v>363</v>
      </c>
      <c r="B26" s="151"/>
      <c r="C26" s="151"/>
      <c r="D26" s="71">
        <v>49</v>
      </c>
      <c r="E26" s="167"/>
      <c r="F26" s="157"/>
      <c r="G26" s="153"/>
    </row>
    <row r="27" spans="1:9" x14ac:dyDescent="0.2">
      <c r="A27" s="151" t="s">
        <v>364</v>
      </c>
      <c r="B27" s="151"/>
      <c r="C27" s="151"/>
      <c r="D27" s="154"/>
      <c r="E27" s="152">
        <f>IF(D26=0,0,+((E24*D26)+(E39/4))/D26)</f>
        <v>26.673469387755102</v>
      </c>
      <c r="F27" s="157"/>
      <c r="G27" s="153"/>
    </row>
    <row r="28" spans="1:9" x14ac:dyDescent="0.2">
      <c r="A28" s="151"/>
      <c r="B28" s="151"/>
      <c r="C28" s="151"/>
      <c r="D28" s="154"/>
      <c r="E28" s="157"/>
      <c r="F28" s="157"/>
      <c r="G28" s="153"/>
    </row>
    <row r="29" spans="1:9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9" x14ac:dyDescent="0.2">
      <c r="A30" s="151" t="s">
        <v>365</v>
      </c>
      <c r="B30" s="151"/>
      <c r="C30" s="151"/>
      <c r="D30" s="162">
        <f>(+D26-40)*52</f>
        <v>468</v>
      </c>
      <c r="E30" s="152">
        <f>+E24</f>
        <v>23</v>
      </c>
      <c r="F30" s="152"/>
      <c r="G30" s="153">
        <f>+E30*D30</f>
        <v>10764</v>
      </c>
    </row>
    <row r="31" spans="1:9" x14ac:dyDescent="0.2">
      <c r="A31" s="151" t="s">
        <v>366</v>
      </c>
      <c r="B31" s="151"/>
      <c r="C31" s="151"/>
      <c r="D31" s="162">
        <f>+D30</f>
        <v>468</v>
      </c>
      <c r="E31" s="152">
        <f>IF(E27=0,0,E27/2)</f>
        <v>13.336734693877551</v>
      </c>
      <c r="F31" s="152"/>
      <c r="G31" s="153">
        <f>+E31*D31</f>
        <v>6241.591836734694</v>
      </c>
    </row>
    <row r="32" spans="1:9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>
        <v>75000</v>
      </c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73" t="s">
        <v>368</v>
      </c>
      <c r="D36" s="273"/>
      <c r="E36" s="274" t="s">
        <v>290</v>
      </c>
      <c r="F36" s="152"/>
      <c r="G36" s="153"/>
    </row>
    <row r="37" spans="1:7" x14ac:dyDescent="0.2">
      <c r="A37" s="151"/>
      <c r="B37" s="151"/>
      <c r="C37" s="273" t="s">
        <v>369</v>
      </c>
      <c r="D37" s="273" t="s">
        <v>370</v>
      </c>
      <c r="E37" s="273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75">
        <v>18000</v>
      </c>
      <c r="D39" s="276">
        <v>0.04</v>
      </c>
      <c r="E39" s="270">
        <f>+D39*C39</f>
        <v>720</v>
      </c>
      <c r="F39" s="284">
        <f>+E39*13</f>
        <v>9360</v>
      </c>
      <c r="G39" s="153">
        <f>+E39*13</f>
        <v>9360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71">
        <v>15074</v>
      </c>
      <c r="D41" s="276">
        <v>0.04</v>
      </c>
      <c r="E41" s="270">
        <f>+D41*C41</f>
        <v>602.96</v>
      </c>
      <c r="F41" s="284">
        <f>+E41*13</f>
        <v>7838.4800000000005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259"/>
      <c r="C44" s="277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>
        <v>380</v>
      </c>
      <c r="E47" s="152">
        <f>+E27*1.5</f>
        <v>40.010204081632651</v>
      </c>
      <c r="F47" s="152"/>
      <c r="G47" s="153">
        <f>+E47*D47</f>
        <v>15203.877551020407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9" x14ac:dyDescent="0.2">
      <c r="A49" s="151"/>
      <c r="B49" s="151"/>
      <c r="C49" s="151"/>
      <c r="D49" s="151"/>
      <c r="E49" s="152"/>
      <c r="F49" s="152"/>
      <c r="G49" s="153"/>
    </row>
    <row r="50" spans="1:9" x14ac:dyDescent="0.2">
      <c r="A50" s="278" t="s">
        <v>373</v>
      </c>
      <c r="B50" s="151"/>
      <c r="C50" s="151"/>
      <c r="D50" s="151"/>
      <c r="E50" s="152"/>
      <c r="F50" s="152"/>
      <c r="G50" s="74">
        <v>600</v>
      </c>
    </row>
    <row r="51" spans="1:9" x14ac:dyDescent="0.2">
      <c r="A51" s="272"/>
      <c r="B51" s="151"/>
      <c r="C51" s="152"/>
      <c r="D51" s="151"/>
      <c r="E51" s="152"/>
      <c r="F51" s="152"/>
      <c r="G51" s="153"/>
    </row>
    <row r="52" spans="1:9" x14ac:dyDescent="0.2">
      <c r="A52" s="278" t="s">
        <v>374</v>
      </c>
      <c r="B52" s="151"/>
      <c r="C52" s="152"/>
      <c r="D52" s="151"/>
      <c r="E52" s="152"/>
      <c r="F52" s="152"/>
      <c r="G52" s="74">
        <v>520</v>
      </c>
    </row>
    <row r="53" spans="1:9" x14ac:dyDescent="0.2">
      <c r="A53" s="272"/>
      <c r="B53" s="151"/>
      <c r="C53" s="151"/>
      <c r="D53" s="151"/>
      <c r="E53" s="152"/>
      <c r="F53" s="152"/>
      <c r="G53" s="153"/>
    </row>
    <row r="54" spans="1:9" x14ac:dyDescent="0.2">
      <c r="A54" s="278" t="s">
        <v>293</v>
      </c>
      <c r="B54" s="151"/>
      <c r="C54" s="151"/>
      <c r="D54" s="151"/>
      <c r="E54" s="152"/>
      <c r="F54" s="152"/>
      <c r="G54" s="74">
        <v>1500</v>
      </c>
    </row>
    <row r="55" spans="1:9" x14ac:dyDescent="0.2">
      <c r="E55" s="127"/>
      <c r="F55" s="127"/>
    </row>
    <row r="56" spans="1:9" x14ac:dyDescent="0.2">
      <c r="E56" s="127"/>
      <c r="F56" s="127"/>
    </row>
    <row r="57" spans="1:9" x14ac:dyDescent="0.2">
      <c r="E57" s="127"/>
      <c r="F57" s="127"/>
    </row>
    <row r="58" spans="1:9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92029.469387755118</v>
      </c>
    </row>
    <row r="59" spans="1:9" ht="13.5" thickTop="1" x14ac:dyDescent="0.2">
      <c r="A59" s="126"/>
      <c r="E59" s="127"/>
      <c r="F59" s="127"/>
    </row>
    <row r="60" spans="1:9" x14ac:dyDescent="0.2">
      <c r="A60" s="230">
        <f>D2</f>
        <v>2025</v>
      </c>
      <c r="B60" s="281" t="s">
        <v>375</v>
      </c>
      <c r="C60" s="281"/>
      <c r="E60" s="127"/>
      <c r="F60" s="127"/>
      <c r="G60" s="50">
        <f>G24+G39</f>
        <v>57200</v>
      </c>
      <c r="I60" s="279"/>
    </row>
    <row r="61" spans="1:9" x14ac:dyDescent="0.2">
      <c r="A61" s="230">
        <f>A60-1</f>
        <v>2024</v>
      </c>
      <c r="B61" s="281" t="s">
        <v>375</v>
      </c>
      <c r="C61" s="281"/>
      <c r="E61" s="127"/>
      <c r="F61" s="127"/>
      <c r="G61" s="50">
        <f>(E22*2080)+F41</f>
        <v>53598.48</v>
      </c>
    </row>
    <row r="62" spans="1:9" x14ac:dyDescent="0.2">
      <c r="B62" t="s">
        <v>376</v>
      </c>
      <c r="E62" s="127"/>
      <c r="F62" s="127"/>
      <c r="G62" s="280">
        <f>(G60-G61)/G61</f>
        <v>6.7194442827483103E-2</v>
      </c>
    </row>
    <row r="63" spans="1:9" x14ac:dyDescent="0.2">
      <c r="E63" s="127"/>
      <c r="F63" s="127"/>
    </row>
    <row r="64" spans="1:9" ht="13.5" thickBot="1" x14ac:dyDescent="0.25">
      <c r="A64" s="126" t="s">
        <v>345</v>
      </c>
      <c r="C64">
        <f>+C58-1</f>
        <v>2024</v>
      </c>
      <c r="E64" s="127"/>
      <c r="F64" s="127"/>
      <c r="G64" s="75">
        <v>85656</v>
      </c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Daniel Moran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7"/>
      <c r="B81" s="347"/>
      <c r="C81" s="347"/>
      <c r="D81" s="347"/>
      <c r="E81" s="347"/>
      <c r="F81" s="347"/>
      <c r="G81" s="347"/>
      <c r="H81" s="347"/>
      <c r="I81" s="125"/>
    </row>
    <row r="82" spans="1:9" ht="60.75" customHeight="1" x14ac:dyDescent="0.2">
      <c r="A82" s="347"/>
      <c r="B82" s="347"/>
      <c r="C82" s="347"/>
      <c r="D82" s="347"/>
      <c r="E82" s="347"/>
      <c r="F82" s="347"/>
      <c r="G82" s="347"/>
      <c r="H82" s="347"/>
      <c r="I82" s="125"/>
    </row>
    <row r="83" spans="1:9" ht="60.75" customHeight="1" x14ac:dyDescent="0.2">
      <c r="A83" s="347"/>
      <c r="B83" s="347"/>
      <c r="C83" s="347"/>
      <c r="D83" s="347"/>
      <c r="E83" s="347"/>
      <c r="F83" s="347"/>
      <c r="G83" s="347"/>
      <c r="H83" s="347"/>
      <c r="I83" s="125"/>
    </row>
    <row r="84" spans="1:9" ht="18.75" x14ac:dyDescent="0.3">
      <c r="A84" s="143" t="s">
        <v>347</v>
      </c>
    </row>
    <row r="85" spans="1:9" ht="65.25" customHeight="1" x14ac:dyDescent="0.2">
      <c r="A85" s="347"/>
      <c r="B85" s="347"/>
      <c r="C85" s="347"/>
      <c r="D85" s="347"/>
      <c r="E85" s="347"/>
      <c r="F85" s="347"/>
      <c r="G85" s="347"/>
      <c r="H85" s="347"/>
      <c r="I85" s="125"/>
    </row>
    <row r="86" spans="1:9" ht="60.75" customHeight="1" x14ac:dyDescent="0.2">
      <c r="A86" s="347"/>
      <c r="B86" s="347"/>
      <c r="C86" s="347"/>
      <c r="D86" s="347"/>
      <c r="E86" s="347"/>
      <c r="F86" s="347"/>
      <c r="G86" s="347"/>
      <c r="H86" s="347"/>
      <c r="I86" s="125"/>
    </row>
    <row r="87" spans="1:9" ht="60.75" customHeight="1" x14ac:dyDescent="0.2">
      <c r="A87" s="347"/>
      <c r="B87" s="347"/>
      <c r="C87" s="347"/>
      <c r="D87" s="347"/>
      <c r="E87" s="347"/>
      <c r="F87" s="347"/>
      <c r="G87" s="347"/>
      <c r="H87" s="347"/>
      <c r="I87" s="125"/>
    </row>
    <row r="88" spans="1:9" ht="18.75" x14ac:dyDescent="0.3">
      <c r="A88" s="143" t="s">
        <v>348</v>
      </c>
    </row>
    <row r="89" spans="1:9" ht="65.25" customHeight="1" x14ac:dyDescent="0.2">
      <c r="A89" s="347"/>
      <c r="B89" s="347"/>
      <c r="C89" s="347"/>
      <c r="D89" s="347"/>
      <c r="E89" s="347"/>
      <c r="F89" s="347"/>
      <c r="G89" s="347"/>
      <c r="H89" s="347"/>
      <c r="I89" s="125"/>
    </row>
    <row r="90" spans="1:9" ht="60.75" customHeight="1" x14ac:dyDescent="0.2">
      <c r="A90" s="347"/>
      <c r="B90" s="347"/>
      <c r="C90" s="347"/>
      <c r="D90" s="347"/>
      <c r="E90" s="347"/>
      <c r="F90" s="347"/>
      <c r="G90" s="347"/>
      <c r="H90" s="347"/>
      <c r="I90" s="125"/>
    </row>
    <row r="91" spans="1:9" ht="60.75" customHeight="1" x14ac:dyDescent="0.2">
      <c r="A91" s="347"/>
      <c r="B91" s="347"/>
      <c r="C91" s="347"/>
      <c r="D91" s="347"/>
      <c r="E91" s="347"/>
      <c r="F91" s="347"/>
      <c r="G91" s="347"/>
      <c r="H91" s="347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hJLzZJbLuThPTrokv62S+W+++2VYsj0OywRQ3urJsk0bC9MvgbFE9hMaU8MwTsC3Zu6b6HkESn4sXvfgQmKEgQ==" saltValue="h7gr4jFj0jX3AOoeT1CRLg==" spinCount="100000" sheet="1" formatCells="0" formatColumns="0" formatRows="0"/>
  <mergeCells count="5">
    <mergeCell ref="A81:H83"/>
    <mergeCell ref="A85:H87"/>
    <mergeCell ref="A89:H91"/>
    <mergeCell ref="G11:H11"/>
    <mergeCell ref="G12:H12"/>
  </mergeCells>
  <phoneticPr fontId="0" type="noConversion"/>
  <dataValidations count="2">
    <dataValidation type="whole" allowBlank="1" showInputMessage="1" showErrorMessage="1" error="Enter a value between 1 and 13" sqref="G10" xr:uid="{00000000-0002-0000-11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1100-000001000000}">
      <formula1>40</formula1>
    </dataValidation>
  </dataValidations>
  <hyperlinks>
    <hyperlink ref="A1" location="'PR sum'!A1" display="Payroll Summary" xr:uid="{00000000-0004-0000-1100-000000000000}"/>
    <hyperlink ref="A2" location="PL!A1" display="P&amp;L" xr:uid="{00000000-0004-0000-1100-000001000000}"/>
  </hyperlinks>
  <printOptions horizontalCentered="1"/>
  <pageMargins left="0.25" right="0.26" top="0.76" bottom="0.24" header="0.17" footer="0.24"/>
  <pageSetup scale="83" orientation="portrait" r:id="rId1"/>
  <headerFooter alignWithMargins="0"/>
  <rowBreaks count="2" manualBreakCount="2">
    <brk id="65" max="7" man="1"/>
    <brk id="72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95"/>
  <sheetViews>
    <sheetView workbookViewId="0">
      <selection activeCell="F41" sqref="F41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3.140625" bestFit="1" customWidth="1"/>
    <col min="4" max="4" width="21.57031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377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368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378</v>
      </c>
      <c r="D37" s="285" t="s">
        <v>336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151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151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  <c r="G63" s="280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2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7"/>
      <c r="B81" s="347"/>
      <c r="C81" s="347"/>
      <c r="D81" s="347"/>
      <c r="E81" s="347"/>
      <c r="F81" s="347"/>
      <c r="G81" s="347"/>
      <c r="H81" s="347"/>
      <c r="I81" s="125"/>
    </row>
    <row r="82" spans="1:9" ht="60.75" customHeight="1" x14ac:dyDescent="0.2">
      <c r="A82" s="347"/>
      <c r="B82" s="347"/>
      <c r="C82" s="347"/>
      <c r="D82" s="347"/>
      <c r="E82" s="347"/>
      <c r="F82" s="347"/>
      <c r="G82" s="347"/>
      <c r="H82" s="347"/>
      <c r="I82" s="125"/>
    </row>
    <row r="83" spans="1:9" ht="60.75" customHeight="1" x14ac:dyDescent="0.2">
      <c r="A83" s="347"/>
      <c r="B83" s="347"/>
      <c r="C83" s="347"/>
      <c r="D83" s="347"/>
      <c r="E83" s="347"/>
      <c r="F83" s="347"/>
      <c r="G83" s="347"/>
      <c r="H83" s="347"/>
      <c r="I83" s="125"/>
    </row>
    <row r="84" spans="1:9" ht="18.75" x14ac:dyDescent="0.3">
      <c r="A84" s="143" t="s">
        <v>347</v>
      </c>
    </row>
    <row r="85" spans="1:9" ht="65.25" customHeight="1" x14ac:dyDescent="0.2">
      <c r="A85" s="347"/>
      <c r="B85" s="347"/>
      <c r="C85" s="347"/>
      <c r="D85" s="347"/>
      <c r="E85" s="347"/>
      <c r="F85" s="347"/>
      <c r="G85" s="347"/>
      <c r="H85" s="347"/>
      <c r="I85" s="125"/>
    </row>
    <row r="86" spans="1:9" ht="60.75" customHeight="1" x14ac:dyDescent="0.2">
      <c r="A86" s="347"/>
      <c r="B86" s="347"/>
      <c r="C86" s="347"/>
      <c r="D86" s="347"/>
      <c r="E86" s="347"/>
      <c r="F86" s="347"/>
      <c r="G86" s="347"/>
      <c r="H86" s="347"/>
      <c r="I86" s="125"/>
    </row>
    <row r="87" spans="1:9" ht="60.75" customHeight="1" x14ac:dyDescent="0.2">
      <c r="A87" s="347"/>
      <c r="B87" s="347"/>
      <c r="C87" s="347"/>
      <c r="D87" s="347"/>
      <c r="E87" s="347"/>
      <c r="F87" s="347"/>
      <c r="G87" s="347"/>
      <c r="H87" s="347"/>
      <c r="I87" s="125"/>
    </row>
    <row r="88" spans="1:9" ht="18.75" x14ac:dyDescent="0.3">
      <c r="A88" s="143" t="s">
        <v>348</v>
      </c>
    </row>
    <row r="89" spans="1:9" ht="65.25" customHeight="1" x14ac:dyDescent="0.2">
      <c r="A89" s="347"/>
      <c r="B89" s="347"/>
      <c r="C89" s="347"/>
      <c r="D89" s="347"/>
      <c r="E89" s="347"/>
      <c r="F89" s="347"/>
      <c r="G89" s="347"/>
      <c r="H89" s="347"/>
      <c r="I89" s="125"/>
    </row>
    <row r="90" spans="1:9" ht="60.75" customHeight="1" x14ac:dyDescent="0.2">
      <c r="A90" s="347"/>
      <c r="B90" s="347"/>
      <c r="C90" s="347"/>
      <c r="D90" s="347"/>
      <c r="E90" s="347"/>
      <c r="F90" s="347"/>
      <c r="G90" s="347"/>
      <c r="H90" s="347"/>
      <c r="I90" s="125"/>
    </row>
    <row r="91" spans="1:9" ht="60.75" customHeight="1" x14ac:dyDescent="0.2">
      <c r="A91" s="347"/>
      <c r="B91" s="347"/>
      <c r="C91" s="347"/>
      <c r="D91" s="347"/>
      <c r="E91" s="347"/>
      <c r="F91" s="347"/>
      <c r="G91" s="347"/>
      <c r="H91" s="347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Nmuwh3tZGKAQRNJzZNJ346/syV0nAoAC8o2vAEtdp/tu1E2epWEFB9m88QBMFyI0U4KSmxOOLlnOKds0OlABAA==" saltValue="l6Z05dw81URldDgiQ9wpIg==" spinCount="100000" sheet="1" formatCells="0" formatColumns="0" formatRows="0"/>
  <mergeCells count="5">
    <mergeCell ref="A81:H83"/>
    <mergeCell ref="A85:H87"/>
    <mergeCell ref="A89:H91"/>
    <mergeCell ref="G11:H11"/>
    <mergeCell ref="G12:H12"/>
  </mergeCells>
  <phoneticPr fontId="0" type="noConversion"/>
  <dataValidations count="2">
    <dataValidation type="whole" allowBlank="1" showInputMessage="1" showErrorMessage="1" error="Enter a value between 1 and 13" sqref="G10" xr:uid="{00000000-0002-0000-12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1200-000001000000}">
      <formula1>40</formula1>
    </dataValidation>
  </dataValidations>
  <hyperlinks>
    <hyperlink ref="A1" location="'PR sum'!A1" display="Payroll Summary" xr:uid="{00000000-0004-0000-1200-000000000000}"/>
    <hyperlink ref="A2" location="PL!A1" display="P&amp;L" xr:uid="{00000000-0004-0000-1200-000001000000}"/>
  </hyperlinks>
  <printOptions horizontalCentered="1"/>
  <pageMargins left="0.25" right="0.25" top="0.84" bottom="0.25" header="0.22" footer="0.5"/>
  <pageSetup scale="83" orientation="portrait" r:id="rId1"/>
  <headerFooter alignWithMargins="0"/>
  <rowBreaks count="1" manualBreakCount="1">
    <brk id="72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95"/>
  <sheetViews>
    <sheetView workbookViewId="0">
      <selection activeCell="G64" sqref="G64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2.42578125" bestFit="1" customWidth="1"/>
    <col min="4" max="4" width="22.140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379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368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369</v>
      </c>
      <c r="D37" s="285" t="s">
        <v>336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151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151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A59" s="126"/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E62" s="127"/>
      <c r="F62" s="127"/>
      <c r="G62" s="280" t="e">
        <f>(G60-G61)/G61</f>
        <v>#DIV/0!</v>
      </c>
    </row>
    <row r="63" spans="1:7" x14ac:dyDescent="0.2">
      <c r="E63" s="127"/>
      <c r="F63" s="127"/>
      <c r="G63" s="280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3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7"/>
      <c r="B81" s="347"/>
      <c r="C81" s="347"/>
      <c r="D81" s="347"/>
      <c r="E81" s="347"/>
      <c r="F81" s="347"/>
      <c r="G81" s="347"/>
      <c r="H81" s="347"/>
      <c r="I81" s="125"/>
    </row>
    <row r="82" spans="1:9" ht="60.75" customHeight="1" x14ac:dyDescent="0.2">
      <c r="A82" s="347"/>
      <c r="B82" s="347"/>
      <c r="C82" s="347"/>
      <c r="D82" s="347"/>
      <c r="E82" s="347"/>
      <c r="F82" s="347"/>
      <c r="G82" s="347"/>
      <c r="H82" s="347"/>
      <c r="I82" s="125"/>
    </row>
    <row r="83" spans="1:9" ht="60.75" customHeight="1" x14ac:dyDescent="0.2">
      <c r="A83" s="347"/>
      <c r="B83" s="347"/>
      <c r="C83" s="347"/>
      <c r="D83" s="347"/>
      <c r="E83" s="347"/>
      <c r="F83" s="347"/>
      <c r="G83" s="347"/>
      <c r="H83" s="347"/>
      <c r="I83" s="125"/>
    </row>
    <row r="84" spans="1:9" ht="18.75" x14ac:dyDescent="0.3">
      <c r="A84" s="143" t="s">
        <v>347</v>
      </c>
    </row>
    <row r="85" spans="1:9" ht="65.25" customHeight="1" x14ac:dyDescent="0.2">
      <c r="A85" s="347"/>
      <c r="B85" s="347"/>
      <c r="C85" s="347"/>
      <c r="D85" s="347"/>
      <c r="E85" s="347"/>
      <c r="F85" s="347"/>
      <c r="G85" s="347"/>
      <c r="H85" s="347"/>
      <c r="I85" s="125"/>
    </row>
    <row r="86" spans="1:9" ht="60.75" customHeight="1" x14ac:dyDescent="0.2">
      <c r="A86" s="347"/>
      <c r="B86" s="347"/>
      <c r="C86" s="347"/>
      <c r="D86" s="347"/>
      <c r="E86" s="347"/>
      <c r="F86" s="347"/>
      <c r="G86" s="347"/>
      <c r="H86" s="347"/>
      <c r="I86" s="125"/>
    </row>
    <row r="87" spans="1:9" ht="60.75" customHeight="1" x14ac:dyDescent="0.2">
      <c r="A87" s="347"/>
      <c r="B87" s="347"/>
      <c r="C87" s="347"/>
      <c r="D87" s="347"/>
      <c r="E87" s="347"/>
      <c r="F87" s="347"/>
      <c r="G87" s="347"/>
      <c r="H87" s="347"/>
      <c r="I87" s="125"/>
    </row>
    <row r="88" spans="1:9" ht="18.75" x14ac:dyDescent="0.3">
      <c r="A88" s="143" t="s">
        <v>348</v>
      </c>
    </row>
    <row r="89" spans="1:9" ht="65.25" customHeight="1" x14ac:dyDescent="0.2">
      <c r="A89" s="347"/>
      <c r="B89" s="347"/>
      <c r="C89" s="347"/>
      <c r="D89" s="347"/>
      <c r="E89" s="347"/>
      <c r="F89" s="347"/>
      <c r="G89" s="347"/>
      <c r="H89" s="347"/>
      <c r="I89" s="125"/>
    </row>
    <row r="90" spans="1:9" ht="60.75" customHeight="1" x14ac:dyDescent="0.2">
      <c r="A90" s="347"/>
      <c r="B90" s="347"/>
      <c r="C90" s="347"/>
      <c r="D90" s="347"/>
      <c r="E90" s="347"/>
      <c r="F90" s="347"/>
      <c r="G90" s="347"/>
      <c r="H90" s="347"/>
      <c r="I90" s="125"/>
    </row>
    <row r="91" spans="1:9" ht="60.75" customHeight="1" x14ac:dyDescent="0.2">
      <c r="A91" s="347"/>
      <c r="B91" s="347"/>
      <c r="C91" s="347"/>
      <c r="D91" s="347"/>
      <c r="E91" s="347"/>
      <c r="F91" s="347"/>
      <c r="G91" s="347"/>
      <c r="H91" s="347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afPMsstTXZQAFKM1pQ7jODBxCzZD0mWRAPFqrnRMZfyIUrsPKD27yrl9HjnpvBI9oV8FAAkWE8OOTtHQGi8Hdw==" saltValue="t87xUWuIaESvPpYn5ZrkOw==" spinCount="100000" sheet="1" formatCells="0" formatColumns="0" formatRows="0" insertColumns="0" insertRows="0"/>
  <mergeCells count="5">
    <mergeCell ref="A81:H83"/>
    <mergeCell ref="A85:H87"/>
    <mergeCell ref="A89:H91"/>
    <mergeCell ref="G11:H11"/>
    <mergeCell ref="G12:H12"/>
  </mergeCells>
  <phoneticPr fontId="0" type="noConversion"/>
  <dataValidations count="2">
    <dataValidation type="whole" allowBlank="1" showInputMessage="1" showErrorMessage="1" error="Enter a value between 1 and 13" sqref="G10" xr:uid="{00000000-0002-0000-13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1300-000001000000}">
      <formula1>40</formula1>
    </dataValidation>
  </dataValidations>
  <hyperlinks>
    <hyperlink ref="A1" location="'PR sum'!A1" display="Payroll Summary" xr:uid="{00000000-0004-0000-1300-000000000000}"/>
    <hyperlink ref="A2" location="PL!A1" display="P&amp;L" xr:uid="{00000000-0004-0000-1300-000001000000}"/>
  </hyperlinks>
  <printOptions horizontalCentered="1"/>
  <pageMargins left="0.25" right="0.15" top="0.56999999999999995" bottom="0.21" header="0.23" footer="0.5"/>
  <pageSetup scale="86" orientation="portrait" r:id="rId1"/>
  <headerFooter alignWithMargins="0"/>
  <rowBreaks count="1" manualBreakCount="1">
    <brk id="72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95"/>
  <sheetViews>
    <sheetView workbookViewId="0">
      <selection activeCell="G54" sqref="G54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2.42578125" bestFit="1" customWidth="1"/>
    <col min="4" max="4" width="21.57031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380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17" t="s">
        <v>127</v>
      </c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122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122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381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369</v>
      </c>
      <c r="D37" s="285" t="s">
        <v>336</v>
      </c>
      <c r="E37" s="285" t="s">
        <v>378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151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151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  <c r="G63" s="280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4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7"/>
      <c r="B81" s="347"/>
      <c r="C81" s="347"/>
      <c r="D81" s="347"/>
      <c r="E81" s="347"/>
      <c r="F81" s="347"/>
      <c r="G81" s="347"/>
      <c r="H81" s="347"/>
      <c r="I81" s="125"/>
    </row>
    <row r="82" spans="1:9" ht="60.75" customHeight="1" x14ac:dyDescent="0.2">
      <c r="A82" s="347"/>
      <c r="B82" s="347"/>
      <c r="C82" s="347"/>
      <c r="D82" s="347"/>
      <c r="E82" s="347"/>
      <c r="F82" s="347"/>
      <c r="G82" s="347"/>
      <c r="H82" s="347"/>
      <c r="I82" s="125"/>
    </row>
    <row r="83" spans="1:9" ht="60.75" customHeight="1" x14ac:dyDescent="0.2">
      <c r="A83" s="347"/>
      <c r="B83" s="347"/>
      <c r="C83" s="347"/>
      <c r="D83" s="347"/>
      <c r="E83" s="347"/>
      <c r="F83" s="347"/>
      <c r="G83" s="347"/>
      <c r="H83" s="347"/>
      <c r="I83" s="125"/>
    </row>
    <row r="84" spans="1:9" ht="18.75" x14ac:dyDescent="0.3">
      <c r="A84" s="143" t="s">
        <v>347</v>
      </c>
    </row>
    <row r="85" spans="1:9" ht="65.25" customHeight="1" x14ac:dyDescent="0.2">
      <c r="A85" s="347"/>
      <c r="B85" s="347"/>
      <c r="C85" s="347"/>
      <c r="D85" s="347"/>
      <c r="E85" s="347"/>
      <c r="F85" s="347"/>
      <c r="G85" s="347"/>
      <c r="H85" s="347"/>
      <c r="I85" s="125"/>
    </row>
    <row r="86" spans="1:9" ht="60.75" customHeight="1" x14ac:dyDescent="0.2">
      <c r="A86" s="347"/>
      <c r="B86" s="347"/>
      <c r="C86" s="347"/>
      <c r="D86" s="347"/>
      <c r="E86" s="347"/>
      <c r="F86" s="347"/>
      <c r="G86" s="347"/>
      <c r="H86" s="347"/>
      <c r="I86" s="125"/>
    </row>
    <row r="87" spans="1:9" ht="60.75" customHeight="1" x14ac:dyDescent="0.2">
      <c r="A87" s="347"/>
      <c r="B87" s="347"/>
      <c r="C87" s="347"/>
      <c r="D87" s="347"/>
      <c r="E87" s="347"/>
      <c r="F87" s="347"/>
      <c r="G87" s="347"/>
      <c r="H87" s="347"/>
      <c r="I87" s="125"/>
    </row>
    <row r="88" spans="1:9" ht="18.75" x14ac:dyDescent="0.3">
      <c r="A88" s="143" t="s">
        <v>348</v>
      </c>
    </row>
    <row r="89" spans="1:9" ht="65.25" customHeight="1" x14ac:dyDescent="0.2">
      <c r="A89" s="347"/>
      <c r="B89" s="347"/>
      <c r="C89" s="347"/>
      <c r="D89" s="347"/>
      <c r="E89" s="347"/>
      <c r="F89" s="347"/>
      <c r="G89" s="347"/>
      <c r="H89" s="347"/>
      <c r="I89" s="125"/>
    </row>
    <row r="90" spans="1:9" ht="60.75" customHeight="1" x14ac:dyDescent="0.2">
      <c r="A90" s="347"/>
      <c r="B90" s="347"/>
      <c r="C90" s="347"/>
      <c r="D90" s="347"/>
      <c r="E90" s="347"/>
      <c r="F90" s="347"/>
      <c r="G90" s="347"/>
      <c r="H90" s="347"/>
      <c r="I90" s="125"/>
    </row>
    <row r="91" spans="1:9" ht="60.75" customHeight="1" x14ac:dyDescent="0.2">
      <c r="A91" s="347"/>
      <c r="B91" s="347"/>
      <c r="C91" s="347"/>
      <c r="D91" s="347"/>
      <c r="E91" s="347"/>
      <c r="F91" s="347"/>
      <c r="G91" s="347"/>
      <c r="H91" s="347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4SYskaffb+OqsvPhcPUX5pQ2ZuEnf++Oxe56i+AyS5yjOBqJaryaBZ3hYWzP4W5EToqYLQIxgxfOc5o7EGM6Sw==" saltValue="LKTXb9uxv7Jv22OgYZtzxQ==" spinCount="100000" sheet="1" formatCells="0" formatColumns="0" formatRows="0"/>
  <mergeCells count="5">
    <mergeCell ref="A81:H83"/>
    <mergeCell ref="A85:H87"/>
    <mergeCell ref="A89:H91"/>
    <mergeCell ref="G11:H11"/>
    <mergeCell ref="G12:H12"/>
  </mergeCells>
  <phoneticPr fontId="0" type="noConversion"/>
  <dataValidations count="2">
    <dataValidation type="whole" allowBlank="1" showInputMessage="1" showErrorMessage="1" error="Enter a value between 1 and 13" sqref="G10" xr:uid="{00000000-0002-0000-14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1400-000001000000}">
      <formula1>40</formula1>
    </dataValidation>
  </dataValidations>
  <hyperlinks>
    <hyperlink ref="A1" location="'PR sum'!A1" display="Payroll Summary" xr:uid="{00000000-0004-0000-1400-000000000000}"/>
    <hyperlink ref="A2" location="PL!A1" display="P&amp;L" xr:uid="{00000000-0004-0000-1400-000001000000}"/>
  </hyperlinks>
  <printOptions horizontalCentered="1"/>
  <pageMargins left="0.25" right="0.25" top="0.5" bottom="0.25" header="0.17" footer="0.5"/>
  <pageSetup orientation="portrait" r:id="rId1"/>
  <headerFooter alignWithMargins="0"/>
  <rowBreaks count="1" manualBreakCount="1">
    <brk id="72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95"/>
  <sheetViews>
    <sheetView zoomScaleNormal="100" workbookViewId="0">
      <selection activeCell="K30" sqref="K30"/>
    </sheetView>
  </sheetViews>
  <sheetFormatPr defaultColWidth="9.140625" defaultRowHeight="12.75" x14ac:dyDescent="0.2"/>
  <cols>
    <col min="1" max="1" width="11.5703125" customWidth="1"/>
    <col min="2" max="2" width="31" bestFit="1" customWidth="1"/>
    <col min="3" max="3" width="10.28515625" bestFit="1" customWidth="1"/>
    <col min="4" max="4" width="21.57031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382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383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369</v>
      </c>
      <c r="D37" s="285" t="s">
        <v>336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151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151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  <c r="G63" s="280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5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7"/>
      <c r="B81" s="347"/>
      <c r="C81" s="347"/>
      <c r="D81" s="347"/>
      <c r="E81" s="347"/>
      <c r="F81" s="347"/>
      <c r="G81" s="347"/>
      <c r="H81" s="347"/>
      <c r="I81" s="125"/>
    </row>
    <row r="82" spans="1:9" ht="60.75" customHeight="1" x14ac:dyDescent="0.2">
      <c r="A82" s="347"/>
      <c r="B82" s="347"/>
      <c r="C82" s="347"/>
      <c r="D82" s="347"/>
      <c r="E82" s="347"/>
      <c r="F82" s="347"/>
      <c r="G82" s="347"/>
      <c r="H82" s="347"/>
      <c r="I82" s="125"/>
    </row>
    <row r="83" spans="1:9" ht="60.75" customHeight="1" x14ac:dyDescent="0.2">
      <c r="A83" s="347"/>
      <c r="B83" s="347"/>
      <c r="C83" s="347"/>
      <c r="D83" s="347"/>
      <c r="E83" s="347"/>
      <c r="F83" s="347"/>
      <c r="G83" s="347"/>
      <c r="H83" s="347"/>
      <c r="I83" s="125"/>
    </row>
    <row r="84" spans="1:9" ht="18.75" x14ac:dyDescent="0.3">
      <c r="A84" s="143" t="s">
        <v>347</v>
      </c>
    </row>
    <row r="85" spans="1:9" ht="65.25" customHeight="1" x14ac:dyDescent="0.2">
      <c r="A85" s="347"/>
      <c r="B85" s="347"/>
      <c r="C85" s="347"/>
      <c r="D85" s="347"/>
      <c r="E85" s="347"/>
      <c r="F85" s="347"/>
      <c r="G85" s="347"/>
      <c r="H85" s="347"/>
      <c r="I85" s="125"/>
    </row>
    <row r="86" spans="1:9" ht="60.75" customHeight="1" x14ac:dyDescent="0.2">
      <c r="A86" s="347"/>
      <c r="B86" s="347"/>
      <c r="C86" s="347"/>
      <c r="D86" s="347"/>
      <c r="E86" s="347"/>
      <c r="F86" s="347"/>
      <c r="G86" s="347"/>
      <c r="H86" s="347"/>
      <c r="I86" s="125"/>
    </row>
    <row r="87" spans="1:9" ht="60.75" customHeight="1" x14ac:dyDescent="0.2">
      <c r="A87" s="347"/>
      <c r="B87" s="347"/>
      <c r="C87" s="347"/>
      <c r="D87" s="347"/>
      <c r="E87" s="347"/>
      <c r="F87" s="347"/>
      <c r="G87" s="347"/>
      <c r="H87" s="347"/>
      <c r="I87" s="125"/>
    </row>
    <row r="88" spans="1:9" ht="18.75" x14ac:dyDescent="0.3">
      <c r="A88" s="143" t="s">
        <v>348</v>
      </c>
    </row>
    <row r="89" spans="1:9" ht="65.25" customHeight="1" x14ac:dyDescent="0.2">
      <c r="A89" s="347"/>
      <c r="B89" s="347"/>
      <c r="C89" s="347"/>
      <c r="D89" s="347"/>
      <c r="E89" s="347"/>
      <c r="F89" s="347"/>
      <c r="G89" s="347"/>
      <c r="H89" s="347"/>
      <c r="I89" s="125"/>
    </row>
    <row r="90" spans="1:9" ht="60.75" customHeight="1" x14ac:dyDescent="0.2">
      <c r="A90" s="347"/>
      <c r="B90" s="347"/>
      <c r="C90" s="347"/>
      <c r="D90" s="347"/>
      <c r="E90" s="347"/>
      <c r="F90" s="347"/>
      <c r="G90" s="347"/>
      <c r="H90" s="347"/>
      <c r="I90" s="125"/>
    </row>
    <row r="91" spans="1:9" ht="60.75" customHeight="1" x14ac:dyDescent="0.2">
      <c r="A91" s="347"/>
      <c r="B91" s="347"/>
      <c r="C91" s="347"/>
      <c r="D91" s="347"/>
      <c r="E91" s="347"/>
      <c r="F91" s="347"/>
      <c r="G91" s="347"/>
      <c r="H91" s="347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2MneZULOU2XE4LCIYl8YCz3quHLoNkIao2tZg3duYmeo5YlyUoOHMoQjv2BGy0SS0gt1+iduzX9RXdiLBSBu8Q==" saltValue="XNSJDW+Vssdu4UJP0jHUFw==" spinCount="100000" sheet="1" formatCells="0" formatColumns="0" formatRows="0"/>
  <mergeCells count="5">
    <mergeCell ref="A81:H83"/>
    <mergeCell ref="A89:H91"/>
    <mergeCell ref="A85:H87"/>
    <mergeCell ref="G11:H11"/>
    <mergeCell ref="G12:H12"/>
  </mergeCells>
  <phoneticPr fontId="0" type="noConversion"/>
  <dataValidations count="2">
    <dataValidation type="whole" allowBlank="1" showInputMessage="1" showErrorMessage="1" error="Enter a value between 1 and 13" sqref="G10" xr:uid="{00000000-0002-0000-15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1500-000001000000}">
      <formula1>40</formula1>
    </dataValidation>
  </dataValidations>
  <hyperlinks>
    <hyperlink ref="A1" location="'PR sum'!A1" display="Payroll Summary" xr:uid="{00000000-0004-0000-1500-000000000000}"/>
    <hyperlink ref="A2" location="PL!A1" display="P&amp;L" xr:uid="{00000000-0004-0000-1500-000001000000}"/>
  </hyperlinks>
  <printOptions horizontalCentered="1"/>
  <pageMargins left="0.25" right="0.25" top="0.5" bottom="0.25" header="0.22" footer="0.2"/>
  <pageSetup scale="84" orientation="portrait" r:id="rId1"/>
  <headerFooter alignWithMargins="0"/>
  <rowBreaks count="1" manualBreakCount="1">
    <brk id="65" max="7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95"/>
  <sheetViews>
    <sheetView workbookViewId="0">
      <selection activeCell="G64" sqref="G64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0.28515625" bestFit="1" customWidth="1"/>
    <col min="4" max="4" width="21.57031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384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70"/>
      <c r="C36" s="273" t="s">
        <v>383</v>
      </c>
      <c r="D36" s="273"/>
      <c r="E36" s="274" t="s">
        <v>290</v>
      </c>
      <c r="F36" s="152"/>
      <c r="G36" s="153"/>
    </row>
    <row r="37" spans="1:7" x14ac:dyDescent="0.2">
      <c r="A37" s="151"/>
      <c r="B37" s="170"/>
      <c r="C37" s="273" t="s">
        <v>378</v>
      </c>
      <c r="D37" s="273" t="s">
        <v>336</v>
      </c>
      <c r="E37" s="273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278"/>
      <c r="B40" s="278"/>
      <c r="C40" s="278"/>
      <c r="D40" s="278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278"/>
      <c r="B42" s="278"/>
      <c r="C42" s="278"/>
      <c r="D42" s="278"/>
      <c r="E42" s="152"/>
      <c r="F42" s="284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151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151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6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7"/>
      <c r="B81" s="347"/>
      <c r="C81" s="347"/>
      <c r="D81" s="347"/>
      <c r="E81" s="347"/>
      <c r="F81" s="347"/>
      <c r="G81" s="347"/>
      <c r="H81" s="347"/>
      <c r="I81" s="125"/>
    </row>
    <row r="82" spans="1:9" ht="60.75" customHeight="1" x14ac:dyDescent="0.2">
      <c r="A82" s="347"/>
      <c r="B82" s="347"/>
      <c r="C82" s="347"/>
      <c r="D82" s="347"/>
      <c r="E82" s="347"/>
      <c r="F82" s="347"/>
      <c r="G82" s="347"/>
      <c r="H82" s="347"/>
      <c r="I82" s="125"/>
    </row>
    <row r="83" spans="1:9" ht="60.75" customHeight="1" x14ac:dyDescent="0.2">
      <c r="A83" s="347"/>
      <c r="B83" s="347"/>
      <c r="C83" s="347"/>
      <c r="D83" s="347"/>
      <c r="E83" s="347"/>
      <c r="F83" s="347"/>
      <c r="G83" s="347"/>
      <c r="H83" s="347"/>
      <c r="I83" s="125"/>
    </row>
    <row r="84" spans="1:9" ht="18.75" x14ac:dyDescent="0.3">
      <c r="A84" s="143" t="s">
        <v>347</v>
      </c>
    </row>
    <row r="85" spans="1:9" ht="65.25" customHeight="1" x14ac:dyDescent="0.2">
      <c r="A85" s="347"/>
      <c r="B85" s="347"/>
      <c r="C85" s="347"/>
      <c r="D85" s="347"/>
      <c r="E85" s="347"/>
      <c r="F85" s="347"/>
      <c r="G85" s="347"/>
      <c r="H85" s="347"/>
      <c r="I85" s="125"/>
    </row>
    <row r="86" spans="1:9" ht="60.75" customHeight="1" x14ac:dyDescent="0.2">
      <c r="A86" s="347"/>
      <c r="B86" s="347"/>
      <c r="C86" s="347"/>
      <c r="D86" s="347"/>
      <c r="E86" s="347"/>
      <c r="F86" s="347"/>
      <c r="G86" s="347"/>
      <c r="H86" s="347"/>
      <c r="I86" s="125"/>
    </row>
    <row r="87" spans="1:9" ht="60.75" customHeight="1" x14ac:dyDescent="0.2">
      <c r="A87" s="347"/>
      <c r="B87" s="347"/>
      <c r="C87" s="347"/>
      <c r="D87" s="347"/>
      <c r="E87" s="347"/>
      <c r="F87" s="347"/>
      <c r="G87" s="347"/>
      <c r="H87" s="347"/>
      <c r="I87" s="125"/>
    </row>
    <row r="88" spans="1:9" ht="18.75" x14ac:dyDescent="0.3">
      <c r="A88" s="143" t="s">
        <v>348</v>
      </c>
    </row>
    <row r="89" spans="1:9" ht="65.25" customHeight="1" x14ac:dyDescent="0.2">
      <c r="A89" s="347"/>
      <c r="B89" s="347"/>
      <c r="C89" s="347"/>
      <c r="D89" s="347"/>
      <c r="E89" s="347"/>
      <c r="F89" s="347"/>
      <c r="G89" s="347"/>
      <c r="H89" s="347"/>
      <c r="I89" s="125"/>
    </row>
    <row r="90" spans="1:9" ht="60.75" customHeight="1" x14ac:dyDescent="0.2">
      <c r="A90" s="347"/>
      <c r="B90" s="347"/>
      <c r="C90" s="347"/>
      <c r="D90" s="347"/>
      <c r="E90" s="347"/>
      <c r="F90" s="347"/>
      <c r="G90" s="347"/>
      <c r="H90" s="347"/>
      <c r="I90" s="125"/>
    </row>
    <row r="91" spans="1:9" ht="60.75" customHeight="1" x14ac:dyDescent="0.2">
      <c r="A91" s="347"/>
      <c r="B91" s="347"/>
      <c r="C91" s="347"/>
      <c r="D91" s="347"/>
      <c r="E91" s="347"/>
      <c r="F91" s="347"/>
      <c r="G91" s="347"/>
      <c r="H91" s="347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g3h4UVi0P3ayToMK3GLvcZ20ThDup6WuXPiBPS27ErZmznB5dHHerOJ9yUmK7N8c7gSIcBnZMIQ7sExA0KYJiw==" saltValue="nhXqF79eoVnMwzS01ASSTA==" spinCount="100000" sheet="1" formatCells="0" formatColumns="0" formatRows="0"/>
  <mergeCells count="5">
    <mergeCell ref="A81:H83"/>
    <mergeCell ref="A85:H87"/>
    <mergeCell ref="A89:H91"/>
    <mergeCell ref="G11:H11"/>
    <mergeCell ref="G12:H12"/>
  </mergeCells>
  <phoneticPr fontId="0" type="noConversion"/>
  <dataValidations count="2">
    <dataValidation type="whole" allowBlank="1" showInputMessage="1" showErrorMessage="1" error="Enter a value between 1 and 13" sqref="G10" xr:uid="{00000000-0002-0000-16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1600-000001000000}">
      <formula1>40</formula1>
    </dataValidation>
  </dataValidations>
  <hyperlinks>
    <hyperlink ref="A1" location="'PR sum'!A1" display="Payroll Summary" xr:uid="{00000000-0004-0000-1600-000000000000}"/>
    <hyperlink ref="A2" location="PL!A1" display="P&amp;L" xr:uid="{00000000-0004-0000-1600-000001000000}"/>
  </hyperlinks>
  <printOptions horizontalCentered="1"/>
  <pageMargins left="0.25" right="0.25" top="0.5" bottom="0.25" header="0.17" footer="0.25"/>
  <pageSetup scale="86" orientation="portrait" r:id="rId1"/>
  <headerFooter alignWithMargins="0"/>
  <rowBreaks count="1" manualBreakCount="1">
    <brk id="72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95"/>
  <sheetViews>
    <sheetView workbookViewId="0">
      <selection activeCell="K62" sqref="K62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0.28515625" bestFit="1" customWidth="1"/>
    <col min="4" max="4" width="22.140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385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383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369</v>
      </c>
      <c r="D37" s="285" t="s">
        <v>370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278"/>
      <c r="B42" s="278"/>
      <c r="C42" s="278"/>
      <c r="D42" s="278"/>
      <c r="E42" s="152"/>
      <c r="F42" s="284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151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151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A59" s="126"/>
      <c r="E59" s="127"/>
      <c r="F59" s="127"/>
    </row>
    <row r="60" spans="1:7" x14ac:dyDescent="0.2">
      <c r="A60" s="289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7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7"/>
      <c r="B81" s="347"/>
      <c r="C81" s="347"/>
      <c r="D81" s="347"/>
      <c r="E81" s="347"/>
      <c r="F81" s="347"/>
      <c r="G81" s="347"/>
      <c r="H81" s="347"/>
      <c r="I81" s="125"/>
    </row>
    <row r="82" spans="1:9" ht="60.75" customHeight="1" x14ac:dyDescent="0.2">
      <c r="A82" s="347"/>
      <c r="B82" s="347"/>
      <c r="C82" s="347"/>
      <c r="D82" s="347"/>
      <c r="E82" s="347"/>
      <c r="F82" s="347"/>
      <c r="G82" s="347"/>
      <c r="H82" s="347"/>
      <c r="I82" s="125"/>
    </row>
    <row r="83" spans="1:9" ht="60.75" customHeight="1" x14ac:dyDescent="0.2">
      <c r="A83" s="347"/>
      <c r="B83" s="347"/>
      <c r="C83" s="347"/>
      <c r="D83" s="347"/>
      <c r="E83" s="347"/>
      <c r="F83" s="347"/>
      <c r="G83" s="347"/>
      <c r="H83" s="347"/>
      <c r="I83" s="125"/>
    </row>
    <row r="84" spans="1:9" ht="18.75" x14ac:dyDescent="0.3">
      <c r="A84" s="143" t="s">
        <v>347</v>
      </c>
    </row>
    <row r="85" spans="1:9" ht="65.25" customHeight="1" x14ac:dyDescent="0.2">
      <c r="A85" s="347"/>
      <c r="B85" s="347"/>
      <c r="C85" s="347"/>
      <c r="D85" s="347"/>
      <c r="E85" s="347"/>
      <c r="F85" s="347"/>
      <c r="G85" s="347"/>
      <c r="H85" s="347"/>
      <c r="I85" s="125"/>
    </row>
    <row r="86" spans="1:9" ht="60.75" customHeight="1" x14ac:dyDescent="0.2">
      <c r="A86" s="347"/>
      <c r="B86" s="347"/>
      <c r="C86" s="347"/>
      <c r="D86" s="347"/>
      <c r="E86" s="347"/>
      <c r="F86" s="347"/>
      <c r="G86" s="347"/>
      <c r="H86" s="347"/>
      <c r="I86" s="125"/>
    </row>
    <row r="87" spans="1:9" ht="60.75" customHeight="1" x14ac:dyDescent="0.2">
      <c r="A87" s="347"/>
      <c r="B87" s="347"/>
      <c r="C87" s="347"/>
      <c r="D87" s="347"/>
      <c r="E87" s="347"/>
      <c r="F87" s="347"/>
      <c r="G87" s="347"/>
      <c r="H87" s="347"/>
      <c r="I87" s="125"/>
    </row>
    <row r="88" spans="1:9" ht="18.75" x14ac:dyDescent="0.3">
      <c r="A88" s="143" t="s">
        <v>348</v>
      </c>
    </row>
    <row r="89" spans="1:9" ht="65.25" customHeight="1" x14ac:dyDescent="0.2">
      <c r="A89" s="347"/>
      <c r="B89" s="347"/>
      <c r="C89" s="347"/>
      <c r="D89" s="347"/>
      <c r="E89" s="347"/>
      <c r="F89" s="347"/>
      <c r="G89" s="347"/>
      <c r="H89" s="347"/>
      <c r="I89" s="125"/>
    </row>
    <row r="90" spans="1:9" ht="60.75" customHeight="1" x14ac:dyDescent="0.2">
      <c r="A90" s="347"/>
      <c r="B90" s="347"/>
      <c r="C90" s="347"/>
      <c r="D90" s="347"/>
      <c r="E90" s="347"/>
      <c r="F90" s="347"/>
      <c r="G90" s="347"/>
      <c r="H90" s="347"/>
      <c r="I90" s="125"/>
    </row>
    <row r="91" spans="1:9" ht="60.75" customHeight="1" x14ac:dyDescent="0.2">
      <c r="A91" s="347"/>
      <c r="B91" s="347"/>
      <c r="C91" s="347"/>
      <c r="D91" s="347"/>
      <c r="E91" s="347"/>
      <c r="F91" s="347"/>
      <c r="G91" s="347"/>
      <c r="H91" s="347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/sPMCqiRbULi+FUddmAUaFjwmhRRiEt6NJM5dZqc9eZYqZmiVnSIclJ+naYQIHrg8gtNHcnVkBqnf1CLdooqLA==" saltValue="BCNbRXbLSN30Y+1ta59rJg==" spinCount="100000" sheet="1" formatCells="0" formatColumns="0" formatRows="0"/>
  <mergeCells count="5">
    <mergeCell ref="A81:H83"/>
    <mergeCell ref="A85:H87"/>
    <mergeCell ref="A89:H91"/>
    <mergeCell ref="G11:H11"/>
    <mergeCell ref="G12:H12"/>
  </mergeCells>
  <phoneticPr fontId="0" type="noConversion"/>
  <dataValidations count="2">
    <dataValidation type="whole" allowBlank="1" showInputMessage="1" showErrorMessage="1" error="Enter a value between 1 and 13" sqref="G10" xr:uid="{00000000-0002-0000-17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1700-000001000000}">
      <formula1>40</formula1>
    </dataValidation>
  </dataValidations>
  <hyperlinks>
    <hyperlink ref="A1" location="'PR sum'!A1" display="Payroll Summary" xr:uid="{00000000-0004-0000-1700-000000000000}"/>
    <hyperlink ref="A2" location="PL!A1" display="P&amp;L" xr:uid="{00000000-0004-0000-1700-000001000000}"/>
  </hyperlinks>
  <printOptions horizontalCentered="1"/>
  <pageMargins left="0.25" right="0.25" top="0.5" bottom="0.25" header="0.22" footer="0.5"/>
  <pageSetup scale="86" orientation="portrait" r:id="rId1"/>
  <headerFooter alignWithMargins="0"/>
  <rowBreaks count="2" manualBreakCount="2">
    <brk id="65" max="7" man="1"/>
    <brk id="72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95"/>
  <sheetViews>
    <sheetView workbookViewId="0">
      <selection activeCell="I30" sqref="I30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0.28515625" bestFit="1" customWidth="1"/>
    <col min="4" max="4" width="22.140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386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368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369</v>
      </c>
      <c r="D37" s="285" t="s">
        <v>370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151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272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A59" s="126"/>
      <c r="E59" s="127"/>
      <c r="F59" s="127"/>
    </row>
    <row r="60" spans="1:7" x14ac:dyDescent="0.2">
      <c r="A60" s="289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91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8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7"/>
      <c r="B81" s="347"/>
      <c r="C81" s="347"/>
      <c r="D81" s="347"/>
      <c r="E81" s="347"/>
      <c r="F81" s="347"/>
      <c r="G81" s="347"/>
      <c r="H81" s="347"/>
      <c r="I81" s="125"/>
    </row>
    <row r="82" spans="1:9" ht="60.75" customHeight="1" x14ac:dyDescent="0.2">
      <c r="A82" s="347"/>
      <c r="B82" s="347"/>
      <c r="C82" s="347"/>
      <c r="D82" s="347"/>
      <c r="E82" s="347"/>
      <c r="F82" s="347"/>
      <c r="G82" s="347"/>
      <c r="H82" s="347"/>
      <c r="I82" s="125"/>
    </row>
    <row r="83" spans="1:9" ht="60.75" customHeight="1" x14ac:dyDescent="0.2">
      <c r="A83" s="347"/>
      <c r="B83" s="347"/>
      <c r="C83" s="347"/>
      <c r="D83" s="347"/>
      <c r="E83" s="347"/>
      <c r="F83" s="347"/>
      <c r="G83" s="347"/>
      <c r="H83" s="347"/>
      <c r="I83" s="125"/>
    </row>
    <row r="84" spans="1:9" ht="18.75" x14ac:dyDescent="0.3">
      <c r="A84" s="143" t="s">
        <v>347</v>
      </c>
    </row>
    <row r="85" spans="1:9" ht="65.25" customHeight="1" x14ac:dyDescent="0.2">
      <c r="A85" s="347"/>
      <c r="B85" s="347"/>
      <c r="C85" s="347"/>
      <c r="D85" s="347"/>
      <c r="E85" s="347"/>
      <c r="F85" s="347"/>
      <c r="G85" s="347"/>
      <c r="H85" s="347"/>
      <c r="I85" s="125"/>
    </row>
    <row r="86" spans="1:9" ht="60.75" customHeight="1" x14ac:dyDescent="0.2">
      <c r="A86" s="347"/>
      <c r="B86" s="347"/>
      <c r="C86" s="347"/>
      <c r="D86" s="347"/>
      <c r="E86" s="347"/>
      <c r="F86" s="347"/>
      <c r="G86" s="347"/>
      <c r="H86" s="347"/>
      <c r="I86" s="125"/>
    </row>
    <row r="87" spans="1:9" ht="60.75" customHeight="1" x14ac:dyDescent="0.2">
      <c r="A87" s="347"/>
      <c r="B87" s="347"/>
      <c r="C87" s="347"/>
      <c r="D87" s="347"/>
      <c r="E87" s="347"/>
      <c r="F87" s="347"/>
      <c r="G87" s="347"/>
      <c r="H87" s="347"/>
      <c r="I87" s="125"/>
    </row>
    <row r="88" spans="1:9" ht="18.75" x14ac:dyDescent="0.3">
      <c r="A88" s="143" t="s">
        <v>348</v>
      </c>
    </row>
    <row r="89" spans="1:9" ht="65.25" customHeight="1" x14ac:dyDescent="0.2">
      <c r="A89" s="347"/>
      <c r="B89" s="347"/>
      <c r="C89" s="347"/>
      <c r="D89" s="347"/>
      <c r="E89" s="347"/>
      <c r="F89" s="347"/>
      <c r="G89" s="347"/>
      <c r="H89" s="347"/>
      <c r="I89" s="125"/>
    </row>
    <row r="90" spans="1:9" ht="60.75" customHeight="1" x14ac:dyDescent="0.2">
      <c r="A90" s="347"/>
      <c r="B90" s="347"/>
      <c r="C90" s="347"/>
      <c r="D90" s="347"/>
      <c r="E90" s="347"/>
      <c r="F90" s="347"/>
      <c r="G90" s="347"/>
      <c r="H90" s="347"/>
      <c r="I90" s="125"/>
    </row>
    <row r="91" spans="1:9" ht="60.75" customHeight="1" x14ac:dyDescent="0.2">
      <c r="A91" s="347"/>
      <c r="B91" s="347"/>
      <c r="C91" s="347"/>
      <c r="D91" s="347"/>
      <c r="E91" s="347"/>
      <c r="F91" s="347"/>
      <c r="G91" s="347"/>
      <c r="H91" s="347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a4z6JA5vXrvBII83/pebFOqQErLXX/UOwYr1W1ph466X4E3z5ctN/ELOklbWOZb2FOoJ3ocQpOEFJrBjkSxgtg==" saltValue="eZEsrzOjKUH/awjcrdVQqg==" spinCount="100000" sheet="1" formatCells="0" formatColumns="0" formatRows="0"/>
  <mergeCells count="5">
    <mergeCell ref="A81:H83"/>
    <mergeCell ref="A85:H87"/>
    <mergeCell ref="A89:H91"/>
    <mergeCell ref="G11:H11"/>
    <mergeCell ref="G12:H12"/>
  </mergeCells>
  <phoneticPr fontId="0" type="noConversion"/>
  <dataValidations count="2">
    <dataValidation type="whole" allowBlank="1" showInputMessage="1" showErrorMessage="1" error="Enter a value between 1 and 13" sqref="G10" xr:uid="{00000000-0002-0000-18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1800-000001000000}">
      <formula1>40</formula1>
    </dataValidation>
  </dataValidations>
  <hyperlinks>
    <hyperlink ref="A1" location="'PR sum'!A1" display="Payroll Summary" xr:uid="{00000000-0004-0000-1800-000000000000}"/>
    <hyperlink ref="A2" location="PL!A1" display="P&amp;L" xr:uid="{00000000-0004-0000-1800-000001000000}"/>
  </hyperlinks>
  <printOptions horizontalCentered="1"/>
  <pageMargins left="0.25" right="0.25" top="0.5" bottom="0.25" header="0.5" footer="0.5"/>
  <pageSetup scale="86" orientation="portrait" r:id="rId1"/>
  <headerFooter alignWithMargins="0"/>
  <rowBreaks count="1" manualBreakCount="1">
    <brk id="65" max="7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95"/>
  <sheetViews>
    <sheetView workbookViewId="0">
      <selection activeCell="G64" sqref="G64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0.28515625" bestFit="1" customWidth="1"/>
    <col min="4" max="4" width="22.140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387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368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369</v>
      </c>
      <c r="D37" s="285" t="s">
        <v>370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272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272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A59" s="126"/>
      <c r="E59" s="127"/>
      <c r="F59" s="127"/>
    </row>
    <row r="60" spans="1:7" x14ac:dyDescent="0.2">
      <c r="A60" s="289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9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7"/>
      <c r="B81" s="347"/>
      <c r="C81" s="347"/>
      <c r="D81" s="347"/>
      <c r="E81" s="347"/>
      <c r="F81" s="347"/>
      <c r="G81" s="347"/>
      <c r="H81" s="347"/>
      <c r="I81" s="125"/>
    </row>
    <row r="82" spans="1:9" ht="60.75" customHeight="1" x14ac:dyDescent="0.2">
      <c r="A82" s="347"/>
      <c r="B82" s="347"/>
      <c r="C82" s="347"/>
      <c r="D82" s="347"/>
      <c r="E82" s="347"/>
      <c r="F82" s="347"/>
      <c r="G82" s="347"/>
      <c r="H82" s="347"/>
      <c r="I82" s="125"/>
    </row>
    <row r="83" spans="1:9" ht="60.75" customHeight="1" x14ac:dyDescent="0.2">
      <c r="A83" s="347"/>
      <c r="B83" s="347"/>
      <c r="C83" s="347"/>
      <c r="D83" s="347"/>
      <c r="E83" s="347"/>
      <c r="F83" s="347"/>
      <c r="G83" s="347"/>
      <c r="H83" s="347"/>
      <c r="I83" s="125"/>
    </row>
    <row r="84" spans="1:9" ht="18.75" x14ac:dyDescent="0.3">
      <c r="A84" s="143" t="s">
        <v>347</v>
      </c>
    </row>
    <row r="85" spans="1:9" ht="65.25" customHeight="1" x14ac:dyDescent="0.2">
      <c r="A85" s="347"/>
      <c r="B85" s="347"/>
      <c r="C85" s="347"/>
      <c r="D85" s="347"/>
      <c r="E85" s="347"/>
      <c r="F85" s="347"/>
      <c r="G85" s="347"/>
      <c r="H85" s="347"/>
      <c r="I85" s="125"/>
    </row>
    <row r="86" spans="1:9" ht="60.75" customHeight="1" x14ac:dyDescent="0.2">
      <c r="A86" s="347"/>
      <c r="B86" s="347"/>
      <c r="C86" s="347"/>
      <c r="D86" s="347"/>
      <c r="E86" s="347"/>
      <c r="F86" s="347"/>
      <c r="G86" s="347"/>
      <c r="H86" s="347"/>
      <c r="I86" s="125"/>
    </row>
    <row r="87" spans="1:9" ht="60.75" customHeight="1" x14ac:dyDescent="0.2">
      <c r="A87" s="347"/>
      <c r="B87" s="347"/>
      <c r="C87" s="347"/>
      <c r="D87" s="347"/>
      <c r="E87" s="347"/>
      <c r="F87" s="347"/>
      <c r="G87" s="347"/>
      <c r="H87" s="347"/>
      <c r="I87" s="125"/>
    </row>
    <row r="88" spans="1:9" ht="18.75" x14ac:dyDescent="0.3">
      <c r="A88" s="143" t="s">
        <v>348</v>
      </c>
    </row>
    <row r="89" spans="1:9" ht="65.25" customHeight="1" x14ac:dyDescent="0.2">
      <c r="A89" s="347"/>
      <c r="B89" s="347"/>
      <c r="C89" s="347"/>
      <c r="D89" s="347"/>
      <c r="E89" s="347"/>
      <c r="F89" s="347"/>
      <c r="G89" s="347"/>
      <c r="H89" s="347"/>
      <c r="I89" s="125"/>
    </row>
    <row r="90" spans="1:9" ht="60.75" customHeight="1" x14ac:dyDescent="0.2">
      <c r="A90" s="347"/>
      <c r="B90" s="347"/>
      <c r="C90" s="347"/>
      <c r="D90" s="347"/>
      <c r="E90" s="347"/>
      <c r="F90" s="347"/>
      <c r="G90" s="347"/>
      <c r="H90" s="347"/>
      <c r="I90" s="125"/>
    </row>
    <row r="91" spans="1:9" ht="60.75" customHeight="1" x14ac:dyDescent="0.2">
      <c r="A91" s="347"/>
      <c r="B91" s="347"/>
      <c r="C91" s="347"/>
      <c r="D91" s="347"/>
      <c r="E91" s="347"/>
      <c r="F91" s="347"/>
      <c r="G91" s="347"/>
      <c r="H91" s="347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q1KgAmfXYJRMNxFjbILr+0D1/ycw7ssqB+3g/yE9i1vjzAKFo7EoUWtsttzHStWAagSwoYQqRjSj9H9zz+TjNQ==" saltValue="bcYfgAnfN1sXASpViIyj1A==" spinCount="100000" sheet="1" formatCells="0" formatColumns="0" formatRows="0"/>
  <mergeCells count="5">
    <mergeCell ref="A81:H83"/>
    <mergeCell ref="A85:H87"/>
    <mergeCell ref="A89:H91"/>
    <mergeCell ref="G11:H11"/>
    <mergeCell ref="G12:H12"/>
  </mergeCells>
  <phoneticPr fontId="0" type="noConversion"/>
  <dataValidations count="2">
    <dataValidation type="whole" allowBlank="1" showInputMessage="1" showErrorMessage="1" error="Enter a value between 1 and 13" sqref="G10" xr:uid="{00000000-0002-0000-19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1900-000001000000}">
      <formula1>40</formula1>
    </dataValidation>
  </dataValidations>
  <hyperlinks>
    <hyperlink ref="A1" location="'PR sum'!A1" display="Payroll Summary" xr:uid="{00000000-0004-0000-1900-000000000000}"/>
    <hyperlink ref="A2" location="PL!A1" display="P&amp;L" xr:uid="{00000000-0004-0000-1900-000001000000}"/>
  </hyperlinks>
  <printOptions horizontalCentered="1"/>
  <pageMargins left="0.25" right="0.25" top="0.5" bottom="0.25" header="0.5" footer="0.5"/>
  <pageSetup scale="86" orientation="portrait" r:id="rId1"/>
  <headerFooter alignWithMargins="0"/>
  <rowBreaks count="2" manualBreakCount="2">
    <brk id="65" max="7" man="1"/>
    <brk id="72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95"/>
  <sheetViews>
    <sheetView workbookViewId="0">
      <selection activeCell="J30" sqref="J30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0.28515625" bestFit="1" customWidth="1"/>
    <col min="4" max="4" width="21.57031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388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>
        <v>44</v>
      </c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208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208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383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369</v>
      </c>
      <c r="D37" s="285" t="s">
        <v>370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284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272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272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10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7"/>
      <c r="B81" s="347"/>
      <c r="C81" s="347"/>
      <c r="D81" s="347"/>
      <c r="E81" s="347"/>
      <c r="F81" s="347"/>
      <c r="G81" s="347"/>
      <c r="H81" s="347"/>
      <c r="I81" s="125"/>
    </row>
    <row r="82" spans="1:9" ht="60.75" customHeight="1" x14ac:dyDescent="0.2">
      <c r="A82" s="347"/>
      <c r="B82" s="347"/>
      <c r="C82" s="347"/>
      <c r="D82" s="347"/>
      <c r="E82" s="347"/>
      <c r="F82" s="347"/>
      <c r="G82" s="347"/>
      <c r="H82" s="347"/>
      <c r="I82" s="125"/>
    </row>
    <row r="83" spans="1:9" ht="60.75" customHeight="1" x14ac:dyDescent="0.2">
      <c r="A83" s="347"/>
      <c r="B83" s="347"/>
      <c r="C83" s="347"/>
      <c r="D83" s="347"/>
      <c r="E83" s="347"/>
      <c r="F83" s="347"/>
      <c r="G83" s="347"/>
      <c r="H83" s="347"/>
      <c r="I83" s="125"/>
    </row>
    <row r="84" spans="1:9" ht="18.75" x14ac:dyDescent="0.3">
      <c r="A84" s="143" t="s">
        <v>347</v>
      </c>
    </row>
    <row r="85" spans="1:9" ht="65.25" customHeight="1" x14ac:dyDescent="0.2">
      <c r="A85" s="347"/>
      <c r="B85" s="347"/>
      <c r="C85" s="347"/>
      <c r="D85" s="347"/>
      <c r="E85" s="347"/>
      <c r="F85" s="347"/>
      <c r="G85" s="347"/>
      <c r="H85" s="347"/>
      <c r="I85" s="125"/>
    </row>
    <row r="86" spans="1:9" ht="60.75" customHeight="1" x14ac:dyDescent="0.2">
      <c r="A86" s="347"/>
      <c r="B86" s="347"/>
      <c r="C86" s="347"/>
      <c r="D86" s="347"/>
      <c r="E86" s="347"/>
      <c r="F86" s="347"/>
      <c r="G86" s="347"/>
      <c r="H86" s="347"/>
      <c r="I86" s="125"/>
    </row>
    <row r="87" spans="1:9" ht="60.75" customHeight="1" x14ac:dyDescent="0.2">
      <c r="A87" s="347"/>
      <c r="B87" s="347"/>
      <c r="C87" s="347"/>
      <c r="D87" s="347"/>
      <c r="E87" s="347"/>
      <c r="F87" s="347"/>
      <c r="G87" s="347"/>
      <c r="H87" s="347"/>
      <c r="I87" s="125"/>
    </row>
    <row r="88" spans="1:9" ht="18.75" x14ac:dyDescent="0.3">
      <c r="A88" s="143" t="s">
        <v>348</v>
      </c>
    </row>
    <row r="89" spans="1:9" ht="65.25" customHeight="1" x14ac:dyDescent="0.2">
      <c r="A89" s="347"/>
      <c r="B89" s="347"/>
      <c r="C89" s="347"/>
      <c r="D89" s="347"/>
      <c r="E89" s="347"/>
      <c r="F89" s="347"/>
      <c r="G89" s="347"/>
      <c r="H89" s="347"/>
      <c r="I89" s="125"/>
    </row>
    <row r="90" spans="1:9" ht="60.75" customHeight="1" x14ac:dyDescent="0.2">
      <c r="A90" s="347"/>
      <c r="B90" s="347"/>
      <c r="C90" s="347"/>
      <c r="D90" s="347"/>
      <c r="E90" s="347"/>
      <c r="F90" s="347"/>
      <c r="G90" s="347"/>
      <c r="H90" s="347"/>
      <c r="I90" s="125"/>
    </row>
    <row r="91" spans="1:9" ht="60.75" customHeight="1" x14ac:dyDescent="0.2">
      <c r="A91" s="347"/>
      <c r="B91" s="347"/>
      <c r="C91" s="347"/>
      <c r="D91" s="347"/>
      <c r="E91" s="347"/>
      <c r="F91" s="347"/>
      <c r="G91" s="347"/>
      <c r="H91" s="347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W7h6l2KsK4x3VpRuVURLS0X2VFpKhibw2sXEnPdXKN8Mf05VjUZg4T1w4Mow/ImS/IwPDR413YEv4JkHXqZm1Q==" saltValue="FdGLoV2oZgh4xaVwC9L4jQ==" spinCount="100000" sheet="1" formatCells="0" formatColumns="0" formatRows="0"/>
  <mergeCells count="5">
    <mergeCell ref="A81:H83"/>
    <mergeCell ref="A85:H87"/>
    <mergeCell ref="A89:H91"/>
    <mergeCell ref="G11:H11"/>
    <mergeCell ref="G12:H12"/>
  </mergeCells>
  <phoneticPr fontId="0" type="noConversion"/>
  <dataValidations count="2">
    <dataValidation type="whole" allowBlank="1" showInputMessage="1" showErrorMessage="1" error="Enter a value between 1 and 13" sqref="G10" xr:uid="{00000000-0002-0000-1A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1A00-000001000000}">
      <formula1>40</formula1>
    </dataValidation>
  </dataValidations>
  <hyperlinks>
    <hyperlink ref="A1" location="'PR sum'!A1" display="Payroll Summary" xr:uid="{00000000-0004-0000-1A00-000000000000}"/>
    <hyperlink ref="A2" location="PL!A1" display="P&amp;L" xr:uid="{00000000-0004-0000-1A00-000001000000}"/>
  </hyperlinks>
  <printOptions horizontalCentered="1"/>
  <pageMargins left="0.25" right="0.25" top="0.5" bottom="0.25" header="0.5" footer="0.5"/>
  <pageSetup scale="86" orientation="portrait" r:id="rId1"/>
  <headerFooter alignWithMargins="0"/>
  <rowBreaks count="1" manualBreakCount="1">
    <brk id="72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95"/>
  <sheetViews>
    <sheetView workbookViewId="0">
      <selection activeCell="I64" sqref="I64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0.28515625" bestFit="1" customWidth="1"/>
    <col min="4" max="4" width="21.57031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389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87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383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369</v>
      </c>
      <c r="D37" s="285" t="s">
        <v>336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272"/>
      <c r="B51" s="151"/>
      <c r="C51" s="151"/>
      <c r="D51" s="151"/>
      <c r="E51" s="152"/>
      <c r="F51" s="152"/>
      <c r="G51" s="152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272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11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7"/>
      <c r="B81" s="347"/>
      <c r="C81" s="347"/>
      <c r="D81" s="347"/>
      <c r="E81" s="347"/>
      <c r="F81" s="347"/>
      <c r="G81" s="347"/>
      <c r="H81" s="347"/>
      <c r="I81" s="125"/>
    </row>
    <row r="82" spans="1:9" ht="60.75" customHeight="1" x14ac:dyDescent="0.2">
      <c r="A82" s="347"/>
      <c r="B82" s="347"/>
      <c r="C82" s="347"/>
      <c r="D82" s="347"/>
      <c r="E82" s="347"/>
      <c r="F82" s="347"/>
      <c r="G82" s="347"/>
      <c r="H82" s="347"/>
      <c r="I82" s="125"/>
    </row>
    <row r="83" spans="1:9" ht="60.75" customHeight="1" x14ac:dyDescent="0.2">
      <c r="A83" s="347"/>
      <c r="B83" s="347"/>
      <c r="C83" s="347"/>
      <c r="D83" s="347"/>
      <c r="E83" s="347"/>
      <c r="F83" s="347"/>
      <c r="G83" s="347"/>
      <c r="H83" s="347"/>
      <c r="I83" s="125"/>
    </row>
    <row r="84" spans="1:9" ht="18.75" x14ac:dyDescent="0.3">
      <c r="A84" s="143" t="s">
        <v>347</v>
      </c>
    </row>
    <row r="85" spans="1:9" ht="65.25" customHeight="1" x14ac:dyDescent="0.2">
      <c r="A85" s="347"/>
      <c r="B85" s="347"/>
      <c r="C85" s="347"/>
      <c r="D85" s="347"/>
      <c r="E85" s="347"/>
      <c r="F85" s="347"/>
      <c r="G85" s="347"/>
      <c r="H85" s="347"/>
      <c r="I85" s="125"/>
    </row>
    <row r="86" spans="1:9" ht="60.75" customHeight="1" x14ac:dyDescent="0.2">
      <c r="A86" s="347"/>
      <c r="B86" s="347"/>
      <c r="C86" s="347"/>
      <c r="D86" s="347"/>
      <c r="E86" s="347"/>
      <c r="F86" s="347"/>
      <c r="G86" s="347"/>
      <c r="H86" s="347"/>
      <c r="I86" s="125"/>
    </row>
    <row r="87" spans="1:9" ht="60.75" customHeight="1" x14ac:dyDescent="0.2">
      <c r="A87" s="347"/>
      <c r="B87" s="347"/>
      <c r="C87" s="347"/>
      <c r="D87" s="347"/>
      <c r="E87" s="347"/>
      <c r="F87" s="347"/>
      <c r="G87" s="347"/>
      <c r="H87" s="347"/>
      <c r="I87" s="125"/>
    </row>
    <row r="88" spans="1:9" ht="18.75" x14ac:dyDescent="0.3">
      <c r="A88" s="143" t="s">
        <v>348</v>
      </c>
    </row>
    <row r="89" spans="1:9" ht="65.25" customHeight="1" x14ac:dyDescent="0.2">
      <c r="A89" s="347"/>
      <c r="B89" s="347"/>
      <c r="C89" s="347"/>
      <c r="D89" s="347"/>
      <c r="E89" s="347"/>
      <c r="F89" s="347"/>
      <c r="G89" s="347"/>
      <c r="H89" s="347"/>
      <c r="I89" s="125"/>
    </row>
    <row r="90" spans="1:9" ht="60.75" customHeight="1" x14ac:dyDescent="0.2">
      <c r="A90" s="347"/>
      <c r="B90" s="347"/>
      <c r="C90" s="347"/>
      <c r="D90" s="347"/>
      <c r="E90" s="347"/>
      <c r="F90" s="347"/>
      <c r="G90" s="347"/>
      <c r="H90" s="347"/>
      <c r="I90" s="125"/>
    </row>
    <row r="91" spans="1:9" ht="60.75" customHeight="1" x14ac:dyDescent="0.2">
      <c r="A91" s="347"/>
      <c r="B91" s="347"/>
      <c r="C91" s="347"/>
      <c r="D91" s="347"/>
      <c r="E91" s="347"/>
      <c r="F91" s="347"/>
      <c r="G91" s="347"/>
      <c r="H91" s="347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zxXBxRTvBTG/e3iVpb7ZyLx5huba2fr+jOFl+0Fu9DsiBtEh7NQ5WwFnxBVy/+hWN4g5m2yZ1cWM8V0ogr0PWw==" saltValue="MbJTX1dwhujSf+fZaIKbLw==" spinCount="100000" sheet="1" formatCells="0" formatColumns="0" formatRows="0"/>
  <mergeCells count="5">
    <mergeCell ref="A81:H83"/>
    <mergeCell ref="A85:H87"/>
    <mergeCell ref="A89:H91"/>
    <mergeCell ref="G11:H11"/>
    <mergeCell ref="G12:H12"/>
  </mergeCells>
  <dataValidations count="2">
    <dataValidation type="whole" allowBlank="1" showInputMessage="1" showErrorMessage="1" error="Enter a value between 1 and 13" sqref="G10" xr:uid="{00000000-0002-0000-1B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1B00-000001000000}">
      <formula1>40</formula1>
    </dataValidation>
  </dataValidations>
  <hyperlinks>
    <hyperlink ref="A1" location="'PR sum'!A1" display="Payroll Summary" xr:uid="{00000000-0004-0000-1B00-000000000000}"/>
    <hyperlink ref="A2" location="PL!A1" display="P&amp;L" xr:uid="{00000000-0004-0000-1B00-000001000000}"/>
  </hyperlinks>
  <printOptions horizontalCentered="1"/>
  <pageMargins left="0.25" right="0.25" top="0.5" bottom="0.25" header="0.5" footer="0.5"/>
  <pageSetup scale="86" orientation="portrait" r:id="rId1"/>
  <headerFooter alignWithMargins="0"/>
  <rowBreaks count="1" manualBreakCount="1">
    <brk id="72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95"/>
  <sheetViews>
    <sheetView workbookViewId="0">
      <selection activeCell="J64" sqref="J64"/>
    </sheetView>
  </sheetViews>
  <sheetFormatPr defaultColWidth="9.140625" defaultRowHeight="12.75" x14ac:dyDescent="0.2"/>
  <cols>
    <col min="1" max="1" width="12.28515625" customWidth="1"/>
    <col min="2" max="2" width="18" bestFit="1" customWidth="1"/>
    <col min="3" max="3" width="20.85546875" bestFit="1" customWidth="1"/>
    <col min="4" max="4" width="21.57031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390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368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378</v>
      </c>
      <c r="D37" s="285" t="s">
        <v>370</v>
      </c>
      <c r="E37" s="285" t="s">
        <v>378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272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272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12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7"/>
      <c r="B81" s="347"/>
      <c r="C81" s="347"/>
      <c r="D81" s="347"/>
      <c r="E81" s="347"/>
      <c r="F81" s="347"/>
      <c r="G81" s="347"/>
      <c r="H81" s="347"/>
      <c r="I81" s="125"/>
    </row>
    <row r="82" spans="1:9" ht="60.75" customHeight="1" x14ac:dyDescent="0.2">
      <c r="A82" s="347"/>
      <c r="B82" s="347"/>
      <c r="C82" s="347"/>
      <c r="D82" s="347"/>
      <c r="E82" s="347"/>
      <c r="F82" s="347"/>
      <c r="G82" s="347"/>
      <c r="H82" s="347"/>
      <c r="I82" s="125"/>
    </row>
    <row r="83" spans="1:9" ht="60.75" customHeight="1" x14ac:dyDescent="0.2">
      <c r="A83" s="347"/>
      <c r="B83" s="347"/>
      <c r="C83" s="347"/>
      <c r="D83" s="347"/>
      <c r="E83" s="347"/>
      <c r="F83" s="347"/>
      <c r="G83" s="347"/>
      <c r="H83" s="347"/>
      <c r="I83" s="125"/>
    </row>
    <row r="84" spans="1:9" ht="18.75" x14ac:dyDescent="0.3">
      <c r="A84" s="143" t="s">
        <v>347</v>
      </c>
    </row>
    <row r="85" spans="1:9" ht="65.25" customHeight="1" x14ac:dyDescent="0.2">
      <c r="A85" s="347"/>
      <c r="B85" s="347"/>
      <c r="C85" s="347"/>
      <c r="D85" s="347"/>
      <c r="E85" s="347"/>
      <c r="F85" s="347"/>
      <c r="G85" s="347"/>
      <c r="H85" s="347"/>
      <c r="I85" s="125"/>
    </row>
    <row r="86" spans="1:9" ht="60.75" customHeight="1" x14ac:dyDescent="0.2">
      <c r="A86" s="347"/>
      <c r="B86" s="347"/>
      <c r="C86" s="347"/>
      <c r="D86" s="347"/>
      <c r="E86" s="347"/>
      <c r="F86" s="347"/>
      <c r="G86" s="347"/>
      <c r="H86" s="347"/>
      <c r="I86" s="125"/>
    </row>
    <row r="87" spans="1:9" ht="60.75" customHeight="1" x14ac:dyDescent="0.2">
      <c r="A87" s="347"/>
      <c r="B87" s="347"/>
      <c r="C87" s="347"/>
      <c r="D87" s="347"/>
      <c r="E87" s="347"/>
      <c r="F87" s="347"/>
      <c r="G87" s="347"/>
      <c r="H87" s="347"/>
      <c r="I87" s="125"/>
    </row>
    <row r="88" spans="1:9" ht="18.75" x14ac:dyDescent="0.3">
      <c r="A88" s="143" t="s">
        <v>348</v>
      </c>
    </row>
    <row r="89" spans="1:9" ht="65.25" customHeight="1" x14ac:dyDescent="0.2">
      <c r="A89" s="347"/>
      <c r="B89" s="347"/>
      <c r="C89" s="347"/>
      <c r="D89" s="347"/>
      <c r="E89" s="347"/>
      <c r="F89" s="347"/>
      <c r="G89" s="347"/>
      <c r="H89" s="347"/>
      <c r="I89" s="125"/>
    </row>
    <row r="90" spans="1:9" ht="60.75" customHeight="1" x14ac:dyDescent="0.2">
      <c r="A90" s="347"/>
      <c r="B90" s="347"/>
      <c r="C90" s="347"/>
      <c r="D90" s="347"/>
      <c r="E90" s="347"/>
      <c r="F90" s="347"/>
      <c r="G90" s="347"/>
      <c r="H90" s="347"/>
      <c r="I90" s="125"/>
    </row>
    <row r="91" spans="1:9" ht="60.75" customHeight="1" x14ac:dyDescent="0.2">
      <c r="A91" s="347"/>
      <c r="B91" s="347"/>
      <c r="C91" s="347"/>
      <c r="D91" s="347"/>
      <c r="E91" s="347"/>
      <c r="F91" s="347"/>
      <c r="G91" s="347"/>
      <c r="H91" s="347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iRE+r0AhOu3T0TIFSUYDiMtcfsdEu3JYDINlTZcZTdTubILngxvLE1FI6B5RJ4vd/uLMjjqefveWf1jzEnwl0Q==" saltValue="A7YOUAo/3gPXKRNME8c4/w==" spinCount="100000" sheet="1" formatCells="0" formatColumns="0" formatRows="0"/>
  <mergeCells count="5">
    <mergeCell ref="A81:H83"/>
    <mergeCell ref="A85:H87"/>
    <mergeCell ref="A89:H91"/>
    <mergeCell ref="G11:H11"/>
    <mergeCell ref="G12:H12"/>
  </mergeCells>
  <dataValidations count="2">
    <dataValidation type="whole" allowBlank="1" showInputMessage="1" showErrorMessage="1" error="Enter a value between 1 and 13" sqref="G10" xr:uid="{00000000-0002-0000-1C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1C00-000001000000}">
      <formula1>40</formula1>
    </dataValidation>
  </dataValidations>
  <hyperlinks>
    <hyperlink ref="A1" location="'PR sum'!A1" display="Payroll Summary" xr:uid="{00000000-0004-0000-1C00-000000000000}"/>
    <hyperlink ref="A2" location="PL!A1" display="P&amp;L" xr:uid="{00000000-0004-0000-1C00-000001000000}"/>
  </hyperlinks>
  <printOptions horizontalCentered="1"/>
  <pageMargins left="0.25" right="0.25" top="0.5" bottom="0.25" header="0.5" footer="0.5"/>
  <pageSetup scale="85" orientation="portrait" r:id="rId1"/>
  <headerFooter alignWithMargins="0"/>
  <rowBreaks count="1" manualBreakCount="1">
    <brk id="72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95"/>
  <sheetViews>
    <sheetView workbookViewId="0">
      <selection activeCell="J63" sqref="J63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0.28515625" bestFit="1" customWidth="1"/>
    <col min="4" max="4" width="21.57031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391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>
        <v>44</v>
      </c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208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208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368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369</v>
      </c>
      <c r="D37" s="285" t="s">
        <v>336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272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272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13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7"/>
      <c r="B81" s="347"/>
      <c r="C81" s="347"/>
      <c r="D81" s="347"/>
      <c r="E81" s="347"/>
      <c r="F81" s="347"/>
      <c r="G81" s="347"/>
      <c r="H81" s="347"/>
      <c r="I81" s="125"/>
    </row>
    <row r="82" spans="1:9" ht="60.75" customHeight="1" x14ac:dyDescent="0.2">
      <c r="A82" s="347"/>
      <c r="B82" s="347"/>
      <c r="C82" s="347"/>
      <c r="D82" s="347"/>
      <c r="E82" s="347"/>
      <c r="F82" s="347"/>
      <c r="G82" s="347"/>
      <c r="H82" s="347"/>
      <c r="I82" s="125"/>
    </row>
    <row r="83" spans="1:9" ht="60.75" customHeight="1" x14ac:dyDescent="0.2">
      <c r="A83" s="347"/>
      <c r="B83" s="347"/>
      <c r="C83" s="347"/>
      <c r="D83" s="347"/>
      <c r="E83" s="347"/>
      <c r="F83" s="347"/>
      <c r="G83" s="347"/>
      <c r="H83" s="347"/>
      <c r="I83" s="125"/>
    </row>
    <row r="84" spans="1:9" ht="18.75" x14ac:dyDescent="0.3">
      <c r="A84" s="143" t="s">
        <v>347</v>
      </c>
    </row>
    <row r="85" spans="1:9" ht="65.25" customHeight="1" x14ac:dyDescent="0.2">
      <c r="A85" s="347"/>
      <c r="B85" s="347"/>
      <c r="C85" s="347"/>
      <c r="D85" s="347"/>
      <c r="E85" s="347"/>
      <c r="F85" s="347"/>
      <c r="G85" s="347"/>
      <c r="H85" s="347"/>
      <c r="I85" s="125"/>
    </row>
    <row r="86" spans="1:9" ht="60.75" customHeight="1" x14ac:dyDescent="0.2">
      <c r="A86" s="347"/>
      <c r="B86" s="347"/>
      <c r="C86" s="347"/>
      <c r="D86" s="347"/>
      <c r="E86" s="347"/>
      <c r="F86" s="347"/>
      <c r="G86" s="347"/>
      <c r="H86" s="347"/>
      <c r="I86" s="125"/>
    </row>
    <row r="87" spans="1:9" ht="60.75" customHeight="1" x14ac:dyDescent="0.2">
      <c r="A87" s="347"/>
      <c r="B87" s="347"/>
      <c r="C87" s="347"/>
      <c r="D87" s="347"/>
      <c r="E87" s="347"/>
      <c r="F87" s="347"/>
      <c r="G87" s="347"/>
      <c r="H87" s="347"/>
      <c r="I87" s="125"/>
    </row>
    <row r="88" spans="1:9" ht="18.75" x14ac:dyDescent="0.3">
      <c r="A88" s="143" t="s">
        <v>348</v>
      </c>
    </row>
    <row r="89" spans="1:9" ht="65.25" customHeight="1" x14ac:dyDescent="0.2">
      <c r="A89" s="347"/>
      <c r="B89" s="347"/>
      <c r="C89" s="347"/>
      <c r="D89" s="347"/>
      <c r="E89" s="347"/>
      <c r="F89" s="347"/>
      <c r="G89" s="347"/>
      <c r="H89" s="347"/>
      <c r="I89" s="125"/>
    </row>
    <row r="90" spans="1:9" ht="60.75" customHeight="1" x14ac:dyDescent="0.2">
      <c r="A90" s="347"/>
      <c r="B90" s="347"/>
      <c r="C90" s="347"/>
      <c r="D90" s="347"/>
      <c r="E90" s="347"/>
      <c r="F90" s="347"/>
      <c r="G90" s="347"/>
      <c r="H90" s="347"/>
      <c r="I90" s="125"/>
    </row>
    <row r="91" spans="1:9" ht="60.75" customHeight="1" x14ac:dyDescent="0.2">
      <c r="A91" s="347"/>
      <c r="B91" s="347"/>
      <c r="C91" s="347"/>
      <c r="D91" s="347"/>
      <c r="E91" s="347"/>
      <c r="F91" s="347"/>
      <c r="G91" s="347"/>
      <c r="H91" s="347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EkAegI5hSmF2jChIkdGh5+OzTSGp59xcewyiyn5ZhRO6i4AfcdFf1SGhiGUIIyeZczo/alTVRQlFZDnE1T3+fw==" saltValue="rZUTU/M8Adt3D9jfPFEIdA==" spinCount="100000" sheet="1" formatCells="0" formatColumns="0" formatRows="0"/>
  <mergeCells count="5">
    <mergeCell ref="A81:H83"/>
    <mergeCell ref="A85:H87"/>
    <mergeCell ref="A89:H91"/>
    <mergeCell ref="G11:H11"/>
    <mergeCell ref="G12:H12"/>
  </mergeCells>
  <dataValidations count="2">
    <dataValidation type="whole" allowBlank="1" showInputMessage="1" showErrorMessage="1" error="Enter a value between 1 and 13" sqref="G10" xr:uid="{00000000-0002-0000-1D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1D00-000001000000}">
      <formula1>40</formula1>
    </dataValidation>
  </dataValidations>
  <hyperlinks>
    <hyperlink ref="A1" location="'PR sum'!A1" display="Payroll Summary" xr:uid="{00000000-0004-0000-1D00-000000000000}"/>
    <hyperlink ref="A2" location="PL!A1" display="P&amp;L" xr:uid="{00000000-0004-0000-1D00-000001000000}"/>
  </hyperlinks>
  <printOptions horizontalCentered="1"/>
  <pageMargins left="0.25" right="0.25" top="0.5" bottom="0.25" header="0.5" footer="0.5"/>
  <pageSetup scale="86" orientation="portrait" r:id="rId1"/>
  <headerFooter alignWithMargins="0"/>
  <rowBreaks count="2" manualBreakCount="2">
    <brk id="65" max="7" man="1"/>
    <brk id="72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95"/>
  <sheetViews>
    <sheetView workbookViewId="0">
      <selection activeCell="G64" sqref="G64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0.28515625" bestFit="1" customWidth="1"/>
    <col min="4" max="4" width="21.57031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392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383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369</v>
      </c>
      <c r="D37" s="285" t="s">
        <v>336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272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272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14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7"/>
      <c r="B81" s="347"/>
      <c r="C81" s="347"/>
      <c r="D81" s="347"/>
      <c r="E81" s="347"/>
      <c r="F81" s="347"/>
      <c r="G81" s="347"/>
      <c r="H81" s="347"/>
      <c r="I81" s="125"/>
    </row>
    <row r="82" spans="1:9" ht="60.75" customHeight="1" x14ac:dyDescent="0.2">
      <c r="A82" s="347"/>
      <c r="B82" s="347"/>
      <c r="C82" s="347"/>
      <c r="D82" s="347"/>
      <c r="E82" s="347"/>
      <c r="F82" s="347"/>
      <c r="G82" s="347"/>
      <c r="H82" s="347"/>
      <c r="I82" s="125"/>
    </row>
    <row r="83" spans="1:9" ht="60.75" customHeight="1" x14ac:dyDescent="0.2">
      <c r="A83" s="347"/>
      <c r="B83" s="347"/>
      <c r="C83" s="347"/>
      <c r="D83" s="347"/>
      <c r="E83" s="347"/>
      <c r="F83" s="347"/>
      <c r="G83" s="347"/>
      <c r="H83" s="347"/>
      <c r="I83" s="125"/>
    </row>
    <row r="84" spans="1:9" ht="18.75" x14ac:dyDescent="0.3">
      <c r="A84" s="143" t="s">
        <v>347</v>
      </c>
    </row>
    <row r="85" spans="1:9" ht="65.25" customHeight="1" x14ac:dyDescent="0.2">
      <c r="A85" s="347"/>
      <c r="B85" s="347"/>
      <c r="C85" s="347"/>
      <c r="D85" s="347"/>
      <c r="E85" s="347"/>
      <c r="F85" s="347"/>
      <c r="G85" s="347"/>
      <c r="H85" s="347"/>
      <c r="I85" s="125"/>
    </row>
    <row r="86" spans="1:9" ht="60.75" customHeight="1" x14ac:dyDescent="0.2">
      <c r="A86" s="347"/>
      <c r="B86" s="347"/>
      <c r="C86" s="347"/>
      <c r="D86" s="347"/>
      <c r="E86" s="347"/>
      <c r="F86" s="347"/>
      <c r="G86" s="347"/>
      <c r="H86" s="347"/>
      <c r="I86" s="125"/>
    </row>
    <row r="87" spans="1:9" ht="60.75" customHeight="1" x14ac:dyDescent="0.2">
      <c r="A87" s="347"/>
      <c r="B87" s="347"/>
      <c r="C87" s="347"/>
      <c r="D87" s="347"/>
      <c r="E87" s="347"/>
      <c r="F87" s="347"/>
      <c r="G87" s="347"/>
      <c r="H87" s="347"/>
      <c r="I87" s="125"/>
    </row>
    <row r="88" spans="1:9" ht="18.75" x14ac:dyDescent="0.3">
      <c r="A88" s="143" t="s">
        <v>348</v>
      </c>
    </row>
    <row r="89" spans="1:9" ht="65.25" customHeight="1" x14ac:dyDescent="0.2">
      <c r="A89" s="347"/>
      <c r="B89" s="347"/>
      <c r="C89" s="347"/>
      <c r="D89" s="347"/>
      <c r="E89" s="347"/>
      <c r="F89" s="347"/>
      <c r="G89" s="347"/>
      <c r="H89" s="347"/>
      <c r="I89" s="125"/>
    </row>
    <row r="90" spans="1:9" ht="60.75" customHeight="1" x14ac:dyDescent="0.2">
      <c r="A90" s="347"/>
      <c r="B90" s="347"/>
      <c r="C90" s="347"/>
      <c r="D90" s="347"/>
      <c r="E90" s="347"/>
      <c r="F90" s="347"/>
      <c r="G90" s="347"/>
      <c r="H90" s="347"/>
      <c r="I90" s="125"/>
    </row>
    <row r="91" spans="1:9" ht="60.75" customHeight="1" x14ac:dyDescent="0.2">
      <c r="A91" s="347"/>
      <c r="B91" s="347"/>
      <c r="C91" s="347"/>
      <c r="D91" s="347"/>
      <c r="E91" s="347"/>
      <c r="F91" s="347"/>
      <c r="G91" s="347"/>
      <c r="H91" s="347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X0TsJcimQBy2y//4VURO3usYzZwYJQa9stCDD9uumAo4P5Q8T9/U2LEhUTRX9sQIoD2pYYCVlRtKuboRHlSRpg==" saltValue="L9gf6AbEHHrKOooUtD/EOQ==" spinCount="100000" sheet="1" formatCells="0" formatColumns="0" formatRows="0"/>
  <mergeCells count="5">
    <mergeCell ref="A81:H83"/>
    <mergeCell ref="A85:H87"/>
    <mergeCell ref="A89:H91"/>
    <mergeCell ref="G11:H11"/>
    <mergeCell ref="G12:H12"/>
  </mergeCells>
  <dataValidations count="2">
    <dataValidation type="whole" allowBlank="1" showInputMessage="1" showErrorMessage="1" error="Enter a value between 1 and 13" sqref="G10" xr:uid="{00000000-0002-0000-1E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1E00-000001000000}">
      <formula1>40</formula1>
    </dataValidation>
  </dataValidations>
  <hyperlinks>
    <hyperlink ref="A1" location="'PR sum'!A1" display="Payroll Summary" xr:uid="{00000000-0004-0000-1E00-000000000000}"/>
    <hyperlink ref="A2" location="PL!A1" display="P&amp;L" xr:uid="{00000000-0004-0000-1E00-000001000000}"/>
  </hyperlinks>
  <printOptions horizontalCentered="1"/>
  <pageMargins left="0.25" right="0.25" top="0.5" bottom="0.25" header="0.5" footer="0.5"/>
  <pageSetup scale="86" orientation="portrait" r:id="rId1"/>
  <headerFooter alignWithMargins="0"/>
  <rowBreaks count="1" manualBreakCount="1">
    <brk id="72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95"/>
  <sheetViews>
    <sheetView workbookViewId="0">
      <selection activeCell="G64" sqref="G64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0.28515625" bestFit="1" customWidth="1"/>
    <col min="4" max="4" width="21.57031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393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70"/>
      <c r="F35" s="152"/>
      <c r="G35" s="153"/>
    </row>
    <row r="36" spans="1:7" x14ac:dyDescent="0.2">
      <c r="A36" s="151"/>
      <c r="B36" s="151"/>
      <c r="C36" s="285" t="s">
        <v>368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369</v>
      </c>
      <c r="D37" s="285" t="s">
        <v>336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272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272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15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7"/>
      <c r="B81" s="347"/>
      <c r="C81" s="347"/>
      <c r="D81" s="347"/>
      <c r="E81" s="347"/>
      <c r="F81" s="347"/>
      <c r="G81" s="347"/>
      <c r="H81" s="347"/>
      <c r="I81" s="125"/>
    </row>
    <row r="82" spans="1:9" ht="60.75" customHeight="1" x14ac:dyDescent="0.2">
      <c r="A82" s="347"/>
      <c r="B82" s="347"/>
      <c r="C82" s="347"/>
      <c r="D82" s="347"/>
      <c r="E82" s="347"/>
      <c r="F82" s="347"/>
      <c r="G82" s="347"/>
      <c r="H82" s="347"/>
      <c r="I82" s="125"/>
    </row>
    <row r="83" spans="1:9" ht="60.75" customHeight="1" x14ac:dyDescent="0.2">
      <c r="A83" s="347"/>
      <c r="B83" s="347"/>
      <c r="C83" s="347"/>
      <c r="D83" s="347"/>
      <c r="E83" s="347"/>
      <c r="F83" s="347"/>
      <c r="G83" s="347"/>
      <c r="H83" s="347"/>
      <c r="I83" s="125"/>
    </row>
    <row r="84" spans="1:9" ht="18.75" x14ac:dyDescent="0.3">
      <c r="A84" s="143" t="s">
        <v>347</v>
      </c>
    </row>
    <row r="85" spans="1:9" ht="65.25" customHeight="1" x14ac:dyDescent="0.2">
      <c r="A85" s="347"/>
      <c r="B85" s="347"/>
      <c r="C85" s="347"/>
      <c r="D85" s="347"/>
      <c r="E85" s="347"/>
      <c r="F85" s="347"/>
      <c r="G85" s="347"/>
      <c r="H85" s="347"/>
      <c r="I85" s="125"/>
    </row>
    <row r="86" spans="1:9" ht="60.75" customHeight="1" x14ac:dyDescent="0.2">
      <c r="A86" s="347"/>
      <c r="B86" s="347"/>
      <c r="C86" s="347"/>
      <c r="D86" s="347"/>
      <c r="E86" s="347"/>
      <c r="F86" s="347"/>
      <c r="G86" s="347"/>
      <c r="H86" s="347"/>
      <c r="I86" s="125"/>
    </row>
    <row r="87" spans="1:9" ht="60.75" customHeight="1" x14ac:dyDescent="0.2">
      <c r="A87" s="347"/>
      <c r="B87" s="347"/>
      <c r="C87" s="347"/>
      <c r="D87" s="347"/>
      <c r="E87" s="347"/>
      <c r="F87" s="347"/>
      <c r="G87" s="347"/>
      <c r="H87" s="347"/>
      <c r="I87" s="125"/>
    </row>
    <row r="88" spans="1:9" ht="18.75" x14ac:dyDescent="0.3">
      <c r="A88" s="143" t="s">
        <v>348</v>
      </c>
    </row>
    <row r="89" spans="1:9" ht="65.25" customHeight="1" x14ac:dyDescent="0.2">
      <c r="A89" s="347"/>
      <c r="B89" s="347"/>
      <c r="C89" s="347"/>
      <c r="D89" s="347"/>
      <c r="E89" s="347"/>
      <c r="F89" s="347"/>
      <c r="G89" s="347"/>
      <c r="H89" s="347"/>
      <c r="I89" s="125"/>
    </row>
    <row r="90" spans="1:9" ht="60.75" customHeight="1" x14ac:dyDescent="0.2">
      <c r="A90" s="347"/>
      <c r="B90" s="347"/>
      <c r="C90" s="347"/>
      <c r="D90" s="347"/>
      <c r="E90" s="347"/>
      <c r="F90" s="347"/>
      <c r="G90" s="347"/>
      <c r="H90" s="347"/>
      <c r="I90" s="125"/>
    </row>
    <row r="91" spans="1:9" ht="60.75" customHeight="1" x14ac:dyDescent="0.2">
      <c r="A91" s="347"/>
      <c r="B91" s="347"/>
      <c r="C91" s="347"/>
      <c r="D91" s="347"/>
      <c r="E91" s="347"/>
      <c r="F91" s="347"/>
      <c r="G91" s="347"/>
      <c r="H91" s="347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sgyeOn3BEE9N8sLLL2czLQ6k290GZ900BOTmJwRTbZbhuBzneolzGlJ/aUt7myJpoSdOU/7fG/Q2dt8RnI+nrA==" saltValue="xNKDkrIICHgmv06t6v7CVg==" spinCount="100000" sheet="1" formatCells="0" formatColumns="0" formatRows="0"/>
  <mergeCells count="5">
    <mergeCell ref="A81:H83"/>
    <mergeCell ref="A85:H87"/>
    <mergeCell ref="A89:H91"/>
    <mergeCell ref="G11:H11"/>
    <mergeCell ref="G12:H12"/>
  </mergeCells>
  <dataValidations count="2">
    <dataValidation type="whole" allowBlank="1" showInputMessage="1" showErrorMessage="1" error="Enter a value between 1 and 13" sqref="G10" xr:uid="{00000000-0002-0000-1F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1F00-000001000000}">
      <formula1>40</formula1>
    </dataValidation>
  </dataValidations>
  <hyperlinks>
    <hyperlink ref="A1" location="'PR sum'!A1" display="Payroll Summary" xr:uid="{00000000-0004-0000-1F00-000000000000}"/>
    <hyperlink ref="A2" location="PL!A1" display="P&amp;L" xr:uid="{00000000-0004-0000-1F00-000001000000}"/>
  </hyperlinks>
  <printOptions horizontalCentered="1"/>
  <pageMargins left="0.25" right="0.25" top="0.5" bottom="0.25" header="0.5" footer="0.5"/>
  <pageSetup scale="86" orientation="portrait" r:id="rId1"/>
  <headerFooter alignWithMargins="0"/>
  <rowBreaks count="1" manualBreakCount="1">
    <brk id="72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95"/>
  <sheetViews>
    <sheetView workbookViewId="0">
      <selection activeCell="O33" sqref="O33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0.28515625" bestFit="1" customWidth="1"/>
    <col min="4" max="4" width="9.28515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394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368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378</v>
      </c>
      <c r="D37" s="285" t="s">
        <v>336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272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272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16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9"/>
      <c r="B81" s="349"/>
      <c r="C81" s="349"/>
      <c r="D81" s="349"/>
      <c r="E81" s="349"/>
      <c r="F81" s="349"/>
      <c r="G81" s="349"/>
      <c r="H81" s="349"/>
      <c r="I81" s="125"/>
    </row>
    <row r="82" spans="1:9" ht="60.75" customHeight="1" x14ac:dyDescent="0.2">
      <c r="A82" s="349"/>
      <c r="B82" s="349"/>
      <c r="C82" s="349"/>
      <c r="D82" s="349"/>
      <c r="E82" s="349"/>
      <c r="F82" s="349"/>
      <c r="G82" s="349"/>
      <c r="H82" s="349"/>
      <c r="I82" s="125"/>
    </row>
    <row r="83" spans="1:9" ht="60.75" customHeight="1" x14ac:dyDescent="0.2">
      <c r="A83" s="349"/>
      <c r="B83" s="349"/>
      <c r="C83" s="349"/>
      <c r="D83" s="349"/>
      <c r="E83" s="349"/>
      <c r="F83" s="349"/>
      <c r="G83" s="349"/>
      <c r="H83" s="349"/>
      <c r="I83" s="125"/>
    </row>
    <row r="84" spans="1:9" ht="18.75" x14ac:dyDescent="0.3">
      <c r="A84" s="143" t="s">
        <v>347</v>
      </c>
    </row>
    <row r="85" spans="1:9" ht="65.25" customHeight="1" x14ac:dyDescent="0.2">
      <c r="A85" s="349"/>
      <c r="B85" s="349"/>
      <c r="C85" s="349"/>
      <c r="D85" s="349"/>
      <c r="E85" s="349"/>
      <c r="F85" s="349"/>
      <c r="G85" s="349"/>
      <c r="H85" s="349"/>
      <c r="I85" s="125"/>
    </row>
    <row r="86" spans="1:9" ht="60.75" customHeight="1" x14ac:dyDescent="0.2">
      <c r="A86" s="349"/>
      <c r="B86" s="349"/>
      <c r="C86" s="349"/>
      <c r="D86" s="349"/>
      <c r="E86" s="349"/>
      <c r="F86" s="349"/>
      <c r="G86" s="349"/>
      <c r="H86" s="349"/>
      <c r="I86" s="125"/>
    </row>
    <row r="87" spans="1:9" ht="60.75" customHeight="1" x14ac:dyDescent="0.2">
      <c r="A87" s="349"/>
      <c r="B87" s="349"/>
      <c r="C87" s="349"/>
      <c r="D87" s="349"/>
      <c r="E87" s="349"/>
      <c r="F87" s="349"/>
      <c r="G87" s="349"/>
      <c r="H87" s="349"/>
      <c r="I87" s="125"/>
    </row>
    <row r="88" spans="1:9" ht="18.75" x14ac:dyDescent="0.3">
      <c r="A88" s="143" t="s">
        <v>348</v>
      </c>
    </row>
    <row r="89" spans="1:9" ht="65.25" customHeight="1" x14ac:dyDescent="0.2">
      <c r="A89" s="349"/>
      <c r="B89" s="349"/>
      <c r="C89" s="349"/>
      <c r="D89" s="349"/>
      <c r="E89" s="349"/>
      <c r="F89" s="349"/>
      <c r="G89" s="349"/>
      <c r="H89" s="349"/>
      <c r="I89" s="125"/>
    </row>
    <row r="90" spans="1:9" ht="60.75" customHeight="1" x14ac:dyDescent="0.2">
      <c r="A90" s="349"/>
      <c r="B90" s="349"/>
      <c r="C90" s="349"/>
      <c r="D90" s="349"/>
      <c r="E90" s="349"/>
      <c r="F90" s="349"/>
      <c r="G90" s="349"/>
      <c r="H90" s="349"/>
      <c r="I90" s="125"/>
    </row>
    <row r="91" spans="1:9" ht="60.75" customHeight="1" x14ac:dyDescent="0.2">
      <c r="A91" s="349"/>
      <c r="B91" s="349"/>
      <c r="C91" s="349"/>
      <c r="D91" s="349"/>
      <c r="E91" s="349"/>
      <c r="F91" s="349"/>
      <c r="G91" s="349"/>
      <c r="H91" s="349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0VtgDhWLPl3EiTeDrkZP+6RafRraRZvwYhBN2qLUvKQM1sEaeSMjnWyufIK2xRrQ+b6pVK0rLp6wsgDuMY5mug==" saltValue="t54VLvWZhrjj2/2D9Nfg9Q==" spinCount="100000" sheet="1" formatCells="0" formatColumns="0" formatRows="0"/>
  <mergeCells count="5">
    <mergeCell ref="A81:H83"/>
    <mergeCell ref="A85:H87"/>
    <mergeCell ref="A89:H91"/>
    <mergeCell ref="G11:H11"/>
    <mergeCell ref="G12:H12"/>
  </mergeCells>
  <dataValidations count="2">
    <dataValidation type="whole" allowBlank="1" showInputMessage="1" showErrorMessage="1" error="Enter a value between 1 and 13" sqref="G10" xr:uid="{00000000-0002-0000-20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2000-000001000000}">
      <formula1>40</formula1>
    </dataValidation>
  </dataValidations>
  <hyperlinks>
    <hyperlink ref="A1" location="'PR sum'!A1" display="Payroll Summary" xr:uid="{00000000-0004-0000-2000-000000000000}"/>
    <hyperlink ref="A2" location="PL!A1" display="P&amp;L" xr:uid="{00000000-0004-0000-2000-000001000000}"/>
  </hyperlinks>
  <printOptions horizontalCentered="1"/>
  <pageMargins left="0.25" right="0.25" top="0.5" bottom="0.25" header="0.5" footer="0.5"/>
  <pageSetup scale="86" orientation="portrait" r:id="rId1"/>
  <headerFooter alignWithMargins="0"/>
  <rowBreaks count="1" manualBreakCount="1">
    <brk id="72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95"/>
  <sheetViews>
    <sheetView workbookViewId="0">
      <selection activeCell="G64" sqref="G64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0.28515625" bestFit="1" customWidth="1"/>
    <col min="4" max="4" width="9.28515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395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368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369</v>
      </c>
      <c r="D37" s="285" t="s">
        <v>336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272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272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17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7"/>
      <c r="B81" s="349"/>
      <c r="C81" s="349"/>
      <c r="D81" s="349"/>
      <c r="E81" s="349"/>
      <c r="F81" s="349"/>
      <c r="G81" s="349"/>
      <c r="H81" s="349"/>
      <c r="I81" s="125"/>
    </row>
    <row r="82" spans="1:9" ht="60.75" customHeight="1" x14ac:dyDescent="0.2">
      <c r="A82" s="349"/>
      <c r="B82" s="349"/>
      <c r="C82" s="349"/>
      <c r="D82" s="349"/>
      <c r="E82" s="349"/>
      <c r="F82" s="349"/>
      <c r="G82" s="349"/>
      <c r="H82" s="349"/>
      <c r="I82" s="125"/>
    </row>
    <row r="83" spans="1:9" ht="60.75" customHeight="1" x14ac:dyDescent="0.2">
      <c r="A83" s="349"/>
      <c r="B83" s="349"/>
      <c r="C83" s="349"/>
      <c r="D83" s="349"/>
      <c r="E83" s="349"/>
      <c r="F83" s="349"/>
      <c r="G83" s="349"/>
      <c r="H83" s="349"/>
      <c r="I83" s="125"/>
    </row>
    <row r="84" spans="1:9" ht="18.75" x14ac:dyDescent="0.3">
      <c r="A84" s="143" t="s">
        <v>347</v>
      </c>
    </row>
    <row r="85" spans="1:9" ht="65.25" customHeight="1" x14ac:dyDescent="0.2">
      <c r="A85" s="347"/>
      <c r="B85" s="349"/>
      <c r="C85" s="349"/>
      <c r="D85" s="349"/>
      <c r="E85" s="349"/>
      <c r="F85" s="349"/>
      <c r="G85" s="349"/>
      <c r="H85" s="349"/>
      <c r="I85" s="125"/>
    </row>
    <row r="86" spans="1:9" ht="60.75" customHeight="1" x14ac:dyDescent="0.2">
      <c r="A86" s="349"/>
      <c r="B86" s="349"/>
      <c r="C86" s="349"/>
      <c r="D86" s="349"/>
      <c r="E86" s="349"/>
      <c r="F86" s="349"/>
      <c r="G86" s="349"/>
      <c r="H86" s="349"/>
      <c r="I86" s="125"/>
    </row>
    <row r="87" spans="1:9" ht="60.75" customHeight="1" x14ac:dyDescent="0.2">
      <c r="A87" s="349"/>
      <c r="B87" s="349"/>
      <c r="C87" s="349"/>
      <c r="D87" s="349"/>
      <c r="E87" s="349"/>
      <c r="F87" s="349"/>
      <c r="G87" s="349"/>
      <c r="H87" s="349"/>
      <c r="I87" s="125"/>
    </row>
    <row r="88" spans="1:9" ht="18.75" x14ac:dyDescent="0.3">
      <c r="A88" s="143" t="s">
        <v>348</v>
      </c>
    </row>
    <row r="89" spans="1:9" ht="65.25" customHeight="1" x14ac:dyDescent="0.2">
      <c r="A89" s="347"/>
      <c r="B89" s="347"/>
      <c r="C89" s="347"/>
      <c r="D89" s="347"/>
      <c r="E89" s="347"/>
      <c r="F89" s="347"/>
      <c r="G89" s="347"/>
      <c r="H89" s="347"/>
      <c r="I89" s="125"/>
    </row>
    <row r="90" spans="1:9" ht="60.75" customHeight="1" x14ac:dyDescent="0.2">
      <c r="A90" s="347"/>
      <c r="B90" s="347"/>
      <c r="C90" s="347"/>
      <c r="D90" s="347"/>
      <c r="E90" s="347"/>
      <c r="F90" s="347"/>
      <c r="G90" s="347"/>
      <c r="H90" s="347"/>
      <c r="I90" s="125"/>
    </row>
    <row r="91" spans="1:9" ht="60.75" customHeight="1" x14ac:dyDescent="0.2">
      <c r="A91" s="347"/>
      <c r="B91" s="347"/>
      <c r="C91" s="347"/>
      <c r="D91" s="347"/>
      <c r="E91" s="347"/>
      <c r="F91" s="347"/>
      <c r="G91" s="347"/>
      <c r="H91" s="347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YWB43xZsIkosqQpR27Ihxwwa40rgVxsPj9bSj5JlF4XZi+iOeSwgAf+Evq6N8iE6u/tIcPD+q7c1EAIA97rArg==" saltValue="X7z/7YcOVkNT+AEUyGpy3A==" spinCount="100000" sheet="1" formatCells="0" formatColumns="0" formatRows="0"/>
  <mergeCells count="5">
    <mergeCell ref="A81:H83"/>
    <mergeCell ref="A85:H87"/>
    <mergeCell ref="A89:H91"/>
    <mergeCell ref="G11:H11"/>
    <mergeCell ref="G12:H12"/>
  </mergeCells>
  <dataValidations count="2">
    <dataValidation type="whole" allowBlank="1" showInputMessage="1" showErrorMessage="1" error="Enter a value between 1 and 13" sqref="G10" xr:uid="{00000000-0002-0000-21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2100-000001000000}">
      <formula1>40</formula1>
    </dataValidation>
  </dataValidations>
  <hyperlinks>
    <hyperlink ref="A1" location="'PR sum'!A1" display="Payroll Summary" xr:uid="{00000000-0004-0000-2100-000000000000}"/>
    <hyperlink ref="A2" location="PL!A1" display="P&amp;L" xr:uid="{00000000-0004-0000-2100-000001000000}"/>
  </hyperlinks>
  <printOptions horizontalCentered="1"/>
  <pageMargins left="0.25" right="0.25" top="0.5" bottom="0.25" header="0.5" footer="0.5"/>
  <pageSetup scale="86" orientation="portrait" r:id="rId1"/>
  <headerFooter alignWithMargins="0"/>
  <rowBreaks count="2" manualBreakCount="2">
    <brk id="65" max="7" man="1"/>
    <brk id="72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I95"/>
  <sheetViews>
    <sheetView workbookViewId="0">
      <selection activeCell="L30" sqref="L30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0.28515625" bestFit="1" customWidth="1"/>
    <col min="4" max="4" width="9.28515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396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368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378</v>
      </c>
      <c r="D37" s="285" t="s">
        <v>336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272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272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18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9"/>
      <c r="B81" s="349"/>
      <c r="C81" s="349"/>
      <c r="D81" s="349"/>
      <c r="E81" s="349"/>
      <c r="F81" s="349"/>
      <c r="G81" s="349"/>
      <c r="H81" s="349"/>
      <c r="I81" s="125"/>
    </row>
    <row r="82" spans="1:9" ht="60.75" customHeight="1" x14ac:dyDescent="0.2">
      <c r="A82" s="349"/>
      <c r="B82" s="349"/>
      <c r="C82" s="349"/>
      <c r="D82" s="349"/>
      <c r="E82" s="349"/>
      <c r="F82" s="349"/>
      <c r="G82" s="349"/>
      <c r="H82" s="349"/>
      <c r="I82" s="125"/>
    </row>
    <row r="83" spans="1:9" ht="60.75" customHeight="1" x14ac:dyDescent="0.2">
      <c r="A83" s="349"/>
      <c r="B83" s="349"/>
      <c r="C83" s="349"/>
      <c r="D83" s="349"/>
      <c r="E83" s="349"/>
      <c r="F83" s="349"/>
      <c r="G83" s="349"/>
      <c r="H83" s="349"/>
      <c r="I83" s="125"/>
    </row>
    <row r="84" spans="1:9" ht="18.75" x14ac:dyDescent="0.3">
      <c r="A84" s="143" t="s">
        <v>347</v>
      </c>
    </row>
    <row r="85" spans="1:9" ht="65.25" customHeight="1" x14ac:dyDescent="0.2">
      <c r="A85" s="349"/>
      <c r="B85" s="349"/>
      <c r="C85" s="349"/>
      <c r="D85" s="349"/>
      <c r="E85" s="349"/>
      <c r="F85" s="349"/>
      <c r="G85" s="349"/>
      <c r="H85" s="349"/>
      <c r="I85" s="125"/>
    </row>
    <row r="86" spans="1:9" ht="60.75" customHeight="1" x14ac:dyDescent="0.2">
      <c r="A86" s="349"/>
      <c r="B86" s="349"/>
      <c r="C86" s="349"/>
      <c r="D86" s="349"/>
      <c r="E86" s="349"/>
      <c r="F86" s="349"/>
      <c r="G86" s="349"/>
      <c r="H86" s="349"/>
      <c r="I86" s="125"/>
    </row>
    <row r="87" spans="1:9" ht="60.75" customHeight="1" x14ac:dyDescent="0.2">
      <c r="A87" s="349"/>
      <c r="B87" s="349"/>
      <c r="C87" s="349"/>
      <c r="D87" s="349"/>
      <c r="E87" s="349"/>
      <c r="F87" s="349"/>
      <c r="G87" s="349"/>
      <c r="H87" s="349"/>
      <c r="I87" s="125"/>
    </row>
    <row r="88" spans="1:9" ht="18.75" x14ac:dyDescent="0.3">
      <c r="A88" s="143" t="s">
        <v>348</v>
      </c>
    </row>
    <row r="89" spans="1:9" ht="65.25" customHeight="1" x14ac:dyDescent="0.2">
      <c r="A89" s="349"/>
      <c r="B89" s="349"/>
      <c r="C89" s="349"/>
      <c r="D89" s="349"/>
      <c r="E89" s="349"/>
      <c r="F89" s="349"/>
      <c r="G89" s="349"/>
      <c r="H89" s="349"/>
      <c r="I89" s="125"/>
    </row>
    <row r="90" spans="1:9" ht="60.75" customHeight="1" x14ac:dyDescent="0.2">
      <c r="A90" s="349"/>
      <c r="B90" s="349"/>
      <c r="C90" s="349"/>
      <c r="D90" s="349"/>
      <c r="E90" s="349"/>
      <c r="F90" s="349"/>
      <c r="G90" s="349"/>
      <c r="H90" s="349"/>
      <c r="I90" s="125"/>
    </row>
    <row r="91" spans="1:9" ht="60.75" customHeight="1" x14ac:dyDescent="0.2">
      <c r="A91" s="349"/>
      <c r="B91" s="349"/>
      <c r="C91" s="349"/>
      <c r="D91" s="349"/>
      <c r="E91" s="349"/>
      <c r="F91" s="349"/>
      <c r="G91" s="349"/>
      <c r="H91" s="349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zc+nVW4lbcHrQd5r5fGHHWrcPXAskOpBJvo7DrPECiz4CgjidxPrUTRz6F7UPeG/eAY7lJBDTn8DJOFmtd+ASw==" saltValue="RQybHM2ygol17pIkFdaVlQ==" spinCount="100000" sheet="1" formatCells="0" formatColumns="0" formatRows="0"/>
  <mergeCells count="5">
    <mergeCell ref="A81:H83"/>
    <mergeCell ref="A85:H87"/>
    <mergeCell ref="A89:H91"/>
    <mergeCell ref="G11:H11"/>
    <mergeCell ref="G12:H12"/>
  </mergeCells>
  <dataValidations count="2">
    <dataValidation type="whole" allowBlank="1" showInputMessage="1" showErrorMessage="1" error="Enter a value between 1 and 13" sqref="G10" xr:uid="{00000000-0002-0000-22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2200-000001000000}">
      <formula1>40</formula1>
    </dataValidation>
  </dataValidations>
  <hyperlinks>
    <hyperlink ref="A1" location="'PR sum'!A1" display="Payroll Summary" xr:uid="{00000000-0004-0000-2200-000000000000}"/>
    <hyperlink ref="A2" location="PL!A1" display="P&amp;L" xr:uid="{00000000-0004-0000-2200-000001000000}"/>
  </hyperlinks>
  <printOptions horizontalCentered="1"/>
  <pageMargins left="0.25" right="0.25" top="0.5" bottom="0.25" header="0.5" footer="0.5"/>
  <pageSetup scale="86" orientation="portrait" r:id="rId1"/>
  <headerFooter alignWithMargins="0"/>
  <rowBreaks count="1" manualBreakCount="1">
    <brk id="72" max="7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I95"/>
  <sheetViews>
    <sheetView workbookViewId="0">
      <selection activeCell="I63" sqref="I63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2.42578125" bestFit="1" customWidth="1"/>
    <col min="4" max="4" width="9.28515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397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368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398</v>
      </c>
      <c r="D37" s="285" t="s">
        <v>336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272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272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19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9" t="s">
        <v>127</v>
      </c>
      <c r="B81" s="349"/>
      <c r="C81" s="349"/>
      <c r="D81" s="349"/>
      <c r="E81" s="349"/>
      <c r="F81" s="349"/>
      <c r="G81" s="349"/>
      <c r="H81" s="349"/>
      <c r="I81" s="125"/>
    </row>
    <row r="82" spans="1:9" ht="60.75" customHeight="1" x14ac:dyDescent="0.2">
      <c r="A82" s="349"/>
      <c r="B82" s="349"/>
      <c r="C82" s="349"/>
      <c r="D82" s="349"/>
      <c r="E82" s="349"/>
      <c r="F82" s="349"/>
      <c r="G82" s="349"/>
      <c r="H82" s="349"/>
      <c r="I82" s="125"/>
    </row>
    <row r="83" spans="1:9" ht="60.75" customHeight="1" x14ac:dyDescent="0.2">
      <c r="A83" s="349"/>
      <c r="B83" s="349"/>
      <c r="C83" s="349"/>
      <c r="D83" s="349"/>
      <c r="E83" s="349"/>
      <c r="F83" s="349"/>
      <c r="G83" s="349"/>
      <c r="H83" s="349"/>
      <c r="I83" s="125"/>
    </row>
    <row r="84" spans="1:9" ht="18.75" x14ac:dyDescent="0.3">
      <c r="A84" s="143" t="s">
        <v>347</v>
      </c>
    </row>
    <row r="85" spans="1:9" ht="65.25" customHeight="1" x14ac:dyDescent="0.2">
      <c r="A85" s="349"/>
      <c r="B85" s="349"/>
      <c r="C85" s="349"/>
      <c r="D85" s="349"/>
      <c r="E85" s="349"/>
      <c r="F85" s="349"/>
      <c r="G85" s="349"/>
      <c r="H85" s="349"/>
      <c r="I85" s="125"/>
    </row>
    <row r="86" spans="1:9" ht="60.75" customHeight="1" x14ac:dyDescent="0.2">
      <c r="A86" s="349"/>
      <c r="B86" s="349"/>
      <c r="C86" s="349"/>
      <c r="D86" s="349"/>
      <c r="E86" s="349"/>
      <c r="F86" s="349"/>
      <c r="G86" s="349"/>
      <c r="H86" s="349"/>
      <c r="I86" s="125"/>
    </row>
    <row r="87" spans="1:9" ht="60.75" customHeight="1" x14ac:dyDescent="0.2">
      <c r="A87" s="349"/>
      <c r="B87" s="349"/>
      <c r="C87" s="349"/>
      <c r="D87" s="349"/>
      <c r="E87" s="349"/>
      <c r="F87" s="349"/>
      <c r="G87" s="349"/>
      <c r="H87" s="349"/>
      <c r="I87" s="125"/>
    </row>
    <row r="88" spans="1:9" ht="18.75" x14ac:dyDescent="0.3">
      <c r="A88" s="143" t="s">
        <v>348</v>
      </c>
    </row>
    <row r="89" spans="1:9" ht="65.25" customHeight="1" x14ac:dyDescent="0.2">
      <c r="A89" s="349"/>
      <c r="B89" s="349"/>
      <c r="C89" s="349"/>
      <c r="D89" s="349"/>
      <c r="E89" s="349"/>
      <c r="F89" s="349"/>
      <c r="G89" s="349"/>
      <c r="H89" s="349"/>
      <c r="I89" s="125"/>
    </row>
    <row r="90" spans="1:9" ht="60.75" customHeight="1" x14ac:dyDescent="0.2">
      <c r="A90" s="349"/>
      <c r="B90" s="349"/>
      <c r="C90" s="349"/>
      <c r="D90" s="349"/>
      <c r="E90" s="349"/>
      <c r="F90" s="349"/>
      <c r="G90" s="349"/>
      <c r="H90" s="349"/>
      <c r="I90" s="125"/>
    </row>
    <row r="91" spans="1:9" ht="60.75" customHeight="1" x14ac:dyDescent="0.2">
      <c r="A91" s="349"/>
      <c r="B91" s="349"/>
      <c r="C91" s="349"/>
      <c r="D91" s="349"/>
      <c r="E91" s="349"/>
      <c r="F91" s="349"/>
      <c r="G91" s="349"/>
      <c r="H91" s="349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gHL8bUY4IvRi9vtzOE3Sw4qKKTGerKVpbiSBXn99YlVIRBandPVZMfy5zx8fa462HqgjVrDA4Hwjj3Z/E4r5tw==" saltValue="3/YWRr6E1+QhwAdxSy8pVA==" spinCount="100000" sheet="1" formatCells="0" formatColumns="0" formatRows="0" insertRows="0"/>
  <mergeCells count="5">
    <mergeCell ref="A81:H83"/>
    <mergeCell ref="A85:H87"/>
    <mergeCell ref="A89:H91"/>
    <mergeCell ref="G11:H11"/>
    <mergeCell ref="G12:H12"/>
  </mergeCells>
  <dataValidations count="2">
    <dataValidation type="whole" allowBlank="1" showInputMessage="1" showErrorMessage="1" error="Enter a value between 1 and 13" sqref="G10" xr:uid="{00000000-0002-0000-23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2300-000001000000}">
      <formula1>40</formula1>
    </dataValidation>
  </dataValidations>
  <hyperlinks>
    <hyperlink ref="A1" location="'PR sum'!A1" display="Payroll Summary" xr:uid="{00000000-0004-0000-2300-000000000000}"/>
    <hyperlink ref="A2" location="PL!A1" display="P&amp;L" xr:uid="{00000000-0004-0000-2300-000001000000}"/>
  </hyperlinks>
  <printOptions horizontalCentered="1"/>
  <pageMargins left="0.06" right="0" top="0.5" bottom="0" header="0.5" footer="0.5"/>
  <pageSetup scale="85" fitToHeight="2" orientation="portrait" r:id="rId1"/>
  <headerFooter alignWithMargins="0">
    <oddHeader>&amp;R&amp;G</oddHeader>
  </headerFooter>
  <rowBreaks count="1" manualBreakCount="1">
    <brk id="73" max="16383" man="1"/>
  </rowBreaks>
  <legacyDrawingHF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95"/>
  <sheetViews>
    <sheetView workbookViewId="0">
      <selection activeCell="L62" sqref="L62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0.28515625" bestFit="1" customWidth="1"/>
    <col min="4" max="4" width="21.57031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399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368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369</v>
      </c>
      <c r="D37" s="285" t="s">
        <v>336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278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272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272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20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9" t="s">
        <v>127</v>
      </c>
      <c r="B81" s="349"/>
      <c r="C81" s="349"/>
      <c r="D81" s="349"/>
      <c r="E81" s="349"/>
      <c r="F81" s="349"/>
      <c r="G81" s="349"/>
      <c r="H81" s="349"/>
      <c r="I81" s="125"/>
    </row>
    <row r="82" spans="1:9" ht="60.75" customHeight="1" x14ac:dyDescent="0.2">
      <c r="A82" s="349"/>
      <c r="B82" s="349"/>
      <c r="C82" s="349"/>
      <c r="D82" s="349"/>
      <c r="E82" s="349"/>
      <c r="F82" s="349"/>
      <c r="G82" s="349"/>
      <c r="H82" s="349"/>
      <c r="I82" s="125"/>
    </row>
    <row r="83" spans="1:9" ht="60.75" customHeight="1" x14ac:dyDescent="0.2">
      <c r="A83" s="349"/>
      <c r="B83" s="349"/>
      <c r="C83" s="349"/>
      <c r="D83" s="349"/>
      <c r="E83" s="349"/>
      <c r="F83" s="349"/>
      <c r="G83" s="349"/>
      <c r="H83" s="349"/>
      <c r="I83" s="125"/>
    </row>
    <row r="84" spans="1:9" ht="18.75" x14ac:dyDescent="0.3">
      <c r="A84" s="143" t="s">
        <v>347</v>
      </c>
    </row>
    <row r="85" spans="1:9" ht="65.25" customHeight="1" x14ac:dyDescent="0.2">
      <c r="A85" s="349" t="s">
        <v>400</v>
      </c>
      <c r="B85" s="349"/>
      <c r="C85" s="349"/>
      <c r="D85" s="349"/>
      <c r="E85" s="349"/>
      <c r="F85" s="349"/>
      <c r="G85" s="349"/>
      <c r="H85" s="349"/>
      <c r="I85" s="125"/>
    </row>
    <row r="86" spans="1:9" ht="60.75" customHeight="1" x14ac:dyDescent="0.2">
      <c r="A86" s="349"/>
      <c r="B86" s="349"/>
      <c r="C86" s="349"/>
      <c r="D86" s="349"/>
      <c r="E86" s="349"/>
      <c r="F86" s="349"/>
      <c r="G86" s="349"/>
      <c r="H86" s="349"/>
      <c r="I86" s="125"/>
    </row>
    <row r="87" spans="1:9" ht="60.75" customHeight="1" x14ac:dyDescent="0.2">
      <c r="A87" s="349"/>
      <c r="B87" s="349"/>
      <c r="C87" s="349"/>
      <c r="D87" s="349"/>
      <c r="E87" s="349"/>
      <c r="F87" s="349"/>
      <c r="G87" s="349"/>
      <c r="H87" s="349"/>
      <c r="I87" s="125"/>
    </row>
    <row r="88" spans="1:9" ht="18.75" x14ac:dyDescent="0.3">
      <c r="A88" s="143" t="s">
        <v>348</v>
      </c>
    </row>
    <row r="89" spans="1:9" ht="65.25" customHeight="1" x14ac:dyDescent="0.2">
      <c r="A89" s="349"/>
      <c r="B89" s="349"/>
      <c r="C89" s="349"/>
      <c r="D89" s="349"/>
      <c r="E89" s="349"/>
      <c r="F89" s="349"/>
      <c r="G89" s="349"/>
      <c r="H89" s="349"/>
      <c r="I89" s="125"/>
    </row>
    <row r="90" spans="1:9" ht="60.75" customHeight="1" x14ac:dyDescent="0.2">
      <c r="A90" s="349"/>
      <c r="B90" s="349"/>
      <c r="C90" s="349"/>
      <c r="D90" s="349"/>
      <c r="E90" s="349"/>
      <c r="F90" s="349"/>
      <c r="G90" s="349"/>
      <c r="H90" s="349"/>
      <c r="I90" s="125"/>
    </row>
    <row r="91" spans="1:9" ht="60.75" customHeight="1" x14ac:dyDescent="0.2">
      <c r="A91" s="349"/>
      <c r="B91" s="349"/>
      <c r="C91" s="349"/>
      <c r="D91" s="349"/>
      <c r="E91" s="349"/>
      <c r="F91" s="349"/>
      <c r="G91" s="349"/>
      <c r="H91" s="349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ew7onunFfIcnNh7DvgKIVpBgD+SfYEF0Fva/kWVq6/2iIQqmd2VtSmu1i/qfed9l8BzRebuQsXCky7aHsC8Rlg==" saltValue="uBdqIXnyCvrASU9mFj9BYg==" spinCount="100000" sheet="1" formatCells="0" formatColumns="0" formatRows="0" insertRows="0"/>
  <mergeCells count="5">
    <mergeCell ref="A81:H83"/>
    <mergeCell ref="A85:H87"/>
    <mergeCell ref="A89:H91"/>
    <mergeCell ref="G11:H11"/>
    <mergeCell ref="G12:H12"/>
  </mergeCells>
  <dataValidations count="2">
    <dataValidation type="whole" operator="greaterThanOrEqual" allowBlank="1" showInputMessage="1" showErrorMessage="1" error="Enter an amount greater than 40 hours." sqref="D26" xr:uid="{00000000-0002-0000-2400-000000000000}">
      <formula1>40</formula1>
    </dataValidation>
    <dataValidation type="whole" allowBlank="1" showInputMessage="1" showErrorMessage="1" error="Enter a value between 1 and 13" sqref="G10" xr:uid="{00000000-0002-0000-2400-000001000000}">
      <formula1>1</formula1>
      <formula2>13</formula2>
    </dataValidation>
  </dataValidations>
  <hyperlinks>
    <hyperlink ref="A1" location="'PR sum'!A1" display="Payroll Summary" xr:uid="{00000000-0004-0000-2400-000000000000}"/>
    <hyperlink ref="A2" location="PL!A1" display="P&amp;L" xr:uid="{00000000-0004-0000-2400-000001000000}"/>
  </hyperlinks>
  <printOptions horizontalCentered="1"/>
  <pageMargins left="0.06" right="0" top="0.5" bottom="0" header="0.5" footer="0.5"/>
  <pageSetup scale="85" fitToHeight="2" orientation="portrait" r:id="rId1"/>
  <headerFooter alignWithMargins="0">
    <oddHeader>&amp;R&amp;G</oddHeader>
  </headerFooter>
  <rowBreaks count="1" manualBreakCount="1">
    <brk id="73" max="16383" man="1"/>
  </rowBreaks>
  <legacyDrawingHF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95"/>
  <sheetViews>
    <sheetView workbookViewId="0">
      <selection activeCell="L20" sqref="L20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0.28515625" bestFit="1" customWidth="1"/>
    <col min="4" max="4" width="9.28515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362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31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3" t="s">
        <v>401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48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310</v>
      </c>
      <c r="C15" s="133"/>
      <c r="D15" s="133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68" t="s">
        <v>363</v>
      </c>
      <c r="B26" s="151"/>
      <c r="C26" s="151"/>
      <c r="D26" s="71"/>
      <c r="E26" s="16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IF(D26=0,0,+((E24*D26)+(E39/4))/D26)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6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151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151">
        <f>+D30</f>
        <v>-2080</v>
      </c>
      <c r="E31" s="152">
        <f>IF(E27=0,0,E27/2)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259"/>
      <c r="B34" s="151"/>
      <c r="C34" s="151"/>
      <c r="D34" s="282" t="s">
        <v>367</v>
      </c>
      <c r="E34" s="74"/>
      <c r="F34" s="152"/>
      <c r="G34" s="153"/>
    </row>
    <row r="35" spans="1:7" x14ac:dyDescent="0.2">
      <c r="A35" s="151"/>
      <c r="B35" s="151"/>
      <c r="C35" s="151"/>
      <c r="D35" s="151"/>
      <c r="E35" s="151"/>
      <c r="F35" s="152"/>
      <c r="G35" s="153"/>
    </row>
    <row r="36" spans="1:7" x14ac:dyDescent="0.2">
      <c r="A36" s="151"/>
      <c r="B36" s="151"/>
      <c r="C36" s="285" t="s">
        <v>368</v>
      </c>
      <c r="D36" s="273"/>
      <c r="E36" s="286" t="s">
        <v>290</v>
      </c>
      <c r="F36" s="152"/>
      <c r="G36" s="153"/>
    </row>
    <row r="37" spans="1:7" x14ac:dyDescent="0.2">
      <c r="A37" s="151"/>
      <c r="B37" s="151"/>
      <c r="C37" s="285" t="s">
        <v>369</v>
      </c>
      <c r="D37" s="285" t="s">
        <v>336</v>
      </c>
      <c r="E37" s="285" t="s">
        <v>369</v>
      </c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D2</f>
        <v>2025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>
        <f>+E39*13</f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278">
        <f>A39-1</f>
        <v>2024</v>
      </c>
      <c r="B41" s="278" t="s">
        <v>371</v>
      </c>
      <c r="C41" s="283"/>
      <c r="D41" s="72"/>
      <c r="E41" s="152">
        <f>+D41*C41</f>
        <v>0</v>
      </c>
      <c r="F41" s="284">
        <f>+E41*13</f>
        <v>0</v>
      </c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278" t="s">
        <v>372</v>
      </c>
      <c r="B44" s="151"/>
      <c r="C44" s="151"/>
      <c r="D44" s="151"/>
      <c r="E44" s="152"/>
      <c r="F44" s="152"/>
      <c r="G44" s="74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 t="s">
        <v>292</v>
      </c>
      <c r="B47" s="151"/>
      <c r="C47" s="151"/>
      <c r="D47" s="73"/>
      <c r="E47" s="152">
        <f>+E27*1.5</f>
        <v>0</v>
      </c>
      <c r="F47" s="152"/>
      <c r="G47" s="153">
        <f>+E47*D47</f>
        <v>0</v>
      </c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x14ac:dyDescent="0.2">
      <c r="A50" s="278" t="s">
        <v>373</v>
      </c>
      <c r="B50" s="151"/>
      <c r="C50" s="151"/>
      <c r="D50" s="151"/>
      <c r="E50" s="152"/>
      <c r="F50" s="152"/>
      <c r="G50" s="74"/>
    </row>
    <row r="51" spans="1:7" x14ac:dyDescent="0.2">
      <c r="A51" s="272"/>
      <c r="B51" s="151"/>
      <c r="C51" s="151"/>
      <c r="D51" s="151"/>
      <c r="E51" s="152"/>
      <c r="F51" s="152"/>
      <c r="G51" s="153"/>
    </row>
    <row r="52" spans="1:7" x14ac:dyDescent="0.2">
      <c r="A52" s="278" t="s">
        <v>374</v>
      </c>
      <c r="B52" s="151"/>
      <c r="C52" s="151"/>
      <c r="D52" s="151"/>
      <c r="E52" s="152"/>
      <c r="F52" s="152"/>
      <c r="G52" s="74"/>
    </row>
    <row r="53" spans="1:7" x14ac:dyDescent="0.2">
      <c r="A53" s="272"/>
      <c r="B53" s="151"/>
      <c r="C53" s="151"/>
      <c r="D53" s="151"/>
      <c r="E53" s="152"/>
      <c r="F53" s="152"/>
      <c r="G53" s="153"/>
    </row>
    <row r="54" spans="1:7" x14ac:dyDescent="0.2">
      <c r="A54" s="278" t="s">
        <v>293</v>
      </c>
      <c r="B54" s="151"/>
      <c r="C54" s="151"/>
      <c r="D54" s="151"/>
      <c r="E54" s="152"/>
      <c r="F54" s="152"/>
      <c r="G54" s="74"/>
    </row>
    <row r="55" spans="1:7" x14ac:dyDescent="0.2">
      <c r="E55" s="127"/>
      <c r="F55" s="127"/>
    </row>
    <row r="56" spans="1:7" x14ac:dyDescent="0.2">
      <c r="E56" s="127"/>
      <c r="F56" s="127"/>
    </row>
    <row r="57" spans="1:7" x14ac:dyDescent="0.2">
      <c r="E57" s="127"/>
      <c r="F57" s="127"/>
    </row>
    <row r="58" spans="1:7" ht="13.5" thickBot="1" x14ac:dyDescent="0.25">
      <c r="A58" s="126" t="s">
        <v>344</v>
      </c>
      <c r="C58">
        <f>+D2</f>
        <v>2025</v>
      </c>
      <c r="E58" s="127"/>
      <c r="F58" s="127"/>
      <c r="G58" s="139">
        <f>SUM(G24:G57)</f>
        <v>0</v>
      </c>
    </row>
    <row r="59" spans="1:7" ht="13.5" thickTop="1" x14ac:dyDescent="0.2">
      <c r="E59" s="127"/>
      <c r="F59" s="127"/>
    </row>
    <row r="60" spans="1:7" x14ac:dyDescent="0.2">
      <c r="A60" s="230">
        <f>D2</f>
        <v>2025</v>
      </c>
      <c r="B60" s="281" t="s">
        <v>375</v>
      </c>
      <c r="E60" s="127"/>
      <c r="F60" s="127"/>
      <c r="G60" s="50">
        <f>G24+G39</f>
        <v>0</v>
      </c>
    </row>
    <row r="61" spans="1:7" x14ac:dyDescent="0.2">
      <c r="A61" s="230">
        <f>A60-1</f>
        <v>2024</v>
      </c>
      <c r="B61" s="281" t="s">
        <v>375</v>
      </c>
      <c r="E61" s="127"/>
      <c r="F61" s="127"/>
      <c r="G61" s="50">
        <f>(E22*2080)+F41</f>
        <v>0</v>
      </c>
    </row>
    <row r="62" spans="1:7" x14ac:dyDescent="0.2">
      <c r="B62" t="s">
        <v>376</v>
      </c>
      <c r="E62" s="127"/>
      <c r="F62" s="127"/>
      <c r="G62" s="280" t="e">
        <f>(G60-G61)/G61</f>
        <v>#DIV/0!</v>
      </c>
    </row>
    <row r="63" spans="1:7" x14ac:dyDescent="0.2">
      <c r="E63" s="127"/>
      <c r="F63" s="127"/>
    </row>
    <row r="64" spans="1:7" ht="13.5" thickBot="1" x14ac:dyDescent="0.25">
      <c r="A64" s="126" t="s">
        <v>345</v>
      </c>
      <c r="C64">
        <f>+C58-1</f>
        <v>2024</v>
      </c>
      <c r="E64" s="127"/>
      <c r="F64" s="127"/>
      <c r="G64" s="75"/>
    </row>
    <row r="65" spans="1:7" ht="13.5" thickTop="1" x14ac:dyDescent="0.2">
      <c r="A65" s="126"/>
      <c r="E65" s="127"/>
      <c r="F65" s="127"/>
      <c r="G65" s="127"/>
    </row>
    <row r="66" spans="1:7" hidden="1" x14ac:dyDescent="0.2">
      <c r="A66" s="126"/>
      <c r="E66" s="127"/>
      <c r="F66" s="127"/>
      <c r="G66" s="127"/>
    </row>
    <row r="67" spans="1:7" hidden="1" x14ac:dyDescent="0.2">
      <c r="A67" s="126"/>
      <c r="E67" s="127"/>
      <c r="F67" s="127"/>
      <c r="G67" s="127"/>
    </row>
    <row r="68" spans="1:7" hidden="1" x14ac:dyDescent="0.2">
      <c r="A68" s="126"/>
      <c r="E68" s="127"/>
      <c r="F68" s="127"/>
      <c r="G68" s="127"/>
    </row>
    <row r="69" spans="1:7" hidden="1" x14ac:dyDescent="0.2">
      <c r="A69" s="126"/>
      <c r="E69" s="127"/>
      <c r="F69" s="127"/>
      <c r="G69" s="127"/>
    </row>
    <row r="70" spans="1:7" hidden="1" x14ac:dyDescent="0.2">
      <c r="A70" s="126"/>
      <c r="E70" s="127"/>
      <c r="F70" s="127"/>
      <c r="G70" s="127"/>
    </row>
    <row r="71" spans="1:7" hidden="1" x14ac:dyDescent="0.2">
      <c r="A71" s="126"/>
      <c r="E71" s="127"/>
      <c r="F71" s="127"/>
      <c r="G71" s="127"/>
    </row>
    <row r="72" spans="1:7" hidden="1" x14ac:dyDescent="0.2">
      <c r="A72" s="126"/>
      <c r="E72" s="127"/>
      <c r="F72" s="127"/>
      <c r="G72" s="127"/>
    </row>
    <row r="74" spans="1:7" hidden="1" x14ac:dyDescent="0.2"/>
    <row r="75" spans="1:7" hidden="1" x14ac:dyDescent="0.2"/>
    <row r="76" spans="1:7" hidden="1" x14ac:dyDescent="0.2"/>
    <row r="77" spans="1:7" ht="15" x14ac:dyDescent="0.25">
      <c r="A77" s="140" t="s">
        <v>328</v>
      </c>
      <c r="B77" s="141" t="str">
        <f>+B9</f>
        <v>SSR 21</v>
      </c>
      <c r="C77" s="142"/>
      <c r="D77" s="142"/>
      <c r="E77" s="142"/>
    </row>
    <row r="79" spans="1:7" ht="5.25" customHeight="1" x14ac:dyDescent="0.2"/>
    <row r="80" spans="1:7" ht="18.75" x14ac:dyDescent="0.3">
      <c r="A80" s="143" t="s">
        <v>346</v>
      </c>
    </row>
    <row r="81" spans="1:9" ht="65.25" customHeight="1" x14ac:dyDescent="0.2">
      <c r="A81" s="349"/>
      <c r="B81" s="349"/>
      <c r="C81" s="349"/>
      <c r="D81" s="349"/>
      <c r="E81" s="349"/>
      <c r="F81" s="349"/>
      <c r="G81" s="349"/>
      <c r="H81" s="349"/>
      <c r="I81" s="125"/>
    </row>
    <row r="82" spans="1:9" ht="60.75" customHeight="1" x14ac:dyDescent="0.2">
      <c r="A82" s="349"/>
      <c r="B82" s="349"/>
      <c r="C82" s="349"/>
      <c r="D82" s="349"/>
      <c r="E82" s="349"/>
      <c r="F82" s="349"/>
      <c r="G82" s="349"/>
      <c r="H82" s="349"/>
      <c r="I82" s="125"/>
    </row>
    <row r="83" spans="1:9" ht="60.75" customHeight="1" x14ac:dyDescent="0.2">
      <c r="A83" s="349"/>
      <c r="B83" s="349"/>
      <c r="C83" s="349"/>
      <c r="D83" s="349"/>
      <c r="E83" s="349"/>
      <c r="F83" s="349"/>
      <c r="G83" s="349"/>
      <c r="H83" s="349"/>
      <c r="I83" s="125"/>
    </row>
    <row r="84" spans="1:9" ht="18.75" x14ac:dyDescent="0.3">
      <c r="A84" s="143" t="s">
        <v>347</v>
      </c>
    </row>
    <row r="85" spans="1:9" ht="65.25" customHeight="1" x14ac:dyDescent="0.2">
      <c r="A85" s="349"/>
      <c r="B85" s="349"/>
      <c r="C85" s="349"/>
      <c r="D85" s="349"/>
      <c r="E85" s="349"/>
      <c r="F85" s="349"/>
      <c r="G85" s="349"/>
      <c r="H85" s="349"/>
      <c r="I85" s="125"/>
    </row>
    <row r="86" spans="1:9" ht="60.75" customHeight="1" x14ac:dyDescent="0.2">
      <c r="A86" s="349"/>
      <c r="B86" s="349"/>
      <c r="C86" s="349"/>
      <c r="D86" s="349"/>
      <c r="E86" s="349"/>
      <c r="F86" s="349"/>
      <c r="G86" s="349"/>
      <c r="H86" s="349"/>
      <c r="I86" s="125"/>
    </row>
    <row r="87" spans="1:9" ht="60.75" customHeight="1" x14ac:dyDescent="0.2">
      <c r="A87" s="349"/>
      <c r="B87" s="349"/>
      <c r="C87" s="349"/>
      <c r="D87" s="349"/>
      <c r="E87" s="349"/>
      <c r="F87" s="349"/>
      <c r="G87" s="349"/>
      <c r="H87" s="349"/>
      <c r="I87" s="125"/>
    </row>
    <row r="88" spans="1:9" ht="18.75" x14ac:dyDescent="0.3">
      <c r="A88" s="143" t="s">
        <v>348</v>
      </c>
    </row>
    <row r="89" spans="1:9" ht="65.25" customHeight="1" x14ac:dyDescent="0.2">
      <c r="A89" s="349"/>
      <c r="B89" s="349"/>
      <c r="C89" s="349"/>
      <c r="D89" s="349"/>
      <c r="E89" s="349"/>
      <c r="F89" s="349"/>
      <c r="G89" s="349"/>
      <c r="H89" s="349"/>
      <c r="I89" s="125"/>
    </row>
    <row r="90" spans="1:9" ht="60.75" customHeight="1" x14ac:dyDescent="0.2">
      <c r="A90" s="349"/>
      <c r="B90" s="349"/>
      <c r="C90" s="349"/>
      <c r="D90" s="349"/>
      <c r="E90" s="349"/>
      <c r="F90" s="349"/>
      <c r="G90" s="349"/>
      <c r="H90" s="349"/>
      <c r="I90" s="125"/>
    </row>
    <row r="91" spans="1:9" ht="60.75" customHeight="1" x14ac:dyDescent="0.2">
      <c r="A91" s="349"/>
      <c r="B91" s="349"/>
      <c r="C91" s="349"/>
      <c r="D91" s="349"/>
      <c r="E91" s="349"/>
      <c r="F91" s="349"/>
      <c r="G91" s="349"/>
      <c r="H91" s="349"/>
      <c r="I91" s="125"/>
    </row>
    <row r="92" spans="1:9" ht="18.75" x14ac:dyDescent="0.3">
      <c r="A92" s="149"/>
      <c r="B92" s="125"/>
      <c r="C92" s="125"/>
      <c r="D92" s="125"/>
      <c r="E92" s="125"/>
      <c r="F92" s="125"/>
      <c r="G92" s="138"/>
      <c r="H92" s="125"/>
      <c r="I92" s="125"/>
    </row>
    <row r="93" spans="1:9" ht="18.75" x14ac:dyDescent="0.3">
      <c r="A93" s="149"/>
      <c r="B93" s="125"/>
      <c r="C93" s="125"/>
      <c r="D93" s="125"/>
      <c r="E93" s="125"/>
      <c r="F93" s="125"/>
      <c r="G93" s="138"/>
      <c r="H93" s="125"/>
      <c r="I93" s="125"/>
    </row>
    <row r="94" spans="1:9" ht="18.75" x14ac:dyDescent="0.3">
      <c r="A94" s="149"/>
      <c r="B94" s="125"/>
      <c r="C94" s="125"/>
      <c r="D94" s="125"/>
      <c r="E94" s="125"/>
      <c r="F94" s="125"/>
      <c r="G94" s="138"/>
      <c r="H94" s="125"/>
      <c r="I94" s="125"/>
    </row>
    <row r="95" spans="1:9" ht="18.75" x14ac:dyDescent="0.3">
      <c r="A95" s="143"/>
    </row>
  </sheetData>
  <sheetProtection algorithmName="SHA-512" hashValue="DpSsBr9t99HECd+xU2UJGTbq3xK9BouTEzrY0JmTP5/O3sZCFbyepqYhJ57TSGFuJj57R4uklqzUjFkIcIcCpg==" saltValue="0GFYbMgrti87Zz1yPC7zJQ==" spinCount="100000" sheet="1" formatCells="0" formatColumns="0" formatRows="0" insertRows="0"/>
  <mergeCells count="5">
    <mergeCell ref="A81:H83"/>
    <mergeCell ref="A85:H87"/>
    <mergeCell ref="A89:H91"/>
    <mergeCell ref="G11:H11"/>
    <mergeCell ref="G12:H12"/>
  </mergeCells>
  <dataValidations count="2">
    <dataValidation type="whole" allowBlank="1" showInputMessage="1" showErrorMessage="1" error="Enter a value between 1 and 13" sqref="G10" xr:uid="{00000000-0002-0000-25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2500-000001000000}">
      <formula1>40</formula1>
    </dataValidation>
  </dataValidations>
  <hyperlinks>
    <hyperlink ref="A1" location="'PR sum'!A1" display="Payroll Summary" xr:uid="{00000000-0004-0000-2500-000000000000}"/>
    <hyperlink ref="A2" location="PL!A1" display="P&amp;L" xr:uid="{00000000-0004-0000-2500-000001000000}"/>
  </hyperlinks>
  <printOptions horizontalCentered="1"/>
  <pageMargins left="0.06" right="0" top="0.5" bottom="0" header="0.5" footer="0.5"/>
  <pageSetup scale="85" fitToHeight="2" orientation="portrait" r:id="rId1"/>
  <headerFooter alignWithMargins="0">
    <oddHeader>&amp;R&amp;G</oddHeader>
  </headerFooter>
  <rowBreaks count="1" manualBreakCount="1">
    <brk id="73" max="16383" man="1"/>
  </rowBreaks>
  <legacyDrawingHF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I68"/>
  <sheetViews>
    <sheetView workbookViewId="0"/>
  </sheetViews>
  <sheetFormatPr defaultColWidth="9.140625" defaultRowHeight="12.75" x14ac:dyDescent="0.2"/>
  <cols>
    <col min="1" max="1" width="13.28515625" customWidth="1"/>
    <col min="2" max="2" width="11.42578125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326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12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2" t="s">
        <v>402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32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403</v>
      </c>
      <c r="C15" s="129"/>
      <c r="D15" s="129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hidden="1" x14ac:dyDescent="0.2">
      <c r="E20" s="137"/>
      <c r="F20" s="137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122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122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7"/>
      <c r="F25" s="157"/>
      <c r="G25" s="153"/>
    </row>
    <row r="26" spans="1:8" x14ac:dyDescent="0.2">
      <c r="A26" s="151"/>
      <c r="B26" s="151"/>
      <c r="C26" s="151"/>
      <c r="D26" s="158" t="s">
        <v>339</v>
      </c>
      <c r="E26" s="159" t="s">
        <v>336</v>
      </c>
      <c r="F26" s="157"/>
      <c r="G26" s="153"/>
    </row>
    <row r="27" spans="1:8" x14ac:dyDescent="0.2">
      <c r="A27" s="151" t="s">
        <v>340</v>
      </c>
      <c r="B27" s="151"/>
      <c r="C27" s="151"/>
      <c r="D27" s="318"/>
      <c r="E27" s="152">
        <f>+E24*1.5</f>
        <v>0</v>
      </c>
      <c r="F27" s="152"/>
      <c r="G27" s="153">
        <f>+E27*D27</f>
        <v>0</v>
      </c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1"/>
      <c r="E30" s="152"/>
      <c r="F30" s="152"/>
      <c r="G30" s="153"/>
    </row>
    <row r="31" spans="1:8" x14ac:dyDescent="0.2">
      <c r="A31" s="151" t="s">
        <v>341</v>
      </c>
      <c r="B31" s="151"/>
      <c r="C31" s="151"/>
      <c r="D31" s="151"/>
      <c r="E31" s="152"/>
      <c r="F31" s="152"/>
      <c r="G31" s="74"/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342</v>
      </c>
      <c r="B33" s="151"/>
      <c r="C33" s="151"/>
      <c r="D33" s="151"/>
      <c r="E33" s="152"/>
      <c r="F33" s="152"/>
      <c r="G33" s="74"/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51" t="s">
        <v>339</v>
      </c>
      <c r="E35" s="152" t="s">
        <v>336</v>
      </c>
      <c r="F35" s="152"/>
      <c r="G35" s="153"/>
    </row>
    <row r="36" spans="1:7" x14ac:dyDescent="0.2">
      <c r="A36" s="151" t="s">
        <v>292</v>
      </c>
      <c r="B36" s="151"/>
      <c r="C36" s="151"/>
      <c r="D36" s="318"/>
      <c r="E36" s="152">
        <f>+E27</f>
        <v>0</v>
      </c>
      <c r="F36" s="152"/>
      <c r="G36" s="153">
        <f>+E36*D36</f>
        <v>0</v>
      </c>
    </row>
    <row r="37" spans="1:7" x14ac:dyDescent="0.2">
      <c r="A37" s="151"/>
      <c r="B37" s="151"/>
      <c r="C37" s="151"/>
      <c r="D37" s="151"/>
      <c r="E37" s="152"/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 t="s">
        <v>343</v>
      </c>
      <c r="B39" s="151"/>
      <c r="C39" s="151"/>
      <c r="D39" s="151"/>
      <c r="E39" s="152"/>
      <c r="F39" s="152"/>
      <c r="G39" s="107" t="s">
        <v>127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293</v>
      </c>
      <c r="B42" s="151"/>
      <c r="C42" s="151"/>
      <c r="D42" s="151"/>
      <c r="E42" s="152"/>
      <c r="F42" s="152"/>
      <c r="G42" s="74"/>
    </row>
    <row r="43" spans="1:7" x14ac:dyDescent="0.2">
      <c r="E43" s="127"/>
      <c r="F43" s="127"/>
    </row>
    <row r="44" spans="1:7" x14ac:dyDescent="0.2">
      <c r="E44" s="127"/>
      <c r="F44" s="127"/>
    </row>
    <row r="45" spans="1:7" x14ac:dyDescent="0.2">
      <c r="E45" s="127"/>
      <c r="F45" s="127"/>
    </row>
    <row r="46" spans="1:7" ht="13.5" thickBot="1" x14ac:dyDescent="0.25">
      <c r="A46" s="126" t="s">
        <v>344</v>
      </c>
      <c r="C46">
        <f>+INPUT!B3</f>
        <v>2025</v>
      </c>
      <c r="E46" s="127"/>
      <c r="F46" s="127"/>
      <c r="G46" s="139">
        <f>SUM(G24:G45)</f>
        <v>0</v>
      </c>
    </row>
    <row r="47" spans="1:7" ht="13.5" thickTop="1" x14ac:dyDescent="0.2">
      <c r="E47" s="127"/>
      <c r="F47" s="127"/>
    </row>
    <row r="48" spans="1:7" x14ac:dyDescent="0.2">
      <c r="E48" s="127"/>
      <c r="F48" s="127"/>
    </row>
    <row r="49" spans="1:9" x14ac:dyDescent="0.2">
      <c r="E49" s="127"/>
      <c r="F49" s="127"/>
    </row>
    <row r="50" spans="1:9" ht="13.5" thickBot="1" x14ac:dyDescent="0.25">
      <c r="A50" s="126" t="s">
        <v>345</v>
      </c>
      <c r="C50">
        <f>+C46-1</f>
        <v>2024</v>
      </c>
      <c r="E50" s="127"/>
      <c r="F50" s="127"/>
      <c r="G50" s="112"/>
    </row>
    <row r="51" spans="1:9" ht="13.5" thickTop="1" x14ac:dyDescent="0.2"/>
    <row r="53" spans="1:9" hidden="1" x14ac:dyDescent="0.2"/>
    <row r="54" spans="1:9" ht="15" x14ac:dyDescent="0.25">
      <c r="A54" s="140" t="s">
        <v>328</v>
      </c>
      <c r="B54" s="142" t="str">
        <f>B9</f>
        <v>TRN 1</v>
      </c>
      <c r="C54" s="142"/>
      <c r="D54" s="142"/>
      <c r="E54" s="142"/>
    </row>
    <row r="56" spans="1:9" hidden="1" x14ac:dyDescent="0.2">
      <c r="G56" s="150"/>
    </row>
    <row r="57" spans="1:9" ht="18.75" x14ac:dyDescent="0.3">
      <c r="A57" s="143" t="s">
        <v>346</v>
      </c>
    </row>
    <row r="58" spans="1:9" ht="65.25" customHeight="1" x14ac:dyDescent="0.2">
      <c r="A58" s="349"/>
      <c r="B58" s="349"/>
      <c r="C58" s="349"/>
      <c r="D58" s="349"/>
      <c r="E58" s="349"/>
      <c r="F58" s="349"/>
      <c r="G58" s="349"/>
      <c r="H58" s="349"/>
      <c r="I58" s="125"/>
    </row>
    <row r="59" spans="1:9" ht="60.75" customHeight="1" x14ac:dyDescent="0.2">
      <c r="A59" s="349"/>
      <c r="B59" s="349"/>
      <c r="C59" s="349"/>
      <c r="D59" s="349"/>
      <c r="E59" s="349"/>
      <c r="F59" s="349"/>
      <c r="G59" s="349"/>
      <c r="H59" s="349"/>
      <c r="I59" s="125"/>
    </row>
    <row r="60" spans="1:9" ht="60.75" customHeight="1" x14ac:dyDescent="0.2">
      <c r="A60" s="349"/>
      <c r="B60" s="349"/>
      <c r="C60" s="349"/>
      <c r="D60" s="349"/>
      <c r="E60" s="349"/>
      <c r="F60" s="349"/>
      <c r="G60" s="349"/>
      <c r="H60" s="349"/>
      <c r="I60" s="125"/>
    </row>
    <row r="61" spans="1:9" ht="18.75" x14ac:dyDescent="0.3">
      <c r="A61" s="143" t="s">
        <v>347</v>
      </c>
    </row>
    <row r="62" spans="1:9" ht="65.25" customHeight="1" x14ac:dyDescent="0.2">
      <c r="A62" s="349"/>
      <c r="B62" s="349"/>
      <c r="C62" s="349"/>
      <c r="D62" s="349"/>
      <c r="E62" s="349"/>
      <c r="F62" s="349"/>
      <c r="G62" s="349"/>
      <c r="H62" s="349"/>
      <c r="I62" s="125"/>
    </row>
    <row r="63" spans="1:9" ht="60.75" customHeight="1" x14ac:dyDescent="0.2">
      <c r="A63" s="349"/>
      <c r="B63" s="349"/>
      <c r="C63" s="349"/>
      <c r="D63" s="349"/>
      <c r="E63" s="349"/>
      <c r="F63" s="349"/>
      <c r="G63" s="349"/>
      <c r="H63" s="349"/>
      <c r="I63" s="125"/>
    </row>
    <row r="64" spans="1:9" ht="60.75" customHeight="1" x14ac:dyDescent="0.2">
      <c r="A64" s="349"/>
      <c r="B64" s="349"/>
      <c r="C64" s="349"/>
      <c r="D64" s="349"/>
      <c r="E64" s="349"/>
      <c r="F64" s="349"/>
      <c r="G64" s="349"/>
      <c r="H64" s="349"/>
      <c r="I64" s="125"/>
    </row>
    <row r="65" spans="1:9" ht="18.75" x14ac:dyDescent="0.3">
      <c r="A65" s="143" t="s">
        <v>348</v>
      </c>
    </row>
    <row r="66" spans="1:9" ht="65.25" customHeight="1" x14ac:dyDescent="0.2">
      <c r="A66" s="349"/>
      <c r="B66" s="349"/>
      <c r="C66" s="349"/>
      <c r="D66" s="349"/>
      <c r="E66" s="349"/>
      <c r="F66" s="349"/>
      <c r="G66" s="349"/>
      <c r="H66" s="349"/>
      <c r="I66" s="125"/>
    </row>
    <row r="67" spans="1:9" ht="60.75" customHeight="1" x14ac:dyDescent="0.2">
      <c r="A67" s="349"/>
      <c r="B67" s="349"/>
      <c r="C67" s="349"/>
      <c r="D67" s="349"/>
      <c r="E67" s="349"/>
      <c r="F67" s="349"/>
      <c r="G67" s="349"/>
      <c r="H67" s="349"/>
      <c r="I67" s="125"/>
    </row>
    <row r="68" spans="1:9" ht="60.75" customHeight="1" x14ac:dyDescent="0.2">
      <c r="A68" s="349"/>
      <c r="B68" s="349"/>
      <c r="C68" s="349"/>
      <c r="D68" s="349"/>
      <c r="E68" s="349"/>
      <c r="F68" s="349"/>
      <c r="G68" s="349"/>
      <c r="H68" s="349"/>
      <c r="I68" s="125"/>
    </row>
  </sheetData>
  <sheetProtection algorithmName="SHA-512" hashValue="DSLX2BzVglOllk96HDzCITo7XsuIPivFT23i01GhbwqhZaBM/5w0EiOhbI9oqdwDsI+Lnxufbc4NaCwyrM6wPQ==" saltValue="OEMlSRBNCUVzfFcZj7FQhQ==" spinCount="100000" sheet="1" formatCells="0" formatColumns="0" formatRows="0"/>
  <mergeCells count="5">
    <mergeCell ref="A58:H60"/>
    <mergeCell ref="A62:H64"/>
    <mergeCell ref="A66:H68"/>
    <mergeCell ref="G11:H11"/>
    <mergeCell ref="G12:H12"/>
  </mergeCells>
  <phoneticPr fontId="0" type="noConversion"/>
  <dataValidations count="2">
    <dataValidation type="whole" allowBlank="1" showInputMessage="1" showErrorMessage="1" sqref="D27 D36" xr:uid="{00000000-0002-0000-2600-000000000000}">
      <formula1>1</formula1>
      <formula2>2080</formula2>
    </dataValidation>
    <dataValidation type="whole" allowBlank="1" showInputMessage="1" showErrorMessage="1" error="Enter a value between 1 and 13" sqref="G10" xr:uid="{00000000-0002-0000-2600-000001000000}">
      <formula1>1</formula1>
      <formula2>13</formula2>
    </dataValidation>
  </dataValidations>
  <hyperlinks>
    <hyperlink ref="A1" location="'PR sum'!A1" display="Payroll Summary" xr:uid="{00000000-0004-0000-2600-000000000000}"/>
    <hyperlink ref="A2" location="PL!A1" display="P&amp;L" xr:uid="{00000000-0004-0000-2600-000001000000}"/>
  </hyperlinks>
  <printOptions horizontalCentered="1"/>
  <pageMargins left="0.25" right="0.25" top="0.5" bottom="0.25" header="0.5" footer="0.5"/>
  <pageSetup orientation="portrait" r:id="rId1"/>
  <headerFooter alignWithMargins="0"/>
  <rowBreaks count="1" manualBreakCount="1">
    <brk id="51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68"/>
  <sheetViews>
    <sheetView workbookViewId="0"/>
  </sheetViews>
  <sheetFormatPr defaultColWidth="9.140625" defaultRowHeight="12.75" x14ac:dyDescent="0.2"/>
  <cols>
    <col min="1" max="1" width="13.28515625" customWidth="1"/>
    <col min="2" max="2" width="10.140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326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12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2" t="s">
        <v>404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32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403</v>
      </c>
      <c r="C15" s="129"/>
      <c r="D15" s="129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hidden="1" x14ac:dyDescent="0.2">
      <c r="E20" s="137"/>
      <c r="F20" s="137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7"/>
      <c r="F25" s="157"/>
      <c r="G25" s="153"/>
    </row>
    <row r="26" spans="1:8" x14ac:dyDescent="0.2">
      <c r="A26" s="151"/>
      <c r="B26" s="151"/>
      <c r="C26" s="151"/>
      <c r="D26" s="158" t="s">
        <v>339</v>
      </c>
      <c r="E26" s="159" t="s">
        <v>336</v>
      </c>
      <c r="F26" s="157"/>
      <c r="G26" s="153"/>
    </row>
    <row r="27" spans="1:8" x14ac:dyDescent="0.2">
      <c r="A27" s="151" t="s">
        <v>340</v>
      </c>
      <c r="B27" s="151"/>
      <c r="C27" s="151"/>
      <c r="D27" s="318"/>
      <c r="E27" s="152">
        <f>+E24*1.5</f>
        <v>0</v>
      </c>
      <c r="F27" s="152"/>
      <c r="G27" s="153">
        <f>+E27*D27</f>
        <v>0</v>
      </c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1"/>
      <c r="E30" s="152"/>
      <c r="F30" s="152"/>
      <c r="G30" s="153"/>
    </row>
    <row r="31" spans="1:8" x14ac:dyDescent="0.2">
      <c r="A31" s="151" t="s">
        <v>341</v>
      </c>
      <c r="B31" s="151"/>
      <c r="C31" s="151"/>
      <c r="D31" s="151"/>
      <c r="E31" s="152"/>
      <c r="F31" s="152"/>
      <c r="G31" s="74"/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342</v>
      </c>
      <c r="B33" s="151"/>
      <c r="C33" s="151"/>
      <c r="D33" s="151"/>
      <c r="E33" s="152"/>
      <c r="F33" s="152"/>
      <c r="G33" s="74"/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51" t="s">
        <v>339</v>
      </c>
      <c r="E35" s="152" t="s">
        <v>336</v>
      </c>
      <c r="F35" s="152"/>
      <c r="G35" s="153"/>
    </row>
    <row r="36" spans="1:7" x14ac:dyDescent="0.2">
      <c r="A36" s="151" t="s">
        <v>292</v>
      </c>
      <c r="B36" s="151"/>
      <c r="C36" s="151"/>
      <c r="D36" s="318"/>
      <c r="E36" s="152">
        <f>+E27</f>
        <v>0</v>
      </c>
      <c r="F36" s="152"/>
      <c r="G36" s="153">
        <f>+E36*D36</f>
        <v>0</v>
      </c>
    </row>
    <row r="37" spans="1:7" x14ac:dyDescent="0.2">
      <c r="A37" s="151"/>
      <c r="B37" s="151"/>
      <c r="C37" s="151"/>
      <c r="D37" s="151"/>
      <c r="E37" s="152"/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 t="s">
        <v>343</v>
      </c>
      <c r="B39" s="151"/>
      <c r="C39" s="151"/>
      <c r="D39" s="151"/>
      <c r="E39" s="152"/>
      <c r="F39" s="152"/>
      <c r="G39" s="74">
        <v>0</v>
      </c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293</v>
      </c>
      <c r="B42" s="151"/>
      <c r="C42" s="151"/>
      <c r="D42" s="151"/>
      <c r="E42" s="152"/>
      <c r="F42" s="152"/>
      <c r="G42" s="74"/>
    </row>
    <row r="43" spans="1:7" x14ac:dyDescent="0.2">
      <c r="E43" s="127"/>
      <c r="F43" s="127"/>
    </row>
    <row r="44" spans="1:7" x14ac:dyDescent="0.2">
      <c r="E44" s="127"/>
      <c r="F44" s="127"/>
    </row>
    <row r="45" spans="1:7" x14ac:dyDescent="0.2">
      <c r="E45" s="127"/>
      <c r="F45" s="127"/>
    </row>
    <row r="46" spans="1:7" ht="13.5" thickBot="1" x14ac:dyDescent="0.25">
      <c r="A46" s="126" t="s">
        <v>344</v>
      </c>
      <c r="C46">
        <f>+INPUT!B3</f>
        <v>2025</v>
      </c>
      <c r="E46" s="127"/>
      <c r="F46" s="127"/>
      <c r="G46" s="139">
        <f>SUM(G24:G45)</f>
        <v>0</v>
      </c>
    </row>
    <row r="47" spans="1:7" ht="13.5" thickTop="1" x14ac:dyDescent="0.2">
      <c r="E47" s="127"/>
      <c r="F47" s="127"/>
    </row>
    <row r="48" spans="1:7" x14ac:dyDescent="0.2">
      <c r="E48" s="127"/>
      <c r="F48" s="127"/>
    </row>
    <row r="49" spans="1:9" x14ac:dyDescent="0.2">
      <c r="E49" s="127"/>
      <c r="F49" s="127"/>
    </row>
    <row r="50" spans="1:9" ht="13.5" thickBot="1" x14ac:dyDescent="0.25">
      <c r="A50" s="126" t="s">
        <v>345</v>
      </c>
      <c r="C50">
        <f>+C46-1</f>
        <v>2024</v>
      </c>
      <c r="E50" s="127"/>
      <c r="F50" s="127"/>
      <c r="G50" s="112"/>
    </row>
    <row r="51" spans="1:9" ht="13.5" thickTop="1" x14ac:dyDescent="0.2"/>
    <row r="53" spans="1:9" hidden="1" x14ac:dyDescent="0.2"/>
    <row r="54" spans="1:9" ht="15" x14ac:dyDescent="0.25">
      <c r="A54" s="140" t="s">
        <v>328</v>
      </c>
      <c r="B54" s="142" t="str">
        <f>B9</f>
        <v>TRN 2</v>
      </c>
      <c r="C54" s="142"/>
      <c r="D54" s="142"/>
      <c r="E54" s="142"/>
    </row>
    <row r="56" spans="1:9" hidden="1" x14ac:dyDescent="0.2">
      <c r="G56" s="150"/>
    </row>
    <row r="57" spans="1:9" ht="18.75" x14ac:dyDescent="0.3">
      <c r="A57" s="143" t="s">
        <v>346</v>
      </c>
    </row>
    <row r="58" spans="1:9" ht="65.25" customHeight="1" x14ac:dyDescent="0.2">
      <c r="A58" s="349"/>
      <c r="B58" s="349"/>
      <c r="C58" s="349"/>
      <c r="D58" s="349"/>
      <c r="E58" s="349"/>
      <c r="F58" s="349"/>
      <c r="G58" s="349"/>
      <c r="H58" s="349"/>
      <c r="I58" s="125"/>
    </row>
    <row r="59" spans="1:9" ht="60.75" customHeight="1" x14ac:dyDescent="0.2">
      <c r="A59" s="349"/>
      <c r="B59" s="349"/>
      <c r="C59" s="349"/>
      <c r="D59" s="349"/>
      <c r="E59" s="349"/>
      <c r="F59" s="349"/>
      <c r="G59" s="349"/>
      <c r="H59" s="349"/>
      <c r="I59" s="125"/>
    </row>
    <row r="60" spans="1:9" ht="60.75" customHeight="1" x14ac:dyDescent="0.2">
      <c r="A60" s="349"/>
      <c r="B60" s="349"/>
      <c r="C60" s="349"/>
      <c r="D60" s="349"/>
      <c r="E60" s="349"/>
      <c r="F60" s="349"/>
      <c r="G60" s="349"/>
      <c r="H60" s="349"/>
      <c r="I60" s="125"/>
    </row>
    <row r="61" spans="1:9" ht="18.75" x14ac:dyDescent="0.3">
      <c r="A61" s="143" t="s">
        <v>347</v>
      </c>
    </row>
    <row r="62" spans="1:9" ht="65.25" customHeight="1" x14ac:dyDescent="0.2">
      <c r="A62" s="349"/>
      <c r="B62" s="349"/>
      <c r="C62" s="349"/>
      <c r="D62" s="349"/>
      <c r="E62" s="349"/>
      <c r="F62" s="349"/>
      <c r="G62" s="349"/>
      <c r="H62" s="349"/>
      <c r="I62" s="125"/>
    </row>
    <row r="63" spans="1:9" ht="60.75" customHeight="1" x14ac:dyDescent="0.2">
      <c r="A63" s="349"/>
      <c r="B63" s="349"/>
      <c r="C63" s="349"/>
      <c r="D63" s="349"/>
      <c r="E63" s="349"/>
      <c r="F63" s="349"/>
      <c r="G63" s="349"/>
      <c r="H63" s="349"/>
      <c r="I63" s="125"/>
    </row>
    <row r="64" spans="1:9" ht="60.75" customHeight="1" x14ac:dyDescent="0.2">
      <c r="A64" s="349"/>
      <c r="B64" s="349"/>
      <c r="C64" s="349"/>
      <c r="D64" s="349"/>
      <c r="E64" s="349"/>
      <c r="F64" s="349"/>
      <c r="G64" s="349"/>
      <c r="H64" s="349"/>
      <c r="I64" s="125"/>
    </row>
    <row r="65" spans="1:9" ht="18.75" x14ac:dyDescent="0.3">
      <c r="A65" s="143" t="s">
        <v>348</v>
      </c>
    </row>
    <row r="66" spans="1:9" ht="65.25" customHeight="1" x14ac:dyDescent="0.2">
      <c r="A66" s="349"/>
      <c r="B66" s="349"/>
      <c r="C66" s="349"/>
      <c r="D66" s="349"/>
      <c r="E66" s="349"/>
      <c r="F66" s="349"/>
      <c r="G66" s="349"/>
      <c r="H66" s="349"/>
      <c r="I66" s="125"/>
    </row>
    <row r="67" spans="1:9" ht="60.75" customHeight="1" x14ac:dyDescent="0.2">
      <c r="A67" s="349"/>
      <c r="B67" s="349"/>
      <c r="C67" s="349"/>
      <c r="D67" s="349"/>
      <c r="E67" s="349"/>
      <c r="F67" s="349"/>
      <c r="G67" s="349"/>
      <c r="H67" s="349"/>
      <c r="I67" s="125"/>
    </row>
    <row r="68" spans="1:9" ht="60.75" customHeight="1" x14ac:dyDescent="0.2">
      <c r="A68" s="349"/>
      <c r="B68" s="349"/>
      <c r="C68" s="349"/>
      <c r="D68" s="349"/>
      <c r="E68" s="349"/>
      <c r="F68" s="349"/>
      <c r="G68" s="349"/>
      <c r="H68" s="349"/>
      <c r="I68" s="125"/>
    </row>
  </sheetData>
  <sheetProtection algorithmName="SHA-512" hashValue="RNTMmbWl6N3r322cV02WIcwn3DPgsRnJGEifkSbaYcqHBr4WdBaXuPXBNsSUC3QI2Y+odCOJiODJ93v7lCx+QQ==" saltValue="fygjg9BOMvfuXaVLzItU7Q==" spinCount="100000" sheet="1" formatCells="0" formatColumns="0" formatRows="0"/>
  <mergeCells count="5">
    <mergeCell ref="A58:H60"/>
    <mergeCell ref="A62:H64"/>
    <mergeCell ref="A66:H68"/>
    <mergeCell ref="G11:H11"/>
    <mergeCell ref="G12:H12"/>
  </mergeCells>
  <phoneticPr fontId="0" type="noConversion"/>
  <dataValidations count="2">
    <dataValidation type="whole" allowBlank="1" showInputMessage="1" showErrorMessage="1" sqref="D27 D36" xr:uid="{00000000-0002-0000-2700-000000000000}">
      <formula1>1</formula1>
      <formula2>2080</formula2>
    </dataValidation>
    <dataValidation type="whole" allowBlank="1" showInputMessage="1" showErrorMessage="1" error="Enter a value between 1 and 13" sqref="G10" xr:uid="{00000000-0002-0000-2700-000001000000}">
      <formula1>1</formula1>
      <formula2>13</formula2>
    </dataValidation>
  </dataValidations>
  <hyperlinks>
    <hyperlink ref="A1" location="'PR sum'!A1" display="Payroll Summary" xr:uid="{00000000-0004-0000-2700-000000000000}"/>
    <hyperlink ref="A2" location="PL!A1" display="P&amp;L" xr:uid="{00000000-0004-0000-2700-000001000000}"/>
  </hyperlinks>
  <printOptions horizontalCentered="1"/>
  <pageMargins left="0.25" right="0.25" top="0.5" bottom="0.25" header="0.5" footer="0.5"/>
  <pageSetup orientation="portrait" r:id="rId1"/>
  <headerFooter alignWithMargins="0"/>
  <rowBreaks count="1" manualBreakCount="1">
    <brk id="51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68"/>
  <sheetViews>
    <sheetView workbookViewId="0"/>
  </sheetViews>
  <sheetFormatPr defaultColWidth="9.140625" defaultRowHeight="12.75" x14ac:dyDescent="0.2"/>
  <cols>
    <col min="1" max="1" width="13.28515625" customWidth="1"/>
    <col min="2" max="2" width="10.140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8" x14ac:dyDescent="0.2">
      <c r="A1" s="269" t="s">
        <v>323</v>
      </c>
      <c r="D1" s="126" t="s">
        <v>0</v>
      </c>
      <c r="E1" s="127"/>
      <c r="F1" s="127"/>
    </row>
    <row r="2" spans="1:8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8" x14ac:dyDescent="0.2">
      <c r="D3" t="s">
        <v>326</v>
      </c>
      <c r="E3" s="127"/>
      <c r="F3" s="127"/>
    </row>
    <row r="4" spans="1:8" x14ac:dyDescent="0.2">
      <c r="E4" s="127"/>
      <c r="F4" s="127"/>
    </row>
    <row r="5" spans="1:8" x14ac:dyDescent="0.2">
      <c r="D5" s="126" t="s">
        <v>327</v>
      </c>
      <c r="E5" s="129" t="str">
        <f>INPUT!B2</f>
        <v>NEW JERSEY</v>
      </c>
      <c r="F5" s="127"/>
    </row>
    <row r="6" spans="1:8" x14ac:dyDescent="0.2">
      <c r="E6" s="127"/>
      <c r="F6" s="127"/>
    </row>
    <row r="7" spans="1:8" x14ac:dyDescent="0.2">
      <c r="E7" s="127"/>
      <c r="F7" s="127"/>
    </row>
    <row r="8" spans="1:8" x14ac:dyDescent="0.2">
      <c r="E8" s="127"/>
      <c r="F8" s="127"/>
    </row>
    <row r="9" spans="1:8" x14ac:dyDescent="0.2">
      <c r="A9" t="s">
        <v>328</v>
      </c>
      <c r="B9" s="122" t="s">
        <v>405</v>
      </c>
      <c r="C9" s="129"/>
      <c r="D9" s="129"/>
      <c r="E9" s="129"/>
      <c r="F9" s="127"/>
      <c r="G9" s="131" t="s">
        <v>329</v>
      </c>
    </row>
    <row r="10" spans="1:8" x14ac:dyDescent="0.2">
      <c r="E10" s="127"/>
      <c r="F10" s="127"/>
      <c r="G10" s="317">
        <v>1</v>
      </c>
      <c r="H10" s="59" t="s">
        <v>330</v>
      </c>
    </row>
    <row r="11" spans="1:8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</row>
    <row r="12" spans="1:8" ht="26.25" customHeight="1" x14ac:dyDescent="0.2">
      <c r="A12" s="126" t="s">
        <v>332</v>
      </c>
      <c r="B12" s="104"/>
      <c r="C12" s="132"/>
      <c r="E12" s="127"/>
      <c r="F12" s="127"/>
      <c r="G12" s="346" t="str">
        <f>'Production 1'!G12</f>
        <v>Existing emplyee start period is always = 1.</v>
      </c>
      <c r="H12" s="346"/>
    </row>
    <row r="13" spans="1:8" x14ac:dyDescent="0.2">
      <c r="E13" s="127"/>
      <c r="F13" s="127"/>
      <c r="G13" s="249"/>
      <c r="H13" s="249"/>
    </row>
    <row r="14" spans="1:8" x14ac:dyDescent="0.2">
      <c r="E14" s="127"/>
      <c r="F14" s="127"/>
      <c r="G14" s="249"/>
      <c r="H14" s="249"/>
    </row>
    <row r="15" spans="1:8" x14ac:dyDescent="0.2">
      <c r="A15" t="s">
        <v>334</v>
      </c>
      <c r="B15" s="122" t="s">
        <v>403</v>
      </c>
      <c r="C15" s="129"/>
      <c r="D15" s="129"/>
      <c r="E15" s="127"/>
      <c r="F15" s="127"/>
    </row>
    <row r="16" spans="1:8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hidden="1" x14ac:dyDescent="0.2">
      <c r="E20" s="137"/>
      <c r="F20" s="137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7"/>
      <c r="F25" s="157"/>
      <c r="G25" s="153"/>
    </row>
    <row r="26" spans="1:8" x14ac:dyDescent="0.2">
      <c r="A26" s="151"/>
      <c r="B26" s="151"/>
      <c r="C26" s="151"/>
      <c r="D26" s="158" t="s">
        <v>339</v>
      </c>
      <c r="E26" s="159" t="s">
        <v>336</v>
      </c>
      <c r="F26" s="157"/>
      <c r="G26" s="153"/>
    </row>
    <row r="27" spans="1:8" x14ac:dyDescent="0.2">
      <c r="A27" s="151" t="s">
        <v>340</v>
      </c>
      <c r="B27" s="151"/>
      <c r="C27" s="151"/>
      <c r="D27" s="318"/>
      <c r="E27" s="152">
        <f>+E24*1.5</f>
        <v>0</v>
      </c>
      <c r="F27" s="152"/>
      <c r="G27" s="153">
        <f>+E27*D27</f>
        <v>0</v>
      </c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1"/>
      <c r="E30" s="152"/>
      <c r="F30" s="152"/>
      <c r="G30" s="153"/>
    </row>
    <row r="31" spans="1:8" x14ac:dyDescent="0.2">
      <c r="A31" s="151" t="s">
        <v>341</v>
      </c>
      <c r="B31" s="151"/>
      <c r="C31" s="151"/>
      <c r="D31" s="151"/>
      <c r="E31" s="152"/>
      <c r="F31" s="152"/>
      <c r="G31" s="74"/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342</v>
      </c>
      <c r="B33" s="151"/>
      <c r="C33" s="151"/>
      <c r="D33" s="151"/>
      <c r="E33" s="152"/>
      <c r="F33" s="152"/>
      <c r="G33" s="74"/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51" t="s">
        <v>339</v>
      </c>
      <c r="E35" s="152" t="s">
        <v>336</v>
      </c>
      <c r="F35" s="152"/>
      <c r="G35" s="153"/>
    </row>
    <row r="36" spans="1:7" x14ac:dyDescent="0.2">
      <c r="A36" s="151" t="s">
        <v>292</v>
      </c>
      <c r="B36" s="151"/>
      <c r="C36" s="151"/>
      <c r="D36" s="318"/>
      <c r="E36" s="152">
        <f>+E27</f>
        <v>0</v>
      </c>
      <c r="F36" s="152"/>
      <c r="G36" s="153">
        <f>+E36*D36</f>
        <v>0</v>
      </c>
    </row>
    <row r="37" spans="1:7" x14ac:dyDescent="0.2">
      <c r="A37" s="151"/>
      <c r="B37" s="151"/>
      <c r="C37" s="151"/>
      <c r="D37" s="151"/>
      <c r="E37" s="152"/>
      <c r="F37" s="152"/>
      <c r="G37" s="153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 t="s">
        <v>343</v>
      </c>
      <c r="B39" s="151"/>
      <c r="C39" s="151"/>
      <c r="D39" s="151"/>
      <c r="E39" s="152"/>
      <c r="F39" s="152"/>
      <c r="G39" s="74"/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293</v>
      </c>
      <c r="B42" s="151"/>
      <c r="C42" s="151"/>
      <c r="D42" s="151"/>
      <c r="E42" s="152"/>
      <c r="F42" s="152"/>
      <c r="G42" s="74"/>
    </row>
    <row r="43" spans="1:7" x14ac:dyDescent="0.2">
      <c r="E43" s="127"/>
      <c r="F43" s="127"/>
    </row>
    <row r="44" spans="1:7" x14ac:dyDescent="0.2">
      <c r="E44" s="127"/>
      <c r="F44" s="127"/>
    </row>
    <row r="45" spans="1:7" x14ac:dyDescent="0.2">
      <c r="E45" s="127"/>
      <c r="F45" s="127"/>
    </row>
    <row r="46" spans="1:7" ht="13.5" thickBot="1" x14ac:dyDescent="0.25">
      <c r="A46" s="126" t="s">
        <v>344</v>
      </c>
      <c r="C46">
        <f>+INPUT!B3</f>
        <v>2025</v>
      </c>
      <c r="E46" s="127"/>
      <c r="F46" s="127"/>
      <c r="G46" s="139">
        <f>SUM(G24:G45)</f>
        <v>0</v>
      </c>
    </row>
    <row r="47" spans="1:7" ht="13.5" thickTop="1" x14ac:dyDescent="0.2">
      <c r="E47" s="127"/>
      <c r="F47" s="127"/>
    </row>
    <row r="48" spans="1:7" x14ac:dyDescent="0.2">
      <c r="E48" s="127"/>
      <c r="F48" s="127"/>
    </row>
    <row r="49" spans="1:9" x14ac:dyDescent="0.2">
      <c r="E49" s="127"/>
      <c r="F49" s="127"/>
    </row>
    <row r="50" spans="1:9" ht="13.5" thickBot="1" x14ac:dyDescent="0.25">
      <c r="A50" s="126" t="s">
        <v>345</v>
      </c>
      <c r="C50">
        <f>+C46-1</f>
        <v>2024</v>
      </c>
      <c r="E50" s="127"/>
      <c r="F50" s="127"/>
      <c r="G50" s="75"/>
    </row>
    <row r="51" spans="1:9" ht="13.5" thickTop="1" x14ac:dyDescent="0.2"/>
    <row r="53" spans="1:9" hidden="1" x14ac:dyDescent="0.2"/>
    <row r="54" spans="1:9" ht="15" x14ac:dyDescent="0.25">
      <c r="A54" s="140" t="s">
        <v>328</v>
      </c>
      <c r="B54" s="142" t="str">
        <f>B9</f>
        <v>TRN 3</v>
      </c>
      <c r="C54" s="142"/>
      <c r="D54" s="142"/>
      <c r="E54" s="142"/>
    </row>
    <row r="56" spans="1:9" hidden="1" x14ac:dyDescent="0.2">
      <c r="G56" s="150"/>
    </row>
    <row r="57" spans="1:9" ht="18.75" x14ac:dyDescent="0.3">
      <c r="A57" s="143" t="s">
        <v>346</v>
      </c>
    </row>
    <row r="58" spans="1:9" ht="65.25" customHeight="1" x14ac:dyDescent="0.2">
      <c r="A58" s="349"/>
      <c r="B58" s="349"/>
      <c r="C58" s="349"/>
      <c r="D58" s="349"/>
      <c r="E58" s="349"/>
      <c r="F58" s="349"/>
      <c r="G58" s="349"/>
      <c r="H58" s="349"/>
      <c r="I58" s="125"/>
    </row>
    <row r="59" spans="1:9" ht="60.75" customHeight="1" x14ac:dyDescent="0.2">
      <c r="A59" s="349"/>
      <c r="B59" s="349"/>
      <c r="C59" s="349"/>
      <c r="D59" s="349"/>
      <c r="E59" s="349"/>
      <c r="F59" s="349"/>
      <c r="G59" s="349"/>
      <c r="H59" s="349"/>
      <c r="I59" s="125"/>
    </row>
    <row r="60" spans="1:9" ht="60.75" customHeight="1" x14ac:dyDescent="0.2">
      <c r="A60" s="349"/>
      <c r="B60" s="349"/>
      <c r="C60" s="349"/>
      <c r="D60" s="349"/>
      <c r="E60" s="349"/>
      <c r="F60" s="349"/>
      <c r="G60" s="349"/>
      <c r="H60" s="349"/>
      <c r="I60" s="125"/>
    </row>
    <row r="61" spans="1:9" ht="18.75" x14ac:dyDescent="0.3">
      <c r="A61" s="143" t="s">
        <v>347</v>
      </c>
    </row>
    <row r="62" spans="1:9" ht="65.25" customHeight="1" x14ac:dyDescent="0.2">
      <c r="A62" s="349"/>
      <c r="B62" s="349"/>
      <c r="C62" s="349"/>
      <c r="D62" s="349"/>
      <c r="E62" s="349"/>
      <c r="F62" s="349"/>
      <c r="G62" s="349"/>
      <c r="H62" s="349"/>
      <c r="I62" s="125"/>
    </row>
    <row r="63" spans="1:9" ht="60.75" customHeight="1" x14ac:dyDescent="0.2">
      <c r="A63" s="349"/>
      <c r="B63" s="349"/>
      <c r="C63" s="349"/>
      <c r="D63" s="349"/>
      <c r="E63" s="349"/>
      <c r="F63" s="349"/>
      <c r="G63" s="349"/>
      <c r="H63" s="349"/>
      <c r="I63" s="125"/>
    </row>
    <row r="64" spans="1:9" ht="60.75" customHeight="1" x14ac:dyDescent="0.2">
      <c r="A64" s="349"/>
      <c r="B64" s="349"/>
      <c r="C64" s="349"/>
      <c r="D64" s="349"/>
      <c r="E64" s="349"/>
      <c r="F64" s="349"/>
      <c r="G64" s="349"/>
      <c r="H64" s="349"/>
      <c r="I64" s="125"/>
    </row>
    <row r="65" spans="1:9" ht="18.75" x14ac:dyDescent="0.3">
      <c r="A65" s="143" t="s">
        <v>348</v>
      </c>
    </row>
    <row r="66" spans="1:9" ht="65.25" customHeight="1" x14ac:dyDescent="0.2">
      <c r="A66" s="349"/>
      <c r="B66" s="349"/>
      <c r="C66" s="349"/>
      <c r="D66" s="349"/>
      <c r="E66" s="349"/>
      <c r="F66" s="349"/>
      <c r="G66" s="349"/>
      <c r="H66" s="349"/>
      <c r="I66" s="125"/>
    </row>
    <row r="67" spans="1:9" ht="60.75" customHeight="1" x14ac:dyDescent="0.2">
      <c r="A67" s="349"/>
      <c r="B67" s="349"/>
      <c r="C67" s="349"/>
      <c r="D67" s="349"/>
      <c r="E67" s="349"/>
      <c r="F67" s="349"/>
      <c r="G67" s="349"/>
      <c r="H67" s="349"/>
      <c r="I67" s="125"/>
    </row>
    <row r="68" spans="1:9" ht="60.75" customHeight="1" x14ac:dyDescent="0.2">
      <c r="A68" s="349"/>
      <c r="B68" s="349"/>
      <c r="C68" s="349"/>
      <c r="D68" s="349"/>
      <c r="E68" s="349"/>
      <c r="F68" s="349"/>
      <c r="G68" s="349"/>
      <c r="H68" s="349"/>
      <c r="I68" s="125"/>
    </row>
  </sheetData>
  <sheetProtection algorithmName="SHA-512" hashValue="5EPVsflX1w+gEKBlO/2vFU7+2eLeRxXMpEreMVgDnzdXtCnPckn03MWa9SaQhbMmFCh4FKf6OiE+3n/71dGPAA==" saltValue="s+fRBq3MS0mzkscEjFJbYw==" spinCount="100000" sheet="1" formatCells="0" formatColumns="0" formatRows="0"/>
  <mergeCells count="5">
    <mergeCell ref="A58:H60"/>
    <mergeCell ref="A62:H64"/>
    <mergeCell ref="A66:H68"/>
    <mergeCell ref="G11:H11"/>
    <mergeCell ref="G12:H12"/>
  </mergeCells>
  <phoneticPr fontId="0" type="noConversion"/>
  <dataValidations count="2">
    <dataValidation type="whole" allowBlank="1" showInputMessage="1" showErrorMessage="1" sqref="D27 D36" xr:uid="{00000000-0002-0000-2800-000000000000}">
      <formula1>1</formula1>
      <formula2>2080</formula2>
    </dataValidation>
    <dataValidation type="whole" allowBlank="1" showInputMessage="1" showErrorMessage="1" error="Enter a value between 1 and 13" sqref="G10" xr:uid="{00000000-0002-0000-2800-000001000000}">
      <formula1>1</formula1>
      <formula2>13</formula2>
    </dataValidation>
  </dataValidations>
  <hyperlinks>
    <hyperlink ref="A1" location="'PR sum'!A1" display="Payroll Summary" xr:uid="{00000000-0004-0000-2800-000000000000}"/>
    <hyperlink ref="A2" location="PL!A1" display="P&amp;L" xr:uid="{00000000-0004-0000-2800-000001000000}"/>
  </hyperlinks>
  <printOptions horizontalCentered="1"/>
  <pageMargins left="0.25" right="0.25" top="0.5" bottom="0.5" header="0.5" footer="0.5"/>
  <pageSetup orientation="portrait" r:id="rId1"/>
  <headerFooter alignWithMargins="0"/>
  <rowBreaks count="1" manualBreakCount="1">
    <brk id="51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80"/>
  <sheetViews>
    <sheetView workbookViewId="0">
      <selection activeCell="J49" sqref="J49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2.42578125" bestFit="1" customWidth="1"/>
    <col min="4" max="4" width="9.8554687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362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x14ac:dyDescent="0.2">
      <c r="E6" s="127"/>
      <c r="F6" s="127"/>
    </row>
    <row r="7" spans="1:9" hidden="1" x14ac:dyDescent="0.2">
      <c r="E7" s="127"/>
      <c r="F7" s="127"/>
    </row>
    <row r="8" spans="1:9" hidden="1" x14ac:dyDescent="0.2">
      <c r="E8" s="127"/>
      <c r="F8" s="127"/>
    </row>
    <row r="9" spans="1:9" x14ac:dyDescent="0.2">
      <c r="A9" t="s">
        <v>328</v>
      </c>
      <c r="B9" s="123" t="s">
        <v>495</v>
      </c>
      <c r="C9" s="129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  <c r="I11" s="295"/>
    </row>
    <row r="12" spans="1:9" ht="26.25" customHeight="1" x14ac:dyDescent="0.2">
      <c r="A12" s="126" t="s">
        <v>332</v>
      </c>
      <c r="B12" s="117">
        <v>45124</v>
      </c>
      <c r="C12" s="132"/>
      <c r="E12" s="127"/>
      <c r="F12" s="127"/>
      <c r="G12" s="346" t="str">
        <f>'Production 1'!G12</f>
        <v>Existing emplyee start period is always = 1.</v>
      </c>
      <c r="H12" s="346"/>
      <c r="I12" s="295"/>
    </row>
    <row r="13" spans="1:9" x14ac:dyDescent="0.2">
      <c r="E13" s="127"/>
      <c r="F13" s="127"/>
      <c r="G13" s="295"/>
      <c r="H13" s="295"/>
      <c r="I13" s="295"/>
    </row>
    <row r="14" spans="1:9" x14ac:dyDescent="0.2">
      <c r="E14" s="127"/>
      <c r="F14" s="127"/>
      <c r="G14" s="295"/>
      <c r="H14" s="295"/>
      <c r="I14" s="295"/>
    </row>
    <row r="15" spans="1:9" x14ac:dyDescent="0.2">
      <c r="A15" t="s">
        <v>334</v>
      </c>
      <c r="B15" s="69" t="s">
        <v>314</v>
      </c>
      <c r="C15" s="129"/>
      <c r="D15" s="129"/>
      <c r="E15" s="127"/>
      <c r="F15" s="127"/>
    </row>
    <row r="16" spans="1:9" x14ac:dyDescent="0.2">
      <c r="E16" s="127"/>
      <c r="F16" s="127"/>
    </row>
    <row r="17" spans="1:8" hidden="1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>
        <v>24</v>
      </c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>
        <v>24.5</v>
      </c>
      <c r="F24" s="156"/>
      <c r="G24" s="153">
        <f>+E24*2080</f>
        <v>50960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51" t="s">
        <v>363</v>
      </c>
      <c r="B26" s="151"/>
      <c r="C26" s="151"/>
      <c r="D26" s="71">
        <v>45</v>
      </c>
      <c r="E26" s="15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IF(E24=0,0,+((E24*D26)+(E37/4))/D26)</f>
        <v>30.166666666666668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5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320">
        <f>(+D26-40)*52</f>
        <v>260</v>
      </c>
      <c r="E30" s="152">
        <f>+E24</f>
        <v>24.5</v>
      </c>
      <c r="F30" s="152"/>
      <c r="G30" s="153">
        <f>+E30*D30</f>
        <v>6370</v>
      </c>
    </row>
    <row r="31" spans="1:8" x14ac:dyDescent="0.2">
      <c r="A31" s="151" t="s">
        <v>366</v>
      </c>
      <c r="B31" s="151"/>
      <c r="C31" s="151"/>
      <c r="D31" s="320">
        <f>+D30</f>
        <v>260</v>
      </c>
      <c r="E31" s="152">
        <f>+E27/2</f>
        <v>15.083333333333334</v>
      </c>
      <c r="F31" s="152"/>
      <c r="G31" s="153">
        <f>+E31*D31</f>
        <v>3921.666666666667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151"/>
      <c r="B34" s="151"/>
      <c r="C34" s="290" t="s">
        <v>368</v>
      </c>
      <c r="D34" s="151"/>
      <c r="E34" s="292" t="s">
        <v>290</v>
      </c>
      <c r="F34" s="152"/>
      <c r="G34" s="153"/>
    </row>
    <row r="35" spans="1:7" x14ac:dyDescent="0.2">
      <c r="A35" s="151"/>
      <c r="B35" s="151"/>
      <c r="C35" s="293" t="s">
        <v>369</v>
      </c>
      <c r="D35" s="293" t="s">
        <v>336</v>
      </c>
      <c r="E35" s="293" t="s">
        <v>369</v>
      </c>
      <c r="F35" s="152"/>
      <c r="G35" s="153"/>
    </row>
    <row r="36" spans="1:7" x14ac:dyDescent="0.2">
      <c r="A36" s="151"/>
      <c r="B36" s="151"/>
      <c r="C36" s="151"/>
      <c r="D36" s="151"/>
      <c r="E36" s="152"/>
      <c r="F36" s="152"/>
      <c r="G36" s="153"/>
    </row>
    <row r="37" spans="1:7" x14ac:dyDescent="0.2">
      <c r="A37" s="278">
        <f>D2</f>
        <v>2025</v>
      </c>
      <c r="B37" s="278" t="s">
        <v>371</v>
      </c>
      <c r="C37" s="283">
        <v>136000</v>
      </c>
      <c r="D37" s="72">
        <v>7.4999999999999997E-3</v>
      </c>
      <c r="E37" s="152">
        <f>+D37*C37</f>
        <v>1020</v>
      </c>
      <c r="F37" s="284">
        <f>+E37*13</f>
        <v>13260</v>
      </c>
      <c r="G37" s="153">
        <f>+E37*13</f>
        <v>13260</v>
      </c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A37-1</f>
        <v>2024</v>
      </c>
      <c r="B39" s="278" t="s">
        <v>371</v>
      </c>
      <c r="C39" s="283">
        <v>128375</v>
      </c>
      <c r="D39" s="72">
        <v>6.0000000000000001E-3</v>
      </c>
      <c r="E39" s="152">
        <f>+D39*C39</f>
        <v>770.25</v>
      </c>
      <c r="F39" s="284">
        <f>+E39*13</f>
        <v>10013.25</v>
      </c>
      <c r="G39" s="153"/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342</v>
      </c>
      <c r="B42" s="151"/>
      <c r="C42" s="151"/>
      <c r="D42" s="151"/>
      <c r="E42" s="152"/>
      <c r="F42" s="152"/>
      <c r="G42" s="74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151"/>
      <c r="B44" s="151"/>
      <c r="C44" s="151"/>
      <c r="D44" s="151"/>
      <c r="E44" s="152"/>
      <c r="F44" s="152"/>
      <c r="G44" s="153"/>
    </row>
    <row r="45" spans="1:7" x14ac:dyDescent="0.2">
      <c r="A45" s="151" t="s">
        <v>292</v>
      </c>
      <c r="B45" s="151"/>
      <c r="C45" s="151"/>
      <c r="D45" s="73">
        <v>380</v>
      </c>
      <c r="E45" s="152">
        <f>+E27*1.5</f>
        <v>45.25</v>
      </c>
      <c r="F45" s="152"/>
      <c r="G45" s="153">
        <f>+E45*D45</f>
        <v>17195</v>
      </c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/>
      <c r="B47" s="151"/>
      <c r="C47" s="151"/>
      <c r="D47" s="151"/>
      <c r="E47" s="152"/>
      <c r="F47" s="152"/>
      <c r="G47" s="153"/>
    </row>
    <row r="48" spans="1:7" x14ac:dyDescent="0.2">
      <c r="A48" s="151" t="s">
        <v>343</v>
      </c>
      <c r="B48" s="151"/>
      <c r="C48" s="151"/>
      <c r="D48" s="151"/>
      <c r="E48" s="152"/>
      <c r="F48" s="152"/>
      <c r="G48" s="74">
        <v>100</v>
      </c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hidden="1" x14ac:dyDescent="0.2">
      <c r="A50" s="151"/>
      <c r="B50" s="151"/>
      <c r="C50" s="151"/>
      <c r="D50" s="151"/>
      <c r="E50" s="152"/>
      <c r="F50" s="152"/>
      <c r="G50" s="153"/>
    </row>
    <row r="51" spans="1:7" x14ac:dyDescent="0.2">
      <c r="A51" s="151" t="s">
        <v>293</v>
      </c>
      <c r="B51" s="151"/>
      <c r="C51" s="151"/>
      <c r="D51" s="151"/>
      <c r="E51" s="152"/>
      <c r="F51" s="152"/>
      <c r="G51" s="74">
        <v>2320</v>
      </c>
    </row>
    <row r="52" spans="1:7" x14ac:dyDescent="0.2">
      <c r="E52" s="127"/>
      <c r="F52" s="127"/>
    </row>
    <row r="53" spans="1:7" x14ac:dyDescent="0.2">
      <c r="E53" s="127"/>
      <c r="F53" s="127"/>
    </row>
    <row r="54" spans="1:7" hidden="1" x14ac:dyDescent="0.2">
      <c r="E54" s="127"/>
      <c r="F54" s="127"/>
    </row>
    <row r="55" spans="1:7" ht="13.5" thickBot="1" x14ac:dyDescent="0.25">
      <c r="A55" s="126" t="s">
        <v>344</v>
      </c>
      <c r="C55">
        <f>+D2</f>
        <v>2025</v>
      </c>
      <c r="E55" s="127"/>
      <c r="F55" s="127"/>
      <c r="G55" s="139">
        <f>SUM(G24:G54)</f>
        <v>94126.666666666657</v>
      </c>
    </row>
    <row r="56" spans="1:7" ht="13.5" thickTop="1" x14ac:dyDescent="0.2">
      <c r="E56" s="127"/>
      <c r="F56" s="127"/>
    </row>
    <row r="57" spans="1:7" x14ac:dyDescent="0.2">
      <c r="A57" s="230">
        <f>D2</f>
        <v>2025</v>
      </c>
      <c r="B57" s="281" t="s">
        <v>375</v>
      </c>
      <c r="E57" s="127"/>
      <c r="F57" s="127"/>
      <c r="G57" s="50">
        <f>G24+G37</f>
        <v>64220</v>
      </c>
    </row>
    <row r="58" spans="1:7" x14ac:dyDescent="0.2">
      <c r="A58" s="230">
        <f>A57-1</f>
        <v>2024</v>
      </c>
      <c r="B58" s="281" t="s">
        <v>375</v>
      </c>
      <c r="E58" s="127"/>
      <c r="F58" s="127"/>
      <c r="G58" s="50">
        <f>(E22*2080)+F39</f>
        <v>59933.25</v>
      </c>
    </row>
    <row r="59" spans="1:7" x14ac:dyDescent="0.2">
      <c r="B59" t="s">
        <v>376</v>
      </c>
      <c r="E59" s="127"/>
      <c r="F59" s="127"/>
      <c r="G59" s="280">
        <f>(G57-G58)/G58</f>
        <v>7.1525405346781631E-2</v>
      </c>
    </row>
    <row r="60" spans="1:7" x14ac:dyDescent="0.2">
      <c r="E60" s="127"/>
      <c r="F60" s="127"/>
    </row>
    <row r="61" spans="1:7" ht="13.5" thickBot="1" x14ac:dyDescent="0.25">
      <c r="A61" s="126" t="s">
        <v>345</v>
      </c>
      <c r="C61">
        <f>+C55-1</f>
        <v>2024</v>
      </c>
      <c r="E61" s="127"/>
      <c r="F61" s="127"/>
      <c r="G61" s="75">
        <v>88389</v>
      </c>
    </row>
    <row r="62" spans="1:7" ht="13.5" thickTop="1" x14ac:dyDescent="0.2"/>
    <row r="66" spans="1:9" ht="15" x14ac:dyDescent="0.25">
      <c r="A66" s="140" t="s">
        <v>328</v>
      </c>
      <c r="B66" s="141" t="str">
        <f>+B9</f>
        <v>Mina Ibrahim</v>
      </c>
      <c r="C66" s="142"/>
      <c r="D66" s="142"/>
      <c r="E66" s="142"/>
    </row>
    <row r="68" spans="1:9" hidden="1" x14ac:dyDescent="0.2"/>
    <row r="69" spans="1:9" ht="18.75" x14ac:dyDescent="0.3">
      <c r="A69" s="143" t="s">
        <v>346</v>
      </c>
    </row>
    <row r="70" spans="1:9" ht="65.25" customHeight="1" x14ac:dyDescent="0.2">
      <c r="A70" s="347"/>
      <c r="B70" s="347"/>
      <c r="C70" s="347"/>
      <c r="D70" s="347"/>
      <c r="E70" s="347"/>
      <c r="F70" s="347"/>
      <c r="G70" s="347"/>
      <c r="H70" s="347"/>
      <c r="I70" s="125"/>
    </row>
    <row r="71" spans="1:9" ht="60.75" customHeight="1" x14ac:dyDescent="0.2">
      <c r="A71" s="347"/>
      <c r="B71" s="347"/>
      <c r="C71" s="347"/>
      <c r="D71" s="347"/>
      <c r="E71" s="347"/>
      <c r="F71" s="347"/>
      <c r="G71" s="347"/>
      <c r="H71" s="347"/>
      <c r="I71" s="125"/>
    </row>
    <row r="72" spans="1:9" ht="60.75" customHeight="1" x14ac:dyDescent="0.2">
      <c r="A72" s="347"/>
      <c r="B72" s="347"/>
      <c r="C72" s="347"/>
      <c r="D72" s="347"/>
      <c r="E72" s="347"/>
      <c r="F72" s="347"/>
      <c r="G72" s="347"/>
      <c r="H72" s="347"/>
      <c r="I72" s="125"/>
    </row>
    <row r="73" spans="1:9" ht="18.75" x14ac:dyDescent="0.3">
      <c r="A73" s="143" t="s">
        <v>347</v>
      </c>
    </row>
    <row r="74" spans="1:9" ht="65.25" customHeight="1" x14ac:dyDescent="0.2">
      <c r="A74" s="347"/>
      <c r="B74" s="347"/>
      <c r="C74" s="347"/>
      <c r="D74" s="347"/>
      <c r="E74" s="347"/>
      <c r="F74" s="347"/>
      <c r="G74" s="347"/>
      <c r="H74" s="347"/>
      <c r="I74" s="125"/>
    </row>
    <row r="75" spans="1:9" ht="60.75" customHeight="1" x14ac:dyDescent="0.2">
      <c r="A75" s="347"/>
      <c r="B75" s="347"/>
      <c r="C75" s="347"/>
      <c r="D75" s="347"/>
      <c r="E75" s="347"/>
      <c r="F75" s="347"/>
      <c r="G75" s="347"/>
      <c r="H75" s="347"/>
      <c r="I75" s="125"/>
    </row>
    <row r="76" spans="1:9" ht="60.75" customHeight="1" x14ac:dyDescent="0.2">
      <c r="A76" s="347"/>
      <c r="B76" s="347"/>
      <c r="C76" s="347"/>
      <c r="D76" s="347"/>
      <c r="E76" s="347"/>
      <c r="F76" s="347"/>
      <c r="G76" s="347"/>
      <c r="H76" s="347"/>
      <c r="I76" s="125"/>
    </row>
    <row r="77" spans="1:9" ht="18.75" x14ac:dyDescent="0.3">
      <c r="A77" s="143" t="s">
        <v>348</v>
      </c>
    </row>
    <row r="78" spans="1:9" ht="65.25" customHeight="1" x14ac:dyDescent="0.2">
      <c r="A78" s="347"/>
      <c r="B78" s="347"/>
      <c r="C78" s="347"/>
      <c r="D78" s="347"/>
      <c r="E78" s="347"/>
      <c r="F78" s="347"/>
      <c r="G78" s="347"/>
      <c r="H78" s="347"/>
      <c r="I78" s="125"/>
    </row>
    <row r="79" spans="1:9" ht="60.75" customHeight="1" x14ac:dyDescent="0.2">
      <c r="A79" s="347"/>
      <c r="B79" s="347"/>
      <c r="C79" s="347"/>
      <c r="D79" s="347"/>
      <c r="E79" s="347"/>
      <c r="F79" s="347"/>
      <c r="G79" s="347"/>
      <c r="H79" s="347"/>
      <c r="I79" s="125"/>
    </row>
    <row r="80" spans="1:9" ht="60.75" customHeight="1" x14ac:dyDescent="0.2">
      <c r="A80" s="347"/>
      <c r="B80" s="347"/>
      <c r="C80" s="347"/>
      <c r="D80" s="347"/>
      <c r="E80" s="347"/>
      <c r="F80" s="347"/>
      <c r="G80" s="347"/>
      <c r="H80" s="347"/>
      <c r="I80" s="125"/>
    </row>
  </sheetData>
  <sheetProtection algorithmName="SHA-512" hashValue="xZR0woBHsggxj/iNxbac8NXW5IqRBiciBcWCAzcLR+Wmz/HdgNWCOQ1I5T+Z4qxQewWoY8mUH4pBHolVZE4Nyw==" saltValue="9ezfYqoiZnBDHVH13eHcFg==" spinCount="100000" sheet="1" formatCells="0" formatColumns="0" formatRows="0"/>
  <mergeCells count="5">
    <mergeCell ref="A70:H72"/>
    <mergeCell ref="A74:H76"/>
    <mergeCell ref="A78:H80"/>
    <mergeCell ref="G11:H11"/>
    <mergeCell ref="G12:H12"/>
  </mergeCells>
  <phoneticPr fontId="0" type="noConversion"/>
  <dataValidations count="2">
    <dataValidation type="whole" allowBlank="1" showInputMessage="1" showErrorMessage="1" error="Enter a value between 1 and 13" sqref="G10" xr:uid="{00000000-0002-0000-29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2900-000001000000}">
      <formula1>40</formula1>
    </dataValidation>
  </dataValidations>
  <hyperlinks>
    <hyperlink ref="A1" location="'PR sum'!A1" display="Payroll Summary" xr:uid="{00000000-0004-0000-2900-000000000000}"/>
    <hyperlink ref="A2" location="PL!A1" display="P&amp;L" xr:uid="{00000000-0004-0000-2900-000001000000}"/>
  </hyperlinks>
  <printOptions horizontalCentered="1"/>
  <pageMargins left="0.25" right="0.26" top="0.5" bottom="0.25" header="0.23" footer="0.5"/>
  <pageSetup scale="95" orientation="portrait" r:id="rId1"/>
  <headerFooter alignWithMargins="0"/>
  <rowBreaks count="1" manualBreakCount="1">
    <brk id="64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80"/>
  <sheetViews>
    <sheetView workbookViewId="0">
      <selection activeCell="G61" sqref="G61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2.42578125" bestFit="1" customWidth="1"/>
    <col min="4" max="4" width="9.8554687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362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x14ac:dyDescent="0.2">
      <c r="E6" s="127"/>
      <c r="F6" s="127"/>
    </row>
    <row r="7" spans="1:9" hidden="1" x14ac:dyDescent="0.2">
      <c r="E7" s="127"/>
      <c r="F7" s="127"/>
    </row>
    <row r="8" spans="1:9" hidden="1" x14ac:dyDescent="0.2">
      <c r="E8" s="127"/>
      <c r="F8" s="127"/>
    </row>
    <row r="9" spans="1:9" x14ac:dyDescent="0.2">
      <c r="A9" t="s">
        <v>328</v>
      </c>
      <c r="B9" s="123" t="s">
        <v>406</v>
      </c>
      <c r="C9" s="129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  <c r="I11" s="295"/>
    </row>
    <row r="12" spans="1:9" ht="26.25" customHeight="1" x14ac:dyDescent="0.2">
      <c r="A12" s="126" t="s">
        <v>332</v>
      </c>
      <c r="B12" s="104"/>
      <c r="C12" s="132"/>
      <c r="E12" s="127"/>
      <c r="F12" s="127"/>
      <c r="G12" s="346" t="str">
        <f>'Production 1'!G12</f>
        <v>Existing emplyee start period is always = 1.</v>
      </c>
      <c r="H12" s="346"/>
      <c r="I12" s="295"/>
    </row>
    <row r="13" spans="1:9" x14ac:dyDescent="0.2">
      <c r="E13" s="127"/>
      <c r="F13" s="127"/>
      <c r="G13" s="295"/>
      <c r="H13" s="295"/>
      <c r="I13" s="295"/>
    </row>
    <row r="14" spans="1:9" x14ac:dyDescent="0.2">
      <c r="E14" s="127"/>
      <c r="F14" s="127"/>
      <c r="G14" s="295"/>
      <c r="H14" s="295"/>
      <c r="I14" s="295"/>
    </row>
    <row r="15" spans="1:9" x14ac:dyDescent="0.2">
      <c r="A15" t="s">
        <v>334</v>
      </c>
      <c r="B15" s="69" t="s">
        <v>314</v>
      </c>
      <c r="C15" s="129"/>
      <c r="D15" s="129"/>
      <c r="E15" s="127"/>
      <c r="F15" s="127"/>
    </row>
    <row r="16" spans="1:9" x14ac:dyDescent="0.2">
      <c r="E16" s="127"/>
      <c r="F16" s="127"/>
    </row>
    <row r="17" spans="1:8" hidden="1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51" t="s">
        <v>363</v>
      </c>
      <c r="B26" s="151"/>
      <c r="C26" s="151"/>
      <c r="D26" s="71">
        <v>44</v>
      </c>
      <c r="E26" s="15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IF(E24=0,0,+((E24*D26)+(E37/4))/D26)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5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320">
        <f>(+D26-40)*52</f>
        <v>208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320">
        <f>+D30</f>
        <v>208</v>
      </c>
      <c r="E31" s="152">
        <f>+E27/2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151"/>
      <c r="B34" s="151"/>
      <c r="C34" s="290" t="s">
        <v>368</v>
      </c>
      <c r="D34" s="151"/>
      <c r="E34" s="292" t="s">
        <v>290</v>
      </c>
      <c r="F34" s="152"/>
      <c r="G34" s="153"/>
    </row>
    <row r="35" spans="1:7" x14ac:dyDescent="0.2">
      <c r="A35" s="151"/>
      <c r="B35" s="151"/>
      <c r="C35" s="293" t="s">
        <v>369</v>
      </c>
      <c r="D35" s="293" t="s">
        <v>336</v>
      </c>
      <c r="E35" s="293" t="s">
        <v>369</v>
      </c>
      <c r="F35" s="152"/>
      <c r="G35" s="153"/>
    </row>
    <row r="36" spans="1:7" x14ac:dyDescent="0.2">
      <c r="A36" s="151"/>
      <c r="B36" s="151"/>
      <c r="C36" s="151"/>
      <c r="D36" s="151"/>
      <c r="E36" s="152"/>
      <c r="F36" s="152"/>
      <c r="G36" s="153"/>
    </row>
    <row r="37" spans="1:7" x14ac:dyDescent="0.2">
      <c r="A37" s="278">
        <f>D2</f>
        <v>2025</v>
      </c>
      <c r="B37" s="278" t="s">
        <v>371</v>
      </c>
      <c r="C37" s="73"/>
      <c r="D37" s="72"/>
      <c r="E37" s="152">
        <f>+D37*C37</f>
        <v>0</v>
      </c>
      <c r="F37" s="284">
        <f>+E37*13</f>
        <v>0</v>
      </c>
      <c r="G37" s="153">
        <f>+E37*13</f>
        <v>0</v>
      </c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A37-1</f>
        <v>2024</v>
      </c>
      <c r="B39" s="278" t="s">
        <v>371</v>
      </c>
      <c r="C39" s="73"/>
      <c r="D39" s="72"/>
      <c r="E39" s="152">
        <f>+D39*C39</f>
        <v>0</v>
      </c>
      <c r="F39" s="284">
        <f>+E39*13</f>
        <v>0</v>
      </c>
      <c r="G39" s="153"/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342</v>
      </c>
      <c r="B42" s="151"/>
      <c r="C42" s="151"/>
      <c r="D42" s="151"/>
      <c r="E42" s="152"/>
      <c r="F42" s="152"/>
      <c r="G42" s="74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151"/>
      <c r="B44" s="151"/>
      <c r="C44" s="151"/>
      <c r="D44" s="151"/>
      <c r="E44" s="152"/>
      <c r="F44" s="152"/>
      <c r="G44" s="153"/>
    </row>
    <row r="45" spans="1:7" x14ac:dyDescent="0.2">
      <c r="A45" s="151" t="s">
        <v>292</v>
      </c>
      <c r="B45" s="151"/>
      <c r="C45" s="151"/>
      <c r="D45" s="73"/>
      <c r="E45" s="152">
        <f>+E27*1.5</f>
        <v>0</v>
      </c>
      <c r="F45" s="152"/>
      <c r="G45" s="153">
        <f>+E45*D45</f>
        <v>0</v>
      </c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/>
      <c r="B47" s="151"/>
      <c r="C47" s="151"/>
      <c r="D47" s="151"/>
      <c r="E47" s="152"/>
      <c r="F47" s="152"/>
      <c r="G47" s="153"/>
    </row>
    <row r="48" spans="1:7" x14ac:dyDescent="0.2">
      <c r="A48" s="151" t="s">
        <v>343</v>
      </c>
      <c r="B48" s="151"/>
      <c r="C48" s="151"/>
      <c r="D48" s="151"/>
      <c r="E48" s="152"/>
      <c r="F48" s="152"/>
      <c r="G48" s="74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hidden="1" x14ac:dyDescent="0.2">
      <c r="A50" s="151"/>
      <c r="B50" s="151"/>
      <c r="C50" s="151"/>
      <c r="D50" s="151"/>
      <c r="E50" s="152"/>
      <c r="F50" s="152"/>
      <c r="G50" s="153"/>
    </row>
    <row r="51" spans="1:7" x14ac:dyDescent="0.2">
      <c r="A51" s="151" t="s">
        <v>293</v>
      </c>
      <c r="B51" s="151"/>
      <c r="C51" s="151"/>
      <c r="D51" s="151"/>
      <c r="E51" s="152"/>
      <c r="F51" s="152"/>
      <c r="G51" s="74"/>
    </row>
    <row r="52" spans="1:7" x14ac:dyDescent="0.2">
      <c r="E52" s="127"/>
      <c r="F52" s="127"/>
    </row>
    <row r="53" spans="1:7" x14ac:dyDescent="0.2">
      <c r="E53" s="127"/>
      <c r="F53" s="127"/>
    </row>
    <row r="54" spans="1:7" hidden="1" x14ac:dyDescent="0.2">
      <c r="E54" s="127"/>
      <c r="F54" s="127"/>
    </row>
    <row r="55" spans="1:7" ht="13.5" thickBot="1" x14ac:dyDescent="0.25">
      <c r="A55" s="126" t="s">
        <v>344</v>
      </c>
      <c r="C55">
        <f>+D2</f>
        <v>2025</v>
      </c>
      <c r="E55" s="127"/>
      <c r="F55" s="127"/>
      <c r="G55" s="139">
        <f>SUM(G24:G54)</f>
        <v>0</v>
      </c>
    </row>
    <row r="56" spans="1:7" ht="13.5" thickTop="1" x14ac:dyDescent="0.2">
      <c r="E56" s="127"/>
      <c r="F56" s="127"/>
    </row>
    <row r="57" spans="1:7" x14ac:dyDescent="0.2">
      <c r="A57" s="230">
        <f>D2</f>
        <v>2025</v>
      </c>
      <c r="B57" s="281" t="s">
        <v>375</v>
      </c>
      <c r="E57" s="127"/>
      <c r="F57" s="127"/>
      <c r="G57" s="50">
        <f>G24+G37</f>
        <v>0</v>
      </c>
    </row>
    <row r="58" spans="1:7" x14ac:dyDescent="0.2">
      <c r="A58" s="230">
        <f>A57-1</f>
        <v>2024</v>
      </c>
      <c r="B58" s="281" t="s">
        <v>375</v>
      </c>
      <c r="E58" s="127"/>
      <c r="F58" s="127"/>
      <c r="G58" s="50">
        <f>(E22*2080)+F39</f>
        <v>0</v>
      </c>
    </row>
    <row r="59" spans="1:7" x14ac:dyDescent="0.2">
      <c r="B59" t="s">
        <v>376</v>
      </c>
      <c r="E59" s="127"/>
      <c r="F59" s="127"/>
      <c r="G59" s="280" t="e">
        <f>(G57-G58)/G58</f>
        <v>#DIV/0!</v>
      </c>
    </row>
    <row r="60" spans="1:7" x14ac:dyDescent="0.2">
      <c r="E60" s="127"/>
      <c r="F60" s="127"/>
    </row>
    <row r="61" spans="1:7" ht="13.5" thickBot="1" x14ac:dyDescent="0.25">
      <c r="A61" s="126" t="s">
        <v>345</v>
      </c>
      <c r="C61">
        <f>+C55-1</f>
        <v>2024</v>
      </c>
      <c r="E61" s="127"/>
      <c r="F61" s="127"/>
      <c r="G61" s="75"/>
    </row>
    <row r="62" spans="1:7" ht="13.5" thickTop="1" x14ac:dyDescent="0.2"/>
    <row r="66" spans="1:9" ht="15" x14ac:dyDescent="0.25">
      <c r="A66" s="140" t="s">
        <v>328</v>
      </c>
      <c r="B66" s="141" t="str">
        <f>+B9</f>
        <v>Rte Sup 2</v>
      </c>
      <c r="C66" s="142"/>
      <c r="D66" s="142"/>
      <c r="E66" s="142"/>
    </row>
    <row r="68" spans="1:9" hidden="1" x14ac:dyDescent="0.2"/>
    <row r="69" spans="1:9" ht="18.75" x14ac:dyDescent="0.3">
      <c r="A69" s="143" t="s">
        <v>346</v>
      </c>
    </row>
    <row r="70" spans="1:9" ht="65.25" customHeight="1" x14ac:dyDescent="0.2">
      <c r="A70" s="347"/>
      <c r="B70" s="349"/>
      <c r="C70" s="349"/>
      <c r="D70" s="349"/>
      <c r="E70" s="349"/>
      <c r="F70" s="349"/>
      <c r="G70" s="349"/>
      <c r="H70" s="349"/>
      <c r="I70" s="125"/>
    </row>
    <row r="71" spans="1:9" ht="60.75" customHeight="1" x14ac:dyDescent="0.2">
      <c r="A71" s="349"/>
      <c r="B71" s="349"/>
      <c r="C71" s="349"/>
      <c r="D71" s="349"/>
      <c r="E71" s="349"/>
      <c r="F71" s="349"/>
      <c r="G71" s="349"/>
      <c r="H71" s="349"/>
      <c r="I71" s="125"/>
    </row>
    <row r="72" spans="1:9" ht="60.75" customHeight="1" x14ac:dyDescent="0.2">
      <c r="A72" s="349"/>
      <c r="B72" s="349"/>
      <c r="C72" s="349"/>
      <c r="D72" s="349"/>
      <c r="E72" s="349"/>
      <c r="F72" s="349"/>
      <c r="G72" s="349"/>
      <c r="H72" s="349"/>
      <c r="I72" s="125"/>
    </row>
    <row r="73" spans="1:9" ht="18.75" x14ac:dyDescent="0.3">
      <c r="A73" s="143" t="s">
        <v>347</v>
      </c>
    </row>
    <row r="74" spans="1:9" ht="65.25" customHeight="1" x14ac:dyDescent="0.2">
      <c r="A74" s="347"/>
      <c r="B74" s="347"/>
      <c r="C74" s="347"/>
      <c r="D74" s="347"/>
      <c r="E74" s="347"/>
      <c r="F74" s="347"/>
      <c r="G74" s="347"/>
      <c r="H74" s="347"/>
      <c r="I74" s="125"/>
    </row>
    <row r="75" spans="1:9" ht="60.75" customHeight="1" x14ac:dyDescent="0.2">
      <c r="A75" s="347"/>
      <c r="B75" s="347"/>
      <c r="C75" s="347"/>
      <c r="D75" s="347"/>
      <c r="E75" s="347"/>
      <c r="F75" s="347"/>
      <c r="G75" s="347"/>
      <c r="H75" s="347"/>
      <c r="I75" s="125"/>
    </row>
    <row r="76" spans="1:9" ht="60.75" customHeight="1" x14ac:dyDescent="0.2">
      <c r="A76" s="347"/>
      <c r="B76" s="347"/>
      <c r="C76" s="347"/>
      <c r="D76" s="347"/>
      <c r="E76" s="347"/>
      <c r="F76" s="347"/>
      <c r="G76" s="347"/>
      <c r="H76" s="347"/>
      <c r="I76" s="125"/>
    </row>
    <row r="77" spans="1:9" ht="18.75" x14ac:dyDescent="0.3">
      <c r="A77" s="143" t="s">
        <v>348</v>
      </c>
    </row>
    <row r="78" spans="1:9" ht="65.25" customHeight="1" x14ac:dyDescent="0.2">
      <c r="A78" s="347"/>
      <c r="B78" s="347"/>
      <c r="C78" s="347"/>
      <c r="D78" s="347"/>
      <c r="E78" s="347"/>
      <c r="F78" s="347"/>
      <c r="G78" s="347"/>
      <c r="H78" s="347"/>
      <c r="I78" s="125"/>
    </row>
    <row r="79" spans="1:9" ht="60.75" customHeight="1" x14ac:dyDescent="0.2">
      <c r="A79" s="347"/>
      <c r="B79" s="347"/>
      <c r="C79" s="347"/>
      <c r="D79" s="347"/>
      <c r="E79" s="347"/>
      <c r="F79" s="347"/>
      <c r="G79" s="347"/>
      <c r="H79" s="347"/>
      <c r="I79" s="125"/>
    </row>
    <row r="80" spans="1:9" ht="60.75" customHeight="1" x14ac:dyDescent="0.2">
      <c r="A80" s="347"/>
      <c r="B80" s="347"/>
      <c r="C80" s="347"/>
      <c r="D80" s="347"/>
      <c r="E80" s="347"/>
      <c r="F80" s="347"/>
      <c r="G80" s="347"/>
      <c r="H80" s="347"/>
      <c r="I80" s="125"/>
    </row>
  </sheetData>
  <sheetProtection algorithmName="SHA-512" hashValue="AKwbotgDY95GQ20jGpR5UaSlJy9+Ana+FT153ap2WvGrZnVziKVGkk7lkJONLSD1PFsPXnlcBVsmrW6ctt6gzQ==" saltValue="Z+Rpsl+chQsuhbysXUqqtA==" spinCount="100000" sheet="1" formatCells="0" formatColumns="0" formatRows="0"/>
  <mergeCells count="5">
    <mergeCell ref="A70:H72"/>
    <mergeCell ref="A74:H76"/>
    <mergeCell ref="A78:H80"/>
    <mergeCell ref="G11:H11"/>
    <mergeCell ref="G12:H12"/>
  </mergeCells>
  <phoneticPr fontId="0" type="noConversion"/>
  <dataValidations count="2">
    <dataValidation type="whole" allowBlank="1" showInputMessage="1" showErrorMessage="1" error="Enter a value between 1 and 13" sqref="G10" xr:uid="{00000000-0002-0000-2A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2A00-000001000000}">
      <formula1>40</formula1>
    </dataValidation>
  </dataValidations>
  <hyperlinks>
    <hyperlink ref="A1" location="'PR sum'!A1" display="Payroll Summary" xr:uid="{00000000-0004-0000-2A00-000000000000}"/>
    <hyperlink ref="A2" location="PL!A1" display="P&amp;L" xr:uid="{00000000-0004-0000-2A00-000001000000}"/>
  </hyperlinks>
  <printOptions horizontalCentered="1"/>
  <pageMargins left="0.25" right="0.25" top="0.5" bottom="0.25" header="0.33" footer="0.5"/>
  <pageSetup scale="95" orientation="portrait" r:id="rId1"/>
  <headerFooter alignWithMargins="0"/>
  <rowBreaks count="1" manualBreakCount="1">
    <brk id="64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I80"/>
  <sheetViews>
    <sheetView workbookViewId="0">
      <selection activeCell="G61" sqref="G61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0" customWidth="1"/>
    <col min="4" max="4" width="9.8554687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362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x14ac:dyDescent="0.2">
      <c r="E6" s="127"/>
      <c r="F6" s="127"/>
    </row>
    <row r="7" spans="1:9" hidden="1" x14ac:dyDescent="0.2">
      <c r="E7" s="127"/>
      <c r="F7" s="127"/>
    </row>
    <row r="8" spans="1:9" hidden="1" x14ac:dyDescent="0.2">
      <c r="E8" s="127"/>
      <c r="F8" s="127"/>
    </row>
    <row r="9" spans="1:9" x14ac:dyDescent="0.2">
      <c r="A9" t="s">
        <v>328</v>
      </c>
      <c r="B9" s="123" t="s">
        <v>407</v>
      </c>
      <c r="C9" s="129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  <c r="I11" s="295"/>
    </row>
    <row r="12" spans="1:9" ht="26.25" customHeight="1" x14ac:dyDescent="0.2">
      <c r="A12" s="126" t="s">
        <v>332</v>
      </c>
      <c r="B12" s="104"/>
      <c r="C12" s="132"/>
      <c r="E12" s="127"/>
      <c r="F12" s="127"/>
      <c r="G12" s="346" t="str">
        <f>'Production 1'!G12</f>
        <v>Existing emplyee start period is always = 1.</v>
      </c>
      <c r="H12" s="346"/>
      <c r="I12" s="295"/>
    </row>
    <row r="13" spans="1:9" x14ac:dyDescent="0.2">
      <c r="E13" s="127"/>
      <c r="F13" s="127"/>
      <c r="G13" s="295"/>
      <c r="H13" s="295"/>
      <c r="I13" s="295"/>
    </row>
    <row r="14" spans="1:9" x14ac:dyDescent="0.2">
      <c r="E14" s="127"/>
      <c r="F14" s="127"/>
      <c r="G14" s="295"/>
      <c r="H14" s="295"/>
      <c r="I14" s="295"/>
    </row>
    <row r="15" spans="1:9" x14ac:dyDescent="0.2">
      <c r="A15" t="s">
        <v>334</v>
      </c>
      <c r="B15" s="69" t="s">
        <v>314</v>
      </c>
      <c r="C15" s="129"/>
      <c r="D15" s="129"/>
      <c r="E15" s="127"/>
      <c r="F15" s="127"/>
    </row>
    <row r="16" spans="1:9" x14ac:dyDescent="0.2">
      <c r="E16" s="127"/>
      <c r="F16" s="127"/>
    </row>
    <row r="17" spans="1:8" hidden="1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51" t="s">
        <v>363</v>
      </c>
      <c r="B26" s="151"/>
      <c r="C26" s="151"/>
      <c r="D26" s="71"/>
      <c r="E26" s="15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IF(E24=0,0,+((E24*D26)+(E37/4))/D26)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5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320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320">
        <f>+D30</f>
        <v>-2080</v>
      </c>
      <c r="E31" s="152">
        <f>+E27/2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151"/>
      <c r="B34" s="151"/>
      <c r="C34" s="290" t="s">
        <v>368</v>
      </c>
      <c r="D34" s="151"/>
      <c r="E34" s="292" t="s">
        <v>290</v>
      </c>
      <c r="F34" s="152"/>
      <c r="G34" s="153"/>
    </row>
    <row r="35" spans="1:7" x14ac:dyDescent="0.2">
      <c r="A35" s="151"/>
      <c r="B35" s="151"/>
      <c r="C35" s="293" t="s">
        <v>369</v>
      </c>
      <c r="D35" s="293" t="s">
        <v>336</v>
      </c>
      <c r="E35" s="293" t="s">
        <v>369</v>
      </c>
      <c r="F35" s="152"/>
      <c r="G35" s="153"/>
    </row>
    <row r="36" spans="1:7" x14ac:dyDescent="0.2">
      <c r="A36" s="151"/>
      <c r="B36" s="151"/>
      <c r="C36" s="151"/>
      <c r="D36" s="151"/>
      <c r="E36" s="152"/>
      <c r="F36" s="152"/>
      <c r="G36" s="153"/>
    </row>
    <row r="37" spans="1:7" x14ac:dyDescent="0.2">
      <c r="A37" s="278">
        <f>D2</f>
        <v>2025</v>
      </c>
      <c r="B37" s="278" t="s">
        <v>371</v>
      </c>
      <c r="C37" s="283"/>
      <c r="D37" s="72"/>
      <c r="E37" s="152">
        <f>+D37*C37</f>
        <v>0</v>
      </c>
      <c r="F37" s="284">
        <f>+E37*13</f>
        <v>0</v>
      </c>
      <c r="G37" s="153">
        <f>+E37*13</f>
        <v>0</v>
      </c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A37-1</f>
        <v>2024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/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342</v>
      </c>
      <c r="B42" s="151"/>
      <c r="C42" s="151"/>
      <c r="D42" s="151"/>
      <c r="E42" s="152"/>
      <c r="F42" s="152"/>
      <c r="G42" s="74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151"/>
      <c r="B44" s="151"/>
      <c r="C44" s="151"/>
      <c r="D44" s="151"/>
      <c r="E44" s="152"/>
      <c r="F44" s="152"/>
      <c r="G44" s="153"/>
    </row>
    <row r="45" spans="1:7" x14ac:dyDescent="0.2">
      <c r="A45" s="151" t="s">
        <v>292</v>
      </c>
      <c r="B45" s="151"/>
      <c r="C45" s="151"/>
      <c r="D45" s="73"/>
      <c r="E45" s="152">
        <f>+E27*1.5</f>
        <v>0</v>
      </c>
      <c r="F45" s="152"/>
      <c r="G45" s="153">
        <f>+E45*D45</f>
        <v>0</v>
      </c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/>
      <c r="B47" s="151"/>
      <c r="C47" s="151"/>
      <c r="D47" s="151"/>
      <c r="E47" s="152"/>
      <c r="F47" s="152"/>
      <c r="G47" s="153"/>
    </row>
    <row r="48" spans="1:7" x14ac:dyDescent="0.2">
      <c r="A48" s="151" t="s">
        <v>343</v>
      </c>
      <c r="B48" s="151"/>
      <c r="C48" s="151"/>
      <c r="D48" s="151"/>
      <c r="E48" s="152"/>
      <c r="F48" s="152"/>
      <c r="G48" s="74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hidden="1" x14ac:dyDescent="0.2">
      <c r="A50" s="151"/>
      <c r="B50" s="151"/>
      <c r="C50" s="151"/>
      <c r="D50" s="151"/>
      <c r="E50" s="152"/>
      <c r="F50" s="152"/>
      <c r="G50" s="153"/>
    </row>
    <row r="51" spans="1:7" x14ac:dyDescent="0.2">
      <c r="A51" s="151" t="s">
        <v>293</v>
      </c>
      <c r="B51" s="151"/>
      <c r="C51" s="151"/>
      <c r="D51" s="151"/>
      <c r="E51" s="152"/>
      <c r="F51" s="152"/>
      <c r="G51" s="74"/>
    </row>
    <row r="52" spans="1:7" x14ac:dyDescent="0.2">
      <c r="E52" s="127"/>
      <c r="F52" s="127"/>
    </row>
    <row r="53" spans="1:7" x14ac:dyDescent="0.2">
      <c r="E53" s="127"/>
      <c r="F53" s="127"/>
    </row>
    <row r="54" spans="1:7" hidden="1" x14ac:dyDescent="0.2">
      <c r="E54" s="127"/>
      <c r="F54" s="127"/>
    </row>
    <row r="55" spans="1:7" ht="13.5" thickBot="1" x14ac:dyDescent="0.25">
      <c r="A55" s="126" t="s">
        <v>344</v>
      </c>
      <c r="C55">
        <f>+D2</f>
        <v>2025</v>
      </c>
      <c r="E55" s="127"/>
      <c r="F55" s="127"/>
      <c r="G55" s="139">
        <f>SUM(G24:G54)</f>
        <v>0</v>
      </c>
    </row>
    <row r="56" spans="1:7" ht="13.5" thickTop="1" x14ac:dyDescent="0.2">
      <c r="E56" s="127"/>
      <c r="F56" s="127"/>
    </row>
    <row r="57" spans="1:7" x14ac:dyDescent="0.2">
      <c r="A57" s="230">
        <f>D2</f>
        <v>2025</v>
      </c>
      <c r="B57" s="281" t="s">
        <v>375</v>
      </c>
      <c r="E57" s="127"/>
      <c r="F57" s="127"/>
      <c r="G57" s="50">
        <f>G24+G37</f>
        <v>0</v>
      </c>
    </row>
    <row r="58" spans="1:7" x14ac:dyDescent="0.2">
      <c r="A58" s="230">
        <f>A57-1</f>
        <v>2024</v>
      </c>
      <c r="B58" s="281" t="s">
        <v>375</v>
      </c>
      <c r="E58" s="127"/>
      <c r="F58" s="127"/>
      <c r="G58" s="50">
        <f>(E22*2080)+F39</f>
        <v>0</v>
      </c>
    </row>
    <row r="59" spans="1:7" x14ac:dyDescent="0.2">
      <c r="B59" t="s">
        <v>376</v>
      </c>
      <c r="E59" s="127"/>
      <c r="F59" s="127"/>
      <c r="G59" s="280" t="e">
        <f>(G57-G58)/G58</f>
        <v>#DIV/0!</v>
      </c>
    </row>
    <row r="60" spans="1:7" x14ac:dyDescent="0.2">
      <c r="E60" s="127"/>
      <c r="F60" s="127"/>
    </row>
    <row r="61" spans="1:7" ht="13.5" thickBot="1" x14ac:dyDescent="0.25">
      <c r="A61" s="126" t="s">
        <v>345</v>
      </c>
      <c r="C61">
        <f>+C55-1</f>
        <v>2024</v>
      </c>
      <c r="E61" s="127"/>
      <c r="F61" s="127"/>
      <c r="G61" s="75"/>
    </row>
    <row r="62" spans="1:7" ht="13.5" thickTop="1" x14ac:dyDescent="0.2"/>
    <row r="66" spans="1:9" ht="15" x14ac:dyDescent="0.25">
      <c r="A66" s="140" t="s">
        <v>328</v>
      </c>
      <c r="B66" s="141" t="str">
        <f>+B9</f>
        <v>Rte Sup 3</v>
      </c>
      <c r="C66" s="142"/>
      <c r="D66" s="142"/>
      <c r="E66" s="142"/>
    </row>
    <row r="68" spans="1:9" hidden="1" x14ac:dyDescent="0.2"/>
    <row r="69" spans="1:9" ht="18.75" x14ac:dyDescent="0.3">
      <c r="A69" s="143" t="s">
        <v>346</v>
      </c>
    </row>
    <row r="70" spans="1:9" ht="65.25" customHeight="1" x14ac:dyDescent="0.2">
      <c r="A70" s="347"/>
      <c r="B70" s="347"/>
      <c r="C70" s="347"/>
      <c r="D70" s="347"/>
      <c r="E70" s="347"/>
      <c r="F70" s="347"/>
      <c r="G70" s="347"/>
      <c r="H70" s="347"/>
      <c r="I70" s="125"/>
    </row>
    <row r="71" spans="1:9" ht="60.75" customHeight="1" x14ac:dyDescent="0.2">
      <c r="A71" s="347"/>
      <c r="B71" s="347"/>
      <c r="C71" s="347"/>
      <c r="D71" s="347"/>
      <c r="E71" s="347"/>
      <c r="F71" s="347"/>
      <c r="G71" s="347"/>
      <c r="H71" s="347"/>
      <c r="I71" s="125"/>
    </row>
    <row r="72" spans="1:9" ht="60.75" customHeight="1" x14ac:dyDescent="0.2">
      <c r="A72" s="347"/>
      <c r="B72" s="347"/>
      <c r="C72" s="347"/>
      <c r="D72" s="347"/>
      <c r="E72" s="347"/>
      <c r="F72" s="347"/>
      <c r="G72" s="347"/>
      <c r="H72" s="347"/>
      <c r="I72" s="125"/>
    </row>
    <row r="73" spans="1:9" ht="18.75" x14ac:dyDescent="0.3">
      <c r="A73" s="143" t="s">
        <v>347</v>
      </c>
    </row>
    <row r="74" spans="1:9" ht="65.25" customHeight="1" x14ac:dyDescent="0.2">
      <c r="A74" s="347"/>
      <c r="B74" s="347"/>
      <c r="C74" s="347"/>
      <c r="D74" s="347"/>
      <c r="E74" s="347"/>
      <c r="F74" s="347"/>
      <c r="G74" s="347"/>
      <c r="H74" s="347"/>
      <c r="I74" s="125"/>
    </row>
    <row r="75" spans="1:9" ht="60.75" customHeight="1" x14ac:dyDescent="0.2">
      <c r="A75" s="347"/>
      <c r="B75" s="347"/>
      <c r="C75" s="347"/>
      <c r="D75" s="347"/>
      <c r="E75" s="347"/>
      <c r="F75" s="347"/>
      <c r="G75" s="347"/>
      <c r="H75" s="347"/>
      <c r="I75" s="125"/>
    </row>
    <row r="76" spans="1:9" ht="60.75" customHeight="1" x14ac:dyDescent="0.2">
      <c r="A76" s="347"/>
      <c r="B76" s="347"/>
      <c r="C76" s="347"/>
      <c r="D76" s="347"/>
      <c r="E76" s="347"/>
      <c r="F76" s="347"/>
      <c r="G76" s="347"/>
      <c r="H76" s="347"/>
      <c r="I76" s="125"/>
    </row>
    <row r="77" spans="1:9" ht="18.75" x14ac:dyDescent="0.3">
      <c r="A77" s="143" t="s">
        <v>348</v>
      </c>
    </row>
    <row r="78" spans="1:9" ht="65.25" customHeight="1" x14ac:dyDescent="0.2">
      <c r="A78" s="347"/>
      <c r="B78" s="347"/>
      <c r="C78" s="347"/>
      <c r="D78" s="347"/>
      <c r="E78" s="347"/>
      <c r="F78" s="347"/>
      <c r="G78" s="347"/>
      <c r="H78" s="347"/>
      <c r="I78" s="125"/>
    </row>
    <row r="79" spans="1:9" ht="60.75" customHeight="1" x14ac:dyDescent="0.2">
      <c r="A79" s="347"/>
      <c r="B79" s="347"/>
      <c r="C79" s="347"/>
      <c r="D79" s="347"/>
      <c r="E79" s="347"/>
      <c r="F79" s="347"/>
      <c r="G79" s="347"/>
      <c r="H79" s="347"/>
      <c r="I79" s="125"/>
    </row>
    <row r="80" spans="1:9" ht="60.75" customHeight="1" x14ac:dyDescent="0.2">
      <c r="A80" s="347"/>
      <c r="B80" s="347"/>
      <c r="C80" s="347"/>
      <c r="D80" s="347"/>
      <c r="E80" s="347"/>
      <c r="F80" s="347"/>
      <c r="G80" s="347"/>
      <c r="H80" s="347"/>
      <c r="I80" s="125"/>
    </row>
  </sheetData>
  <sheetProtection algorithmName="SHA-512" hashValue="p4EKGOnsX1a96gqOC0plrUFYx/rM4qWCx3CbDHt2SJB8xbD2hRHabO7kOKlfX6VaOxPn3671EkpTw9Kr0a1M3Q==" saltValue="UfHpFrvHNNlaY8ttfOeHKg==" spinCount="100000" sheet="1" formatCells="0" formatColumns="0" formatRows="0"/>
  <mergeCells count="5">
    <mergeCell ref="A70:H72"/>
    <mergeCell ref="A74:H76"/>
    <mergeCell ref="A78:H80"/>
    <mergeCell ref="G11:H11"/>
    <mergeCell ref="G12:H12"/>
  </mergeCells>
  <dataValidations count="2">
    <dataValidation type="whole" allowBlank="1" showInputMessage="1" showErrorMessage="1" error="Enter a value between 1 and 13" sqref="G10" xr:uid="{00000000-0002-0000-2B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2B00-000001000000}">
      <formula1>40</formula1>
    </dataValidation>
  </dataValidations>
  <hyperlinks>
    <hyperlink ref="A1" location="'PR sum'!A1" display="Payroll Summary" xr:uid="{00000000-0004-0000-2B00-000000000000}"/>
    <hyperlink ref="A2" location="PL!A1" display="P&amp;L" xr:uid="{00000000-0004-0000-2B00-000001000000}"/>
  </hyperlinks>
  <printOptions horizontalCentered="1"/>
  <pageMargins left="0.25" right="0.25" top="0.5" bottom="0.25" header="0.33" footer="0.5"/>
  <pageSetup scale="95" orientation="portrait" r:id="rId1"/>
  <headerFooter alignWithMargins="0"/>
  <rowBreaks count="1" manualBreakCount="1">
    <brk id="64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I80"/>
  <sheetViews>
    <sheetView workbookViewId="0">
      <selection activeCell="L61" sqref="L61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2.42578125" bestFit="1" customWidth="1"/>
    <col min="4" max="4" width="9.8554687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66" t="s">
        <v>325</v>
      </c>
      <c r="F2" s="127"/>
    </row>
    <row r="3" spans="1:9" x14ac:dyDescent="0.2">
      <c r="D3" t="s">
        <v>362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x14ac:dyDescent="0.2">
      <c r="E6" s="127"/>
      <c r="F6" s="127"/>
    </row>
    <row r="7" spans="1:9" hidden="1" x14ac:dyDescent="0.2">
      <c r="E7" s="127"/>
      <c r="F7" s="127"/>
    </row>
    <row r="8" spans="1:9" hidden="1" x14ac:dyDescent="0.2">
      <c r="E8" s="127"/>
      <c r="F8" s="127"/>
    </row>
    <row r="9" spans="1:9" x14ac:dyDescent="0.2">
      <c r="A9" t="s">
        <v>328</v>
      </c>
      <c r="B9" s="123" t="s">
        <v>408</v>
      </c>
      <c r="C9" s="129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  <c r="I11" s="295"/>
    </row>
    <row r="12" spans="1:9" ht="26.25" customHeight="1" x14ac:dyDescent="0.2">
      <c r="A12" s="126" t="s">
        <v>332</v>
      </c>
      <c r="B12" s="104"/>
      <c r="C12" s="132"/>
      <c r="E12" s="127"/>
      <c r="F12" s="127"/>
      <c r="G12" s="346" t="str">
        <f>'Production 1'!G12</f>
        <v>Existing emplyee start period is always = 1.</v>
      </c>
      <c r="H12" s="346"/>
      <c r="I12" s="295"/>
    </row>
    <row r="13" spans="1:9" x14ac:dyDescent="0.2">
      <c r="E13" s="127"/>
      <c r="F13" s="127"/>
      <c r="G13" s="295"/>
      <c r="H13" s="295"/>
      <c r="I13" s="295"/>
    </row>
    <row r="14" spans="1:9" x14ac:dyDescent="0.2">
      <c r="E14" s="127"/>
      <c r="F14" s="127"/>
      <c r="G14" s="295"/>
      <c r="H14" s="295"/>
      <c r="I14" s="295"/>
    </row>
    <row r="15" spans="1:9" x14ac:dyDescent="0.2">
      <c r="A15" t="s">
        <v>334</v>
      </c>
      <c r="B15" s="69" t="s">
        <v>314</v>
      </c>
      <c r="C15" s="129"/>
      <c r="D15" s="129"/>
      <c r="E15" s="127"/>
      <c r="F15" s="127"/>
    </row>
    <row r="16" spans="1:9" x14ac:dyDescent="0.2">
      <c r="E16" s="127"/>
      <c r="F16" s="127"/>
    </row>
    <row r="17" spans="1:8" hidden="1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51" t="s">
        <v>363</v>
      </c>
      <c r="B26" s="151"/>
      <c r="C26" s="151"/>
      <c r="D26" s="71"/>
      <c r="E26" s="15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IF(E24=0,0,+((E24*D26)+(E37/4))/D26)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5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320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320">
        <f>+D30</f>
        <v>-2080</v>
      </c>
      <c r="E31" s="152">
        <f>+E27/2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151"/>
      <c r="B34" s="151"/>
      <c r="C34" s="290" t="s">
        <v>368</v>
      </c>
      <c r="D34" s="151"/>
      <c r="E34" s="292" t="s">
        <v>290</v>
      </c>
      <c r="F34" s="152"/>
      <c r="G34" s="153"/>
    </row>
    <row r="35" spans="1:7" x14ac:dyDescent="0.2">
      <c r="A35" s="151"/>
      <c r="B35" s="151"/>
      <c r="C35" s="293" t="s">
        <v>369</v>
      </c>
      <c r="D35" s="293" t="s">
        <v>336</v>
      </c>
      <c r="E35" s="293" t="s">
        <v>369</v>
      </c>
      <c r="F35" s="152"/>
      <c r="G35" s="153"/>
    </row>
    <row r="36" spans="1:7" x14ac:dyDescent="0.2">
      <c r="A36" s="151"/>
      <c r="B36" s="151"/>
      <c r="C36" s="151"/>
      <c r="D36" s="151"/>
      <c r="E36" s="152"/>
      <c r="F36" s="152"/>
      <c r="G36" s="153"/>
    </row>
    <row r="37" spans="1:7" x14ac:dyDescent="0.2">
      <c r="A37" s="278">
        <f>D2</f>
        <v>2025</v>
      </c>
      <c r="B37" s="278" t="s">
        <v>371</v>
      </c>
      <c r="C37" s="283"/>
      <c r="D37" s="72"/>
      <c r="E37" s="152">
        <f>+D37*C37</f>
        <v>0</v>
      </c>
      <c r="F37" s="284">
        <f>+E37*13</f>
        <v>0</v>
      </c>
      <c r="G37" s="153">
        <f>+E37*13</f>
        <v>0</v>
      </c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A37-1</f>
        <v>2024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/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342</v>
      </c>
      <c r="B42" s="151"/>
      <c r="C42" s="151"/>
      <c r="D42" s="151"/>
      <c r="E42" s="152"/>
      <c r="F42" s="152"/>
      <c r="G42" s="74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151"/>
      <c r="B44" s="151"/>
      <c r="C44" s="151"/>
      <c r="D44" s="151"/>
      <c r="E44" s="152"/>
      <c r="F44" s="152"/>
      <c r="G44" s="153"/>
    </row>
    <row r="45" spans="1:7" x14ac:dyDescent="0.2">
      <c r="A45" s="151" t="s">
        <v>292</v>
      </c>
      <c r="B45" s="151"/>
      <c r="C45" s="151"/>
      <c r="D45" s="73"/>
      <c r="E45" s="152">
        <f>+E27*1.5</f>
        <v>0</v>
      </c>
      <c r="F45" s="152"/>
      <c r="G45" s="153">
        <f>+E45*D45</f>
        <v>0</v>
      </c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/>
      <c r="B47" s="151"/>
      <c r="C47" s="151"/>
      <c r="D47" s="151"/>
      <c r="E47" s="152"/>
      <c r="F47" s="152"/>
      <c r="G47" s="153"/>
    </row>
    <row r="48" spans="1:7" x14ac:dyDescent="0.2">
      <c r="A48" s="151" t="s">
        <v>343</v>
      </c>
      <c r="B48" s="151"/>
      <c r="C48" s="151"/>
      <c r="D48" s="151"/>
      <c r="E48" s="152"/>
      <c r="F48" s="152"/>
      <c r="G48" s="74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hidden="1" x14ac:dyDescent="0.2">
      <c r="A50" s="151"/>
      <c r="B50" s="151"/>
      <c r="C50" s="151"/>
      <c r="D50" s="151"/>
      <c r="E50" s="152"/>
      <c r="F50" s="152"/>
      <c r="G50" s="153"/>
    </row>
    <row r="51" spans="1:7" x14ac:dyDescent="0.2">
      <c r="A51" s="151" t="s">
        <v>293</v>
      </c>
      <c r="B51" s="151"/>
      <c r="C51" s="151"/>
      <c r="D51" s="151"/>
      <c r="E51" s="152"/>
      <c r="F51" s="152"/>
      <c r="G51" s="74"/>
    </row>
    <row r="52" spans="1:7" x14ac:dyDescent="0.2">
      <c r="E52" s="127"/>
      <c r="F52" s="127"/>
    </row>
    <row r="53" spans="1:7" x14ac:dyDescent="0.2">
      <c r="E53" s="127"/>
      <c r="F53" s="127"/>
    </row>
    <row r="54" spans="1:7" hidden="1" x14ac:dyDescent="0.2">
      <c r="E54" s="127"/>
      <c r="F54" s="127"/>
    </row>
    <row r="55" spans="1:7" ht="13.5" thickBot="1" x14ac:dyDescent="0.25">
      <c r="A55" s="126" t="s">
        <v>344</v>
      </c>
      <c r="C55">
        <f>+D2</f>
        <v>2025</v>
      </c>
      <c r="E55" s="127"/>
      <c r="F55" s="127"/>
      <c r="G55" s="139">
        <f>SUM(G24:G54)</f>
        <v>0</v>
      </c>
    </row>
    <row r="56" spans="1:7" ht="13.5" thickTop="1" x14ac:dyDescent="0.2">
      <c r="E56" s="127"/>
      <c r="F56" s="127"/>
    </row>
    <row r="57" spans="1:7" x14ac:dyDescent="0.2">
      <c r="A57" s="230">
        <f>D2</f>
        <v>2025</v>
      </c>
      <c r="B57" s="281" t="s">
        <v>375</v>
      </c>
      <c r="E57" s="127"/>
      <c r="F57" s="127"/>
      <c r="G57" s="50">
        <f>G24+G37</f>
        <v>0</v>
      </c>
    </row>
    <row r="58" spans="1:7" x14ac:dyDescent="0.2">
      <c r="A58" s="230">
        <f>A57-1</f>
        <v>2024</v>
      </c>
      <c r="B58" s="281" t="s">
        <v>375</v>
      </c>
      <c r="E58" s="127"/>
      <c r="F58" s="127"/>
      <c r="G58" s="50">
        <f>(E22*2080)+F39</f>
        <v>0</v>
      </c>
    </row>
    <row r="59" spans="1:7" x14ac:dyDescent="0.2">
      <c r="B59" t="s">
        <v>376</v>
      </c>
      <c r="E59" s="127"/>
      <c r="F59" s="127"/>
      <c r="G59" s="280" t="e">
        <f>(G57-G58)/G58</f>
        <v>#DIV/0!</v>
      </c>
    </row>
    <row r="60" spans="1:7" x14ac:dyDescent="0.2">
      <c r="E60" s="127"/>
      <c r="F60" s="127"/>
    </row>
    <row r="61" spans="1:7" ht="13.5" thickBot="1" x14ac:dyDescent="0.25">
      <c r="A61" s="126" t="s">
        <v>345</v>
      </c>
      <c r="C61">
        <f>+C55-1</f>
        <v>2024</v>
      </c>
      <c r="E61" s="127"/>
      <c r="F61" s="127"/>
      <c r="G61" s="75"/>
    </row>
    <row r="62" spans="1:7" ht="13.5" thickTop="1" x14ac:dyDescent="0.2"/>
    <row r="66" spans="1:9" ht="15" x14ac:dyDescent="0.25">
      <c r="A66" s="140" t="s">
        <v>328</v>
      </c>
      <c r="B66" s="141" t="str">
        <f>+B9</f>
        <v>Rte Sup 4</v>
      </c>
      <c r="C66" s="142"/>
      <c r="D66" s="142"/>
      <c r="E66" s="142"/>
    </row>
    <row r="68" spans="1:9" hidden="1" x14ac:dyDescent="0.2"/>
    <row r="69" spans="1:9" ht="18.75" x14ac:dyDescent="0.3">
      <c r="A69" s="143" t="s">
        <v>346</v>
      </c>
    </row>
    <row r="70" spans="1:9" ht="65.25" customHeight="1" x14ac:dyDescent="0.2">
      <c r="A70" s="347"/>
      <c r="B70" s="349"/>
      <c r="C70" s="349"/>
      <c r="D70" s="349"/>
      <c r="E70" s="349"/>
      <c r="F70" s="349"/>
      <c r="G70" s="349"/>
      <c r="H70" s="349"/>
      <c r="I70" s="125"/>
    </row>
    <row r="71" spans="1:9" ht="60.75" customHeight="1" x14ac:dyDescent="0.2">
      <c r="A71" s="349"/>
      <c r="B71" s="349"/>
      <c r="C71" s="349"/>
      <c r="D71" s="349"/>
      <c r="E71" s="349"/>
      <c r="F71" s="349"/>
      <c r="G71" s="349"/>
      <c r="H71" s="349"/>
      <c r="I71" s="125"/>
    </row>
    <row r="72" spans="1:9" ht="60.75" customHeight="1" x14ac:dyDescent="0.2">
      <c r="A72" s="349"/>
      <c r="B72" s="349"/>
      <c r="C72" s="349"/>
      <c r="D72" s="349"/>
      <c r="E72" s="349"/>
      <c r="F72" s="349"/>
      <c r="G72" s="349"/>
      <c r="H72" s="349"/>
      <c r="I72" s="125"/>
    </row>
    <row r="73" spans="1:9" ht="18.75" x14ac:dyDescent="0.3">
      <c r="A73" s="143" t="s">
        <v>347</v>
      </c>
    </row>
    <row r="74" spans="1:9" ht="65.25" customHeight="1" x14ac:dyDescent="0.2">
      <c r="A74" s="347"/>
      <c r="B74" s="349"/>
      <c r="C74" s="349"/>
      <c r="D74" s="349"/>
      <c r="E74" s="349"/>
      <c r="F74" s="349"/>
      <c r="G74" s="349"/>
      <c r="H74" s="349"/>
      <c r="I74" s="125"/>
    </row>
    <row r="75" spans="1:9" ht="60.75" customHeight="1" x14ac:dyDescent="0.2">
      <c r="A75" s="349"/>
      <c r="B75" s="349"/>
      <c r="C75" s="349"/>
      <c r="D75" s="349"/>
      <c r="E75" s="349"/>
      <c r="F75" s="349"/>
      <c r="G75" s="349"/>
      <c r="H75" s="349"/>
      <c r="I75" s="125"/>
    </row>
    <row r="76" spans="1:9" ht="60.75" customHeight="1" x14ac:dyDescent="0.2">
      <c r="A76" s="349"/>
      <c r="B76" s="349"/>
      <c r="C76" s="349"/>
      <c r="D76" s="349"/>
      <c r="E76" s="349"/>
      <c r="F76" s="349"/>
      <c r="G76" s="349"/>
      <c r="H76" s="349"/>
      <c r="I76" s="125"/>
    </row>
    <row r="77" spans="1:9" ht="18.75" x14ac:dyDescent="0.3">
      <c r="A77" s="143" t="s">
        <v>409</v>
      </c>
    </row>
    <row r="78" spans="1:9" ht="65.25" customHeight="1" x14ac:dyDescent="0.2">
      <c r="A78" s="347"/>
      <c r="B78" s="347"/>
      <c r="C78" s="347"/>
      <c r="D78" s="347"/>
      <c r="E78" s="347"/>
      <c r="F78" s="347"/>
      <c r="G78" s="347"/>
      <c r="H78" s="347"/>
      <c r="I78" s="125"/>
    </row>
    <row r="79" spans="1:9" ht="60.75" customHeight="1" x14ac:dyDescent="0.2">
      <c r="A79" s="347"/>
      <c r="B79" s="347"/>
      <c r="C79" s="347"/>
      <c r="D79" s="347"/>
      <c r="E79" s="347"/>
      <c r="F79" s="347"/>
      <c r="G79" s="347"/>
      <c r="H79" s="347"/>
      <c r="I79" s="125"/>
    </row>
    <row r="80" spans="1:9" ht="60.75" customHeight="1" x14ac:dyDescent="0.2">
      <c r="A80" s="347"/>
      <c r="B80" s="347"/>
      <c r="C80" s="347"/>
      <c r="D80" s="347"/>
      <c r="E80" s="347"/>
      <c r="F80" s="347"/>
      <c r="G80" s="347"/>
      <c r="H80" s="347"/>
      <c r="I80" s="125"/>
    </row>
  </sheetData>
  <sheetProtection algorithmName="SHA-512" hashValue="yyGrhw5YdJEeNd4PUaN/30fmY/zdu6/Gg/EPd86/kY6y5bftFOl9diifYaGiARsOPym5Gh7FUMM85ddegzhteA==" saltValue="HtIdzRoLrWSGDTghpRZKjQ==" spinCount="100000" sheet="1" formatCells="0" formatColumns="0" formatRows="0"/>
  <mergeCells count="5">
    <mergeCell ref="A70:H72"/>
    <mergeCell ref="A74:H76"/>
    <mergeCell ref="A78:H80"/>
    <mergeCell ref="G11:H11"/>
    <mergeCell ref="G12:H12"/>
  </mergeCells>
  <dataValidations count="2">
    <dataValidation type="whole" allowBlank="1" showInputMessage="1" showErrorMessage="1" error="Enter a value between 1 and 13" sqref="G10" xr:uid="{00000000-0002-0000-2C00-000000000000}">
      <formula1>1</formula1>
      <formula2>13</formula2>
    </dataValidation>
    <dataValidation type="whole" operator="greaterThanOrEqual" allowBlank="1" showInputMessage="1" showErrorMessage="1" error="Enter an amount greater than 40 hours." sqref="D26" xr:uid="{00000000-0002-0000-2C00-000001000000}">
      <formula1>40</formula1>
    </dataValidation>
  </dataValidations>
  <hyperlinks>
    <hyperlink ref="A1" location="'PR sum'!A1" display="Payroll Summary" xr:uid="{00000000-0004-0000-2C00-000000000000}"/>
    <hyperlink ref="A2" location="PL!A1" display="P&amp;L" xr:uid="{00000000-0004-0000-2C00-000001000000}"/>
  </hyperlinks>
  <printOptions horizontalCentered="1"/>
  <pageMargins left="0.25" right="0.25" top="0.5" bottom="0.25" header="0.33" footer="0.5"/>
  <pageSetup scale="95" orientation="portrait" r:id="rId1"/>
  <headerFooter alignWithMargins="0"/>
  <rowBreaks count="1" manualBreakCount="1">
    <brk id="64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I80"/>
  <sheetViews>
    <sheetView workbookViewId="0">
      <selection activeCell="P28" sqref="P28"/>
    </sheetView>
  </sheetViews>
  <sheetFormatPr defaultColWidth="9.140625" defaultRowHeight="12.75" x14ac:dyDescent="0.2"/>
  <cols>
    <col min="1" max="1" width="11.5703125" customWidth="1"/>
    <col min="2" max="2" width="18" bestFit="1" customWidth="1"/>
    <col min="3" max="3" width="10" customWidth="1"/>
    <col min="4" max="4" width="9.8554687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66" t="s">
        <v>325</v>
      </c>
      <c r="F2" s="127"/>
    </row>
    <row r="3" spans="1:9" x14ac:dyDescent="0.2">
      <c r="D3" t="s">
        <v>362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x14ac:dyDescent="0.2">
      <c r="E6" s="127"/>
      <c r="F6" s="127"/>
    </row>
    <row r="7" spans="1:9" hidden="1" x14ac:dyDescent="0.2">
      <c r="E7" s="127"/>
      <c r="F7" s="127"/>
    </row>
    <row r="8" spans="1:9" hidden="1" x14ac:dyDescent="0.2">
      <c r="E8" s="127"/>
      <c r="F8" s="127"/>
    </row>
    <row r="9" spans="1:9" x14ac:dyDescent="0.2">
      <c r="A9" t="s">
        <v>328</v>
      </c>
      <c r="B9" s="123" t="s">
        <v>410</v>
      </c>
      <c r="C9" s="129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  <c r="I11" s="295"/>
    </row>
    <row r="12" spans="1:9" ht="26.25" customHeight="1" x14ac:dyDescent="0.2">
      <c r="A12" s="126" t="s">
        <v>332</v>
      </c>
      <c r="B12" s="104"/>
      <c r="C12" s="132"/>
      <c r="E12" s="127"/>
      <c r="F12" s="127"/>
      <c r="G12" s="346" t="str">
        <f>'Production 1'!G12</f>
        <v>Existing emplyee start period is always = 1.</v>
      </c>
      <c r="H12" s="346"/>
      <c r="I12" s="295"/>
    </row>
    <row r="13" spans="1:9" x14ac:dyDescent="0.2">
      <c r="E13" s="127"/>
      <c r="F13" s="127"/>
      <c r="G13" s="295"/>
      <c r="H13" s="295"/>
      <c r="I13" s="295"/>
    </row>
    <row r="14" spans="1:9" x14ac:dyDescent="0.2">
      <c r="E14" s="127"/>
      <c r="F14" s="127"/>
      <c r="G14" s="295"/>
      <c r="H14" s="295"/>
      <c r="I14" s="295"/>
    </row>
    <row r="15" spans="1:9" x14ac:dyDescent="0.2">
      <c r="A15" t="s">
        <v>334</v>
      </c>
      <c r="B15" s="69" t="s">
        <v>314</v>
      </c>
      <c r="C15" s="129"/>
      <c r="D15" s="129"/>
      <c r="E15" s="127"/>
      <c r="F15" s="127"/>
    </row>
    <row r="16" spans="1:9" x14ac:dyDescent="0.2">
      <c r="E16" s="127"/>
      <c r="F16" s="127"/>
    </row>
    <row r="17" spans="1:8" hidden="1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288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288">
        <f>+D2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56"/>
      <c r="F25" s="156"/>
      <c r="G25" s="153"/>
    </row>
    <row r="26" spans="1:8" x14ac:dyDescent="0.2">
      <c r="A26" s="151" t="s">
        <v>363</v>
      </c>
      <c r="B26" s="151"/>
      <c r="C26" s="151"/>
      <c r="D26" s="71"/>
      <c r="E26" s="157"/>
      <c r="F26" s="157"/>
      <c r="G26" s="153"/>
    </row>
    <row r="27" spans="1:8" x14ac:dyDescent="0.2">
      <c r="A27" s="151" t="s">
        <v>364</v>
      </c>
      <c r="B27" s="151"/>
      <c r="C27" s="151"/>
      <c r="D27" s="154"/>
      <c r="E27" s="152">
        <f>IF(E24=0,0,+((E24*D26)+(E37/4))/D26)</f>
        <v>0</v>
      </c>
      <c r="F27" s="157"/>
      <c r="G27" s="153"/>
    </row>
    <row r="28" spans="1:8" x14ac:dyDescent="0.2">
      <c r="A28" s="151"/>
      <c r="B28" s="151"/>
      <c r="C28" s="151"/>
      <c r="D28" s="154"/>
      <c r="E28" s="157"/>
      <c r="F28" s="157"/>
      <c r="G28" s="153"/>
    </row>
    <row r="29" spans="1:8" x14ac:dyDescent="0.2">
      <c r="A29" s="151"/>
      <c r="B29" s="151"/>
      <c r="C29" s="151"/>
      <c r="D29" s="158" t="s">
        <v>339</v>
      </c>
      <c r="E29" s="159" t="s">
        <v>336</v>
      </c>
      <c r="F29" s="157"/>
      <c r="G29" s="153"/>
    </row>
    <row r="30" spans="1:8" x14ac:dyDescent="0.2">
      <c r="A30" s="151" t="s">
        <v>365</v>
      </c>
      <c r="B30" s="151"/>
      <c r="C30" s="151"/>
      <c r="D30" s="320">
        <f>(+D26-40)*52</f>
        <v>-2080</v>
      </c>
      <c r="E30" s="152">
        <f>+E24</f>
        <v>0</v>
      </c>
      <c r="F30" s="152"/>
      <c r="G30" s="153">
        <f>+E30*D30</f>
        <v>0</v>
      </c>
    </row>
    <row r="31" spans="1:8" x14ac:dyDescent="0.2">
      <c r="A31" s="151" t="s">
        <v>366</v>
      </c>
      <c r="B31" s="151"/>
      <c r="C31" s="151"/>
      <c r="D31" s="320">
        <f>+D30</f>
        <v>-2080</v>
      </c>
      <c r="E31" s="152">
        <f>+E27/2</f>
        <v>0</v>
      </c>
      <c r="F31" s="152"/>
      <c r="G31" s="153">
        <f>+E31*D31</f>
        <v>0</v>
      </c>
    </row>
    <row r="32" spans="1:8" x14ac:dyDescent="0.2">
      <c r="A32" s="151"/>
      <c r="B32" s="151"/>
      <c r="C32" s="151"/>
      <c r="D32" s="151"/>
      <c r="E32" s="151"/>
      <c r="F32" s="152"/>
      <c r="G32" s="153"/>
    </row>
    <row r="33" spans="1:7" x14ac:dyDescent="0.2">
      <c r="A33" s="151"/>
      <c r="B33" s="151"/>
      <c r="C33" s="151"/>
      <c r="D33" s="151"/>
      <c r="E33" s="151"/>
      <c r="F33" s="152"/>
      <c r="G33" s="153"/>
    </row>
    <row r="34" spans="1:7" x14ac:dyDescent="0.2">
      <c r="A34" s="151"/>
      <c r="B34" s="151"/>
      <c r="C34" s="290" t="s">
        <v>368</v>
      </c>
      <c r="D34" s="151"/>
      <c r="E34" s="292" t="s">
        <v>290</v>
      </c>
      <c r="F34" s="152"/>
      <c r="G34" s="153"/>
    </row>
    <row r="35" spans="1:7" x14ac:dyDescent="0.2">
      <c r="A35" s="151"/>
      <c r="B35" s="151"/>
      <c r="C35" s="293" t="s">
        <v>369</v>
      </c>
      <c r="D35" s="293" t="s">
        <v>336</v>
      </c>
      <c r="E35" s="293" t="s">
        <v>369</v>
      </c>
      <c r="F35" s="152"/>
      <c r="G35" s="153"/>
    </row>
    <row r="36" spans="1:7" x14ac:dyDescent="0.2">
      <c r="A36" s="151"/>
      <c r="B36" s="151"/>
      <c r="C36" s="151"/>
      <c r="D36" s="151"/>
      <c r="E36" s="152"/>
      <c r="F36" s="152"/>
      <c r="G36" s="153"/>
    </row>
    <row r="37" spans="1:7" x14ac:dyDescent="0.2">
      <c r="A37" s="278">
        <f>D2</f>
        <v>2025</v>
      </c>
      <c r="B37" s="278" t="s">
        <v>371</v>
      </c>
      <c r="C37" s="283"/>
      <c r="D37" s="72"/>
      <c r="E37" s="152">
        <f>+D37*C37</f>
        <v>0</v>
      </c>
      <c r="F37" s="284">
        <f>+E37*13</f>
        <v>0</v>
      </c>
      <c r="G37" s="153">
        <f>+E37*13</f>
        <v>0</v>
      </c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278">
        <f>A37-1</f>
        <v>2024</v>
      </c>
      <c r="B39" s="278" t="s">
        <v>371</v>
      </c>
      <c r="C39" s="283"/>
      <c r="D39" s="72"/>
      <c r="E39" s="152">
        <f>+D39*C39</f>
        <v>0</v>
      </c>
      <c r="F39" s="284">
        <f>+E39*13</f>
        <v>0</v>
      </c>
      <c r="G39" s="153"/>
    </row>
    <row r="40" spans="1:7" x14ac:dyDescent="0.2">
      <c r="A40" s="151"/>
      <c r="B40" s="151"/>
      <c r="C40" s="151"/>
      <c r="D40" s="151"/>
      <c r="E40" s="152"/>
      <c r="F40" s="152"/>
      <c r="G40" s="153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 t="s">
        <v>342</v>
      </c>
      <c r="B42" s="151"/>
      <c r="C42" s="151"/>
      <c r="D42" s="151"/>
      <c r="E42" s="152"/>
      <c r="F42" s="152"/>
      <c r="G42" s="74"/>
    </row>
    <row r="43" spans="1:7" x14ac:dyDescent="0.2">
      <c r="A43" s="151"/>
      <c r="B43" s="151"/>
      <c r="C43" s="151"/>
      <c r="D43" s="151"/>
      <c r="E43" s="152"/>
      <c r="F43" s="152"/>
      <c r="G43" s="153"/>
    </row>
    <row r="44" spans="1:7" x14ac:dyDescent="0.2">
      <c r="A44" s="151"/>
      <c r="B44" s="151"/>
      <c r="C44" s="151"/>
      <c r="D44" s="151"/>
      <c r="E44" s="152"/>
      <c r="F44" s="152"/>
      <c r="G44" s="153"/>
    </row>
    <row r="45" spans="1:7" x14ac:dyDescent="0.2">
      <c r="A45" s="151" t="s">
        <v>292</v>
      </c>
      <c r="B45" s="151"/>
      <c r="C45" s="151"/>
      <c r="D45" s="73"/>
      <c r="E45" s="152">
        <f>+E27*1.5</f>
        <v>0</v>
      </c>
      <c r="F45" s="152"/>
      <c r="G45" s="153">
        <f>+E45*D45</f>
        <v>0</v>
      </c>
    </row>
    <row r="46" spans="1:7" x14ac:dyDescent="0.2">
      <c r="A46" s="151"/>
      <c r="B46" s="151"/>
      <c r="C46" s="151"/>
      <c r="D46" s="151"/>
      <c r="E46" s="152"/>
      <c r="F46" s="152"/>
      <c r="G46" s="153"/>
    </row>
    <row r="47" spans="1:7" x14ac:dyDescent="0.2">
      <c r="A47" s="151"/>
      <c r="B47" s="151"/>
      <c r="C47" s="151"/>
      <c r="D47" s="151"/>
      <c r="E47" s="152"/>
      <c r="F47" s="152"/>
      <c r="G47" s="153"/>
    </row>
    <row r="48" spans="1:7" x14ac:dyDescent="0.2">
      <c r="A48" s="151" t="s">
        <v>343</v>
      </c>
      <c r="B48" s="151"/>
      <c r="C48" s="151"/>
      <c r="D48" s="151"/>
      <c r="E48" s="152"/>
      <c r="F48" s="152"/>
      <c r="G48" s="74"/>
    </row>
    <row r="49" spans="1:7" x14ac:dyDescent="0.2">
      <c r="A49" s="151"/>
      <c r="B49" s="151"/>
      <c r="C49" s="151"/>
      <c r="D49" s="151"/>
      <c r="E49" s="152"/>
      <c r="F49" s="152"/>
      <c r="G49" s="153"/>
    </row>
    <row r="50" spans="1:7" hidden="1" x14ac:dyDescent="0.2">
      <c r="A50" s="151"/>
      <c r="B50" s="151"/>
      <c r="C50" s="151"/>
      <c r="D50" s="151"/>
      <c r="E50" s="152"/>
      <c r="F50" s="152"/>
      <c r="G50" s="153"/>
    </row>
    <row r="51" spans="1:7" x14ac:dyDescent="0.2">
      <c r="A51" s="151" t="s">
        <v>293</v>
      </c>
      <c r="B51" s="151"/>
      <c r="C51" s="151"/>
      <c r="D51" s="151"/>
      <c r="E51" s="152"/>
      <c r="F51" s="152"/>
      <c r="G51" s="74"/>
    </row>
    <row r="52" spans="1:7" x14ac:dyDescent="0.2">
      <c r="E52" s="127"/>
      <c r="F52" s="127"/>
    </row>
    <row r="53" spans="1:7" x14ac:dyDescent="0.2">
      <c r="E53" s="127"/>
      <c r="F53" s="127"/>
    </row>
    <row r="54" spans="1:7" hidden="1" x14ac:dyDescent="0.2">
      <c r="E54" s="127"/>
      <c r="F54" s="127"/>
    </row>
    <row r="55" spans="1:7" ht="13.5" thickBot="1" x14ac:dyDescent="0.25">
      <c r="A55" s="126" t="s">
        <v>344</v>
      </c>
      <c r="C55">
        <f>+D2</f>
        <v>2025</v>
      </c>
      <c r="E55" s="127"/>
      <c r="F55" s="127"/>
      <c r="G55" s="139">
        <f>SUM(G24:G54)</f>
        <v>0</v>
      </c>
    </row>
    <row r="56" spans="1:7" ht="13.5" thickTop="1" x14ac:dyDescent="0.2">
      <c r="E56" s="127"/>
      <c r="F56" s="127"/>
    </row>
    <row r="57" spans="1:7" x14ac:dyDescent="0.2">
      <c r="A57" s="230">
        <f>D2</f>
        <v>2025</v>
      </c>
      <c r="B57" s="281" t="s">
        <v>375</v>
      </c>
      <c r="E57" s="127"/>
      <c r="F57" s="127"/>
      <c r="G57" s="50">
        <f>G24+G37</f>
        <v>0</v>
      </c>
    </row>
    <row r="58" spans="1:7" x14ac:dyDescent="0.2">
      <c r="A58" s="230">
        <f>A57-1</f>
        <v>2024</v>
      </c>
      <c r="B58" s="281" t="s">
        <v>375</v>
      </c>
      <c r="E58" s="127"/>
      <c r="F58" s="127"/>
      <c r="G58" s="50">
        <f>(E22*2080)+F39</f>
        <v>0</v>
      </c>
    </row>
    <row r="59" spans="1:7" x14ac:dyDescent="0.2">
      <c r="B59" t="s">
        <v>376</v>
      </c>
      <c r="E59" s="127"/>
      <c r="F59" s="127"/>
      <c r="G59" s="280" t="e">
        <f>(G57-G58)/G58</f>
        <v>#DIV/0!</v>
      </c>
    </row>
    <row r="60" spans="1:7" x14ac:dyDescent="0.2">
      <c r="E60" s="127"/>
      <c r="F60" s="127"/>
    </row>
    <row r="61" spans="1:7" ht="13.5" thickBot="1" x14ac:dyDescent="0.25">
      <c r="A61" s="126" t="s">
        <v>345</v>
      </c>
      <c r="C61">
        <f>+C55-1</f>
        <v>2024</v>
      </c>
      <c r="E61" s="127"/>
      <c r="F61" s="127"/>
      <c r="G61" s="75"/>
    </row>
    <row r="62" spans="1:7" ht="13.5" thickTop="1" x14ac:dyDescent="0.2"/>
    <row r="66" spans="1:9" ht="15" x14ac:dyDescent="0.25">
      <c r="A66" s="140" t="s">
        <v>328</v>
      </c>
      <c r="B66" s="141" t="str">
        <f>+B9</f>
        <v>Rte Sup 5</v>
      </c>
      <c r="C66" s="142"/>
      <c r="D66" s="142"/>
      <c r="E66" s="142"/>
    </row>
    <row r="68" spans="1:9" hidden="1" x14ac:dyDescent="0.2"/>
    <row r="69" spans="1:9" ht="18.75" x14ac:dyDescent="0.3">
      <c r="A69" s="143" t="s">
        <v>346</v>
      </c>
    </row>
    <row r="70" spans="1:9" ht="65.25" customHeight="1" x14ac:dyDescent="0.2">
      <c r="A70" s="347"/>
      <c r="B70" s="349"/>
      <c r="C70" s="349"/>
      <c r="D70" s="349"/>
      <c r="E70" s="349"/>
      <c r="F70" s="349"/>
      <c r="G70" s="349"/>
      <c r="H70" s="349"/>
      <c r="I70" s="125"/>
    </row>
    <row r="71" spans="1:9" ht="60.75" customHeight="1" x14ac:dyDescent="0.2">
      <c r="A71" s="349"/>
      <c r="B71" s="349"/>
      <c r="C71" s="349"/>
      <c r="D71" s="349"/>
      <c r="E71" s="349"/>
      <c r="F71" s="349"/>
      <c r="G71" s="349"/>
      <c r="H71" s="349"/>
      <c r="I71" s="125"/>
    </row>
    <row r="72" spans="1:9" ht="60.75" customHeight="1" x14ac:dyDescent="0.2">
      <c r="A72" s="349"/>
      <c r="B72" s="349"/>
      <c r="C72" s="349"/>
      <c r="D72" s="349"/>
      <c r="E72" s="349"/>
      <c r="F72" s="349"/>
      <c r="G72" s="349"/>
      <c r="H72" s="349"/>
      <c r="I72" s="125"/>
    </row>
    <row r="73" spans="1:9" ht="18.75" x14ac:dyDescent="0.3">
      <c r="A73" s="143" t="s">
        <v>347</v>
      </c>
    </row>
    <row r="74" spans="1:9" ht="65.25" customHeight="1" x14ac:dyDescent="0.2">
      <c r="A74" s="347"/>
      <c r="B74" s="349"/>
      <c r="C74" s="349"/>
      <c r="D74" s="349"/>
      <c r="E74" s="349"/>
      <c r="F74" s="349"/>
      <c r="G74" s="349"/>
      <c r="H74" s="349"/>
      <c r="I74" s="125"/>
    </row>
    <row r="75" spans="1:9" ht="60.75" customHeight="1" x14ac:dyDescent="0.2">
      <c r="A75" s="349"/>
      <c r="B75" s="349"/>
      <c r="C75" s="349"/>
      <c r="D75" s="349"/>
      <c r="E75" s="349"/>
      <c r="F75" s="349"/>
      <c r="G75" s="349"/>
      <c r="H75" s="349"/>
      <c r="I75" s="125"/>
    </row>
    <row r="76" spans="1:9" ht="60.75" customHeight="1" x14ac:dyDescent="0.2">
      <c r="A76" s="349"/>
      <c r="B76" s="349"/>
      <c r="C76" s="349"/>
      <c r="D76" s="349"/>
      <c r="E76" s="349"/>
      <c r="F76" s="349"/>
      <c r="G76" s="349"/>
      <c r="H76" s="349"/>
      <c r="I76" s="125"/>
    </row>
    <row r="77" spans="1:9" ht="18.75" x14ac:dyDescent="0.3">
      <c r="A77" s="143" t="s">
        <v>348</v>
      </c>
    </row>
    <row r="78" spans="1:9" ht="65.25" customHeight="1" x14ac:dyDescent="0.2">
      <c r="A78" s="347"/>
      <c r="B78" s="347"/>
      <c r="C78" s="347"/>
      <c r="D78" s="347"/>
      <c r="E78" s="347"/>
      <c r="F78" s="347"/>
      <c r="G78" s="347"/>
      <c r="H78" s="347"/>
      <c r="I78" s="125"/>
    </row>
    <row r="79" spans="1:9" ht="60.75" customHeight="1" x14ac:dyDescent="0.2">
      <c r="A79" s="347"/>
      <c r="B79" s="347"/>
      <c r="C79" s="347"/>
      <c r="D79" s="347"/>
      <c r="E79" s="347"/>
      <c r="F79" s="347"/>
      <c r="G79" s="347"/>
      <c r="H79" s="347"/>
      <c r="I79" s="125"/>
    </row>
    <row r="80" spans="1:9" ht="60.75" customHeight="1" x14ac:dyDescent="0.2">
      <c r="A80" s="347"/>
      <c r="B80" s="347"/>
      <c r="C80" s="347"/>
      <c r="D80" s="347"/>
      <c r="E80" s="347"/>
      <c r="F80" s="347"/>
      <c r="G80" s="347"/>
      <c r="H80" s="347"/>
      <c r="I80" s="125"/>
    </row>
  </sheetData>
  <sheetProtection algorithmName="SHA-512" hashValue="M03KxSDQCJnHO+WljSRP3pNPlpucK3yPczyt/7JhUpjotpHXxqGMuHTHV5nB/qzVKGjvwvhF1XrLGrWE+t2lUQ==" saltValue="jVA7hQAJ8qdQehw/icJzsw==" spinCount="100000" sheet="1" formatCells="0" formatColumns="0" formatRows="0"/>
  <mergeCells count="5">
    <mergeCell ref="A70:H72"/>
    <mergeCell ref="A74:H76"/>
    <mergeCell ref="A78:H80"/>
    <mergeCell ref="G11:H11"/>
    <mergeCell ref="G12:H12"/>
  </mergeCells>
  <dataValidations count="2">
    <dataValidation type="whole" operator="greaterThanOrEqual" allowBlank="1" showInputMessage="1" showErrorMessage="1" error="Enter an amount greater than 40 hours." sqref="D26" xr:uid="{00000000-0002-0000-2D00-000000000000}">
      <formula1>40</formula1>
    </dataValidation>
    <dataValidation type="whole" allowBlank="1" showInputMessage="1" showErrorMessage="1" error="Enter a value between 1 and 13" sqref="G10" xr:uid="{00000000-0002-0000-2D00-000001000000}">
      <formula1>1</formula1>
      <formula2>13</formula2>
    </dataValidation>
  </dataValidations>
  <hyperlinks>
    <hyperlink ref="A1" location="'PR sum'!A1" display="Payroll Summary" xr:uid="{00000000-0004-0000-2D00-000000000000}"/>
    <hyperlink ref="A2" location="PL!A1" display="P&amp;L" xr:uid="{00000000-0004-0000-2D00-000001000000}"/>
  </hyperlinks>
  <printOptions horizontalCentered="1"/>
  <pageMargins left="0.25" right="0.25" top="0.5" bottom="0.25" header="0.33" footer="0.5"/>
  <pageSetup scale="95" orientation="portrait" r:id="rId1"/>
  <headerFooter alignWithMargins="0"/>
  <rowBreaks count="1" manualBreakCount="1">
    <brk id="64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I123"/>
  <sheetViews>
    <sheetView workbookViewId="0"/>
  </sheetViews>
  <sheetFormatPr defaultColWidth="9.140625" defaultRowHeight="12.75" outlineLevelRow="1" x14ac:dyDescent="0.2"/>
  <cols>
    <col min="1" max="1" width="11.5703125" customWidth="1"/>
    <col min="2" max="2" width="10.28515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  <col min="9" max="9" width="0" hidden="1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326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hidden="1" x14ac:dyDescent="0.2">
      <c r="E6" s="127"/>
      <c r="F6" s="127"/>
    </row>
    <row r="7" spans="1:9" hidden="1" x14ac:dyDescent="0.2">
      <c r="E7" s="127"/>
      <c r="F7" s="127"/>
    </row>
    <row r="8" spans="1:9" x14ac:dyDescent="0.2">
      <c r="E8" s="127"/>
      <c r="F8" s="127"/>
    </row>
    <row r="9" spans="1:9" x14ac:dyDescent="0.2">
      <c r="A9" t="s">
        <v>328</v>
      </c>
      <c r="B9" s="123"/>
      <c r="C9" s="129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  <c r="I11" s="295"/>
    </row>
    <row r="12" spans="1:9" ht="26.25" customHeight="1" x14ac:dyDescent="0.2">
      <c r="A12" s="126" t="s">
        <v>332</v>
      </c>
      <c r="B12" s="104"/>
      <c r="C12" s="132"/>
      <c r="E12" s="127"/>
      <c r="F12" s="127"/>
      <c r="G12" s="346" t="str">
        <f>'Production 1'!G12</f>
        <v>Existing emplyee start period is always = 1.</v>
      </c>
      <c r="H12" s="346"/>
      <c r="I12" s="295"/>
    </row>
    <row r="13" spans="1:9" x14ac:dyDescent="0.2">
      <c r="E13" s="127"/>
      <c r="F13" s="127"/>
      <c r="G13" s="295"/>
      <c r="H13" s="295"/>
      <c r="I13" s="295"/>
    </row>
    <row r="14" spans="1:9" x14ac:dyDescent="0.2">
      <c r="E14" s="127"/>
      <c r="F14" s="127"/>
      <c r="G14" s="295"/>
      <c r="H14" s="295"/>
      <c r="I14" s="295"/>
    </row>
    <row r="15" spans="1:9" x14ac:dyDescent="0.2">
      <c r="A15" t="s">
        <v>334</v>
      </c>
      <c r="B15" s="122" t="s">
        <v>6</v>
      </c>
      <c r="C15" s="129"/>
      <c r="D15" s="129"/>
      <c r="E15" s="127"/>
      <c r="F15" s="127"/>
    </row>
    <row r="16" spans="1:9" x14ac:dyDescent="0.2">
      <c r="E16" s="127"/>
      <c r="F16" s="127"/>
    </row>
    <row r="17" spans="1:8" hidden="1" x14ac:dyDescent="0.2">
      <c r="E17" s="127"/>
      <c r="F17" s="127"/>
    </row>
    <row r="18" spans="1:8" hidden="1" x14ac:dyDescent="0.2">
      <c r="E18" s="134"/>
      <c r="F18" s="134"/>
    </row>
    <row r="19" spans="1:8" ht="13.5" thickBot="1" x14ac:dyDescent="0.25">
      <c r="E19" s="134"/>
      <c r="F19" s="134"/>
      <c r="G19" s="136" t="s">
        <v>337</v>
      </c>
    </row>
    <row r="20" spans="1:8" ht="7.5" customHeight="1" x14ac:dyDescent="0.2">
      <c r="A20" s="151"/>
      <c r="B20" s="151"/>
      <c r="C20" s="151"/>
      <c r="D20" s="151"/>
      <c r="E20" s="155"/>
      <c r="F20" s="155"/>
      <c r="G20" s="153"/>
    </row>
    <row r="21" spans="1:8" hidden="1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152"/>
      <c r="F22" s="152"/>
      <c r="G22" s="74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156"/>
      <c r="F24" s="156"/>
      <c r="G24" s="74"/>
      <c r="H24" s="218" t="s">
        <v>338</v>
      </c>
    </row>
    <row r="25" spans="1:8" x14ac:dyDescent="0.2">
      <c r="A25" s="151"/>
      <c r="B25" s="151"/>
      <c r="C25" s="151"/>
      <c r="D25" s="154"/>
      <c r="E25" s="157"/>
      <c r="F25" s="157"/>
      <c r="G25" s="153"/>
    </row>
    <row r="26" spans="1:8" x14ac:dyDescent="0.2">
      <c r="A26" s="151"/>
      <c r="B26" s="151"/>
      <c r="C26" s="151"/>
      <c r="D26" s="162"/>
      <c r="E26" s="152"/>
      <c r="F26" s="157"/>
      <c r="G26" s="153"/>
    </row>
    <row r="27" spans="1:8" x14ac:dyDescent="0.2">
      <c r="A27" s="151"/>
      <c r="B27" s="151"/>
      <c r="C27" s="151"/>
      <c r="D27" s="151"/>
      <c r="E27" s="152"/>
      <c r="F27" s="152"/>
      <c r="G27" s="153"/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 t="s">
        <v>411</v>
      </c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1" t="s">
        <v>412</v>
      </c>
      <c r="E30" s="152" t="s">
        <v>413</v>
      </c>
      <c r="F30" s="152"/>
      <c r="G30" s="153"/>
    </row>
    <row r="31" spans="1:8" x14ac:dyDescent="0.2">
      <c r="A31" s="151"/>
      <c r="B31" s="151"/>
      <c r="C31" s="151"/>
      <c r="D31" s="165" t="s">
        <v>414</v>
      </c>
      <c r="E31" s="159" t="s">
        <v>415</v>
      </c>
      <c r="F31" s="152"/>
      <c r="G31" s="153"/>
    </row>
    <row r="32" spans="1:8" ht="5.25" customHeight="1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341</v>
      </c>
      <c r="B33" s="151"/>
      <c r="C33" s="151"/>
      <c r="D33" s="318"/>
      <c r="E33" s="76"/>
      <c r="F33" s="152"/>
      <c r="G33" s="153">
        <f>D33*E33</f>
        <v>0</v>
      </c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 t="s">
        <v>342</v>
      </c>
      <c r="B35" s="151"/>
      <c r="C35" s="151"/>
      <c r="D35" s="318"/>
      <c r="E35" s="76"/>
      <c r="F35" s="152"/>
      <c r="G35" s="153">
        <f>D35*E35</f>
        <v>0</v>
      </c>
    </row>
    <row r="36" spans="1:7" x14ac:dyDescent="0.2">
      <c r="A36" s="151"/>
      <c r="B36" s="151"/>
      <c r="C36" s="151"/>
      <c r="D36" s="151"/>
      <c r="E36" s="152"/>
      <c r="F36" s="152"/>
      <c r="G36" s="153"/>
    </row>
    <row r="37" spans="1:7" x14ac:dyDescent="0.2">
      <c r="A37" s="151" t="s">
        <v>416</v>
      </c>
      <c r="B37" s="151"/>
      <c r="C37" s="151"/>
      <c r="D37" s="151"/>
      <c r="E37" s="152"/>
      <c r="F37" s="152"/>
      <c r="G37" s="74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/>
      <c r="B39" s="151"/>
      <c r="C39" s="151"/>
      <c r="D39" s="151"/>
      <c r="E39" s="152"/>
      <c r="F39" s="152"/>
      <c r="G39" s="153"/>
    </row>
    <row r="40" spans="1:7" x14ac:dyDescent="0.2">
      <c r="A40" s="151" t="s">
        <v>292</v>
      </c>
      <c r="B40" s="151"/>
      <c r="C40" s="151"/>
      <c r="D40" s="151"/>
      <c r="E40" s="152"/>
      <c r="F40" s="152"/>
      <c r="G40" s="74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 t="s">
        <v>343</v>
      </c>
      <c r="B43" s="151"/>
      <c r="C43" s="151"/>
      <c r="D43" s="151"/>
      <c r="E43" s="152"/>
      <c r="F43" s="152"/>
      <c r="G43" s="74"/>
    </row>
    <row r="44" spans="1:7" x14ac:dyDescent="0.2">
      <c r="A44" s="151"/>
      <c r="B44" s="151"/>
      <c r="C44" s="151"/>
      <c r="D44" s="151"/>
      <c r="E44" s="152"/>
      <c r="F44" s="152"/>
      <c r="G44" s="153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 t="s">
        <v>293</v>
      </c>
      <c r="B46" s="151"/>
      <c r="C46" s="151"/>
      <c r="D46" s="151"/>
      <c r="E46" s="152"/>
      <c r="F46" s="152"/>
      <c r="G46" s="74"/>
    </row>
    <row r="47" spans="1:7" x14ac:dyDescent="0.2">
      <c r="A47" s="151"/>
      <c r="B47" s="151"/>
      <c r="C47" s="151"/>
      <c r="D47" s="151"/>
      <c r="E47" s="152"/>
      <c r="F47" s="152"/>
      <c r="G47" s="153"/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E49" s="127"/>
      <c r="F49" s="127"/>
    </row>
    <row r="50" spans="1:7" ht="13.5" thickBot="1" x14ac:dyDescent="0.25">
      <c r="A50" s="126" t="s">
        <v>417</v>
      </c>
      <c r="C50">
        <f>+D2</f>
        <v>2025</v>
      </c>
      <c r="E50" s="127"/>
      <c r="F50" s="127"/>
      <c r="G50" s="139">
        <f>SUM(G24:G49)</f>
        <v>0</v>
      </c>
    </row>
    <row r="51" spans="1:7" ht="13.5" thickTop="1" x14ac:dyDescent="0.2">
      <c r="E51" s="127"/>
      <c r="F51" s="127"/>
    </row>
    <row r="52" spans="1:7" ht="8.25" customHeight="1" x14ac:dyDescent="0.2">
      <c r="E52" s="127"/>
      <c r="F52" s="127"/>
    </row>
    <row r="53" spans="1:7" ht="7.5" customHeight="1" x14ac:dyDescent="0.2">
      <c r="E53" s="127"/>
      <c r="F53" s="127"/>
    </row>
    <row r="54" spans="1:7" ht="13.5" thickBot="1" x14ac:dyDescent="0.25">
      <c r="A54" s="126" t="s">
        <v>345</v>
      </c>
      <c r="C54">
        <f>+C50-1</f>
        <v>2024</v>
      </c>
      <c r="E54" s="127"/>
      <c r="F54" s="127"/>
      <c r="G54" s="75"/>
    </row>
    <row r="55" spans="1:7" ht="13.5" thickTop="1" x14ac:dyDescent="0.2">
      <c r="A55" s="126"/>
      <c r="E55" s="127"/>
      <c r="F55" s="127"/>
    </row>
    <row r="56" spans="1:7" hidden="1" x14ac:dyDescent="0.2">
      <c r="A56" s="126"/>
      <c r="E56" s="127"/>
      <c r="F56" s="127"/>
    </row>
    <row r="57" spans="1:7" hidden="1" x14ac:dyDescent="0.2">
      <c r="A57" s="126"/>
      <c r="E57" s="127"/>
      <c r="F57" s="127"/>
    </row>
    <row r="58" spans="1:7" hidden="1" x14ac:dyDescent="0.2">
      <c r="A58" s="126"/>
      <c r="E58" s="127"/>
      <c r="F58" s="127"/>
    </row>
    <row r="59" spans="1:7" hidden="1" x14ac:dyDescent="0.2">
      <c r="A59" s="126"/>
      <c r="E59" s="127"/>
      <c r="F59" s="127"/>
    </row>
    <row r="60" spans="1:7" hidden="1" x14ac:dyDescent="0.2">
      <c r="A60" s="126"/>
      <c r="E60" s="127"/>
      <c r="F60" s="127"/>
    </row>
    <row r="61" spans="1:7" hidden="1" x14ac:dyDescent="0.2"/>
    <row r="62" spans="1:7" hidden="1" x14ac:dyDescent="0.2"/>
    <row r="63" spans="1:7" ht="15" x14ac:dyDescent="0.25">
      <c r="A63" s="140" t="s">
        <v>328</v>
      </c>
      <c r="B63" s="141">
        <f>+B9</f>
        <v>0</v>
      </c>
      <c r="C63" s="142"/>
      <c r="D63" s="142"/>
      <c r="E63" s="142"/>
    </row>
    <row r="64" spans="1:7" ht="10.5" customHeight="1" x14ac:dyDescent="0.2"/>
    <row r="65" spans="1:8" hidden="1" x14ac:dyDescent="0.2"/>
    <row r="66" spans="1:8" ht="18.75" x14ac:dyDescent="0.3">
      <c r="A66" s="143" t="s">
        <v>346</v>
      </c>
    </row>
    <row r="67" spans="1:8" ht="60.75" customHeight="1" x14ac:dyDescent="0.2">
      <c r="A67" s="350"/>
      <c r="B67" s="350"/>
      <c r="C67" s="350"/>
      <c r="D67" s="350"/>
      <c r="E67" s="350"/>
      <c r="F67" s="350"/>
      <c r="G67" s="350"/>
      <c r="H67" s="350"/>
    </row>
    <row r="68" spans="1:8" ht="60.75" customHeight="1" x14ac:dyDescent="0.2">
      <c r="A68" s="350"/>
      <c r="B68" s="350"/>
      <c r="C68" s="350"/>
      <c r="D68" s="350"/>
      <c r="E68" s="350"/>
      <c r="F68" s="350"/>
      <c r="G68" s="350"/>
      <c r="H68" s="350"/>
    </row>
    <row r="69" spans="1:8" ht="60.75" customHeight="1" x14ac:dyDescent="0.2">
      <c r="A69" s="350"/>
      <c r="B69" s="350"/>
      <c r="C69" s="350"/>
      <c r="D69" s="350"/>
      <c r="E69" s="350"/>
      <c r="F69" s="350"/>
      <c r="G69" s="350"/>
      <c r="H69" s="350"/>
    </row>
    <row r="70" spans="1:8" ht="18.75" x14ac:dyDescent="0.3">
      <c r="A70" s="143" t="s">
        <v>347</v>
      </c>
    </row>
    <row r="71" spans="1:8" ht="58.5" customHeight="1" x14ac:dyDescent="0.2">
      <c r="A71" s="350"/>
      <c r="B71" s="350"/>
      <c r="C71" s="350"/>
      <c r="D71" s="350"/>
      <c r="E71" s="350"/>
      <c r="F71" s="350"/>
      <c r="G71" s="350"/>
      <c r="H71" s="350"/>
    </row>
    <row r="72" spans="1:8" ht="58.5" customHeight="1" x14ac:dyDescent="0.2">
      <c r="A72" s="350"/>
      <c r="B72" s="350"/>
      <c r="C72" s="350"/>
      <c r="D72" s="350"/>
      <c r="E72" s="350"/>
      <c r="F72" s="350"/>
      <c r="G72" s="350"/>
      <c r="H72" s="350"/>
    </row>
    <row r="73" spans="1:8" ht="58.5" customHeight="1" x14ac:dyDescent="0.2">
      <c r="A73" s="350"/>
      <c r="B73" s="350"/>
      <c r="C73" s="350"/>
      <c r="D73" s="350"/>
      <c r="E73" s="350"/>
      <c r="F73" s="350"/>
      <c r="G73" s="350"/>
      <c r="H73" s="350"/>
    </row>
    <row r="74" spans="1:8" ht="18.75" x14ac:dyDescent="0.3">
      <c r="A74" s="143" t="s">
        <v>348</v>
      </c>
    </row>
    <row r="75" spans="1:8" ht="60" customHeight="1" x14ac:dyDescent="0.2">
      <c r="A75" s="350"/>
      <c r="B75" s="350"/>
      <c r="C75" s="350"/>
      <c r="D75" s="350"/>
      <c r="E75" s="350"/>
      <c r="F75" s="350"/>
      <c r="G75" s="350"/>
      <c r="H75" s="350"/>
    </row>
    <row r="76" spans="1:8" ht="60" customHeight="1" x14ac:dyDescent="0.2">
      <c r="A76" s="350"/>
      <c r="B76" s="350"/>
      <c r="C76" s="350"/>
      <c r="D76" s="350"/>
      <c r="E76" s="350"/>
      <c r="F76" s="350"/>
      <c r="G76" s="350"/>
      <c r="H76" s="350"/>
    </row>
    <row r="77" spans="1:8" ht="60" customHeight="1" x14ac:dyDescent="0.2">
      <c r="A77" s="350"/>
      <c r="B77" s="350"/>
      <c r="C77" s="350"/>
      <c r="D77" s="350"/>
      <c r="E77" s="350"/>
      <c r="F77" s="350"/>
      <c r="G77" s="350"/>
      <c r="H77" s="350"/>
    </row>
    <row r="78" spans="1:8" hidden="1" outlineLevel="1" x14ac:dyDescent="0.2"/>
    <row r="79" spans="1:8" ht="25.5" hidden="1" outlineLevel="1" x14ac:dyDescent="0.2">
      <c r="A79" s="218" t="s">
        <v>418</v>
      </c>
      <c r="B79" s="321" t="s">
        <v>419</v>
      </c>
      <c r="C79" s="321" t="s">
        <v>420</v>
      </c>
      <c r="D79" s="59" t="s">
        <v>421</v>
      </c>
      <c r="E79" s="59" t="s">
        <v>422</v>
      </c>
      <c r="F79" s="59" t="s">
        <v>423</v>
      </c>
      <c r="G79" s="59" t="s">
        <v>424</v>
      </c>
      <c r="H79" s="321" t="s">
        <v>425</v>
      </c>
    </row>
    <row r="80" spans="1:8" hidden="1" outlineLevel="1" x14ac:dyDescent="0.2">
      <c r="A80" s="223"/>
      <c r="B80" s="59"/>
      <c r="C80" s="59"/>
      <c r="D80" s="322"/>
      <c r="E80" s="322"/>
      <c r="F80" s="59"/>
      <c r="G80" s="322"/>
      <c r="H80" s="322"/>
    </row>
    <row r="81" spans="1:8" hidden="1" outlineLevel="1" x14ac:dyDescent="0.2">
      <c r="A81" s="59" t="s">
        <v>426</v>
      </c>
      <c r="B81" s="322">
        <v>165</v>
      </c>
      <c r="C81" s="59"/>
      <c r="D81" s="322">
        <f t="shared" ref="D81:D91" si="0">B81*C81</f>
        <v>0</v>
      </c>
      <c r="E81" s="322">
        <v>165</v>
      </c>
      <c r="F81" s="322">
        <f>E81*C81</f>
        <v>0</v>
      </c>
      <c r="G81" s="322">
        <f>F81*0.27</f>
        <v>0</v>
      </c>
      <c r="H81" s="322">
        <f>G81*1.75</f>
        <v>0</v>
      </c>
    </row>
    <row r="82" spans="1:8" hidden="1" outlineLevel="1" x14ac:dyDescent="0.2">
      <c r="A82" s="59" t="s">
        <v>427</v>
      </c>
      <c r="B82" s="322">
        <f>SUM(E82*1.75)</f>
        <v>318.5</v>
      </c>
      <c r="C82" s="59"/>
      <c r="D82" s="322">
        <f t="shared" si="0"/>
        <v>0</v>
      </c>
      <c r="E82" s="322">
        <v>182</v>
      </c>
      <c r="F82" s="322">
        <f t="shared" ref="F82:F91" si="1">E82*C82</f>
        <v>0</v>
      </c>
      <c r="G82" s="322">
        <f t="shared" ref="G82:G91" si="2">F82*0.27</f>
        <v>0</v>
      </c>
      <c r="H82" s="322">
        <f t="shared" ref="H82:H87" si="3">G82*1.75</f>
        <v>0</v>
      </c>
    </row>
    <row r="83" spans="1:8" hidden="1" outlineLevel="1" x14ac:dyDescent="0.2">
      <c r="A83" s="59" t="s">
        <v>428</v>
      </c>
      <c r="B83" s="322">
        <f t="shared" ref="B83:B91" si="4">SUM(E83*1.75)</f>
        <v>385</v>
      </c>
      <c r="C83" s="59"/>
      <c r="D83" s="322">
        <f t="shared" si="0"/>
        <v>0</v>
      </c>
      <c r="E83" s="322">
        <v>220</v>
      </c>
      <c r="F83" s="322">
        <f t="shared" si="1"/>
        <v>0</v>
      </c>
      <c r="G83" s="322">
        <f t="shared" si="2"/>
        <v>0</v>
      </c>
      <c r="H83" s="322">
        <f t="shared" si="3"/>
        <v>0</v>
      </c>
    </row>
    <row r="84" spans="1:8" hidden="1" outlineLevel="1" x14ac:dyDescent="0.2">
      <c r="A84" s="59" t="s">
        <v>429</v>
      </c>
      <c r="B84" s="322">
        <f t="shared" si="4"/>
        <v>490</v>
      </c>
      <c r="C84" s="59"/>
      <c r="D84" s="322">
        <f t="shared" si="0"/>
        <v>0</v>
      </c>
      <c r="E84" s="322">
        <v>280</v>
      </c>
      <c r="F84" s="322">
        <f t="shared" si="1"/>
        <v>0</v>
      </c>
      <c r="G84" s="322">
        <f t="shared" si="2"/>
        <v>0</v>
      </c>
      <c r="H84" s="322">
        <f t="shared" si="3"/>
        <v>0</v>
      </c>
    </row>
    <row r="85" spans="1:8" hidden="1" outlineLevel="1" x14ac:dyDescent="0.2">
      <c r="A85" s="59" t="s">
        <v>430</v>
      </c>
      <c r="B85" s="322">
        <f t="shared" si="4"/>
        <v>612.5</v>
      </c>
      <c r="C85" s="59"/>
      <c r="D85" s="322">
        <f t="shared" si="0"/>
        <v>0</v>
      </c>
      <c r="E85" s="322">
        <v>350</v>
      </c>
      <c r="F85" s="322">
        <f t="shared" si="1"/>
        <v>0</v>
      </c>
      <c r="G85" s="322">
        <f t="shared" si="2"/>
        <v>0</v>
      </c>
      <c r="H85" s="322">
        <f t="shared" si="3"/>
        <v>0</v>
      </c>
    </row>
    <row r="86" spans="1:8" hidden="1" outlineLevel="1" x14ac:dyDescent="0.2">
      <c r="A86" s="323" t="s">
        <v>431</v>
      </c>
      <c r="B86" s="322">
        <f t="shared" si="4"/>
        <v>761.25</v>
      </c>
      <c r="C86" s="59"/>
      <c r="D86" s="322">
        <f t="shared" si="0"/>
        <v>0</v>
      </c>
      <c r="E86" s="324">
        <v>435</v>
      </c>
      <c r="F86" s="322">
        <f t="shared" si="1"/>
        <v>0</v>
      </c>
      <c r="G86" s="322">
        <f t="shared" si="2"/>
        <v>0</v>
      </c>
      <c r="H86" s="322">
        <f t="shared" si="3"/>
        <v>0</v>
      </c>
    </row>
    <row r="87" spans="1:8" hidden="1" outlineLevel="1" x14ac:dyDescent="0.2">
      <c r="A87" s="59" t="s">
        <v>432</v>
      </c>
      <c r="B87" s="322">
        <f t="shared" si="4"/>
        <v>901.25</v>
      </c>
      <c r="C87" s="59"/>
      <c r="D87" s="322">
        <f t="shared" si="0"/>
        <v>0</v>
      </c>
      <c r="E87" s="322">
        <v>515</v>
      </c>
      <c r="F87" s="322">
        <f t="shared" si="1"/>
        <v>0</v>
      </c>
      <c r="G87" s="322">
        <f t="shared" si="2"/>
        <v>0</v>
      </c>
      <c r="H87" s="322">
        <f t="shared" si="3"/>
        <v>0</v>
      </c>
    </row>
    <row r="88" spans="1:8" hidden="1" outlineLevel="1" x14ac:dyDescent="0.2">
      <c r="A88" s="59" t="s">
        <v>433</v>
      </c>
      <c r="B88" s="322">
        <f t="shared" si="4"/>
        <v>1085</v>
      </c>
      <c r="C88" s="59"/>
      <c r="D88" s="322">
        <f t="shared" si="0"/>
        <v>0</v>
      </c>
      <c r="E88" s="322">
        <v>620</v>
      </c>
      <c r="F88" s="322">
        <f t="shared" si="1"/>
        <v>0</v>
      </c>
      <c r="G88" s="322">
        <f t="shared" si="2"/>
        <v>0</v>
      </c>
      <c r="H88" s="322">
        <f>G88*0.5</f>
        <v>0</v>
      </c>
    </row>
    <row r="89" spans="1:8" hidden="1" outlineLevel="1" x14ac:dyDescent="0.2">
      <c r="A89" s="59" t="s">
        <v>434</v>
      </c>
      <c r="B89" s="322">
        <f t="shared" si="4"/>
        <v>1312.5</v>
      </c>
      <c r="C89" s="59"/>
      <c r="D89" s="322">
        <f t="shared" si="0"/>
        <v>0</v>
      </c>
      <c r="E89" s="322">
        <v>750</v>
      </c>
      <c r="F89" s="322">
        <f t="shared" si="1"/>
        <v>0</v>
      </c>
      <c r="G89" s="322">
        <f t="shared" si="2"/>
        <v>0</v>
      </c>
      <c r="H89" s="322">
        <f>G89*0.5</f>
        <v>0</v>
      </c>
    </row>
    <row r="90" spans="1:8" hidden="1" outlineLevel="1" x14ac:dyDescent="0.2">
      <c r="A90" s="59" t="s">
        <v>435</v>
      </c>
      <c r="B90" s="322">
        <f t="shared" si="4"/>
        <v>1487.5</v>
      </c>
      <c r="C90" s="59"/>
      <c r="D90" s="322">
        <f t="shared" si="0"/>
        <v>0</v>
      </c>
      <c r="E90" s="322">
        <v>850</v>
      </c>
      <c r="F90" s="322">
        <f t="shared" si="1"/>
        <v>0</v>
      </c>
      <c r="G90" s="322">
        <f t="shared" si="2"/>
        <v>0</v>
      </c>
      <c r="H90" s="322">
        <f>G90*0.5</f>
        <v>0</v>
      </c>
    </row>
    <row r="91" spans="1:8" hidden="1" outlineLevel="1" x14ac:dyDescent="0.2">
      <c r="A91" s="59" t="s">
        <v>436</v>
      </c>
      <c r="B91" s="322">
        <f t="shared" si="4"/>
        <v>1618.75</v>
      </c>
      <c r="C91" s="59"/>
      <c r="D91" s="322">
        <f t="shared" si="0"/>
        <v>0</v>
      </c>
      <c r="E91" s="322">
        <v>925</v>
      </c>
      <c r="F91" s="322">
        <f t="shared" si="1"/>
        <v>0</v>
      </c>
      <c r="G91" s="322">
        <f t="shared" si="2"/>
        <v>0</v>
      </c>
      <c r="H91" s="322">
        <f>G91*0.5</f>
        <v>0</v>
      </c>
    </row>
    <row r="92" spans="1:8" hidden="1" outlineLevel="1" x14ac:dyDescent="0.2">
      <c r="A92" s="59"/>
      <c r="B92" s="322"/>
      <c r="C92" s="59">
        <f>SUM(C81:C91)</f>
        <v>0</v>
      </c>
      <c r="D92" s="322">
        <f>SUM(D81:D91)</f>
        <v>0</v>
      </c>
      <c r="E92" s="322"/>
      <c r="F92" s="322">
        <f>SUM(F81:F91)</f>
        <v>0</v>
      </c>
      <c r="G92" s="322">
        <f>SUM(G81:G91)</f>
        <v>0</v>
      </c>
      <c r="H92" s="322">
        <f>SUM(H81:H91)</f>
        <v>0</v>
      </c>
    </row>
    <row r="93" spans="1:8" hidden="1" outlineLevel="1" x14ac:dyDescent="0.2">
      <c r="A93" s="59" t="s">
        <v>437</v>
      </c>
      <c r="B93" s="322"/>
      <c r="C93" s="59"/>
      <c r="D93" s="322" t="e">
        <f>+D92/C92</f>
        <v>#DIV/0!</v>
      </c>
      <c r="E93" s="322"/>
      <c r="F93" s="322"/>
      <c r="G93" s="322"/>
      <c r="H93" s="322" t="e">
        <f>+H92/C92</f>
        <v>#DIV/0!</v>
      </c>
    </row>
    <row r="94" spans="1:8" ht="25.5" hidden="1" outlineLevel="1" x14ac:dyDescent="0.2">
      <c r="A94" s="325" t="s">
        <v>438</v>
      </c>
      <c r="B94" s="321" t="s">
        <v>419</v>
      </c>
      <c r="C94" s="321" t="s">
        <v>439</v>
      </c>
      <c r="D94" s="59" t="s">
        <v>421</v>
      </c>
      <c r="E94" s="59" t="s">
        <v>440</v>
      </c>
      <c r="F94" s="59" t="s">
        <v>441</v>
      </c>
      <c r="G94" s="59" t="s">
        <v>424</v>
      </c>
      <c r="H94" s="321" t="s">
        <v>425</v>
      </c>
    </row>
    <row r="95" spans="1:8" hidden="1" outlineLevel="1" x14ac:dyDescent="0.2">
      <c r="A95" s="326"/>
      <c r="B95" s="59"/>
      <c r="C95" s="59"/>
      <c r="D95" s="322"/>
      <c r="E95" s="322"/>
      <c r="F95" s="59"/>
      <c r="G95" s="322"/>
      <c r="H95" s="322"/>
    </row>
    <row r="96" spans="1:8" hidden="1" outlineLevel="1" x14ac:dyDescent="0.2">
      <c r="A96" s="59" t="s">
        <v>442</v>
      </c>
      <c r="B96" s="327">
        <v>0</v>
      </c>
      <c r="C96" s="59"/>
      <c r="D96" s="322">
        <f t="shared" ref="D96:D104" si="5">B96*C96</f>
        <v>0</v>
      </c>
      <c r="E96" s="322">
        <v>0</v>
      </c>
      <c r="F96" s="322">
        <f t="shared" ref="F96:F104" si="6">E96*C96</f>
        <v>0</v>
      </c>
      <c r="G96" s="322">
        <f>F96*0.27</f>
        <v>0</v>
      </c>
      <c r="H96" s="322">
        <f>G96*0.5</f>
        <v>0</v>
      </c>
    </row>
    <row r="97" spans="1:8" hidden="1" outlineLevel="1" x14ac:dyDescent="0.2">
      <c r="A97" s="59" t="s">
        <v>443</v>
      </c>
      <c r="B97" s="322">
        <f>SUM(E97)</f>
        <v>163</v>
      </c>
      <c r="C97" s="323"/>
      <c r="D97" s="322">
        <f t="shared" si="5"/>
        <v>0</v>
      </c>
      <c r="E97" s="322">
        <v>163</v>
      </c>
      <c r="F97" s="322">
        <f t="shared" si="6"/>
        <v>0</v>
      </c>
      <c r="G97" s="322">
        <f t="shared" ref="G97:G104" si="7">F97*0.27</f>
        <v>0</v>
      </c>
      <c r="H97" s="322">
        <f t="shared" ref="H97:H104" si="8">G97*1.75</f>
        <v>0</v>
      </c>
    </row>
    <row r="98" spans="1:8" hidden="1" outlineLevel="1" x14ac:dyDescent="0.2">
      <c r="A98" s="59" t="s">
        <v>444</v>
      </c>
      <c r="B98" s="322">
        <f t="shared" ref="B98:B104" si="9">SUM(E98)</f>
        <v>195</v>
      </c>
      <c r="C98" s="323"/>
      <c r="D98" s="322">
        <f t="shared" si="5"/>
        <v>0</v>
      </c>
      <c r="E98" s="322">
        <v>195</v>
      </c>
      <c r="F98" s="322">
        <f t="shared" si="6"/>
        <v>0</v>
      </c>
      <c r="G98" s="322">
        <f t="shared" si="7"/>
        <v>0</v>
      </c>
      <c r="H98" s="322">
        <f t="shared" si="8"/>
        <v>0</v>
      </c>
    </row>
    <row r="99" spans="1:8" hidden="1" outlineLevel="1" x14ac:dyDescent="0.2">
      <c r="A99" s="59" t="s">
        <v>445</v>
      </c>
      <c r="B99" s="322">
        <f t="shared" si="9"/>
        <v>275</v>
      </c>
      <c r="C99" s="323"/>
      <c r="D99" s="322">
        <f t="shared" si="5"/>
        <v>0</v>
      </c>
      <c r="E99" s="322">
        <v>275</v>
      </c>
      <c r="F99" s="322">
        <f t="shared" si="6"/>
        <v>0</v>
      </c>
      <c r="G99" s="322">
        <f t="shared" si="7"/>
        <v>0</v>
      </c>
      <c r="H99" s="322">
        <f t="shared" si="8"/>
        <v>0</v>
      </c>
    </row>
    <row r="100" spans="1:8" hidden="1" outlineLevel="1" x14ac:dyDescent="0.2">
      <c r="A100" s="59" t="s">
        <v>446</v>
      </c>
      <c r="B100" s="322">
        <f t="shared" si="9"/>
        <v>375</v>
      </c>
      <c r="C100" s="323"/>
      <c r="D100" s="322">
        <f t="shared" si="5"/>
        <v>0</v>
      </c>
      <c r="E100" s="322">
        <v>375</v>
      </c>
      <c r="F100" s="322">
        <f t="shared" si="6"/>
        <v>0</v>
      </c>
      <c r="G100" s="322">
        <f t="shared" si="7"/>
        <v>0</v>
      </c>
      <c r="H100" s="322">
        <f t="shared" si="8"/>
        <v>0</v>
      </c>
    </row>
    <row r="101" spans="1:8" hidden="1" outlineLevel="1" x14ac:dyDescent="0.2">
      <c r="A101" s="323" t="s">
        <v>447</v>
      </c>
      <c r="B101" s="322">
        <f t="shared" si="9"/>
        <v>460</v>
      </c>
      <c r="C101" s="323"/>
      <c r="D101" s="322">
        <f t="shared" si="5"/>
        <v>0</v>
      </c>
      <c r="E101" s="324">
        <v>460</v>
      </c>
      <c r="F101" s="322">
        <f t="shared" si="6"/>
        <v>0</v>
      </c>
      <c r="G101" s="322">
        <f t="shared" si="7"/>
        <v>0</v>
      </c>
      <c r="H101" s="322">
        <f t="shared" si="8"/>
        <v>0</v>
      </c>
    </row>
    <row r="102" spans="1:8" hidden="1" outlineLevel="1" x14ac:dyDescent="0.2">
      <c r="A102" s="59" t="s">
        <v>448</v>
      </c>
      <c r="B102" s="322">
        <f t="shared" si="9"/>
        <v>510</v>
      </c>
      <c r="C102" s="323"/>
      <c r="D102" s="322">
        <f t="shared" si="5"/>
        <v>0</v>
      </c>
      <c r="E102" s="324">
        <v>510</v>
      </c>
      <c r="F102" s="322">
        <f t="shared" si="6"/>
        <v>0</v>
      </c>
      <c r="G102" s="322">
        <f t="shared" si="7"/>
        <v>0</v>
      </c>
      <c r="H102" s="322">
        <f t="shared" si="8"/>
        <v>0</v>
      </c>
    </row>
    <row r="103" spans="1:8" hidden="1" outlineLevel="1" x14ac:dyDescent="0.2">
      <c r="A103" s="59" t="s">
        <v>449</v>
      </c>
      <c r="B103" s="322">
        <f t="shared" si="9"/>
        <v>570</v>
      </c>
      <c r="C103" s="323"/>
      <c r="D103" s="322">
        <f t="shared" si="5"/>
        <v>0</v>
      </c>
      <c r="E103" s="324">
        <v>570</v>
      </c>
      <c r="F103" s="322">
        <f t="shared" si="6"/>
        <v>0</v>
      </c>
      <c r="G103" s="322">
        <f t="shared" si="7"/>
        <v>0</v>
      </c>
      <c r="H103" s="322">
        <f t="shared" si="8"/>
        <v>0</v>
      </c>
    </row>
    <row r="104" spans="1:8" hidden="1" outlineLevel="1" x14ac:dyDescent="0.2">
      <c r="A104" s="59" t="s">
        <v>450</v>
      </c>
      <c r="B104" s="322">
        <f t="shared" si="9"/>
        <v>625</v>
      </c>
      <c r="C104" s="323"/>
      <c r="D104" s="322">
        <f t="shared" si="5"/>
        <v>0</v>
      </c>
      <c r="E104" s="324">
        <v>625</v>
      </c>
      <c r="F104" s="322">
        <f t="shared" si="6"/>
        <v>0</v>
      </c>
      <c r="G104" s="322">
        <f t="shared" si="7"/>
        <v>0</v>
      </c>
      <c r="H104" s="322">
        <f t="shared" si="8"/>
        <v>0</v>
      </c>
    </row>
    <row r="105" spans="1:8" hidden="1" outlineLevel="1" x14ac:dyDescent="0.2">
      <c r="A105" s="59"/>
      <c r="B105" s="328"/>
      <c r="C105" s="323"/>
      <c r="D105" s="322">
        <f>SUM(D96:D104)</f>
        <v>0</v>
      </c>
      <c r="E105" s="324"/>
      <c r="F105" s="322">
        <f>SUM(F96:F104)</f>
        <v>0</v>
      </c>
      <c r="G105" s="322">
        <f>SUM(G96:G104)</f>
        <v>0</v>
      </c>
      <c r="H105" s="322">
        <f>SUM(H96:H104)</f>
        <v>0</v>
      </c>
    </row>
    <row r="106" spans="1:8" hidden="1" outlineLevel="1" x14ac:dyDescent="0.2">
      <c r="A106" s="59" t="s">
        <v>437</v>
      </c>
      <c r="B106" s="329"/>
      <c r="C106" s="59"/>
      <c r="D106" s="322" t="e">
        <f>+D105/C105</f>
        <v>#DIV/0!</v>
      </c>
      <c r="E106" s="330"/>
      <c r="F106" s="322"/>
      <c r="G106" s="322"/>
      <c r="H106" s="322" t="e">
        <f>+H105/C105</f>
        <v>#DIV/0!</v>
      </c>
    </row>
    <row r="107" spans="1:8" ht="25.5" hidden="1" outlineLevel="1" x14ac:dyDescent="0.2">
      <c r="A107" s="218" t="s">
        <v>40</v>
      </c>
      <c r="B107" s="321" t="s">
        <v>419</v>
      </c>
      <c r="C107" s="321" t="s">
        <v>451</v>
      </c>
      <c r="D107" s="59" t="s">
        <v>421</v>
      </c>
      <c r="E107" s="59" t="s">
        <v>452</v>
      </c>
      <c r="F107" s="59" t="s">
        <v>453</v>
      </c>
      <c r="G107" s="59" t="s">
        <v>424</v>
      </c>
      <c r="H107" s="321" t="s">
        <v>425</v>
      </c>
    </row>
    <row r="108" spans="1:8" hidden="1" outlineLevel="1" x14ac:dyDescent="0.2">
      <c r="A108" s="59" t="s">
        <v>454</v>
      </c>
      <c r="B108" s="330">
        <f>SUM(E108)</f>
        <v>350</v>
      </c>
      <c r="C108" s="59">
        <v>0</v>
      </c>
      <c r="D108" s="322">
        <f>B108*C108</f>
        <v>0</v>
      </c>
      <c r="E108" s="330">
        <v>350</v>
      </c>
      <c r="F108" s="322">
        <f>E108*C108</f>
        <v>0</v>
      </c>
      <c r="G108" s="322">
        <f>F108*0.27</f>
        <v>0</v>
      </c>
      <c r="H108" s="322">
        <f>G108*1.75</f>
        <v>0</v>
      </c>
    </row>
    <row r="109" spans="1:8" hidden="1" outlineLevel="1" x14ac:dyDescent="0.2">
      <c r="A109" s="59" t="s">
        <v>455</v>
      </c>
      <c r="B109" s="330">
        <f>SUM(E109)</f>
        <v>500</v>
      </c>
      <c r="C109" s="59">
        <v>0</v>
      </c>
      <c r="D109" s="322">
        <f>B109*C109</f>
        <v>0</v>
      </c>
      <c r="E109" s="330">
        <v>500</v>
      </c>
      <c r="F109" s="322">
        <f>E109*C109</f>
        <v>0</v>
      </c>
      <c r="G109" s="322">
        <f>F109*0.27</f>
        <v>0</v>
      </c>
      <c r="H109" s="322">
        <f>G109*1.75</f>
        <v>0</v>
      </c>
    </row>
    <row r="110" spans="1:8" hidden="1" outlineLevel="1" x14ac:dyDescent="0.2">
      <c r="A110" s="59" t="s">
        <v>456</v>
      </c>
      <c r="B110" s="330">
        <f>SUM(E110)</f>
        <v>700</v>
      </c>
      <c r="C110" s="59">
        <v>0</v>
      </c>
      <c r="D110" s="322">
        <f>B110*C110</f>
        <v>0</v>
      </c>
      <c r="E110" s="330">
        <v>700</v>
      </c>
      <c r="F110" s="322">
        <f>E110*C110</f>
        <v>0</v>
      </c>
      <c r="G110" s="322">
        <f>F110*0.27</f>
        <v>0</v>
      </c>
      <c r="H110" s="322">
        <f>G110*1.75</f>
        <v>0</v>
      </c>
    </row>
    <row r="111" spans="1:8" hidden="1" outlineLevel="1" x14ac:dyDescent="0.2">
      <c r="A111" s="59" t="s">
        <v>457</v>
      </c>
      <c r="B111" s="330">
        <f>SUM(E111)</f>
        <v>850</v>
      </c>
      <c r="C111" s="59">
        <v>0</v>
      </c>
      <c r="D111" s="322">
        <f>B111*C111</f>
        <v>0</v>
      </c>
      <c r="E111" s="322">
        <v>850</v>
      </c>
      <c r="F111" s="322">
        <f>E111*C111</f>
        <v>0</v>
      </c>
      <c r="G111" s="322">
        <f>F111*0.27</f>
        <v>0</v>
      </c>
      <c r="H111" s="322">
        <f>G111*1.75</f>
        <v>0</v>
      </c>
    </row>
    <row r="112" spans="1:8" hidden="1" outlineLevel="1" x14ac:dyDescent="0.2">
      <c r="A112" s="59"/>
      <c r="B112" s="59"/>
      <c r="C112" s="59">
        <f>SUM(C108:C111)</f>
        <v>0</v>
      </c>
      <c r="D112" s="331">
        <f>SUM(D108:D111)</f>
        <v>0</v>
      </c>
      <c r="E112" s="331"/>
      <c r="F112" s="331">
        <f>SUM(F108:F111)</f>
        <v>0</v>
      </c>
      <c r="G112" s="331">
        <f>SUM(G108:G111)</f>
        <v>0</v>
      </c>
      <c r="H112" s="322">
        <f>G112*1.75</f>
        <v>0</v>
      </c>
    </row>
    <row r="113" spans="1:8" hidden="1" outlineLevel="1" x14ac:dyDescent="0.2">
      <c r="A113" s="59"/>
      <c r="B113" s="59"/>
      <c r="C113" s="59">
        <f>SUM(C108:C112)</f>
        <v>0</v>
      </c>
      <c r="D113" s="59">
        <f>SUM(D108:D112)</f>
        <v>0</v>
      </c>
      <c r="E113" s="331"/>
      <c r="F113" s="59">
        <f>SUM(F108:F112)</f>
        <v>0</v>
      </c>
      <c r="G113" s="59">
        <f>SUM(G108:G112)</f>
        <v>0</v>
      </c>
      <c r="H113" s="59">
        <f>SUM(H108:H112)</f>
        <v>0</v>
      </c>
    </row>
    <row r="114" spans="1:8" hidden="1" outlineLevel="1" x14ac:dyDescent="0.2">
      <c r="A114" s="59"/>
      <c r="B114" s="59"/>
      <c r="C114" s="59"/>
      <c r="D114" s="59"/>
      <c r="E114" s="59"/>
      <c r="F114" s="59"/>
      <c r="G114" s="59"/>
      <c r="H114" s="59"/>
    </row>
    <row r="115" spans="1:8" hidden="1" outlineLevel="1" x14ac:dyDescent="0.2">
      <c r="A115" s="59" t="s">
        <v>289</v>
      </c>
      <c r="B115" s="322"/>
      <c r="C115" s="59"/>
      <c r="D115" s="330"/>
      <c r="E115" s="59"/>
      <c r="F115" s="59"/>
      <c r="G115" s="59"/>
      <c r="H115" s="59"/>
    </row>
    <row r="116" spans="1:8" hidden="1" outlineLevel="1" x14ac:dyDescent="0.2">
      <c r="A116" s="59" t="s">
        <v>458</v>
      </c>
      <c r="B116" s="322">
        <f>D92+D105+D112</f>
        <v>0</v>
      </c>
      <c r="C116" s="59"/>
      <c r="D116" s="330"/>
      <c r="E116" s="59"/>
      <c r="F116" s="59"/>
      <c r="G116" s="59"/>
      <c r="H116" s="59"/>
    </row>
    <row r="117" spans="1:8" hidden="1" outlineLevel="1" x14ac:dyDescent="0.2">
      <c r="A117" s="59" t="s">
        <v>459</v>
      </c>
      <c r="B117" s="322">
        <f>H92+H105+H112</f>
        <v>0</v>
      </c>
      <c r="C117" s="59"/>
      <c r="D117" s="330"/>
      <c r="E117" s="59"/>
      <c r="F117" s="59" t="s">
        <v>460</v>
      </c>
      <c r="G117" s="59"/>
      <c r="H117" s="331">
        <f>F92+G92+F105+G105+F112+G112</f>
        <v>0</v>
      </c>
    </row>
    <row r="118" spans="1:8" hidden="1" outlineLevel="1" x14ac:dyDescent="0.2">
      <c r="A118" s="59" t="s">
        <v>292</v>
      </c>
      <c r="B118" s="322"/>
      <c r="C118" s="59"/>
      <c r="D118" s="330"/>
      <c r="E118" s="59"/>
      <c r="F118" s="59"/>
      <c r="G118" s="59"/>
      <c r="H118" s="59"/>
    </row>
    <row r="119" spans="1:8" hidden="1" outlineLevel="1" x14ac:dyDescent="0.2">
      <c r="A119" s="59" t="s">
        <v>461</v>
      </c>
      <c r="B119" s="322"/>
      <c r="C119" s="59"/>
      <c r="D119" s="330"/>
      <c r="E119" s="59"/>
      <c r="F119" s="59"/>
      <c r="G119" s="59"/>
      <c r="H119" s="59"/>
    </row>
    <row r="120" spans="1:8" hidden="1" outlineLevel="1" x14ac:dyDescent="0.2">
      <c r="A120" s="59" t="s">
        <v>343</v>
      </c>
      <c r="B120" s="322"/>
      <c r="C120" s="59"/>
      <c r="D120" s="330"/>
      <c r="E120" s="59"/>
      <c r="F120" s="59"/>
      <c r="G120" s="59"/>
      <c r="H120" s="59"/>
    </row>
    <row r="121" spans="1:8" hidden="1" outlineLevel="1" x14ac:dyDescent="0.2">
      <c r="A121" s="59" t="s">
        <v>293</v>
      </c>
      <c r="B121" s="322"/>
      <c r="C121" s="59"/>
      <c r="D121" s="330"/>
      <c r="E121" s="59"/>
      <c r="F121" s="59"/>
      <c r="G121" s="59"/>
      <c r="H121" s="59"/>
    </row>
    <row r="122" spans="1:8" hidden="1" outlineLevel="1" x14ac:dyDescent="0.2">
      <c r="A122" s="59"/>
      <c r="B122" s="331">
        <f>SUM(B115:B121)</f>
        <v>0</v>
      </c>
      <c r="C122" s="59"/>
      <c r="D122" s="331"/>
      <c r="E122" s="59"/>
      <c r="F122" s="59"/>
      <c r="G122" s="59"/>
      <c r="H122" s="59"/>
    </row>
    <row r="123" spans="1:8" collapsed="1" x14ac:dyDescent="0.2"/>
  </sheetData>
  <sheetProtection algorithmName="SHA-512" hashValue="56K6E9OzOxGp/4/HoIIANJehDxxDGKdGWFRB2gns/0HpLQjIogqTeFf0qpmRsCHWk2ZgngU62dlk2Ji7gQLSpQ==" saltValue="4F5oJP5nbig0zsHbKDVK6A==" spinCount="100000" sheet="1" formatCells="0" formatColumns="0" formatRows="0"/>
  <mergeCells count="5">
    <mergeCell ref="A67:H69"/>
    <mergeCell ref="A71:H73"/>
    <mergeCell ref="A75:H77"/>
    <mergeCell ref="G11:H11"/>
    <mergeCell ref="G12:H12"/>
  </mergeCells>
  <phoneticPr fontId="0" type="noConversion"/>
  <dataValidations count="2">
    <dataValidation type="whole" allowBlank="1" showInputMessage="1" showErrorMessage="1" error="Enter whole number without decimals" sqref="D33 D35" xr:uid="{00000000-0002-0000-2E00-000000000000}">
      <formula1>0</formula1>
      <formula2>20000</formula2>
    </dataValidation>
    <dataValidation type="whole" allowBlank="1" showInputMessage="1" showErrorMessage="1" error="Enter a value between 1 and 13" sqref="G10" xr:uid="{00000000-0002-0000-2E00-000001000000}">
      <formula1>1</formula1>
      <formula2>13</formula2>
    </dataValidation>
  </dataValidations>
  <hyperlinks>
    <hyperlink ref="A1" location="'PR sum'!A1" display="Payroll Summary" xr:uid="{00000000-0004-0000-2E00-000000000000}"/>
    <hyperlink ref="A2" location="PL!A1" display="P&amp;L" xr:uid="{00000000-0004-0000-2E00-000001000000}"/>
  </hyperlinks>
  <printOptions horizontalCentered="1" verticalCentered="1"/>
  <pageMargins left="0.25" right="0.26" top="0.5" bottom="0.25" header="0.17" footer="0.16"/>
  <pageSetup fitToHeight="2" orientation="portrait" r:id="rId1"/>
  <headerFooter alignWithMargins="0"/>
  <rowBreaks count="1" manualBreakCount="1">
    <brk id="55" max="8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I123"/>
  <sheetViews>
    <sheetView workbookViewId="0"/>
  </sheetViews>
  <sheetFormatPr defaultColWidth="9.140625" defaultRowHeight="12.75" outlineLevelRow="1" x14ac:dyDescent="0.2"/>
  <cols>
    <col min="1" max="1" width="11.5703125" customWidth="1"/>
    <col min="2" max="2" width="10.28515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  <col min="9" max="9" width="0" hidden="1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326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hidden="1" x14ac:dyDescent="0.2">
      <c r="E6" s="127"/>
      <c r="F6" s="127"/>
    </row>
    <row r="7" spans="1:9" hidden="1" x14ac:dyDescent="0.2">
      <c r="E7" s="127"/>
      <c r="F7" s="127"/>
    </row>
    <row r="8" spans="1:9" x14ac:dyDescent="0.2">
      <c r="E8" s="127"/>
      <c r="F8" s="127"/>
    </row>
    <row r="9" spans="1:9" x14ac:dyDescent="0.2">
      <c r="A9" t="s">
        <v>328</v>
      </c>
      <c r="B9" s="123"/>
      <c r="C9" s="129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  <c r="I11" s="295"/>
    </row>
    <row r="12" spans="1:9" ht="26.25" customHeight="1" x14ac:dyDescent="0.2">
      <c r="A12" s="126" t="s">
        <v>332</v>
      </c>
      <c r="B12" s="104"/>
      <c r="C12" s="132"/>
      <c r="E12" s="127"/>
      <c r="F12" s="127"/>
      <c r="G12" s="346" t="str">
        <f>'Production 1'!G12</f>
        <v>Existing emplyee start period is always = 1.</v>
      </c>
      <c r="H12" s="346"/>
      <c r="I12" s="295"/>
    </row>
    <row r="13" spans="1:9" x14ac:dyDescent="0.2">
      <c r="E13" s="127"/>
      <c r="F13" s="127"/>
      <c r="G13" s="295"/>
      <c r="H13" s="295"/>
      <c r="I13" s="295"/>
    </row>
    <row r="14" spans="1:9" x14ac:dyDescent="0.2">
      <c r="E14" s="127"/>
      <c r="F14" s="127"/>
      <c r="G14" s="295"/>
      <c r="H14" s="295"/>
      <c r="I14" s="295"/>
    </row>
    <row r="15" spans="1:9" x14ac:dyDescent="0.2">
      <c r="A15" t="s">
        <v>334</v>
      </c>
      <c r="B15" s="122" t="s">
        <v>6</v>
      </c>
      <c r="C15" s="129"/>
      <c r="D15" s="129"/>
      <c r="E15" s="127"/>
      <c r="F15" s="127"/>
    </row>
    <row r="16" spans="1:9" x14ac:dyDescent="0.2">
      <c r="E16" s="127"/>
      <c r="F16" s="127"/>
    </row>
    <row r="17" spans="1:8" hidden="1" x14ac:dyDescent="0.2">
      <c r="E17" s="127"/>
      <c r="F17" s="127"/>
    </row>
    <row r="18" spans="1:8" hidden="1" x14ac:dyDescent="0.2">
      <c r="E18" s="134"/>
      <c r="F18" s="134"/>
    </row>
    <row r="19" spans="1:8" ht="13.5" thickBot="1" x14ac:dyDescent="0.25">
      <c r="E19" s="134"/>
      <c r="F19" s="134"/>
      <c r="G19" s="136" t="s">
        <v>337</v>
      </c>
    </row>
    <row r="20" spans="1:8" ht="7.5" customHeight="1" x14ac:dyDescent="0.2">
      <c r="A20" s="151"/>
      <c r="B20" s="151"/>
      <c r="C20" s="151"/>
      <c r="D20" s="151"/>
      <c r="E20" s="155"/>
      <c r="F20" s="155"/>
      <c r="G20" s="153"/>
    </row>
    <row r="21" spans="1:8" hidden="1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152"/>
      <c r="F22" s="152"/>
      <c r="G22" s="74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156"/>
      <c r="F24" s="156"/>
      <c r="G24" s="74"/>
      <c r="H24" s="218" t="s">
        <v>338</v>
      </c>
    </row>
    <row r="25" spans="1:8" x14ac:dyDescent="0.2">
      <c r="A25" s="151"/>
      <c r="B25" s="151"/>
      <c r="C25" s="151"/>
      <c r="D25" s="154"/>
      <c r="E25" s="157"/>
      <c r="F25" s="157"/>
      <c r="G25" s="153"/>
    </row>
    <row r="26" spans="1:8" x14ac:dyDescent="0.2">
      <c r="A26" s="151"/>
      <c r="B26" s="151"/>
      <c r="C26" s="151"/>
      <c r="D26" s="162"/>
      <c r="E26" s="152"/>
      <c r="F26" s="157"/>
      <c r="G26" s="153"/>
    </row>
    <row r="27" spans="1:8" x14ac:dyDescent="0.2">
      <c r="A27" s="151"/>
      <c r="B27" s="151"/>
      <c r="C27" s="151"/>
      <c r="D27" s="151"/>
      <c r="E27" s="152"/>
      <c r="F27" s="152"/>
      <c r="G27" s="153"/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 t="s">
        <v>411</v>
      </c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1" t="s">
        <v>412</v>
      </c>
      <c r="E30" s="152" t="s">
        <v>413</v>
      </c>
      <c r="F30" s="152"/>
      <c r="G30" s="153"/>
    </row>
    <row r="31" spans="1:8" x14ac:dyDescent="0.2">
      <c r="A31" s="151"/>
      <c r="B31" s="151"/>
      <c r="C31" s="151"/>
      <c r="D31" s="165" t="s">
        <v>414</v>
      </c>
      <c r="E31" s="159" t="s">
        <v>415</v>
      </c>
      <c r="F31" s="152"/>
      <c r="G31" s="153"/>
    </row>
    <row r="32" spans="1:8" ht="5.25" customHeight="1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341</v>
      </c>
      <c r="B33" s="151"/>
      <c r="C33" s="151"/>
      <c r="D33" s="318"/>
      <c r="E33" s="76"/>
      <c r="F33" s="152"/>
      <c r="G33" s="153">
        <f>D33*E33</f>
        <v>0</v>
      </c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 t="s">
        <v>342</v>
      </c>
      <c r="B35" s="151"/>
      <c r="C35" s="151"/>
      <c r="D35" s="318"/>
      <c r="E35" s="76"/>
      <c r="F35" s="152"/>
      <c r="G35" s="153">
        <f>D35*E35</f>
        <v>0</v>
      </c>
    </row>
    <row r="36" spans="1:7" x14ac:dyDescent="0.2">
      <c r="A36" s="151"/>
      <c r="B36" s="151"/>
      <c r="C36" s="151"/>
      <c r="D36" s="151"/>
      <c r="E36" s="152"/>
      <c r="F36" s="152"/>
      <c r="G36" s="153"/>
    </row>
    <row r="37" spans="1:7" x14ac:dyDescent="0.2">
      <c r="A37" s="151" t="s">
        <v>416</v>
      </c>
      <c r="B37" s="151"/>
      <c r="C37" s="151"/>
      <c r="D37" s="151"/>
      <c r="E37" s="152"/>
      <c r="F37" s="152"/>
      <c r="G37" s="74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/>
      <c r="B39" s="151"/>
      <c r="C39" s="151"/>
      <c r="D39" s="151"/>
      <c r="E39" s="152"/>
      <c r="F39" s="152"/>
      <c r="G39" s="153"/>
    </row>
    <row r="40" spans="1:7" x14ac:dyDescent="0.2">
      <c r="A40" s="151" t="s">
        <v>292</v>
      </c>
      <c r="B40" s="151"/>
      <c r="C40" s="151"/>
      <c r="D40" s="151"/>
      <c r="E40" s="152"/>
      <c r="F40" s="152"/>
      <c r="G40" s="74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 t="s">
        <v>343</v>
      </c>
      <c r="B43" s="151"/>
      <c r="C43" s="151"/>
      <c r="D43" s="151"/>
      <c r="E43" s="152"/>
      <c r="F43" s="152"/>
      <c r="G43" s="74"/>
    </row>
    <row r="44" spans="1:7" x14ac:dyDescent="0.2">
      <c r="A44" s="151"/>
      <c r="B44" s="151"/>
      <c r="C44" s="151"/>
      <c r="D44" s="151"/>
      <c r="E44" s="152"/>
      <c r="F44" s="152"/>
      <c r="G44" s="153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 t="s">
        <v>293</v>
      </c>
      <c r="B46" s="151"/>
      <c r="C46" s="151"/>
      <c r="D46" s="151"/>
      <c r="E46" s="152"/>
      <c r="F46" s="152"/>
      <c r="G46" s="74"/>
    </row>
    <row r="47" spans="1:7" x14ac:dyDescent="0.2">
      <c r="A47" s="151"/>
      <c r="B47" s="151"/>
      <c r="C47" s="151"/>
      <c r="D47" s="151"/>
      <c r="E47" s="152"/>
      <c r="F47" s="152"/>
      <c r="G47" s="153"/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E49" s="127"/>
      <c r="F49" s="127"/>
    </row>
    <row r="50" spans="1:7" ht="13.5" thickBot="1" x14ac:dyDescent="0.25">
      <c r="A50" s="126" t="s">
        <v>417</v>
      </c>
      <c r="C50">
        <f>+D2</f>
        <v>2025</v>
      </c>
      <c r="E50" s="127"/>
      <c r="F50" s="127"/>
      <c r="G50" s="139">
        <f>SUM(G24:G49)</f>
        <v>0</v>
      </c>
    </row>
    <row r="51" spans="1:7" ht="13.5" thickTop="1" x14ac:dyDescent="0.2">
      <c r="E51" s="127"/>
      <c r="F51" s="127"/>
    </row>
    <row r="52" spans="1:7" ht="8.25" customHeight="1" x14ac:dyDescent="0.2">
      <c r="E52" s="127"/>
      <c r="F52" s="127"/>
    </row>
    <row r="53" spans="1:7" ht="7.5" customHeight="1" x14ac:dyDescent="0.2">
      <c r="E53" s="127"/>
      <c r="F53" s="127"/>
    </row>
    <row r="54" spans="1:7" ht="13.5" thickBot="1" x14ac:dyDescent="0.25">
      <c r="A54" s="126" t="s">
        <v>345</v>
      </c>
      <c r="C54">
        <f>+C50-1</f>
        <v>2024</v>
      </c>
      <c r="E54" s="127"/>
      <c r="F54" s="127"/>
      <c r="G54" s="75">
        <v>0</v>
      </c>
    </row>
    <row r="55" spans="1:7" ht="13.5" thickTop="1" x14ac:dyDescent="0.2">
      <c r="A55" s="126"/>
      <c r="E55" s="127"/>
      <c r="F55" s="127"/>
    </row>
    <row r="56" spans="1:7" hidden="1" x14ac:dyDescent="0.2">
      <c r="A56" s="126"/>
      <c r="E56" s="127"/>
      <c r="F56" s="127"/>
    </row>
    <row r="57" spans="1:7" hidden="1" x14ac:dyDescent="0.2">
      <c r="A57" s="126"/>
      <c r="E57" s="127"/>
      <c r="F57" s="127"/>
    </row>
    <row r="58" spans="1:7" hidden="1" x14ac:dyDescent="0.2">
      <c r="A58" s="126"/>
      <c r="E58" s="127"/>
      <c r="F58" s="127"/>
    </row>
    <row r="59" spans="1:7" hidden="1" x14ac:dyDescent="0.2">
      <c r="A59" s="126"/>
      <c r="E59" s="127"/>
      <c r="F59" s="127"/>
    </row>
    <row r="60" spans="1:7" hidden="1" x14ac:dyDescent="0.2">
      <c r="A60" s="126"/>
      <c r="E60" s="127"/>
      <c r="F60" s="127"/>
    </row>
    <row r="61" spans="1:7" hidden="1" x14ac:dyDescent="0.2"/>
    <row r="62" spans="1:7" hidden="1" x14ac:dyDescent="0.2"/>
    <row r="63" spans="1:7" ht="15" x14ac:dyDescent="0.25">
      <c r="A63" s="140" t="s">
        <v>328</v>
      </c>
      <c r="B63" s="141">
        <f>+B9</f>
        <v>0</v>
      </c>
      <c r="C63" s="142"/>
      <c r="D63" s="142"/>
      <c r="E63" s="142"/>
    </row>
    <row r="64" spans="1:7" ht="10.5" customHeight="1" x14ac:dyDescent="0.2"/>
    <row r="65" spans="1:8" hidden="1" x14ac:dyDescent="0.2"/>
    <row r="66" spans="1:8" ht="18.75" x14ac:dyDescent="0.3">
      <c r="A66" s="143" t="s">
        <v>346</v>
      </c>
    </row>
    <row r="67" spans="1:8" ht="60.75" customHeight="1" x14ac:dyDescent="0.2">
      <c r="A67" s="347"/>
      <c r="B67" s="347"/>
      <c r="C67" s="347"/>
      <c r="D67" s="347"/>
      <c r="E67" s="347"/>
      <c r="F67" s="347"/>
      <c r="G67" s="347"/>
      <c r="H67" s="347"/>
    </row>
    <row r="68" spans="1:8" ht="60.75" customHeight="1" x14ac:dyDescent="0.2">
      <c r="A68" s="347"/>
      <c r="B68" s="347"/>
      <c r="C68" s="347"/>
      <c r="D68" s="347"/>
      <c r="E68" s="347"/>
      <c r="F68" s="347"/>
      <c r="G68" s="347"/>
      <c r="H68" s="347"/>
    </row>
    <row r="69" spans="1:8" ht="60.75" customHeight="1" x14ac:dyDescent="0.2">
      <c r="A69" s="347"/>
      <c r="B69" s="347"/>
      <c r="C69" s="347"/>
      <c r="D69" s="347"/>
      <c r="E69" s="347"/>
      <c r="F69" s="347"/>
      <c r="G69" s="347"/>
      <c r="H69" s="347"/>
    </row>
    <row r="70" spans="1:8" ht="18.75" x14ac:dyDescent="0.3">
      <c r="A70" s="143" t="s">
        <v>347</v>
      </c>
    </row>
    <row r="71" spans="1:8" ht="58.5" customHeight="1" x14ac:dyDescent="0.2">
      <c r="A71" s="347"/>
      <c r="B71" s="347"/>
      <c r="C71" s="347"/>
      <c r="D71" s="347"/>
      <c r="E71" s="347"/>
      <c r="F71" s="347"/>
      <c r="G71" s="347"/>
      <c r="H71" s="347"/>
    </row>
    <row r="72" spans="1:8" ht="58.5" customHeight="1" x14ac:dyDescent="0.2">
      <c r="A72" s="347"/>
      <c r="B72" s="347"/>
      <c r="C72" s="347"/>
      <c r="D72" s="347"/>
      <c r="E72" s="347"/>
      <c r="F72" s="347"/>
      <c r="G72" s="347"/>
      <c r="H72" s="347"/>
    </row>
    <row r="73" spans="1:8" ht="58.5" customHeight="1" x14ac:dyDescent="0.2">
      <c r="A73" s="347"/>
      <c r="B73" s="347"/>
      <c r="C73" s="347"/>
      <c r="D73" s="347"/>
      <c r="E73" s="347"/>
      <c r="F73" s="347"/>
      <c r="G73" s="347"/>
      <c r="H73" s="347"/>
    </row>
    <row r="74" spans="1:8" ht="18.75" x14ac:dyDescent="0.3">
      <c r="A74" s="143" t="s">
        <v>348</v>
      </c>
    </row>
    <row r="75" spans="1:8" ht="60" customHeight="1" x14ac:dyDescent="0.2">
      <c r="A75" s="347"/>
      <c r="B75" s="347"/>
      <c r="C75" s="347"/>
      <c r="D75" s="347"/>
      <c r="E75" s="347"/>
      <c r="F75" s="347"/>
      <c r="G75" s="347"/>
      <c r="H75" s="347"/>
    </row>
    <row r="76" spans="1:8" ht="60" customHeight="1" x14ac:dyDescent="0.2">
      <c r="A76" s="347"/>
      <c r="B76" s="347"/>
      <c r="C76" s="347"/>
      <c r="D76" s="347"/>
      <c r="E76" s="347"/>
      <c r="F76" s="347"/>
      <c r="G76" s="347"/>
      <c r="H76" s="347"/>
    </row>
    <row r="77" spans="1:8" ht="60" customHeight="1" x14ac:dyDescent="0.2">
      <c r="A77" s="347"/>
      <c r="B77" s="347"/>
      <c r="C77" s="347"/>
      <c r="D77" s="347"/>
      <c r="E77" s="347"/>
      <c r="F77" s="347"/>
      <c r="G77" s="347"/>
      <c r="H77" s="347"/>
    </row>
    <row r="78" spans="1:8" hidden="1" outlineLevel="1" x14ac:dyDescent="0.2"/>
    <row r="79" spans="1:8" ht="25.5" hidden="1" outlineLevel="1" x14ac:dyDescent="0.2">
      <c r="A79" s="218" t="s">
        <v>418</v>
      </c>
      <c r="B79" s="321" t="s">
        <v>419</v>
      </c>
      <c r="C79" s="321" t="s">
        <v>420</v>
      </c>
      <c r="D79" s="59" t="s">
        <v>421</v>
      </c>
      <c r="E79" s="59" t="s">
        <v>422</v>
      </c>
      <c r="F79" s="59" t="s">
        <v>423</v>
      </c>
      <c r="G79" s="59" t="s">
        <v>424</v>
      </c>
      <c r="H79" s="321" t="s">
        <v>425</v>
      </c>
    </row>
    <row r="80" spans="1:8" hidden="1" outlineLevel="1" x14ac:dyDescent="0.2">
      <c r="A80" s="223"/>
      <c r="B80" s="59"/>
      <c r="C80" s="59"/>
      <c r="D80" s="322"/>
      <c r="E80" s="322"/>
      <c r="F80" s="59"/>
      <c r="G80" s="322"/>
      <c r="H80" s="322"/>
    </row>
    <row r="81" spans="1:8" hidden="1" outlineLevel="1" x14ac:dyDescent="0.2">
      <c r="A81" s="59" t="s">
        <v>426</v>
      </c>
      <c r="B81" s="322">
        <v>165</v>
      </c>
      <c r="C81" s="59"/>
      <c r="D81" s="322">
        <f t="shared" ref="D81:D91" si="0">B81*C81</f>
        <v>0</v>
      </c>
      <c r="E81" s="322">
        <v>165</v>
      </c>
      <c r="F81" s="322">
        <f>E81*C81</f>
        <v>0</v>
      </c>
      <c r="G81" s="322">
        <f>F81*0.27</f>
        <v>0</v>
      </c>
      <c r="H81" s="322">
        <f>G81*1.75</f>
        <v>0</v>
      </c>
    </row>
    <row r="82" spans="1:8" hidden="1" outlineLevel="1" x14ac:dyDescent="0.2">
      <c r="A82" s="59" t="s">
        <v>427</v>
      </c>
      <c r="B82" s="322">
        <f>SUM(E82*1.75)</f>
        <v>318.5</v>
      </c>
      <c r="C82" s="59"/>
      <c r="D82" s="322">
        <f t="shared" si="0"/>
        <v>0</v>
      </c>
      <c r="E82" s="322">
        <v>182</v>
      </c>
      <c r="F82" s="322">
        <f t="shared" ref="F82:F91" si="1">E82*C82</f>
        <v>0</v>
      </c>
      <c r="G82" s="322">
        <f t="shared" ref="G82:G91" si="2">F82*0.27</f>
        <v>0</v>
      </c>
      <c r="H82" s="322">
        <f t="shared" ref="H82:H87" si="3">G82*1.75</f>
        <v>0</v>
      </c>
    </row>
    <row r="83" spans="1:8" hidden="1" outlineLevel="1" x14ac:dyDescent="0.2">
      <c r="A83" s="59" t="s">
        <v>428</v>
      </c>
      <c r="B83" s="322">
        <f t="shared" ref="B83:B91" si="4">SUM(E83*1.75)</f>
        <v>385</v>
      </c>
      <c r="C83" s="59"/>
      <c r="D83" s="322">
        <f t="shared" si="0"/>
        <v>0</v>
      </c>
      <c r="E83" s="322">
        <v>220</v>
      </c>
      <c r="F83" s="322">
        <f t="shared" si="1"/>
        <v>0</v>
      </c>
      <c r="G83" s="322">
        <f t="shared" si="2"/>
        <v>0</v>
      </c>
      <c r="H83" s="322">
        <f t="shared" si="3"/>
        <v>0</v>
      </c>
    </row>
    <row r="84" spans="1:8" hidden="1" outlineLevel="1" x14ac:dyDescent="0.2">
      <c r="A84" s="59" t="s">
        <v>429</v>
      </c>
      <c r="B84" s="322">
        <f t="shared" si="4"/>
        <v>490</v>
      </c>
      <c r="C84" s="59"/>
      <c r="D84" s="322">
        <f t="shared" si="0"/>
        <v>0</v>
      </c>
      <c r="E84" s="322">
        <v>280</v>
      </c>
      <c r="F84" s="322">
        <f t="shared" si="1"/>
        <v>0</v>
      </c>
      <c r="G84" s="322">
        <f t="shared" si="2"/>
        <v>0</v>
      </c>
      <c r="H84" s="322">
        <f t="shared" si="3"/>
        <v>0</v>
      </c>
    </row>
    <row r="85" spans="1:8" hidden="1" outlineLevel="1" x14ac:dyDescent="0.2">
      <c r="A85" s="59" t="s">
        <v>430</v>
      </c>
      <c r="B85" s="322">
        <f t="shared" si="4"/>
        <v>612.5</v>
      </c>
      <c r="C85" s="59"/>
      <c r="D85" s="322">
        <f t="shared" si="0"/>
        <v>0</v>
      </c>
      <c r="E85" s="322">
        <v>350</v>
      </c>
      <c r="F85" s="322">
        <f t="shared" si="1"/>
        <v>0</v>
      </c>
      <c r="G85" s="322">
        <f t="shared" si="2"/>
        <v>0</v>
      </c>
      <c r="H85" s="322">
        <f t="shared" si="3"/>
        <v>0</v>
      </c>
    </row>
    <row r="86" spans="1:8" hidden="1" outlineLevel="1" x14ac:dyDescent="0.2">
      <c r="A86" s="323" t="s">
        <v>431</v>
      </c>
      <c r="B86" s="322">
        <f t="shared" si="4"/>
        <v>761.25</v>
      </c>
      <c r="C86" s="59"/>
      <c r="D86" s="322">
        <f t="shared" si="0"/>
        <v>0</v>
      </c>
      <c r="E86" s="324">
        <v>435</v>
      </c>
      <c r="F86" s="322">
        <f t="shared" si="1"/>
        <v>0</v>
      </c>
      <c r="G86" s="322">
        <f t="shared" si="2"/>
        <v>0</v>
      </c>
      <c r="H86" s="322">
        <f t="shared" si="3"/>
        <v>0</v>
      </c>
    </row>
    <row r="87" spans="1:8" hidden="1" outlineLevel="1" x14ac:dyDescent="0.2">
      <c r="A87" s="59" t="s">
        <v>432</v>
      </c>
      <c r="B87" s="322">
        <f t="shared" si="4"/>
        <v>901.25</v>
      </c>
      <c r="C87" s="59"/>
      <c r="D87" s="322">
        <f t="shared" si="0"/>
        <v>0</v>
      </c>
      <c r="E87" s="322">
        <v>515</v>
      </c>
      <c r="F87" s="322">
        <f t="shared" si="1"/>
        <v>0</v>
      </c>
      <c r="G87" s="322">
        <f t="shared" si="2"/>
        <v>0</v>
      </c>
      <c r="H87" s="322">
        <f t="shared" si="3"/>
        <v>0</v>
      </c>
    </row>
    <row r="88" spans="1:8" hidden="1" outlineLevel="1" x14ac:dyDescent="0.2">
      <c r="A88" s="59" t="s">
        <v>433</v>
      </c>
      <c r="B88" s="322">
        <f t="shared" si="4"/>
        <v>1085</v>
      </c>
      <c r="C88" s="59"/>
      <c r="D88" s="322">
        <f t="shared" si="0"/>
        <v>0</v>
      </c>
      <c r="E88" s="322">
        <v>620</v>
      </c>
      <c r="F88" s="322">
        <f t="shared" si="1"/>
        <v>0</v>
      </c>
      <c r="G88" s="322">
        <f t="shared" si="2"/>
        <v>0</v>
      </c>
      <c r="H88" s="322">
        <f>G88*0.5</f>
        <v>0</v>
      </c>
    </row>
    <row r="89" spans="1:8" hidden="1" outlineLevel="1" x14ac:dyDescent="0.2">
      <c r="A89" s="59" t="s">
        <v>434</v>
      </c>
      <c r="B89" s="322">
        <f t="shared" si="4"/>
        <v>1312.5</v>
      </c>
      <c r="C89" s="59"/>
      <c r="D89" s="322">
        <f t="shared" si="0"/>
        <v>0</v>
      </c>
      <c r="E89" s="322">
        <v>750</v>
      </c>
      <c r="F89" s="322">
        <f t="shared" si="1"/>
        <v>0</v>
      </c>
      <c r="G89" s="322">
        <f t="shared" si="2"/>
        <v>0</v>
      </c>
      <c r="H89" s="322">
        <f>G89*0.5</f>
        <v>0</v>
      </c>
    </row>
    <row r="90" spans="1:8" hidden="1" outlineLevel="1" x14ac:dyDescent="0.2">
      <c r="A90" s="59" t="s">
        <v>435</v>
      </c>
      <c r="B90" s="322">
        <f t="shared" si="4"/>
        <v>1487.5</v>
      </c>
      <c r="C90" s="59"/>
      <c r="D90" s="322">
        <f t="shared" si="0"/>
        <v>0</v>
      </c>
      <c r="E90" s="322">
        <v>850</v>
      </c>
      <c r="F90" s="322">
        <f t="shared" si="1"/>
        <v>0</v>
      </c>
      <c r="G90" s="322">
        <f t="shared" si="2"/>
        <v>0</v>
      </c>
      <c r="H90" s="322">
        <f>G90*0.5</f>
        <v>0</v>
      </c>
    </row>
    <row r="91" spans="1:8" hidden="1" outlineLevel="1" x14ac:dyDescent="0.2">
      <c r="A91" s="59" t="s">
        <v>436</v>
      </c>
      <c r="B91" s="322">
        <f t="shared" si="4"/>
        <v>1618.75</v>
      </c>
      <c r="C91" s="59"/>
      <c r="D91" s="322">
        <f t="shared" si="0"/>
        <v>0</v>
      </c>
      <c r="E91" s="322">
        <v>925</v>
      </c>
      <c r="F91" s="322">
        <f t="shared" si="1"/>
        <v>0</v>
      </c>
      <c r="G91" s="322">
        <f t="shared" si="2"/>
        <v>0</v>
      </c>
      <c r="H91" s="322">
        <f>G91*0.5</f>
        <v>0</v>
      </c>
    </row>
    <row r="92" spans="1:8" hidden="1" outlineLevel="1" x14ac:dyDescent="0.2">
      <c r="A92" s="59"/>
      <c r="B92" s="322"/>
      <c r="C92" s="59">
        <f>SUM(C81:C91)</f>
        <v>0</v>
      </c>
      <c r="D92" s="322">
        <f>SUM(D81:D91)</f>
        <v>0</v>
      </c>
      <c r="E92" s="322"/>
      <c r="F92" s="322">
        <f>SUM(F81:F91)</f>
        <v>0</v>
      </c>
      <c r="G92" s="322">
        <f>SUM(G81:G91)</f>
        <v>0</v>
      </c>
      <c r="H92" s="322">
        <f>SUM(H81:H91)</f>
        <v>0</v>
      </c>
    </row>
    <row r="93" spans="1:8" hidden="1" outlineLevel="1" x14ac:dyDescent="0.2">
      <c r="A93" s="59" t="s">
        <v>437</v>
      </c>
      <c r="B93" s="322"/>
      <c r="C93" s="59"/>
      <c r="D93" s="322" t="e">
        <f>+D92/C92</f>
        <v>#DIV/0!</v>
      </c>
      <c r="E93" s="322"/>
      <c r="F93" s="322"/>
      <c r="G93" s="322"/>
      <c r="H93" s="322" t="e">
        <f>+H92/C92</f>
        <v>#DIV/0!</v>
      </c>
    </row>
    <row r="94" spans="1:8" ht="25.5" hidden="1" outlineLevel="1" x14ac:dyDescent="0.2">
      <c r="A94" s="325" t="s">
        <v>438</v>
      </c>
      <c r="B94" s="321" t="s">
        <v>419</v>
      </c>
      <c r="C94" s="321" t="s">
        <v>439</v>
      </c>
      <c r="D94" s="59" t="s">
        <v>421</v>
      </c>
      <c r="E94" s="59" t="s">
        <v>440</v>
      </c>
      <c r="F94" s="59" t="s">
        <v>441</v>
      </c>
      <c r="G94" s="59" t="s">
        <v>424</v>
      </c>
      <c r="H94" s="321" t="s">
        <v>425</v>
      </c>
    </row>
    <row r="95" spans="1:8" hidden="1" outlineLevel="1" x14ac:dyDescent="0.2">
      <c r="A95" s="326"/>
      <c r="B95" s="59"/>
      <c r="C95" s="59"/>
      <c r="D95" s="322"/>
      <c r="E95" s="322"/>
      <c r="F95" s="59"/>
      <c r="G95" s="322"/>
      <c r="H95" s="322"/>
    </row>
    <row r="96" spans="1:8" hidden="1" outlineLevel="1" x14ac:dyDescent="0.2">
      <c r="A96" s="59" t="s">
        <v>442</v>
      </c>
      <c r="B96" s="327">
        <v>0</v>
      </c>
      <c r="C96" s="59"/>
      <c r="D96" s="322">
        <f t="shared" ref="D96:D104" si="5">B96*C96</f>
        <v>0</v>
      </c>
      <c r="E96" s="322">
        <v>0</v>
      </c>
      <c r="F96" s="322">
        <f t="shared" ref="F96:F104" si="6">E96*C96</f>
        <v>0</v>
      </c>
      <c r="G96" s="322">
        <f>F96*0.27</f>
        <v>0</v>
      </c>
      <c r="H96" s="322">
        <f>G96*0.5</f>
        <v>0</v>
      </c>
    </row>
    <row r="97" spans="1:8" hidden="1" outlineLevel="1" x14ac:dyDescent="0.2">
      <c r="A97" s="59" t="s">
        <v>443</v>
      </c>
      <c r="B97" s="322">
        <f>SUM(E97)</f>
        <v>163</v>
      </c>
      <c r="C97" s="323"/>
      <c r="D97" s="322">
        <f t="shared" si="5"/>
        <v>0</v>
      </c>
      <c r="E97" s="322">
        <v>163</v>
      </c>
      <c r="F97" s="322">
        <f t="shared" si="6"/>
        <v>0</v>
      </c>
      <c r="G97" s="322">
        <f t="shared" ref="G97:G104" si="7">F97*0.27</f>
        <v>0</v>
      </c>
      <c r="H97" s="322">
        <f t="shared" ref="H97:H104" si="8">G97*1.75</f>
        <v>0</v>
      </c>
    </row>
    <row r="98" spans="1:8" hidden="1" outlineLevel="1" x14ac:dyDescent="0.2">
      <c r="A98" s="59" t="s">
        <v>444</v>
      </c>
      <c r="B98" s="322">
        <f t="shared" ref="B98:B104" si="9">SUM(E98)</f>
        <v>195</v>
      </c>
      <c r="C98" s="323"/>
      <c r="D98" s="322">
        <f t="shared" si="5"/>
        <v>0</v>
      </c>
      <c r="E98" s="322">
        <v>195</v>
      </c>
      <c r="F98" s="322">
        <f t="shared" si="6"/>
        <v>0</v>
      </c>
      <c r="G98" s="322">
        <f t="shared" si="7"/>
        <v>0</v>
      </c>
      <c r="H98" s="322">
        <f t="shared" si="8"/>
        <v>0</v>
      </c>
    </row>
    <row r="99" spans="1:8" hidden="1" outlineLevel="1" x14ac:dyDescent="0.2">
      <c r="A99" s="59" t="s">
        <v>445</v>
      </c>
      <c r="B99" s="322">
        <f t="shared" si="9"/>
        <v>275</v>
      </c>
      <c r="C99" s="323"/>
      <c r="D99" s="322">
        <f t="shared" si="5"/>
        <v>0</v>
      </c>
      <c r="E99" s="322">
        <v>275</v>
      </c>
      <c r="F99" s="322">
        <f t="shared" si="6"/>
        <v>0</v>
      </c>
      <c r="G99" s="322">
        <f t="shared" si="7"/>
        <v>0</v>
      </c>
      <c r="H99" s="322">
        <f t="shared" si="8"/>
        <v>0</v>
      </c>
    </row>
    <row r="100" spans="1:8" hidden="1" outlineLevel="1" x14ac:dyDescent="0.2">
      <c r="A100" s="59" t="s">
        <v>446</v>
      </c>
      <c r="B100" s="322">
        <f t="shared" si="9"/>
        <v>375</v>
      </c>
      <c r="C100" s="323"/>
      <c r="D100" s="322">
        <f t="shared" si="5"/>
        <v>0</v>
      </c>
      <c r="E100" s="322">
        <v>375</v>
      </c>
      <c r="F100" s="322">
        <f t="shared" si="6"/>
        <v>0</v>
      </c>
      <c r="G100" s="322">
        <f t="shared" si="7"/>
        <v>0</v>
      </c>
      <c r="H100" s="322">
        <f t="shared" si="8"/>
        <v>0</v>
      </c>
    </row>
    <row r="101" spans="1:8" hidden="1" outlineLevel="1" x14ac:dyDescent="0.2">
      <c r="A101" s="323" t="s">
        <v>447</v>
      </c>
      <c r="B101" s="322">
        <f t="shared" si="9"/>
        <v>460</v>
      </c>
      <c r="C101" s="323"/>
      <c r="D101" s="322">
        <f t="shared" si="5"/>
        <v>0</v>
      </c>
      <c r="E101" s="324">
        <v>460</v>
      </c>
      <c r="F101" s="322">
        <f t="shared" si="6"/>
        <v>0</v>
      </c>
      <c r="G101" s="322">
        <f t="shared" si="7"/>
        <v>0</v>
      </c>
      <c r="H101" s="322">
        <f t="shared" si="8"/>
        <v>0</v>
      </c>
    </row>
    <row r="102" spans="1:8" hidden="1" outlineLevel="1" x14ac:dyDescent="0.2">
      <c r="A102" s="59" t="s">
        <v>448</v>
      </c>
      <c r="B102" s="322">
        <f t="shared" si="9"/>
        <v>510</v>
      </c>
      <c r="C102" s="323"/>
      <c r="D102" s="322">
        <f t="shared" si="5"/>
        <v>0</v>
      </c>
      <c r="E102" s="324">
        <v>510</v>
      </c>
      <c r="F102" s="322">
        <f t="shared" si="6"/>
        <v>0</v>
      </c>
      <c r="G102" s="322">
        <f t="shared" si="7"/>
        <v>0</v>
      </c>
      <c r="H102" s="322">
        <f t="shared" si="8"/>
        <v>0</v>
      </c>
    </row>
    <row r="103" spans="1:8" hidden="1" outlineLevel="1" x14ac:dyDescent="0.2">
      <c r="A103" s="59" t="s">
        <v>449</v>
      </c>
      <c r="B103" s="322">
        <f t="shared" si="9"/>
        <v>570</v>
      </c>
      <c r="C103" s="323"/>
      <c r="D103" s="322">
        <f t="shared" si="5"/>
        <v>0</v>
      </c>
      <c r="E103" s="324">
        <v>570</v>
      </c>
      <c r="F103" s="322">
        <f t="shared" si="6"/>
        <v>0</v>
      </c>
      <c r="G103" s="322">
        <f t="shared" si="7"/>
        <v>0</v>
      </c>
      <c r="H103" s="322">
        <f t="shared" si="8"/>
        <v>0</v>
      </c>
    </row>
    <row r="104" spans="1:8" hidden="1" outlineLevel="1" x14ac:dyDescent="0.2">
      <c r="A104" s="59" t="s">
        <v>450</v>
      </c>
      <c r="B104" s="322">
        <f t="shared" si="9"/>
        <v>625</v>
      </c>
      <c r="C104" s="323"/>
      <c r="D104" s="322">
        <f t="shared" si="5"/>
        <v>0</v>
      </c>
      <c r="E104" s="324">
        <v>625</v>
      </c>
      <c r="F104" s="322">
        <f t="shared" si="6"/>
        <v>0</v>
      </c>
      <c r="G104" s="322">
        <f t="shared" si="7"/>
        <v>0</v>
      </c>
      <c r="H104" s="322">
        <f t="shared" si="8"/>
        <v>0</v>
      </c>
    </row>
    <row r="105" spans="1:8" hidden="1" outlineLevel="1" x14ac:dyDescent="0.2">
      <c r="A105" s="59"/>
      <c r="B105" s="328"/>
      <c r="C105" s="323"/>
      <c r="D105" s="322">
        <f>SUM(D96:D104)</f>
        <v>0</v>
      </c>
      <c r="E105" s="324"/>
      <c r="F105" s="322">
        <f>SUM(F96:F104)</f>
        <v>0</v>
      </c>
      <c r="G105" s="322">
        <f>SUM(G96:G104)</f>
        <v>0</v>
      </c>
      <c r="H105" s="322">
        <f>SUM(H96:H104)</f>
        <v>0</v>
      </c>
    </row>
    <row r="106" spans="1:8" hidden="1" outlineLevel="1" x14ac:dyDescent="0.2">
      <c r="A106" s="59" t="s">
        <v>437</v>
      </c>
      <c r="B106" s="329"/>
      <c r="C106" s="59"/>
      <c r="D106" s="322" t="e">
        <f>+D105/C105</f>
        <v>#DIV/0!</v>
      </c>
      <c r="E106" s="330"/>
      <c r="F106" s="322"/>
      <c r="G106" s="322"/>
      <c r="H106" s="322" t="e">
        <f>+H105/C105</f>
        <v>#DIV/0!</v>
      </c>
    </row>
    <row r="107" spans="1:8" ht="25.5" hidden="1" outlineLevel="1" x14ac:dyDescent="0.2">
      <c r="A107" s="218" t="s">
        <v>40</v>
      </c>
      <c r="B107" s="321" t="s">
        <v>419</v>
      </c>
      <c r="C107" s="321" t="s">
        <v>451</v>
      </c>
      <c r="D107" s="59" t="s">
        <v>421</v>
      </c>
      <c r="E107" s="59" t="s">
        <v>452</v>
      </c>
      <c r="F107" s="59" t="s">
        <v>453</v>
      </c>
      <c r="G107" s="59" t="s">
        <v>424</v>
      </c>
      <c r="H107" s="321" t="s">
        <v>425</v>
      </c>
    </row>
    <row r="108" spans="1:8" hidden="1" outlineLevel="1" x14ac:dyDescent="0.2">
      <c r="A108" s="59" t="s">
        <v>454</v>
      </c>
      <c r="B108" s="330">
        <f>SUM(E108)</f>
        <v>350</v>
      </c>
      <c r="C108" s="59">
        <v>0</v>
      </c>
      <c r="D108" s="322">
        <f>B108*C108</f>
        <v>0</v>
      </c>
      <c r="E108" s="330">
        <v>350</v>
      </c>
      <c r="F108" s="322">
        <f>E108*C108</f>
        <v>0</v>
      </c>
      <c r="G108" s="322">
        <f>F108*0.27</f>
        <v>0</v>
      </c>
      <c r="H108" s="322">
        <f>G108*1.75</f>
        <v>0</v>
      </c>
    </row>
    <row r="109" spans="1:8" hidden="1" outlineLevel="1" x14ac:dyDescent="0.2">
      <c r="A109" s="59" t="s">
        <v>455</v>
      </c>
      <c r="B109" s="330">
        <f>SUM(E109)</f>
        <v>500</v>
      </c>
      <c r="C109" s="59">
        <v>0</v>
      </c>
      <c r="D109" s="322">
        <f>B109*C109</f>
        <v>0</v>
      </c>
      <c r="E109" s="330">
        <v>500</v>
      </c>
      <c r="F109" s="322">
        <f>E109*C109</f>
        <v>0</v>
      </c>
      <c r="G109" s="322">
        <f>F109*0.27</f>
        <v>0</v>
      </c>
      <c r="H109" s="322">
        <f>G109*1.75</f>
        <v>0</v>
      </c>
    </row>
    <row r="110" spans="1:8" hidden="1" outlineLevel="1" x14ac:dyDescent="0.2">
      <c r="A110" s="59" t="s">
        <v>456</v>
      </c>
      <c r="B110" s="330">
        <f>SUM(E110)</f>
        <v>700</v>
      </c>
      <c r="C110" s="59">
        <v>0</v>
      </c>
      <c r="D110" s="322">
        <f>B110*C110</f>
        <v>0</v>
      </c>
      <c r="E110" s="330">
        <v>700</v>
      </c>
      <c r="F110" s="322">
        <f>E110*C110</f>
        <v>0</v>
      </c>
      <c r="G110" s="322">
        <f>F110*0.27</f>
        <v>0</v>
      </c>
      <c r="H110" s="322">
        <f>G110*1.75</f>
        <v>0</v>
      </c>
    </row>
    <row r="111" spans="1:8" hidden="1" outlineLevel="1" x14ac:dyDescent="0.2">
      <c r="A111" s="59" t="s">
        <v>457</v>
      </c>
      <c r="B111" s="330">
        <f>SUM(E111)</f>
        <v>850</v>
      </c>
      <c r="C111" s="59">
        <v>0</v>
      </c>
      <c r="D111" s="322">
        <f>B111*C111</f>
        <v>0</v>
      </c>
      <c r="E111" s="322">
        <v>850</v>
      </c>
      <c r="F111" s="322">
        <f>E111*C111</f>
        <v>0</v>
      </c>
      <c r="G111" s="322">
        <f>F111*0.27</f>
        <v>0</v>
      </c>
      <c r="H111" s="322">
        <f>G111*1.75</f>
        <v>0</v>
      </c>
    </row>
    <row r="112" spans="1:8" hidden="1" outlineLevel="1" x14ac:dyDescent="0.2">
      <c r="A112" s="59"/>
      <c r="B112" s="59"/>
      <c r="C112" s="59">
        <f>SUM(C108:C111)</f>
        <v>0</v>
      </c>
      <c r="D112" s="331">
        <f>SUM(D108:D111)</f>
        <v>0</v>
      </c>
      <c r="E112" s="331"/>
      <c r="F112" s="331">
        <f>SUM(F108:F111)</f>
        <v>0</v>
      </c>
      <c r="G112" s="331">
        <f>SUM(G108:G111)</f>
        <v>0</v>
      </c>
      <c r="H112" s="322">
        <f>G112*1.75</f>
        <v>0</v>
      </c>
    </row>
    <row r="113" spans="1:8" hidden="1" outlineLevel="1" x14ac:dyDescent="0.2">
      <c r="A113" s="59"/>
      <c r="B113" s="59"/>
      <c r="C113" s="59">
        <f>SUM(C108:C112)</f>
        <v>0</v>
      </c>
      <c r="D113" s="59">
        <f>SUM(D108:D112)</f>
        <v>0</v>
      </c>
      <c r="E113" s="331"/>
      <c r="F113" s="59">
        <f>SUM(F108:F112)</f>
        <v>0</v>
      </c>
      <c r="G113" s="59">
        <f>SUM(G108:G112)</f>
        <v>0</v>
      </c>
      <c r="H113" s="59">
        <f>SUM(H108:H112)</f>
        <v>0</v>
      </c>
    </row>
    <row r="114" spans="1:8" hidden="1" outlineLevel="1" x14ac:dyDescent="0.2">
      <c r="A114" s="59"/>
      <c r="B114" s="59"/>
      <c r="C114" s="59"/>
      <c r="D114" s="59"/>
      <c r="E114" s="59"/>
      <c r="F114" s="59"/>
      <c r="G114" s="59"/>
      <c r="H114" s="59"/>
    </row>
    <row r="115" spans="1:8" hidden="1" outlineLevel="1" x14ac:dyDescent="0.2">
      <c r="A115" s="59" t="s">
        <v>289</v>
      </c>
      <c r="B115" s="322"/>
      <c r="C115" s="59"/>
      <c r="D115" s="330"/>
      <c r="E115" s="59"/>
      <c r="F115" s="59"/>
      <c r="G115" s="59"/>
      <c r="H115" s="59"/>
    </row>
    <row r="116" spans="1:8" hidden="1" outlineLevel="1" x14ac:dyDescent="0.2">
      <c r="A116" s="59" t="s">
        <v>458</v>
      </c>
      <c r="B116" s="322">
        <f>D92+D105+D112</f>
        <v>0</v>
      </c>
      <c r="C116" s="59"/>
      <c r="D116" s="330"/>
      <c r="E116" s="59"/>
      <c r="F116" s="59"/>
      <c r="G116" s="59"/>
      <c r="H116" s="59"/>
    </row>
    <row r="117" spans="1:8" hidden="1" outlineLevel="1" x14ac:dyDescent="0.2">
      <c r="A117" s="59" t="s">
        <v>459</v>
      </c>
      <c r="B117" s="322">
        <f>H92+H105+H112</f>
        <v>0</v>
      </c>
      <c r="C117" s="59"/>
      <c r="D117" s="330"/>
      <c r="E117" s="59"/>
      <c r="F117" s="59" t="s">
        <v>460</v>
      </c>
      <c r="G117" s="59"/>
      <c r="H117" s="331">
        <f>F92+G92+F105+G105+F112+G112</f>
        <v>0</v>
      </c>
    </row>
    <row r="118" spans="1:8" hidden="1" outlineLevel="1" x14ac:dyDescent="0.2">
      <c r="A118" s="59" t="s">
        <v>292</v>
      </c>
      <c r="B118" s="322"/>
      <c r="C118" s="59"/>
      <c r="D118" s="330"/>
      <c r="E118" s="59"/>
      <c r="F118" s="59"/>
      <c r="G118" s="59"/>
      <c r="H118" s="59"/>
    </row>
    <row r="119" spans="1:8" hidden="1" outlineLevel="1" x14ac:dyDescent="0.2">
      <c r="A119" s="59" t="s">
        <v>461</v>
      </c>
      <c r="B119" s="322"/>
      <c r="C119" s="59"/>
      <c r="D119" s="330"/>
      <c r="E119" s="59"/>
      <c r="F119" s="59"/>
      <c r="G119" s="59"/>
      <c r="H119" s="59"/>
    </row>
    <row r="120" spans="1:8" hidden="1" outlineLevel="1" x14ac:dyDescent="0.2">
      <c r="A120" s="59" t="s">
        <v>343</v>
      </c>
      <c r="B120" s="322"/>
      <c r="C120" s="59"/>
      <c r="D120" s="330"/>
      <c r="E120" s="59"/>
      <c r="F120" s="59"/>
      <c r="G120" s="59"/>
      <c r="H120" s="59"/>
    </row>
    <row r="121" spans="1:8" hidden="1" outlineLevel="1" x14ac:dyDescent="0.2">
      <c r="A121" s="59" t="s">
        <v>293</v>
      </c>
      <c r="B121" s="322"/>
      <c r="C121" s="59"/>
      <c r="D121" s="330"/>
      <c r="E121" s="59"/>
      <c r="F121" s="59"/>
      <c r="G121" s="59"/>
      <c r="H121" s="59"/>
    </row>
    <row r="122" spans="1:8" hidden="1" outlineLevel="1" x14ac:dyDescent="0.2">
      <c r="A122" s="59"/>
      <c r="B122" s="331">
        <f>SUM(B115:B121)</f>
        <v>0</v>
      </c>
      <c r="C122" s="59"/>
      <c r="D122" s="331"/>
      <c r="E122" s="59"/>
      <c r="F122" s="59"/>
      <c r="G122" s="59"/>
      <c r="H122" s="59"/>
    </row>
    <row r="123" spans="1:8" collapsed="1" x14ac:dyDescent="0.2"/>
  </sheetData>
  <sheetProtection algorithmName="SHA-512" hashValue="7XKNnpBQrnXiZ8XOolCTngMihjRpa41Pj6JyT1D9m0qyq/ufMeRJA05m8/avnZHMfrbDHcCGGEQtzIWa28lM5w==" saltValue="I5r9IeLq4UIxwpi4TGc9Zw==" spinCount="100000" sheet="1" formatCells="0" formatColumns="0" formatRows="0"/>
  <mergeCells count="5">
    <mergeCell ref="A67:H69"/>
    <mergeCell ref="A71:H73"/>
    <mergeCell ref="A75:H77"/>
    <mergeCell ref="G11:H11"/>
    <mergeCell ref="G12:H12"/>
  </mergeCells>
  <phoneticPr fontId="0" type="noConversion"/>
  <dataValidations count="2">
    <dataValidation type="whole" allowBlank="1" showInputMessage="1" showErrorMessage="1" error="Enter whole number without decimals" sqref="D33 D35" xr:uid="{00000000-0002-0000-2F00-000000000000}">
      <formula1>0</formula1>
      <formula2>20000</formula2>
    </dataValidation>
    <dataValidation type="whole" allowBlank="1" showInputMessage="1" showErrorMessage="1" error="Enter a value between 1 and 13" sqref="G10" xr:uid="{00000000-0002-0000-2F00-000001000000}">
      <formula1>1</formula1>
      <formula2>13</formula2>
    </dataValidation>
  </dataValidations>
  <hyperlinks>
    <hyperlink ref="A1" location="'PR sum'!A1" display="Payroll Summary" xr:uid="{00000000-0004-0000-2F00-000000000000}"/>
    <hyperlink ref="A2" location="PL!A1" display="P&amp;L" xr:uid="{00000000-0004-0000-2F00-000001000000}"/>
  </hyperlinks>
  <printOptions horizontalCentered="1"/>
  <pageMargins left="0.25" right="0.25" top="0.57999999999999996" bottom="0.22" header="0.17" footer="0.3"/>
  <pageSetup orientation="portrait" r:id="rId1"/>
  <headerFooter alignWithMargins="0"/>
  <rowBreaks count="1" manualBreakCount="1">
    <brk id="54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I123"/>
  <sheetViews>
    <sheetView workbookViewId="0"/>
  </sheetViews>
  <sheetFormatPr defaultColWidth="9.140625" defaultRowHeight="12.75" outlineLevelRow="1" x14ac:dyDescent="0.2"/>
  <cols>
    <col min="1" max="1" width="11.5703125" customWidth="1"/>
    <col min="2" max="2" width="10.28515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  <col min="9" max="9" width="0" hidden="1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326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hidden="1" x14ac:dyDescent="0.2">
      <c r="E6" s="127"/>
      <c r="F6" s="127"/>
    </row>
    <row r="7" spans="1:9" hidden="1" x14ac:dyDescent="0.2">
      <c r="E7" s="127"/>
      <c r="F7" s="127"/>
    </row>
    <row r="8" spans="1:9" x14ac:dyDescent="0.2">
      <c r="E8" s="127"/>
      <c r="F8" s="127"/>
    </row>
    <row r="9" spans="1:9" x14ac:dyDescent="0.2">
      <c r="A9" t="s">
        <v>328</v>
      </c>
      <c r="B9" s="123"/>
      <c r="C9" s="129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  <c r="I11" s="295"/>
    </row>
    <row r="12" spans="1:9" ht="26.25" customHeight="1" x14ac:dyDescent="0.2">
      <c r="A12" s="126" t="s">
        <v>332</v>
      </c>
      <c r="B12" s="104"/>
      <c r="C12" s="132"/>
      <c r="E12" s="127"/>
      <c r="F12" s="127"/>
      <c r="G12" s="346" t="str">
        <f>'Production 1'!G12</f>
        <v>Existing emplyee start period is always = 1.</v>
      </c>
      <c r="H12" s="346"/>
      <c r="I12" s="295"/>
    </row>
    <row r="13" spans="1:9" x14ac:dyDescent="0.2">
      <c r="E13" s="127"/>
      <c r="F13" s="127"/>
      <c r="G13" s="295"/>
      <c r="H13" s="295"/>
      <c r="I13" s="295"/>
    </row>
    <row r="14" spans="1:9" x14ac:dyDescent="0.2">
      <c r="E14" s="127"/>
      <c r="F14" s="127"/>
      <c r="G14" s="295"/>
      <c r="H14" s="295"/>
      <c r="I14" s="295"/>
    </row>
    <row r="15" spans="1:9" x14ac:dyDescent="0.2">
      <c r="A15" t="s">
        <v>334</v>
      </c>
      <c r="B15" s="122" t="s">
        <v>6</v>
      </c>
      <c r="C15" s="129"/>
      <c r="D15" s="129"/>
      <c r="E15" s="127"/>
      <c r="F15" s="127"/>
    </row>
    <row r="16" spans="1:9" x14ac:dyDescent="0.2">
      <c r="E16" s="127"/>
      <c r="F16" s="127"/>
    </row>
    <row r="17" spans="1:8" hidden="1" x14ac:dyDescent="0.2">
      <c r="E17" s="127"/>
      <c r="F17" s="127"/>
    </row>
    <row r="18" spans="1:8" hidden="1" x14ac:dyDescent="0.2">
      <c r="E18" s="134"/>
      <c r="F18" s="134"/>
    </row>
    <row r="19" spans="1:8" ht="13.5" thickBot="1" x14ac:dyDescent="0.25">
      <c r="E19" s="134"/>
      <c r="F19" s="134"/>
      <c r="G19" s="136" t="s">
        <v>337</v>
      </c>
    </row>
    <row r="20" spans="1:8" ht="7.5" customHeight="1" x14ac:dyDescent="0.2">
      <c r="A20" s="151"/>
      <c r="B20" s="151"/>
      <c r="C20" s="151"/>
      <c r="D20" s="151"/>
      <c r="E20" s="155"/>
      <c r="F20" s="155"/>
      <c r="G20" s="153"/>
    </row>
    <row r="21" spans="1:8" hidden="1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152"/>
      <c r="F22" s="152"/>
      <c r="G22" s="74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156"/>
      <c r="F24" s="156"/>
      <c r="G24" s="74"/>
      <c r="H24" s="218" t="s">
        <v>338</v>
      </c>
    </row>
    <row r="25" spans="1:8" x14ac:dyDescent="0.2">
      <c r="A25" s="151"/>
      <c r="B25" s="151"/>
      <c r="C25" s="151"/>
      <c r="D25" s="154"/>
      <c r="E25" s="157"/>
      <c r="F25" s="157"/>
      <c r="G25" s="153"/>
    </row>
    <row r="26" spans="1:8" x14ac:dyDescent="0.2">
      <c r="A26" s="151"/>
      <c r="B26" s="151"/>
      <c r="C26" s="151"/>
      <c r="D26" s="162"/>
      <c r="E26" s="152"/>
      <c r="F26" s="157"/>
      <c r="G26" s="153"/>
    </row>
    <row r="27" spans="1:8" x14ac:dyDescent="0.2">
      <c r="A27" s="151"/>
      <c r="B27" s="151"/>
      <c r="C27" s="151"/>
      <c r="D27" s="151"/>
      <c r="E27" s="152"/>
      <c r="F27" s="152"/>
      <c r="G27" s="153"/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 t="s">
        <v>411</v>
      </c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1" t="s">
        <v>412</v>
      </c>
      <c r="E30" s="152" t="s">
        <v>413</v>
      </c>
      <c r="F30" s="152"/>
      <c r="G30" s="153"/>
    </row>
    <row r="31" spans="1:8" x14ac:dyDescent="0.2">
      <c r="A31" s="151"/>
      <c r="B31" s="151"/>
      <c r="C31" s="151"/>
      <c r="D31" s="165" t="s">
        <v>414</v>
      </c>
      <c r="E31" s="159" t="s">
        <v>415</v>
      </c>
      <c r="F31" s="152"/>
      <c r="G31" s="153"/>
    </row>
    <row r="32" spans="1:8" ht="5.25" customHeight="1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341</v>
      </c>
      <c r="B33" s="151"/>
      <c r="C33" s="151"/>
      <c r="D33" s="318"/>
      <c r="E33" s="76"/>
      <c r="F33" s="152"/>
      <c r="G33" s="153">
        <f>D33*E33</f>
        <v>0</v>
      </c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 t="s">
        <v>342</v>
      </c>
      <c r="B35" s="151"/>
      <c r="C35" s="151"/>
      <c r="D35" s="318"/>
      <c r="E35" s="76"/>
      <c r="F35" s="152"/>
      <c r="G35" s="153">
        <f>D35*E35</f>
        <v>0</v>
      </c>
    </row>
    <row r="36" spans="1:7" x14ac:dyDescent="0.2">
      <c r="A36" s="151"/>
      <c r="B36" s="151"/>
      <c r="C36" s="151"/>
      <c r="D36" s="151"/>
      <c r="E36" s="152"/>
      <c r="F36" s="152"/>
      <c r="G36" s="153"/>
    </row>
    <row r="37" spans="1:7" x14ac:dyDescent="0.2">
      <c r="A37" s="151" t="s">
        <v>416</v>
      </c>
      <c r="B37" s="151"/>
      <c r="C37" s="151"/>
      <c r="D37" s="151"/>
      <c r="E37" s="152"/>
      <c r="F37" s="152"/>
      <c r="G37" s="74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/>
      <c r="B39" s="151"/>
      <c r="C39" s="151"/>
      <c r="D39" s="151"/>
      <c r="E39" s="152"/>
      <c r="F39" s="152"/>
      <c r="G39" s="153"/>
    </row>
    <row r="40" spans="1:7" x14ac:dyDescent="0.2">
      <c r="A40" s="151" t="s">
        <v>292</v>
      </c>
      <c r="B40" s="151"/>
      <c r="C40" s="151"/>
      <c r="D40" s="151"/>
      <c r="E40" s="152"/>
      <c r="F40" s="152"/>
      <c r="G40" s="74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 t="s">
        <v>343</v>
      </c>
      <c r="B43" s="151"/>
      <c r="C43" s="151"/>
      <c r="D43" s="151"/>
      <c r="E43" s="152"/>
      <c r="F43" s="152"/>
      <c r="G43" s="74"/>
    </row>
    <row r="44" spans="1:7" x14ac:dyDescent="0.2">
      <c r="A44" s="151"/>
      <c r="B44" s="151"/>
      <c r="C44" s="151"/>
      <c r="D44" s="151"/>
      <c r="E44" s="152"/>
      <c r="F44" s="152"/>
      <c r="G44" s="153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 t="s">
        <v>293</v>
      </c>
      <c r="B46" s="151"/>
      <c r="C46" s="151"/>
      <c r="D46" s="151"/>
      <c r="E46" s="152"/>
      <c r="F46" s="152"/>
      <c r="G46" s="74"/>
    </row>
    <row r="47" spans="1:7" x14ac:dyDescent="0.2">
      <c r="A47" s="151"/>
      <c r="B47" s="151"/>
      <c r="C47" s="151"/>
      <c r="D47" s="151"/>
      <c r="E47" s="152"/>
      <c r="F47" s="152"/>
      <c r="G47" s="153"/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E49" s="127"/>
      <c r="F49" s="127"/>
    </row>
    <row r="50" spans="1:7" ht="13.5" thickBot="1" x14ac:dyDescent="0.25">
      <c r="A50" s="126" t="s">
        <v>417</v>
      </c>
      <c r="C50">
        <f>+D2</f>
        <v>2025</v>
      </c>
      <c r="E50" s="127"/>
      <c r="F50" s="127"/>
      <c r="G50" s="139">
        <f>SUM(G24:G49)</f>
        <v>0</v>
      </c>
    </row>
    <row r="51" spans="1:7" ht="13.5" thickTop="1" x14ac:dyDescent="0.2">
      <c r="E51" s="127"/>
      <c r="F51" s="127"/>
    </row>
    <row r="52" spans="1:7" ht="8.25" customHeight="1" x14ac:dyDescent="0.2">
      <c r="E52" s="127"/>
      <c r="F52" s="127"/>
    </row>
    <row r="53" spans="1:7" ht="7.5" customHeight="1" x14ac:dyDescent="0.2">
      <c r="E53" s="127"/>
      <c r="F53" s="127"/>
    </row>
    <row r="54" spans="1:7" ht="13.5" thickBot="1" x14ac:dyDescent="0.25">
      <c r="A54" s="126" t="s">
        <v>345</v>
      </c>
      <c r="C54">
        <f>+C50-1</f>
        <v>2024</v>
      </c>
      <c r="E54" s="127"/>
      <c r="F54" s="127"/>
      <c r="G54" s="75"/>
    </row>
    <row r="55" spans="1:7" ht="13.5" thickTop="1" x14ac:dyDescent="0.2">
      <c r="A55" s="126"/>
      <c r="E55" s="127"/>
      <c r="F55" s="127"/>
    </row>
    <row r="56" spans="1:7" hidden="1" x14ac:dyDescent="0.2">
      <c r="A56" s="126"/>
      <c r="E56" s="127"/>
      <c r="F56" s="127"/>
    </row>
    <row r="57" spans="1:7" hidden="1" x14ac:dyDescent="0.2">
      <c r="A57" s="126"/>
      <c r="E57" s="127"/>
      <c r="F57" s="127"/>
    </row>
    <row r="58" spans="1:7" hidden="1" x14ac:dyDescent="0.2">
      <c r="A58" s="126"/>
      <c r="E58" s="127"/>
      <c r="F58" s="127"/>
    </row>
    <row r="59" spans="1:7" hidden="1" x14ac:dyDescent="0.2">
      <c r="A59" s="126"/>
      <c r="E59" s="127"/>
      <c r="F59" s="127"/>
    </row>
    <row r="60" spans="1:7" hidden="1" x14ac:dyDescent="0.2">
      <c r="A60" s="126"/>
      <c r="E60" s="127"/>
      <c r="F60" s="127"/>
    </row>
    <row r="61" spans="1:7" hidden="1" x14ac:dyDescent="0.2"/>
    <row r="62" spans="1:7" hidden="1" x14ac:dyDescent="0.2"/>
    <row r="63" spans="1:7" ht="15" x14ac:dyDescent="0.25">
      <c r="A63" s="140" t="s">
        <v>328</v>
      </c>
      <c r="B63" s="141">
        <f>+B9</f>
        <v>0</v>
      </c>
      <c r="C63" s="142"/>
      <c r="D63" s="142"/>
      <c r="E63" s="142"/>
    </row>
    <row r="64" spans="1:7" ht="10.5" customHeight="1" x14ac:dyDescent="0.2"/>
    <row r="65" spans="1:8" hidden="1" x14ac:dyDescent="0.2"/>
    <row r="66" spans="1:8" ht="18.75" x14ac:dyDescent="0.3">
      <c r="A66" s="143" t="s">
        <v>346</v>
      </c>
    </row>
    <row r="67" spans="1:8" ht="60.75" customHeight="1" x14ac:dyDescent="0.2">
      <c r="A67" s="347"/>
      <c r="B67" s="347"/>
      <c r="C67" s="347"/>
      <c r="D67" s="347"/>
      <c r="E67" s="347"/>
      <c r="F67" s="347"/>
      <c r="G67" s="347"/>
      <c r="H67" s="347"/>
    </row>
    <row r="68" spans="1:8" ht="60.75" customHeight="1" x14ac:dyDescent="0.2">
      <c r="A68" s="347"/>
      <c r="B68" s="347"/>
      <c r="C68" s="347"/>
      <c r="D68" s="347"/>
      <c r="E68" s="347"/>
      <c r="F68" s="347"/>
      <c r="G68" s="347"/>
      <c r="H68" s="347"/>
    </row>
    <row r="69" spans="1:8" ht="60.75" customHeight="1" x14ac:dyDescent="0.2">
      <c r="A69" s="347"/>
      <c r="B69" s="347"/>
      <c r="C69" s="347"/>
      <c r="D69" s="347"/>
      <c r="E69" s="347"/>
      <c r="F69" s="347"/>
      <c r="G69" s="347"/>
      <c r="H69" s="347"/>
    </row>
    <row r="70" spans="1:8" ht="18.75" x14ac:dyDescent="0.3">
      <c r="A70" s="143" t="s">
        <v>347</v>
      </c>
    </row>
    <row r="71" spans="1:8" ht="58.5" customHeight="1" x14ac:dyDescent="0.2">
      <c r="A71" s="347"/>
      <c r="B71" s="347"/>
      <c r="C71" s="347"/>
      <c r="D71" s="347"/>
      <c r="E71" s="347"/>
      <c r="F71" s="347"/>
      <c r="G71" s="347"/>
      <c r="H71" s="347"/>
    </row>
    <row r="72" spans="1:8" ht="58.5" customHeight="1" x14ac:dyDescent="0.2">
      <c r="A72" s="347"/>
      <c r="B72" s="347"/>
      <c r="C72" s="347"/>
      <c r="D72" s="347"/>
      <c r="E72" s="347"/>
      <c r="F72" s="347"/>
      <c r="G72" s="347"/>
      <c r="H72" s="347"/>
    </row>
    <row r="73" spans="1:8" ht="58.5" customHeight="1" x14ac:dyDescent="0.2">
      <c r="A73" s="347"/>
      <c r="B73" s="347"/>
      <c r="C73" s="347"/>
      <c r="D73" s="347"/>
      <c r="E73" s="347"/>
      <c r="F73" s="347"/>
      <c r="G73" s="347"/>
      <c r="H73" s="347"/>
    </row>
    <row r="74" spans="1:8" ht="18.75" x14ac:dyDescent="0.3">
      <c r="A74" s="143" t="s">
        <v>348</v>
      </c>
    </row>
    <row r="75" spans="1:8" ht="60" customHeight="1" x14ac:dyDescent="0.2">
      <c r="A75" s="347"/>
      <c r="B75" s="347"/>
      <c r="C75" s="347"/>
      <c r="D75" s="347"/>
      <c r="E75" s="347"/>
      <c r="F75" s="347"/>
      <c r="G75" s="347"/>
      <c r="H75" s="347"/>
    </row>
    <row r="76" spans="1:8" ht="60" customHeight="1" x14ac:dyDescent="0.2">
      <c r="A76" s="347"/>
      <c r="B76" s="347"/>
      <c r="C76" s="347"/>
      <c r="D76" s="347"/>
      <c r="E76" s="347"/>
      <c r="F76" s="347"/>
      <c r="G76" s="347"/>
      <c r="H76" s="347"/>
    </row>
    <row r="77" spans="1:8" ht="60" customHeight="1" x14ac:dyDescent="0.2">
      <c r="A77" s="347"/>
      <c r="B77" s="347"/>
      <c r="C77" s="347"/>
      <c r="D77" s="347"/>
      <c r="E77" s="347"/>
      <c r="F77" s="347"/>
      <c r="G77" s="347"/>
      <c r="H77" s="347"/>
    </row>
    <row r="78" spans="1:8" hidden="1" outlineLevel="1" x14ac:dyDescent="0.2"/>
    <row r="79" spans="1:8" ht="25.5" hidden="1" outlineLevel="1" x14ac:dyDescent="0.2">
      <c r="A79" s="218" t="s">
        <v>418</v>
      </c>
      <c r="B79" s="321" t="s">
        <v>419</v>
      </c>
      <c r="C79" s="321" t="s">
        <v>420</v>
      </c>
      <c r="D79" s="59" t="s">
        <v>421</v>
      </c>
      <c r="E79" s="59" t="s">
        <v>422</v>
      </c>
      <c r="F79" s="59" t="s">
        <v>423</v>
      </c>
      <c r="G79" s="59" t="s">
        <v>424</v>
      </c>
      <c r="H79" s="321" t="s">
        <v>425</v>
      </c>
    </row>
    <row r="80" spans="1:8" hidden="1" outlineLevel="1" x14ac:dyDescent="0.2">
      <c r="A80" s="223"/>
      <c r="B80" s="59"/>
      <c r="C80" s="59"/>
      <c r="D80" s="322"/>
      <c r="E80" s="322"/>
      <c r="F80" s="59"/>
      <c r="G80" s="322"/>
      <c r="H80" s="322"/>
    </row>
    <row r="81" spans="1:8" hidden="1" outlineLevel="1" x14ac:dyDescent="0.2">
      <c r="A81" s="59" t="s">
        <v>426</v>
      </c>
      <c r="B81" s="322">
        <v>165</v>
      </c>
      <c r="C81" s="59"/>
      <c r="D81" s="322">
        <f t="shared" ref="D81:D91" si="0">B81*C81</f>
        <v>0</v>
      </c>
      <c r="E81" s="322">
        <v>165</v>
      </c>
      <c r="F81" s="322">
        <f>E81*C81</f>
        <v>0</v>
      </c>
      <c r="G81" s="322">
        <f>F81*0.27</f>
        <v>0</v>
      </c>
      <c r="H81" s="322">
        <f>G81*1.75</f>
        <v>0</v>
      </c>
    </row>
    <row r="82" spans="1:8" hidden="1" outlineLevel="1" x14ac:dyDescent="0.2">
      <c r="A82" s="59" t="s">
        <v>427</v>
      </c>
      <c r="B82" s="322">
        <f>SUM(E82*1.75)</f>
        <v>318.5</v>
      </c>
      <c r="C82" s="59"/>
      <c r="D82" s="322">
        <f t="shared" si="0"/>
        <v>0</v>
      </c>
      <c r="E82" s="322">
        <v>182</v>
      </c>
      <c r="F82" s="322">
        <f t="shared" ref="F82:F91" si="1">E82*C82</f>
        <v>0</v>
      </c>
      <c r="G82" s="322">
        <f t="shared" ref="G82:G91" si="2">F82*0.27</f>
        <v>0</v>
      </c>
      <c r="H82" s="322">
        <f t="shared" ref="H82:H87" si="3">G82*1.75</f>
        <v>0</v>
      </c>
    </row>
    <row r="83" spans="1:8" hidden="1" outlineLevel="1" x14ac:dyDescent="0.2">
      <c r="A83" s="59" t="s">
        <v>428</v>
      </c>
      <c r="B83" s="322">
        <f t="shared" ref="B83:B91" si="4">SUM(E83*1.75)</f>
        <v>385</v>
      </c>
      <c r="C83" s="59"/>
      <c r="D83" s="322">
        <f t="shared" si="0"/>
        <v>0</v>
      </c>
      <c r="E83" s="322">
        <v>220</v>
      </c>
      <c r="F83" s="322">
        <f t="shared" si="1"/>
        <v>0</v>
      </c>
      <c r="G83" s="322">
        <f t="shared" si="2"/>
        <v>0</v>
      </c>
      <c r="H83" s="322">
        <f t="shared" si="3"/>
        <v>0</v>
      </c>
    </row>
    <row r="84" spans="1:8" hidden="1" outlineLevel="1" x14ac:dyDescent="0.2">
      <c r="A84" s="59" t="s">
        <v>429</v>
      </c>
      <c r="B84" s="322">
        <f t="shared" si="4"/>
        <v>490</v>
      </c>
      <c r="C84" s="59"/>
      <c r="D84" s="322">
        <f t="shared" si="0"/>
        <v>0</v>
      </c>
      <c r="E84" s="322">
        <v>280</v>
      </c>
      <c r="F84" s="322">
        <f t="shared" si="1"/>
        <v>0</v>
      </c>
      <c r="G84" s="322">
        <f t="shared" si="2"/>
        <v>0</v>
      </c>
      <c r="H84" s="322">
        <f t="shared" si="3"/>
        <v>0</v>
      </c>
    </row>
    <row r="85" spans="1:8" hidden="1" outlineLevel="1" x14ac:dyDescent="0.2">
      <c r="A85" s="59" t="s">
        <v>430</v>
      </c>
      <c r="B85" s="322">
        <f t="shared" si="4"/>
        <v>612.5</v>
      </c>
      <c r="C85" s="59"/>
      <c r="D85" s="322">
        <f t="shared" si="0"/>
        <v>0</v>
      </c>
      <c r="E85" s="322">
        <v>350</v>
      </c>
      <c r="F85" s="322">
        <f t="shared" si="1"/>
        <v>0</v>
      </c>
      <c r="G85" s="322">
        <f t="shared" si="2"/>
        <v>0</v>
      </c>
      <c r="H85" s="322">
        <f t="shared" si="3"/>
        <v>0</v>
      </c>
    </row>
    <row r="86" spans="1:8" hidden="1" outlineLevel="1" x14ac:dyDescent="0.2">
      <c r="A86" s="323" t="s">
        <v>431</v>
      </c>
      <c r="B86" s="322">
        <f t="shared" si="4"/>
        <v>761.25</v>
      </c>
      <c r="C86" s="59"/>
      <c r="D86" s="322">
        <f t="shared" si="0"/>
        <v>0</v>
      </c>
      <c r="E86" s="324">
        <v>435</v>
      </c>
      <c r="F86" s="322">
        <f t="shared" si="1"/>
        <v>0</v>
      </c>
      <c r="G86" s="322">
        <f t="shared" si="2"/>
        <v>0</v>
      </c>
      <c r="H86" s="322">
        <f t="shared" si="3"/>
        <v>0</v>
      </c>
    </row>
    <row r="87" spans="1:8" hidden="1" outlineLevel="1" x14ac:dyDescent="0.2">
      <c r="A87" s="59" t="s">
        <v>432</v>
      </c>
      <c r="B87" s="322">
        <f t="shared" si="4"/>
        <v>901.25</v>
      </c>
      <c r="C87" s="59"/>
      <c r="D87" s="322">
        <f t="shared" si="0"/>
        <v>0</v>
      </c>
      <c r="E87" s="322">
        <v>515</v>
      </c>
      <c r="F87" s="322">
        <f t="shared" si="1"/>
        <v>0</v>
      </c>
      <c r="G87" s="322">
        <f t="shared" si="2"/>
        <v>0</v>
      </c>
      <c r="H87" s="322">
        <f t="shared" si="3"/>
        <v>0</v>
      </c>
    </row>
    <row r="88" spans="1:8" hidden="1" outlineLevel="1" x14ac:dyDescent="0.2">
      <c r="A88" s="59" t="s">
        <v>433</v>
      </c>
      <c r="B88" s="322">
        <f t="shared" si="4"/>
        <v>1085</v>
      </c>
      <c r="C88" s="59"/>
      <c r="D88" s="322">
        <f t="shared" si="0"/>
        <v>0</v>
      </c>
      <c r="E88" s="322">
        <v>620</v>
      </c>
      <c r="F88" s="322">
        <f t="shared" si="1"/>
        <v>0</v>
      </c>
      <c r="G88" s="322">
        <f t="shared" si="2"/>
        <v>0</v>
      </c>
      <c r="H88" s="322">
        <f>G88*0.5</f>
        <v>0</v>
      </c>
    </row>
    <row r="89" spans="1:8" hidden="1" outlineLevel="1" x14ac:dyDescent="0.2">
      <c r="A89" s="59" t="s">
        <v>434</v>
      </c>
      <c r="B89" s="322">
        <f t="shared" si="4"/>
        <v>1312.5</v>
      </c>
      <c r="C89" s="59"/>
      <c r="D89" s="322">
        <f t="shared" si="0"/>
        <v>0</v>
      </c>
      <c r="E89" s="322">
        <v>750</v>
      </c>
      <c r="F89" s="322">
        <f t="shared" si="1"/>
        <v>0</v>
      </c>
      <c r="G89" s="322">
        <f t="shared" si="2"/>
        <v>0</v>
      </c>
      <c r="H89" s="322">
        <f>G89*0.5</f>
        <v>0</v>
      </c>
    </row>
    <row r="90" spans="1:8" hidden="1" outlineLevel="1" x14ac:dyDescent="0.2">
      <c r="A90" s="59" t="s">
        <v>435</v>
      </c>
      <c r="B90" s="322">
        <f t="shared" si="4"/>
        <v>1487.5</v>
      </c>
      <c r="C90" s="59"/>
      <c r="D90" s="322">
        <f t="shared" si="0"/>
        <v>0</v>
      </c>
      <c r="E90" s="322">
        <v>850</v>
      </c>
      <c r="F90" s="322">
        <f t="shared" si="1"/>
        <v>0</v>
      </c>
      <c r="G90" s="322">
        <f t="shared" si="2"/>
        <v>0</v>
      </c>
      <c r="H90" s="322">
        <f>G90*0.5</f>
        <v>0</v>
      </c>
    </row>
    <row r="91" spans="1:8" hidden="1" outlineLevel="1" x14ac:dyDescent="0.2">
      <c r="A91" s="59" t="s">
        <v>436</v>
      </c>
      <c r="B91" s="322">
        <f t="shared" si="4"/>
        <v>1618.75</v>
      </c>
      <c r="C91" s="59"/>
      <c r="D91" s="322">
        <f t="shared" si="0"/>
        <v>0</v>
      </c>
      <c r="E91" s="322">
        <v>925</v>
      </c>
      <c r="F91" s="322">
        <f t="shared" si="1"/>
        <v>0</v>
      </c>
      <c r="G91" s="322">
        <f t="shared" si="2"/>
        <v>0</v>
      </c>
      <c r="H91" s="322">
        <f>G91*0.5</f>
        <v>0</v>
      </c>
    </row>
    <row r="92" spans="1:8" hidden="1" outlineLevel="1" x14ac:dyDescent="0.2">
      <c r="A92" s="59"/>
      <c r="B92" s="322"/>
      <c r="C92" s="59">
        <f>SUM(C81:C91)</f>
        <v>0</v>
      </c>
      <c r="D92" s="322">
        <f>SUM(D81:D91)</f>
        <v>0</v>
      </c>
      <c r="E92" s="322"/>
      <c r="F92" s="322">
        <f>SUM(F81:F91)</f>
        <v>0</v>
      </c>
      <c r="G92" s="322">
        <f>SUM(G81:G91)</f>
        <v>0</v>
      </c>
      <c r="H92" s="322">
        <f>SUM(H81:H91)</f>
        <v>0</v>
      </c>
    </row>
    <row r="93" spans="1:8" hidden="1" outlineLevel="1" x14ac:dyDescent="0.2">
      <c r="A93" s="59" t="s">
        <v>437</v>
      </c>
      <c r="B93" s="322"/>
      <c r="C93" s="59"/>
      <c r="D93" s="322" t="e">
        <f>+D92/C92</f>
        <v>#DIV/0!</v>
      </c>
      <c r="E93" s="322"/>
      <c r="F93" s="322"/>
      <c r="G93" s="322"/>
      <c r="H93" s="322" t="e">
        <f>+H92/C92</f>
        <v>#DIV/0!</v>
      </c>
    </row>
    <row r="94" spans="1:8" ht="25.5" hidden="1" outlineLevel="1" x14ac:dyDescent="0.2">
      <c r="A94" s="325" t="s">
        <v>438</v>
      </c>
      <c r="B94" s="321" t="s">
        <v>419</v>
      </c>
      <c r="C94" s="321" t="s">
        <v>439</v>
      </c>
      <c r="D94" s="59" t="s">
        <v>421</v>
      </c>
      <c r="E94" s="59" t="s">
        <v>440</v>
      </c>
      <c r="F94" s="59" t="s">
        <v>441</v>
      </c>
      <c r="G94" s="59" t="s">
        <v>424</v>
      </c>
      <c r="H94" s="321" t="s">
        <v>425</v>
      </c>
    </row>
    <row r="95" spans="1:8" hidden="1" outlineLevel="1" x14ac:dyDescent="0.2">
      <c r="A95" s="326"/>
      <c r="B95" s="59"/>
      <c r="C95" s="59"/>
      <c r="D95" s="322"/>
      <c r="E95" s="322"/>
      <c r="F95" s="59"/>
      <c r="G95" s="322"/>
      <c r="H95" s="322"/>
    </row>
    <row r="96" spans="1:8" hidden="1" outlineLevel="1" x14ac:dyDescent="0.2">
      <c r="A96" s="59" t="s">
        <v>442</v>
      </c>
      <c r="B96" s="327">
        <v>0</v>
      </c>
      <c r="C96" s="59"/>
      <c r="D96" s="322">
        <f t="shared" ref="D96:D104" si="5">B96*C96</f>
        <v>0</v>
      </c>
      <c r="E96" s="322">
        <v>0</v>
      </c>
      <c r="F96" s="322">
        <f t="shared" ref="F96:F104" si="6">E96*C96</f>
        <v>0</v>
      </c>
      <c r="G96" s="322">
        <f>F96*0.27</f>
        <v>0</v>
      </c>
      <c r="H96" s="322">
        <f>G96*0.5</f>
        <v>0</v>
      </c>
    </row>
    <row r="97" spans="1:8" hidden="1" outlineLevel="1" x14ac:dyDescent="0.2">
      <c r="A97" s="59" t="s">
        <v>443</v>
      </c>
      <c r="B97" s="322">
        <f>SUM(E97)</f>
        <v>163</v>
      </c>
      <c r="C97" s="323"/>
      <c r="D97" s="322">
        <f t="shared" si="5"/>
        <v>0</v>
      </c>
      <c r="E97" s="322">
        <v>163</v>
      </c>
      <c r="F97" s="322">
        <f t="shared" si="6"/>
        <v>0</v>
      </c>
      <c r="G97" s="322">
        <f t="shared" ref="G97:G104" si="7">F97*0.27</f>
        <v>0</v>
      </c>
      <c r="H97" s="322">
        <f t="shared" ref="H97:H104" si="8">G97*1.75</f>
        <v>0</v>
      </c>
    </row>
    <row r="98" spans="1:8" hidden="1" outlineLevel="1" x14ac:dyDescent="0.2">
      <c r="A98" s="59" t="s">
        <v>444</v>
      </c>
      <c r="B98" s="322">
        <f t="shared" ref="B98:B104" si="9">SUM(E98)</f>
        <v>195</v>
      </c>
      <c r="C98" s="323"/>
      <c r="D98" s="322">
        <f t="shared" si="5"/>
        <v>0</v>
      </c>
      <c r="E98" s="322">
        <v>195</v>
      </c>
      <c r="F98" s="322">
        <f t="shared" si="6"/>
        <v>0</v>
      </c>
      <c r="G98" s="322">
        <f t="shared" si="7"/>
        <v>0</v>
      </c>
      <c r="H98" s="322">
        <f t="shared" si="8"/>
        <v>0</v>
      </c>
    </row>
    <row r="99" spans="1:8" hidden="1" outlineLevel="1" x14ac:dyDescent="0.2">
      <c r="A99" s="59" t="s">
        <v>445</v>
      </c>
      <c r="B99" s="322">
        <f t="shared" si="9"/>
        <v>275</v>
      </c>
      <c r="C99" s="323"/>
      <c r="D99" s="322">
        <f t="shared" si="5"/>
        <v>0</v>
      </c>
      <c r="E99" s="322">
        <v>275</v>
      </c>
      <c r="F99" s="322">
        <f t="shared" si="6"/>
        <v>0</v>
      </c>
      <c r="G99" s="322">
        <f t="shared" si="7"/>
        <v>0</v>
      </c>
      <c r="H99" s="322">
        <f t="shared" si="8"/>
        <v>0</v>
      </c>
    </row>
    <row r="100" spans="1:8" hidden="1" outlineLevel="1" x14ac:dyDescent="0.2">
      <c r="A100" s="59" t="s">
        <v>446</v>
      </c>
      <c r="B100" s="322">
        <f t="shared" si="9"/>
        <v>375</v>
      </c>
      <c r="C100" s="323"/>
      <c r="D100" s="322">
        <f t="shared" si="5"/>
        <v>0</v>
      </c>
      <c r="E100" s="322">
        <v>375</v>
      </c>
      <c r="F100" s="322">
        <f t="shared" si="6"/>
        <v>0</v>
      </c>
      <c r="G100" s="322">
        <f t="shared" si="7"/>
        <v>0</v>
      </c>
      <c r="H100" s="322">
        <f t="shared" si="8"/>
        <v>0</v>
      </c>
    </row>
    <row r="101" spans="1:8" hidden="1" outlineLevel="1" x14ac:dyDescent="0.2">
      <c r="A101" s="323" t="s">
        <v>447</v>
      </c>
      <c r="B101" s="322">
        <f t="shared" si="9"/>
        <v>460</v>
      </c>
      <c r="C101" s="323"/>
      <c r="D101" s="322">
        <f t="shared" si="5"/>
        <v>0</v>
      </c>
      <c r="E101" s="324">
        <v>460</v>
      </c>
      <c r="F101" s="322">
        <f t="shared" si="6"/>
        <v>0</v>
      </c>
      <c r="G101" s="322">
        <f t="shared" si="7"/>
        <v>0</v>
      </c>
      <c r="H101" s="322">
        <f t="shared" si="8"/>
        <v>0</v>
      </c>
    </row>
    <row r="102" spans="1:8" hidden="1" outlineLevel="1" x14ac:dyDescent="0.2">
      <c r="A102" s="59" t="s">
        <v>448</v>
      </c>
      <c r="B102" s="322">
        <f t="shared" si="9"/>
        <v>510</v>
      </c>
      <c r="C102" s="323"/>
      <c r="D102" s="322">
        <f t="shared" si="5"/>
        <v>0</v>
      </c>
      <c r="E102" s="324">
        <v>510</v>
      </c>
      <c r="F102" s="322">
        <f t="shared" si="6"/>
        <v>0</v>
      </c>
      <c r="G102" s="322">
        <f t="shared" si="7"/>
        <v>0</v>
      </c>
      <c r="H102" s="322">
        <f t="shared" si="8"/>
        <v>0</v>
      </c>
    </row>
    <row r="103" spans="1:8" hidden="1" outlineLevel="1" x14ac:dyDescent="0.2">
      <c r="A103" s="59" t="s">
        <v>449</v>
      </c>
      <c r="B103" s="322">
        <f t="shared" si="9"/>
        <v>570</v>
      </c>
      <c r="C103" s="323"/>
      <c r="D103" s="322">
        <f t="shared" si="5"/>
        <v>0</v>
      </c>
      <c r="E103" s="324">
        <v>570</v>
      </c>
      <c r="F103" s="322">
        <f t="shared" si="6"/>
        <v>0</v>
      </c>
      <c r="G103" s="322">
        <f t="shared" si="7"/>
        <v>0</v>
      </c>
      <c r="H103" s="322">
        <f t="shared" si="8"/>
        <v>0</v>
      </c>
    </row>
    <row r="104" spans="1:8" hidden="1" outlineLevel="1" x14ac:dyDescent="0.2">
      <c r="A104" s="59" t="s">
        <v>450</v>
      </c>
      <c r="B104" s="322">
        <f t="shared" si="9"/>
        <v>625</v>
      </c>
      <c r="C104" s="323"/>
      <c r="D104" s="322">
        <f t="shared" si="5"/>
        <v>0</v>
      </c>
      <c r="E104" s="324">
        <v>625</v>
      </c>
      <c r="F104" s="322">
        <f t="shared" si="6"/>
        <v>0</v>
      </c>
      <c r="G104" s="322">
        <f t="shared" si="7"/>
        <v>0</v>
      </c>
      <c r="H104" s="322">
        <f t="shared" si="8"/>
        <v>0</v>
      </c>
    </row>
    <row r="105" spans="1:8" hidden="1" outlineLevel="1" x14ac:dyDescent="0.2">
      <c r="A105" s="59"/>
      <c r="B105" s="328"/>
      <c r="C105" s="323"/>
      <c r="D105" s="322">
        <f>SUM(D96:D104)</f>
        <v>0</v>
      </c>
      <c r="E105" s="324"/>
      <c r="F105" s="322">
        <f>SUM(F96:F104)</f>
        <v>0</v>
      </c>
      <c r="G105" s="322">
        <f>SUM(G96:G104)</f>
        <v>0</v>
      </c>
      <c r="H105" s="322">
        <f>SUM(H96:H104)</f>
        <v>0</v>
      </c>
    </row>
    <row r="106" spans="1:8" hidden="1" outlineLevel="1" x14ac:dyDescent="0.2">
      <c r="A106" s="59" t="s">
        <v>437</v>
      </c>
      <c r="B106" s="329"/>
      <c r="C106" s="59"/>
      <c r="D106" s="322" t="e">
        <f>+D105/C105</f>
        <v>#DIV/0!</v>
      </c>
      <c r="E106" s="330"/>
      <c r="F106" s="322"/>
      <c r="G106" s="322"/>
      <c r="H106" s="322" t="e">
        <f>+H105/C105</f>
        <v>#DIV/0!</v>
      </c>
    </row>
    <row r="107" spans="1:8" ht="25.5" hidden="1" outlineLevel="1" x14ac:dyDescent="0.2">
      <c r="A107" s="218" t="s">
        <v>40</v>
      </c>
      <c r="B107" s="321" t="s">
        <v>419</v>
      </c>
      <c r="C107" s="321" t="s">
        <v>451</v>
      </c>
      <c r="D107" s="59" t="s">
        <v>421</v>
      </c>
      <c r="E107" s="59" t="s">
        <v>452</v>
      </c>
      <c r="F107" s="59" t="s">
        <v>453</v>
      </c>
      <c r="G107" s="59" t="s">
        <v>424</v>
      </c>
      <c r="H107" s="321" t="s">
        <v>425</v>
      </c>
    </row>
    <row r="108" spans="1:8" hidden="1" outlineLevel="1" x14ac:dyDescent="0.2">
      <c r="A108" s="59" t="s">
        <v>454</v>
      </c>
      <c r="B108" s="330">
        <f>SUM(E108)</f>
        <v>350</v>
      </c>
      <c r="C108" s="59">
        <v>0</v>
      </c>
      <c r="D108" s="322">
        <f>B108*C108</f>
        <v>0</v>
      </c>
      <c r="E108" s="330">
        <v>350</v>
      </c>
      <c r="F108" s="322">
        <f>E108*C108</f>
        <v>0</v>
      </c>
      <c r="G108" s="322">
        <f>F108*0.27</f>
        <v>0</v>
      </c>
      <c r="H108" s="322">
        <f>G108*1.75</f>
        <v>0</v>
      </c>
    </row>
    <row r="109" spans="1:8" hidden="1" outlineLevel="1" x14ac:dyDescent="0.2">
      <c r="A109" s="59" t="s">
        <v>455</v>
      </c>
      <c r="B109" s="330">
        <f>SUM(E109)</f>
        <v>500</v>
      </c>
      <c r="C109" s="59">
        <v>0</v>
      </c>
      <c r="D109" s="322">
        <f>B109*C109</f>
        <v>0</v>
      </c>
      <c r="E109" s="330">
        <v>500</v>
      </c>
      <c r="F109" s="322">
        <f>E109*C109</f>
        <v>0</v>
      </c>
      <c r="G109" s="322">
        <f>F109*0.27</f>
        <v>0</v>
      </c>
      <c r="H109" s="322">
        <f>G109*1.75</f>
        <v>0</v>
      </c>
    </row>
    <row r="110" spans="1:8" hidden="1" outlineLevel="1" x14ac:dyDescent="0.2">
      <c r="A110" s="59" t="s">
        <v>456</v>
      </c>
      <c r="B110" s="330">
        <f>SUM(E110)</f>
        <v>700</v>
      </c>
      <c r="C110" s="59">
        <v>0</v>
      </c>
      <c r="D110" s="322">
        <f>B110*C110</f>
        <v>0</v>
      </c>
      <c r="E110" s="330">
        <v>700</v>
      </c>
      <c r="F110" s="322">
        <f>E110*C110</f>
        <v>0</v>
      </c>
      <c r="G110" s="322">
        <f>F110*0.27</f>
        <v>0</v>
      </c>
      <c r="H110" s="322">
        <f>G110*1.75</f>
        <v>0</v>
      </c>
    </row>
    <row r="111" spans="1:8" hidden="1" outlineLevel="1" x14ac:dyDescent="0.2">
      <c r="A111" s="59" t="s">
        <v>457</v>
      </c>
      <c r="B111" s="330">
        <f>SUM(E111)</f>
        <v>850</v>
      </c>
      <c r="C111" s="59">
        <v>0</v>
      </c>
      <c r="D111" s="322">
        <f>B111*C111</f>
        <v>0</v>
      </c>
      <c r="E111" s="322">
        <v>850</v>
      </c>
      <c r="F111" s="322">
        <f>E111*C111</f>
        <v>0</v>
      </c>
      <c r="G111" s="322">
        <f>F111*0.27</f>
        <v>0</v>
      </c>
      <c r="H111" s="322">
        <f>G111*1.75</f>
        <v>0</v>
      </c>
    </row>
    <row r="112" spans="1:8" hidden="1" outlineLevel="1" x14ac:dyDescent="0.2">
      <c r="A112" s="59"/>
      <c r="B112" s="59"/>
      <c r="C112" s="59">
        <f>SUM(C108:C111)</f>
        <v>0</v>
      </c>
      <c r="D112" s="331">
        <f>SUM(D108:D111)</f>
        <v>0</v>
      </c>
      <c r="E112" s="331"/>
      <c r="F112" s="331">
        <f>SUM(F108:F111)</f>
        <v>0</v>
      </c>
      <c r="G112" s="331">
        <f>SUM(G108:G111)</f>
        <v>0</v>
      </c>
      <c r="H112" s="322">
        <f>G112*1.75</f>
        <v>0</v>
      </c>
    </row>
    <row r="113" spans="1:8" hidden="1" outlineLevel="1" x14ac:dyDescent="0.2">
      <c r="A113" s="59"/>
      <c r="B113" s="59"/>
      <c r="C113" s="59">
        <f>SUM(C108:C112)</f>
        <v>0</v>
      </c>
      <c r="D113" s="59">
        <f>SUM(D108:D112)</f>
        <v>0</v>
      </c>
      <c r="E113" s="331"/>
      <c r="F113" s="59">
        <f>SUM(F108:F112)</f>
        <v>0</v>
      </c>
      <c r="G113" s="59">
        <f>SUM(G108:G112)</f>
        <v>0</v>
      </c>
      <c r="H113" s="59">
        <f>SUM(H108:H112)</f>
        <v>0</v>
      </c>
    </row>
    <row r="114" spans="1:8" hidden="1" outlineLevel="1" x14ac:dyDescent="0.2">
      <c r="A114" s="59"/>
      <c r="B114" s="59"/>
      <c r="C114" s="59"/>
      <c r="D114" s="59"/>
      <c r="E114" s="59"/>
      <c r="F114" s="59"/>
      <c r="G114" s="59"/>
      <c r="H114" s="59"/>
    </row>
    <row r="115" spans="1:8" hidden="1" outlineLevel="1" x14ac:dyDescent="0.2">
      <c r="A115" s="59" t="s">
        <v>289</v>
      </c>
      <c r="B115" s="322"/>
      <c r="C115" s="59"/>
      <c r="D115" s="330"/>
      <c r="E115" s="59"/>
      <c r="F115" s="59"/>
      <c r="G115" s="59"/>
      <c r="H115" s="59"/>
    </row>
    <row r="116" spans="1:8" hidden="1" outlineLevel="1" x14ac:dyDescent="0.2">
      <c r="A116" s="59" t="s">
        <v>458</v>
      </c>
      <c r="B116" s="322">
        <f>D92+D105+D112</f>
        <v>0</v>
      </c>
      <c r="C116" s="59"/>
      <c r="D116" s="330"/>
      <c r="E116" s="59"/>
      <c r="F116" s="59"/>
      <c r="G116" s="59"/>
      <c r="H116" s="59"/>
    </row>
    <row r="117" spans="1:8" hidden="1" outlineLevel="1" x14ac:dyDescent="0.2">
      <c r="A117" s="59" t="s">
        <v>459</v>
      </c>
      <c r="B117" s="322">
        <f>H92+H105+H112</f>
        <v>0</v>
      </c>
      <c r="C117" s="59"/>
      <c r="D117" s="330"/>
      <c r="E117" s="59"/>
      <c r="F117" s="59" t="s">
        <v>460</v>
      </c>
      <c r="G117" s="59"/>
      <c r="H117" s="331">
        <f>F92+G92+F105+G105+F112+G112</f>
        <v>0</v>
      </c>
    </row>
    <row r="118" spans="1:8" hidden="1" outlineLevel="1" x14ac:dyDescent="0.2">
      <c r="A118" s="59" t="s">
        <v>292</v>
      </c>
      <c r="B118" s="322"/>
      <c r="C118" s="59"/>
      <c r="D118" s="330"/>
      <c r="E118" s="59"/>
      <c r="F118" s="59"/>
      <c r="G118" s="59"/>
      <c r="H118" s="59"/>
    </row>
    <row r="119" spans="1:8" hidden="1" outlineLevel="1" x14ac:dyDescent="0.2">
      <c r="A119" s="59" t="s">
        <v>461</v>
      </c>
      <c r="B119" s="322"/>
      <c r="C119" s="59"/>
      <c r="D119" s="330"/>
      <c r="E119" s="59"/>
      <c r="F119" s="59"/>
      <c r="G119" s="59"/>
      <c r="H119" s="59"/>
    </row>
    <row r="120" spans="1:8" hidden="1" outlineLevel="1" x14ac:dyDescent="0.2">
      <c r="A120" s="59" t="s">
        <v>343</v>
      </c>
      <c r="B120" s="322"/>
      <c r="C120" s="59"/>
      <c r="D120" s="330"/>
      <c r="E120" s="59"/>
      <c r="F120" s="59"/>
      <c r="G120" s="59"/>
      <c r="H120" s="59"/>
    </row>
    <row r="121" spans="1:8" hidden="1" outlineLevel="1" x14ac:dyDescent="0.2">
      <c r="A121" s="59" t="s">
        <v>293</v>
      </c>
      <c r="B121" s="322"/>
      <c r="C121" s="59"/>
      <c r="D121" s="330"/>
      <c r="E121" s="59"/>
      <c r="F121" s="59"/>
      <c r="G121" s="59"/>
      <c r="H121" s="59"/>
    </row>
    <row r="122" spans="1:8" hidden="1" outlineLevel="1" x14ac:dyDescent="0.2">
      <c r="A122" s="59"/>
      <c r="B122" s="331">
        <f>SUM(B115:B121)</f>
        <v>0</v>
      </c>
      <c r="C122" s="59"/>
      <c r="D122" s="331"/>
      <c r="E122" s="59"/>
      <c r="F122" s="59"/>
      <c r="G122" s="59"/>
      <c r="H122" s="59"/>
    </row>
    <row r="123" spans="1:8" collapsed="1" x14ac:dyDescent="0.2"/>
  </sheetData>
  <sheetProtection algorithmName="SHA-512" hashValue="sohIOVrV5oD7ncz1i7V5DpgqdSd6ZD1sXPpuEjeMZxc+k41VF3qDzyPVlqPAWZEY5TS+gidf3jpXW2QrP+rEbQ==" saltValue="MxYFuapsOL1xHyomn3JuNA==" spinCount="100000" sheet="1" formatCells="0" formatColumns="0" formatRows="0"/>
  <mergeCells count="5">
    <mergeCell ref="A67:H69"/>
    <mergeCell ref="A71:H73"/>
    <mergeCell ref="A75:H77"/>
    <mergeCell ref="G11:H11"/>
    <mergeCell ref="G12:H12"/>
  </mergeCells>
  <phoneticPr fontId="0" type="noConversion"/>
  <dataValidations count="2">
    <dataValidation type="whole" allowBlank="1" showInputMessage="1" showErrorMessage="1" error="Enter whole number without decimals" sqref="D33 D35" xr:uid="{00000000-0002-0000-3000-000000000000}">
      <formula1>0</formula1>
      <formula2>20000</formula2>
    </dataValidation>
    <dataValidation type="whole" allowBlank="1" showInputMessage="1" showErrorMessage="1" error="Enter a value between 1 and 13" sqref="G10" xr:uid="{00000000-0002-0000-3000-000001000000}">
      <formula1>1</formula1>
      <formula2>13</formula2>
    </dataValidation>
  </dataValidations>
  <hyperlinks>
    <hyperlink ref="A1" location="'PR sum'!A1" display="Payroll Summary" xr:uid="{00000000-0004-0000-3000-000000000000}"/>
    <hyperlink ref="A2" location="PL!A1" display="P&amp;L" xr:uid="{00000000-0004-0000-3000-000001000000}"/>
  </hyperlinks>
  <printOptions horizontalCentered="1"/>
  <pageMargins left="0.25" right="0.28999999999999998" top="0.5" bottom="0.25" header="0.22" footer="0.5"/>
  <pageSetup orientation="portrait" r:id="rId1"/>
  <headerFooter alignWithMargins="0"/>
  <rowBreaks count="1" manualBreakCount="1">
    <brk id="54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I123"/>
  <sheetViews>
    <sheetView workbookViewId="0"/>
  </sheetViews>
  <sheetFormatPr defaultColWidth="9.140625" defaultRowHeight="12.75" outlineLevelRow="1" x14ac:dyDescent="0.2"/>
  <cols>
    <col min="1" max="1" width="11.5703125" customWidth="1"/>
    <col min="2" max="2" width="10.28515625" bestFit="1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  <col min="9" max="9" width="0" hidden="1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326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hidden="1" x14ac:dyDescent="0.2">
      <c r="E6" s="127"/>
      <c r="F6" s="127"/>
    </row>
    <row r="7" spans="1:9" hidden="1" x14ac:dyDescent="0.2">
      <c r="E7" s="127"/>
      <c r="F7" s="127"/>
    </row>
    <row r="8" spans="1:9" x14ac:dyDescent="0.2">
      <c r="E8" s="127"/>
      <c r="F8" s="127"/>
    </row>
    <row r="9" spans="1:9" x14ac:dyDescent="0.2">
      <c r="A9" t="s">
        <v>328</v>
      </c>
      <c r="B9" s="123"/>
      <c r="C9" s="129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  <c r="I11" s="295"/>
    </row>
    <row r="12" spans="1:9" ht="26.25" customHeight="1" x14ac:dyDescent="0.2">
      <c r="A12" s="126" t="s">
        <v>332</v>
      </c>
      <c r="B12" s="104"/>
      <c r="C12" s="132"/>
      <c r="E12" s="127"/>
      <c r="F12" s="127"/>
      <c r="G12" s="346" t="str">
        <f>'Production 1'!G12</f>
        <v>Existing emplyee start period is always = 1.</v>
      </c>
      <c r="H12" s="346"/>
      <c r="I12" s="295"/>
    </row>
    <row r="13" spans="1:9" x14ac:dyDescent="0.2">
      <c r="E13" s="127"/>
      <c r="F13" s="127"/>
      <c r="G13" s="295"/>
      <c r="H13" s="295"/>
      <c r="I13" s="295"/>
    </row>
    <row r="14" spans="1:9" x14ac:dyDescent="0.2">
      <c r="E14" s="127"/>
      <c r="F14" s="127"/>
      <c r="G14" s="295"/>
      <c r="H14" s="295"/>
      <c r="I14" s="295"/>
    </row>
    <row r="15" spans="1:9" x14ac:dyDescent="0.2">
      <c r="A15" t="s">
        <v>334</v>
      </c>
      <c r="B15" s="122" t="s">
        <v>6</v>
      </c>
      <c r="C15" s="129"/>
      <c r="D15" s="129"/>
      <c r="E15" s="127"/>
      <c r="F15" s="127"/>
    </row>
    <row r="16" spans="1:9" x14ac:dyDescent="0.2">
      <c r="E16" s="127"/>
      <c r="F16" s="127"/>
    </row>
    <row r="17" spans="1:8" hidden="1" x14ac:dyDescent="0.2">
      <c r="E17" s="127"/>
      <c r="F17" s="127"/>
    </row>
    <row r="18" spans="1:8" hidden="1" x14ac:dyDescent="0.2">
      <c r="E18" s="134"/>
      <c r="F18" s="134"/>
    </row>
    <row r="19" spans="1:8" ht="13.5" thickBot="1" x14ac:dyDescent="0.25">
      <c r="E19" s="134"/>
      <c r="F19" s="134"/>
      <c r="G19" s="136" t="s">
        <v>337</v>
      </c>
    </row>
    <row r="20" spans="1:8" ht="7.5" customHeight="1" x14ac:dyDescent="0.2">
      <c r="A20" s="151"/>
      <c r="B20" s="151"/>
      <c r="C20" s="151"/>
      <c r="D20" s="151"/>
      <c r="E20" s="155"/>
      <c r="F20" s="155"/>
      <c r="G20" s="153"/>
    </row>
    <row r="21" spans="1:8" hidden="1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152"/>
      <c r="F22" s="152"/>
      <c r="G22" s="74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156"/>
      <c r="F24" s="156"/>
      <c r="G24" s="74"/>
      <c r="H24" s="218" t="s">
        <v>338</v>
      </c>
    </row>
    <row r="25" spans="1:8" x14ac:dyDescent="0.2">
      <c r="A25" s="151"/>
      <c r="B25" s="151"/>
      <c r="C25" s="151"/>
      <c r="D25" s="154"/>
      <c r="E25" s="157"/>
      <c r="F25" s="157"/>
      <c r="G25" s="153"/>
    </row>
    <row r="26" spans="1:8" x14ac:dyDescent="0.2">
      <c r="A26" s="151"/>
      <c r="B26" s="151"/>
      <c r="C26" s="151"/>
      <c r="D26" s="162"/>
      <c r="E26" s="152"/>
      <c r="F26" s="157"/>
      <c r="G26" s="153"/>
    </row>
    <row r="27" spans="1:8" x14ac:dyDescent="0.2">
      <c r="A27" s="151"/>
      <c r="B27" s="151"/>
      <c r="C27" s="151"/>
      <c r="D27" s="151"/>
      <c r="E27" s="152"/>
      <c r="F27" s="152"/>
      <c r="G27" s="153"/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 t="s">
        <v>411</v>
      </c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1" t="s">
        <v>412</v>
      </c>
      <c r="E30" s="152" t="s">
        <v>413</v>
      </c>
      <c r="F30" s="152"/>
      <c r="G30" s="153"/>
    </row>
    <row r="31" spans="1:8" x14ac:dyDescent="0.2">
      <c r="A31" s="151"/>
      <c r="B31" s="151"/>
      <c r="C31" s="151"/>
      <c r="D31" s="165" t="s">
        <v>414</v>
      </c>
      <c r="E31" s="159" t="s">
        <v>415</v>
      </c>
      <c r="F31" s="152"/>
      <c r="G31" s="153"/>
    </row>
    <row r="32" spans="1:8" ht="5.25" customHeight="1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341</v>
      </c>
      <c r="B33" s="151"/>
      <c r="C33" s="151"/>
      <c r="D33" s="318"/>
      <c r="E33" s="76"/>
      <c r="F33" s="152"/>
      <c r="G33" s="153">
        <f>D33*E33</f>
        <v>0</v>
      </c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 t="s">
        <v>342</v>
      </c>
      <c r="B35" s="151"/>
      <c r="C35" s="151"/>
      <c r="D35" s="318"/>
      <c r="E35" s="76"/>
      <c r="F35" s="152"/>
      <c r="G35" s="153">
        <f>D35*E35</f>
        <v>0</v>
      </c>
    </row>
    <row r="36" spans="1:7" x14ac:dyDescent="0.2">
      <c r="A36" s="151"/>
      <c r="B36" s="151"/>
      <c r="C36" s="151"/>
      <c r="D36" s="151"/>
      <c r="E36" s="152"/>
      <c r="F36" s="152"/>
      <c r="G36" s="153"/>
    </row>
    <row r="37" spans="1:7" x14ac:dyDescent="0.2">
      <c r="A37" s="151" t="s">
        <v>416</v>
      </c>
      <c r="B37" s="151"/>
      <c r="C37" s="151"/>
      <c r="D37" s="151"/>
      <c r="E37" s="152"/>
      <c r="F37" s="152"/>
      <c r="G37" s="74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/>
      <c r="B39" s="151"/>
      <c r="C39" s="151"/>
      <c r="D39" s="151"/>
      <c r="E39" s="152"/>
      <c r="F39" s="152"/>
      <c r="G39" s="153"/>
    </row>
    <row r="40" spans="1:7" x14ac:dyDescent="0.2">
      <c r="A40" s="151" t="s">
        <v>292</v>
      </c>
      <c r="B40" s="151"/>
      <c r="C40" s="151"/>
      <c r="D40" s="151"/>
      <c r="E40" s="152"/>
      <c r="F40" s="152"/>
      <c r="G40" s="74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 t="s">
        <v>343</v>
      </c>
      <c r="B43" s="151"/>
      <c r="C43" s="151"/>
      <c r="D43" s="151"/>
      <c r="E43" s="152"/>
      <c r="F43" s="152"/>
      <c r="G43" s="74"/>
    </row>
    <row r="44" spans="1:7" x14ac:dyDescent="0.2">
      <c r="A44" s="151"/>
      <c r="B44" s="151"/>
      <c r="C44" s="151"/>
      <c r="D44" s="151"/>
      <c r="E44" s="152"/>
      <c r="F44" s="152"/>
      <c r="G44" s="153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 t="s">
        <v>293</v>
      </c>
      <c r="B46" s="151"/>
      <c r="C46" s="151"/>
      <c r="D46" s="151"/>
      <c r="E46" s="152"/>
      <c r="F46" s="152"/>
      <c r="G46" s="74"/>
    </row>
    <row r="47" spans="1:7" x14ac:dyDescent="0.2">
      <c r="A47" s="151"/>
      <c r="B47" s="151"/>
      <c r="C47" s="151"/>
      <c r="D47" s="151"/>
      <c r="E47" s="152"/>
      <c r="F47" s="152"/>
      <c r="G47" s="153"/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E49" s="127"/>
      <c r="F49" s="127"/>
    </row>
    <row r="50" spans="1:7" ht="13.5" thickBot="1" x14ac:dyDescent="0.25">
      <c r="A50" s="126" t="s">
        <v>417</v>
      </c>
      <c r="C50">
        <f>+D2</f>
        <v>2025</v>
      </c>
      <c r="E50" s="127"/>
      <c r="F50" s="127"/>
      <c r="G50" s="139">
        <f>SUM(G24:G49)</f>
        <v>0</v>
      </c>
    </row>
    <row r="51" spans="1:7" ht="13.5" thickTop="1" x14ac:dyDescent="0.2">
      <c r="E51" s="127"/>
      <c r="F51" s="127"/>
    </row>
    <row r="52" spans="1:7" ht="8.25" customHeight="1" x14ac:dyDescent="0.2">
      <c r="E52" s="127"/>
      <c r="F52" s="127"/>
    </row>
    <row r="53" spans="1:7" ht="7.5" customHeight="1" x14ac:dyDescent="0.2">
      <c r="E53" s="127"/>
      <c r="F53" s="127"/>
    </row>
    <row r="54" spans="1:7" ht="13.5" thickBot="1" x14ac:dyDescent="0.25">
      <c r="A54" s="126" t="s">
        <v>345</v>
      </c>
      <c r="C54">
        <f>+C50-1</f>
        <v>2024</v>
      </c>
      <c r="E54" s="127"/>
      <c r="F54" s="127"/>
      <c r="G54" s="75"/>
    </row>
    <row r="55" spans="1:7" ht="13.5" thickTop="1" x14ac:dyDescent="0.2">
      <c r="A55" s="126"/>
      <c r="E55" s="127"/>
      <c r="F55" s="127"/>
    </row>
    <row r="56" spans="1:7" hidden="1" x14ac:dyDescent="0.2">
      <c r="A56" s="126"/>
      <c r="E56" s="127"/>
      <c r="F56" s="127"/>
    </row>
    <row r="57" spans="1:7" hidden="1" x14ac:dyDescent="0.2">
      <c r="A57" s="126"/>
      <c r="E57" s="127"/>
      <c r="F57" s="127"/>
    </row>
    <row r="58" spans="1:7" hidden="1" x14ac:dyDescent="0.2">
      <c r="A58" s="126"/>
      <c r="E58" s="127"/>
      <c r="F58" s="127"/>
    </row>
    <row r="59" spans="1:7" hidden="1" x14ac:dyDescent="0.2">
      <c r="A59" s="126"/>
      <c r="E59" s="127"/>
      <c r="F59" s="127"/>
    </row>
    <row r="60" spans="1:7" hidden="1" x14ac:dyDescent="0.2">
      <c r="A60" s="126"/>
      <c r="E60" s="127"/>
      <c r="F60" s="127"/>
    </row>
    <row r="61" spans="1:7" hidden="1" x14ac:dyDescent="0.2"/>
    <row r="62" spans="1:7" hidden="1" x14ac:dyDescent="0.2"/>
    <row r="63" spans="1:7" ht="15" x14ac:dyDescent="0.25">
      <c r="A63" s="140" t="s">
        <v>328</v>
      </c>
      <c r="B63" s="141">
        <f>+B9</f>
        <v>0</v>
      </c>
      <c r="C63" s="142"/>
      <c r="D63" s="142"/>
      <c r="E63" s="142"/>
    </row>
    <row r="64" spans="1:7" ht="10.5" customHeight="1" x14ac:dyDescent="0.2"/>
    <row r="65" spans="1:8" hidden="1" x14ac:dyDescent="0.2"/>
    <row r="66" spans="1:8" ht="18.75" x14ac:dyDescent="0.3">
      <c r="A66" s="143" t="s">
        <v>346</v>
      </c>
    </row>
    <row r="67" spans="1:8" ht="60.75" customHeight="1" x14ac:dyDescent="0.2">
      <c r="A67" s="349"/>
      <c r="B67" s="349"/>
      <c r="C67" s="349"/>
      <c r="D67" s="349"/>
      <c r="E67" s="349"/>
      <c r="F67" s="349"/>
      <c r="G67" s="349"/>
      <c r="H67" s="349"/>
    </row>
    <row r="68" spans="1:8" ht="60.75" customHeight="1" x14ac:dyDescent="0.2">
      <c r="A68" s="349"/>
      <c r="B68" s="349"/>
      <c r="C68" s="349"/>
      <c r="D68" s="349"/>
      <c r="E68" s="349"/>
      <c r="F68" s="349"/>
      <c r="G68" s="349"/>
      <c r="H68" s="349"/>
    </row>
    <row r="69" spans="1:8" ht="60.75" customHeight="1" x14ac:dyDescent="0.2">
      <c r="A69" s="349"/>
      <c r="B69" s="349"/>
      <c r="C69" s="349"/>
      <c r="D69" s="349"/>
      <c r="E69" s="349"/>
      <c r="F69" s="349"/>
      <c r="G69" s="349"/>
      <c r="H69" s="349"/>
    </row>
    <row r="70" spans="1:8" ht="18.75" x14ac:dyDescent="0.3">
      <c r="A70" s="143" t="s">
        <v>347</v>
      </c>
    </row>
    <row r="71" spans="1:8" ht="58.5" customHeight="1" x14ac:dyDescent="0.2">
      <c r="A71" s="349"/>
      <c r="B71" s="349"/>
      <c r="C71" s="349"/>
      <c r="D71" s="349"/>
      <c r="E71" s="349"/>
      <c r="F71" s="349"/>
      <c r="G71" s="349"/>
      <c r="H71" s="349"/>
    </row>
    <row r="72" spans="1:8" ht="58.5" customHeight="1" x14ac:dyDescent="0.2">
      <c r="A72" s="349"/>
      <c r="B72" s="349"/>
      <c r="C72" s="349"/>
      <c r="D72" s="349"/>
      <c r="E72" s="349"/>
      <c r="F72" s="349"/>
      <c r="G72" s="349"/>
      <c r="H72" s="349"/>
    </row>
    <row r="73" spans="1:8" ht="58.5" customHeight="1" x14ac:dyDescent="0.2">
      <c r="A73" s="349"/>
      <c r="B73" s="349"/>
      <c r="C73" s="349"/>
      <c r="D73" s="349"/>
      <c r="E73" s="349"/>
      <c r="F73" s="349"/>
      <c r="G73" s="349"/>
      <c r="H73" s="349"/>
    </row>
    <row r="74" spans="1:8" ht="18.75" x14ac:dyDescent="0.3">
      <c r="A74" s="143" t="s">
        <v>348</v>
      </c>
    </row>
    <row r="75" spans="1:8" ht="60" customHeight="1" x14ac:dyDescent="0.2">
      <c r="A75" s="349"/>
      <c r="B75" s="349"/>
      <c r="C75" s="349"/>
      <c r="D75" s="349"/>
      <c r="E75" s="349"/>
      <c r="F75" s="349"/>
      <c r="G75" s="349"/>
      <c r="H75" s="349"/>
    </row>
    <row r="76" spans="1:8" ht="60" customHeight="1" x14ac:dyDescent="0.2">
      <c r="A76" s="349"/>
      <c r="B76" s="349"/>
      <c r="C76" s="349"/>
      <c r="D76" s="349"/>
      <c r="E76" s="349"/>
      <c r="F76" s="349"/>
      <c r="G76" s="349"/>
      <c r="H76" s="349"/>
    </row>
    <row r="77" spans="1:8" ht="60" customHeight="1" x14ac:dyDescent="0.2">
      <c r="A77" s="349"/>
      <c r="B77" s="349"/>
      <c r="C77" s="349"/>
      <c r="D77" s="349"/>
      <c r="E77" s="349"/>
      <c r="F77" s="349"/>
      <c r="G77" s="349"/>
      <c r="H77" s="349"/>
    </row>
    <row r="78" spans="1:8" hidden="1" outlineLevel="1" x14ac:dyDescent="0.2"/>
    <row r="79" spans="1:8" ht="25.5" hidden="1" outlineLevel="1" x14ac:dyDescent="0.2">
      <c r="A79" s="218" t="s">
        <v>418</v>
      </c>
      <c r="B79" s="321" t="s">
        <v>419</v>
      </c>
      <c r="C79" s="321" t="s">
        <v>420</v>
      </c>
      <c r="D79" s="59" t="s">
        <v>421</v>
      </c>
      <c r="E79" s="59" t="s">
        <v>422</v>
      </c>
      <c r="F79" s="59" t="s">
        <v>423</v>
      </c>
      <c r="G79" s="59" t="s">
        <v>424</v>
      </c>
      <c r="H79" s="321" t="s">
        <v>425</v>
      </c>
    </row>
    <row r="80" spans="1:8" hidden="1" outlineLevel="1" x14ac:dyDescent="0.2">
      <c r="A80" s="223"/>
      <c r="B80" s="59"/>
      <c r="C80" s="59"/>
      <c r="D80" s="322"/>
      <c r="E80" s="322"/>
      <c r="F80" s="59"/>
      <c r="G80" s="322"/>
      <c r="H80" s="322"/>
    </row>
    <row r="81" spans="1:8" hidden="1" outlineLevel="1" x14ac:dyDescent="0.2">
      <c r="A81" s="59" t="s">
        <v>426</v>
      </c>
      <c r="B81" s="322">
        <v>165</v>
      </c>
      <c r="C81" s="59"/>
      <c r="D81" s="322">
        <f t="shared" ref="D81:D91" si="0">B81*C81</f>
        <v>0</v>
      </c>
      <c r="E81" s="322">
        <v>165</v>
      </c>
      <c r="F81" s="322">
        <f>E81*C81</f>
        <v>0</v>
      </c>
      <c r="G81" s="322">
        <f>F81*0.27</f>
        <v>0</v>
      </c>
      <c r="H81" s="322">
        <f>G81*1.75</f>
        <v>0</v>
      </c>
    </row>
    <row r="82" spans="1:8" hidden="1" outlineLevel="1" x14ac:dyDescent="0.2">
      <c r="A82" s="59" t="s">
        <v>427</v>
      </c>
      <c r="B82" s="322">
        <f>SUM(E82*1.75)</f>
        <v>318.5</v>
      </c>
      <c r="C82" s="59"/>
      <c r="D82" s="322">
        <f t="shared" si="0"/>
        <v>0</v>
      </c>
      <c r="E82" s="322">
        <v>182</v>
      </c>
      <c r="F82" s="322">
        <f t="shared" ref="F82:F91" si="1">E82*C82</f>
        <v>0</v>
      </c>
      <c r="G82" s="322">
        <f t="shared" ref="G82:G91" si="2">F82*0.27</f>
        <v>0</v>
      </c>
      <c r="H82" s="322">
        <f t="shared" ref="H82:H87" si="3">G82*1.75</f>
        <v>0</v>
      </c>
    </row>
    <row r="83" spans="1:8" hidden="1" outlineLevel="1" x14ac:dyDescent="0.2">
      <c r="A83" s="59" t="s">
        <v>428</v>
      </c>
      <c r="B83" s="322">
        <f t="shared" ref="B83:B91" si="4">SUM(E83*1.75)</f>
        <v>385</v>
      </c>
      <c r="C83" s="59"/>
      <c r="D83" s="322">
        <f t="shared" si="0"/>
        <v>0</v>
      </c>
      <c r="E83" s="322">
        <v>220</v>
      </c>
      <c r="F83" s="322">
        <f t="shared" si="1"/>
        <v>0</v>
      </c>
      <c r="G83" s="322">
        <f t="shared" si="2"/>
        <v>0</v>
      </c>
      <c r="H83" s="322">
        <f t="shared" si="3"/>
        <v>0</v>
      </c>
    </row>
    <row r="84" spans="1:8" hidden="1" outlineLevel="1" x14ac:dyDescent="0.2">
      <c r="A84" s="59" t="s">
        <v>429</v>
      </c>
      <c r="B84" s="322">
        <f t="shared" si="4"/>
        <v>490</v>
      </c>
      <c r="C84" s="59"/>
      <c r="D84" s="322">
        <f t="shared" si="0"/>
        <v>0</v>
      </c>
      <c r="E84" s="322">
        <v>280</v>
      </c>
      <c r="F84" s="322">
        <f t="shared" si="1"/>
        <v>0</v>
      </c>
      <c r="G84" s="322">
        <f t="shared" si="2"/>
        <v>0</v>
      </c>
      <c r="H84" s="322">
        <f t="shared" si="3"/>
        <v>0</v>
      </c>
    </row>
    <row r="85" spans="1:8" hidden="1" outlineLevel="1" x14ac:dyDescent="0.2">
      <c r="A85" s="59" t="s">
        <v>430</v>
      </c>
      <c r="B85" s="322">
        <f t="shared" si="4"/>
        <v>612.5</v>
      </c>
      <c r="C85" s="59"/>
      <c r="D85" s="322">
        <f t="shared" si="0"/>
        <v>0</v>
      </c>
      <c r="E85" s="322">
        <v>350</v>
      </c>
      <c r="F85" s="322">
        <f t="shared" si="1"/>
        <v>0</v>
      </c>
      <c r="G85" s="322">
        <f t="shared" si="2"/>
        <v>0</v>
      </c>
      <c r="H85" s="322">
        <f t="shared" si="3"/>
        <v>0</v>
      </c>
    </row>
    <row r="86" spans="1:8" hidden="1" outlineLevel="1" x14ac:dyDescent="0.2">
      <c r="A86" s="323" t="s">
        <v>431</v>
      </c>
      <c r="B86" s="322">
        <f t="shared" si="4"/>
        <v>761.25</v>
      </c>
      <c r="C86" s="59"/>
      <c r="D86" s="322">
        <f t="shared" si="0"/>
        <v>0</v>
      </c>
      <c r="E86" s="324">
        <v>435</v>
      </c>
      <c r="F86" s="322">
        <f t="shared" si="1"/>
        <v>0</v>
      </c>
      <c r="G86" s="322">
        <f t="shared" si="2"/>
        <v>0</v>
      </c>
      <c r="H86" s="322">
        <f t="shared" si="3"/>
        <v>0</v>
      </c>
    </row>
    <row r="87" spans="1:8" hidden="1" outlineLevel="1" x14ac:dyDescent="0.2">
      <c r="A87" s="59" t="s">
        <v>432</v>
      </c>
      <c r="B87" s="322">
        <f t="shared" si="4"/>
        <v>901.25</v>
      </c>
      <c r="C87" s="59"/>
      <c r="D87" s="322">
        <f t="shared" si="0"/>
        <v>0</v>
      </c>
      <c r="E87" s="322">
        <v>515</v>
      </c>
      <c r="F87" s="322">
        <f t="shared" si="1"/>
        <v>0</v>
      </c>
      <c r="G87" s="322">
        <f t="shared" si="2"/>
        <v>0</v>
      </c>
      <c r="H87" s="322">
        <f t="shared" si="3"/>
        <v>0</v>
      </c>
    </row>
    <row r="88" spans="1:8" hidden="1" outlineLevel="1" x14ac:dyDescent="0.2">
      <c r="A88" s="59" t="s">
        <v>433</v>
      </c>
      <c r="B88" s="322">
        <f t="shared" si="4"/>
        <v>1085</v>
      </c>
      <c r="C88" s="59"/>
      <c r="D88" s="322">
        <f t="shared" si="0"/>
        <v>0</v>
      </c>
      <c r="E88" s="322">
        <v>620</v>
      </c>
      <c r="F88" s="322">
        <f t="shared" si="1"/>
        <v>0</v>
      </c>
      <c r="G88" s="322">
        <f t="shared" si="2"/>
        <v>0</v>
      </c>
      <c r="H88" s="322">
        <f>G88*0.5</f>
        <v>0</v>
      </c>
    </row>
    <row r="89" spans="1:8" hidden="1" outlineLevel="1" x14ac:dyDescent="0.2">
      <c r="A89" s="59" t="s">
        <v>434</v>
      </c>
      <c r="B89" s="322">
        <f t="shared" si="4"/>
        <v>1312.5</v>
      </c>
      <c r="C89" s="59"/>
      <c r="D89" s="322">
        <f t="shared" si="0"/>
        <v>0</v>
      </c>
      <c r="E89" s="322">
        <v>750</v>
      </c>
      <c r="F89" s="322">
        <f t="shared" si="1"/>
        <v>0</v>
      </c>
      <c r="G89" s="322">
        <f t="shared" si="2"/>
        <v>0</v>
      </c>
      <c r="H89" s="322">
        <f>G89*0.5</f>
        <v>0</v>
      </c>
    </row>
    <row r="90" spans="1:8" hidden="1" outlineLevel="1" x14ac:dyDescent="0.2">
      <c r="A90" s="59" t="s">
        <v>435</v>
      </c>
      <c r="B90" s="322">
        <f t="shared" si="4"/>
        <v>1487.5</v>
      </c>
      <c r="C90" s="59"/>
      <c r="D90" s="322">
        <f t="shared" si="0"/>
        <v>0</v>
      </c>
      <c r="E90" s="322">
        <v>850</v>
      </c>
      <c r="F90" s="322">
        <f t="shared" si="1"/>
        <v>0</v>
      </c>
      <c r="G90" s="322">
        <f t="shared" si="2"/>
        <v>0</v>
      </c>
      <c r="H90" s="322">
        <f>G90*0.5</f>
        <v>0</v>
      </c>
    </row>
    <row r="91" spans="1:8" hidden="1" outlineLevel="1" x14ac:dyDescent="0.2">
      <c r="A91" s="59" t="s">
        <v>436</v>
      </c>
      <c r="B91" s="322">
        <f t="shared" si="4"/>
        <v>1618.75</v>
      </c>
      <c r="C91" s="59"/>
      <c r="D91" s="322">
        <f t="shared" si="0"/>
        <v>0</v>
      </c>
      <c r="E91" s="322">
        <v>925</v>
      </c>
      <c r="F91" s="322">
        <f t="shared" si="1"/>
        <v>0</v>
      </c>
      <c r="G91" s="322">
        <f t="shared" si="2"/>
        <v>0</v>
      </c>
      <c r="H91" s="322">
        <f>G91*0.5</f>
        <v>0</v>
      </c>
    </row>
    <row r="92" spans="1:8" hidden="1" outlineLevel="1" x14ac:dyDescent="0.2">
      <c r="A92" s="59"/>
      <c r="B92" s="322"/>
      <c r="C92" s="59">
        <f>SUM(C81:C91)</f>
        <v>0</v>
      </c>
      <c r="D92" s="322">
        <f>SUM(D81:D91)</f>
        <v>0</v>
      </c>
      <c r="E92" s="322"/>
      <c r="F92" s="322">
        <f>SUM(F81:F91)</f>
        <v>0</v>
      </c>
      <c r="G92" s="322">
        <f>SUM(G81:G91)</f>
        <v>0</v>
      </c>
      <c r="H92" s="322">
        <f>SUM(H81:H91)</f>
        <v>0</v>
      </c>
    </row>
    <row r="93" spans="1:8" hidden="1" outlineLevel="1" x14ac:dyDescent="0.2">
      <c r="A93" s="59" t="s">
        <v>437</v>
      </c>
      <c r="B93" s="322"/>
      <c r="C93" s="59"/>
      <c r="D93" s="322" t="e">
        <f>+D92/C92</f>
        <v>#DIV/0!</v>
      </c>
      <c r="E93" s="322"/>
      <c r="F93" s="322"/>
      <c r="G93" s="322"/>
      <c r="H93" s="322" t="e">
        <f>+H92/C92</f>
        <v>#DIV/0!</v>
      </c>
    </row>
    <row r="94" spans="1:8" ht="25.5" hidden="1" outlineLevel="1" x14ac:dyDescent="0.2">
      <c r="A94" s="325" t="s">
        <v>438</v>
      </c>
      <c r="B94" s="321" t="s">
        <v>419</v>
      </c>
      <c r="C94" s="321" t="s">
        <v>439</v>
      </c>
      <c r="D94" s="59" t="s">
        <v>421</v>
      </c>
      <c r="E94" s="59" t="s">
        <v>440</v>
      </c>
      <c r="F94" s="59" t="s">
        <v>441</v>
      </c>
      <c r="G94" s="59" t="s">
        <v>424</v>
      </c>
      <c r="H94" s="321" t="s">
        <v>425</v>
      </c>
    </row>
    <row r="95" spans="1:8" hidden="1" outlineLevel="1" x14ac:dyDescent="0.2">
      <c r="A95" s="326"/>
      <c r="B95" s="59"/>
      <c r="C95" s="59"/>
      <c r="D95" s="322"/>
      <c r="E95" s="322"/>
      <c r="F95" s="59"/>
      <c r="G95" s="322"/>
      <c r="H95" s="322"/>
    </row>
    <row r="96" spans="1:8" hidden="1" outlineLevel="1" x14ac:dyDescent="0.2">
      <c r="A96" s="59" t="s">
        <v>442</v>
      </c>
      <c r="B96" s="327">
        <v>0</v>
      </c>
      <c r="C96" s="59"/>
      <c r="D96" s="322">
        <f t="shared" ref="D96:D104" si="5">B96*C96</f>
        <v>0</v>
      </c>
      <c r="E96" s="322">
        <v>0</v>
      </c>
      <c r="F96" s="322">
        <f t="shared" ref="F96:F104" si="6">E96*C96</f>
        <v>0</v>
      </c>
      <c r="G96" s="322">
        <f>F96*0.27</f>
        <v>0</v>
      </c>
      <c r="H96" s="322">
        <f>G96*0.5</f>
        <v>0</v>
      </c>
    </row>
    <row r="97" spans="1:8" hidden="1" outlineLevel="1" x14ac:dyDescent="0.2">
      <c r="A97" s="59" t="s">
        <v>443</v>
      </c>
      <c r="B97" s="322">
        <f>SUM(E97)</f>
        <v>163</v>
      </c>
      <c r="C97" s="323"/>
      <c r="D97" s="322">
        <f t="shared" si="5"/>
        <v>0</v>
      </c>
      <c r="E97" s="322">
        <v>163</v>
      </c>
      <c r="F97" s="322">
        <f t="shared" si="6"/>
        <v>0</v>
      </c>
      <c r="G97" s="322">
        <f t="shared" ref="G97:G104" si="7">F97*0.27</f>
        <v>0</v>
      </c>
      <c r="H97" s="322">
        <f t="shared" ref="H97:H104" si="8">G97*1.75</f>
        <v>0</v>
      </c>
    </row>
    <row r="98" spans="1:8" hidden="1" outlineLevel="1" x14ac:dyDescent="0.2">
      <c r="A98" s="59" t="s">
        <v>444</v>
      </c>
      <c r="B98" s="322">
        <f t="shared" ref="B98:B104" si="9">SUM(E98)</f>
        <v>195</v>
      </c>
      <c r="C98" s="323"/>
      <c r="D98" s="322">
        <f t="shared" si="5"/>
        <v>0</v>
      </c>
      <c r="E98" s="322">
        <v>195</v>
      </c>
      <c r="F98" s="322">
        <f t="shared" si="6"/>
        <v>0</v>
      </c>
      <c r="G98" s="322">
        <f t="shared" si="7"/>
        <v>0</v>
      </c>
      <c r="H98" s="322">
        <f t="shared" si="8"/>
        <v>0</v>
      </c>
    </row>
    <row r="99" spans="1:8" hidden="1" outlineLevel="1" x14ac:dyDescent="0.2">
      <c r="A99" s="59" t="s">
        <v>445</v>
      </c>
      <c r="B99" s="322">
        <f t="shared" si="9"/>
        <v>275</v>
      </c>
      <c r="C99" s="323"/>
      <c r="D99" s="322">
        <f t="shared" si="5"/>
        <v>0</v>
      </c>
      <c r="E99" s="322">
        <v>275</v>
      </c>
      <c r="F99" s="322">
        <f t="shared" si="6"/>
        <v>0</v>
      </c>
      <c r="G99" s="322">
        <f t="shared" si="7"/>
        <v>0</v>
      </c>
      <c r="H99" s="322">
        <f t="shared" si="8"/>
        <v>0</v>
      </c>
    </row>
    <row r="100" spans="1:8" hidden="1" outlineLevel="1" x14ac:dyDescent="0.2">
      <c r="A100" s="59" t="s">
        <v>446</v>
      </c>
      <c r="B100" s="322">
        <f t="shared" si="9"/>
        <v>375</v>
      </c>
      <c r="C100" s="323"/>
      <c r="D100" s="322">
        <f t="shared" si="5"/>
        <v>0</v>
      </c>
      <c r="E100" s="322">
        <v>375</v>
      </c>
      <c r="F100" s="322">
        <f t="shared" si="6"/>
        <v>0</v>
      </c>
      <c r="G100" s="322">
        <f t="shared" si="7"/>
        <v>0</v>
      </c>
      <c r="H100" s="322">
        <f t="shared" si="8"/>
        <v>0</v>
      </c>
    </row>
    <row r="101" spans="1:8" hidden="1" outlineLevel="1" x14ac:dyDescent="0.2">
      <c r="A101" s="323" t="s">
        <v>447</v>
      </c>
      <c r="B101" s="322">
        <f t="shared" si="9"/>
        <v>460</v>
      </c>
      <c r="C101" s="323"/>
      <c r="D101" s="322">
        <f t="shared" si="5"/>
        <v>0</v>
      </c>
      <c r="E101" s="324">
        <v>460</v>
      </c>
      <c r="F101" s="322">
        <f t="shared" si="6"/>
        <v>0</v>
      </c>
      <c r="G101" s="322">
        <f t="shared" si="7"/>
        <v>0</v>
      </c>
      <c r="H101" s="322">
        <f t="shared" si="8"/>
        <v>0</v>
      </c>
    </row>
    <row r="102" spans="1:8" hidden="1" outlineLevel="1" x14ac:dyDescent="0.2">
      <c r="A102" s="59" t="s">
        <v>448</v>
      </c>
      <c r="B102" s="322">
        <f t="shared" si="9"/>
        <v>510</v>
      </c>
      <c r="C102" s="323"/>
      <c r="D102" s="322">
        <f t="shared" si="5"/>
        <v>0</v>
      </c>
      <c r="E102" s="324">
        <v>510</v>
      </c>
      <c r="F102" s="322">
        <f t="shared" si="6"/>
        <v>0</v>
      </c>
      <c r="G102" s="322">
        <f t="shared" si="7"/>
        <v>0</v>
      </c>
      <c r="H102" s="322">
        <f t="shared" si="8"/>
        <v>0</v>
      </c>
    </row>
    <row r="103" spans="1:8" hidden="1" outlineLevel="1" x14ac:dyDescent="0.2">
      <c r="A103" s="59" t="s">
        <v>449</v>
      </c>
      <c r="B103" s="322">
        <f t="shared" si="9"/>
        <v>570</v>
      </c>
      <c r="C103" s="323"/>
      <c r="D103" s="322">
        <f t="shared" si="5"/>
        <v>0</v>
      </c>
      <c r="E103" s="324">
        <v>570</v>
      </c>
      <c r="F103" s="322">
        <f t="shared" si="6"/>
        <v>0</v>
      </c>
      <c r="G103" s="322">
        <f t="shared" si="7"/>
        <v>0</v>
      </c>
      <c r="H103" s="322">
        <f t="shared" si="8"/>
        <v>0</v>
      </c>
    </row>
    <row r="104" spans="1:8" hidden="1" outlineLevel="1" x14ac:dyDescent="0.2">
      <c r="A104" s="59" t="s">
        <v>450</v>
      </c>
      <c r="B104" s="322">
        <f t="shared" si="9"/>
        <v>625</v>
      </c>
      <c r="C104" s="323"/>
      <c r="D104" s="322">
        <f t="shared" si="5"/>
        <v>0</v>
      </c>
      <c r="E104" s="324">
        <v>625</v>
      </c>
      <c r="F104" s="322">
        <f t="shared" si="6"/>
        <v>0</v>
      </c>
      <c r="G104" s="322">
        <f t="shared" si="7"/>
        <v>0</v>
      </c>
      <c r="H104" s="322">
        <f t="shared" si="8"/>
        <v>0</v>
      </c>
    </row>
    <row r="105" spans="1:8" hidden="1" outlineLevel="1" x14ac:dyDescent="0.2">
      <c r="A105" s="59"/>
      <c r="B105" s="328"/>
      <c r="C105" s="323"/>
      <c r="D105" s="322">
        <f>SUM(D96:D104)</f>
        <v>0</v>
      </c>
      <c r="E105" s="324"/>
      <c r="F105" s="322">
        <f>SUM(F96:F104)</f>
        <v>0</v>
      </c>
      <c r="G105" s="322">
        <f>SUM(G96:G104)</f>
        <v>0</v>
      </c>
      <c r="H105" s="322">
        <f>SUM(H96:H104)</f>
        <v>0</v>
      </c>
    </row>
    <row r="106" spans="1:8" hidden="1" outlineLevel="1" x14ac:dyDescent="0.2">
      <c r="A106" s="59" t="s">
        <v>437</v>
      </c>
      <c r="B106" s="329"/>
      <c r="C106" s="59"/>
      <c r="D106" s="322" t="e">
        <f>+D105/C105</f>
        <v>#DIV/0!</v>
      </c>
      <c r="E106" s="330"/>
      <c r="F106" s="322"/>
      <c r="G106" s="322"/>
      <c r="H106" s="322" t="e">
        <f>+H105/C105</f>
        <v>#DIV/0!</v>
      </c>
    </row>
    <row r="107" spans="1:8" ht="25.5" hidden="1" outlineLevel="1" x14ac:dyDescent="0.2">
      <c r="A107" s="218" t="s">
        <v>40</v>
      </c>
      <c r="B107" s="321" t="s">
        <v>419</v>
      </c>
      <c r="C107" s="321" t="s">
        <v>451</v>
      </c>
      <c r="D107" s="59" t="s">
        <v>421</v>
      </c>
      <c r="E107" s="59" t="s">
        <v>452</v>
      </c>
      <c r="F107" s="59" t="s">
        <v>453</v>
      </c>
      <c r="G107" s="59" t="s">
        <v>424</v>
      </c>
      <c r="H107" s="321" t="s">
        <v>425</v>
      </c>
    </row>
    <row r="108" spans="1:8" hidden="1" outlineLevel="1" x14ac:dyDescent="0.2">
      <c r="A108" s="59" t="s">
        <v>454</v>
      </c>
      <c r="B108" s="330">
        <f>SUM(E108)</f>
        <v>350</v>
      </c>
      <c r="C108" s="59">
        <v>0</v>
      </c>
      <c r="D108" s="322">
        <f>B108*C108</f>
        <v>0</v>
      </c>
      <c r="E108" s="330">
        <v>350</v>
      </c>
      <c r="F108" s="322">
        <f>E108*C108</f>
        <v>0</v>
      </c>
      <c r="G108" s="322">
        <f>F108*0.27</f>
        <v>0</v>
      </c>
      <c r="H108" s="322">
        <f>G108*1.75</f>
        <v>0</v>
      </c>
    </row>
    <row r="109" spans="1:8" hidden="1" outlineLevel="1" x14ac:dyDescent="0.2">
      <c r="A109" s="59" t="s">
        <v>455</v>
      </c>
      <c r="B109" s="330">
        <f>SUM(E109)</f>
        <v>500</v>
      </c>
      <c r="C109" s="59">
        <v>0</v>
      </c>
      <c r="D109" s="322">
        <f>B109*C109</f>
        <v>0</v>
      </c>
      <c r="E109" s="330">
        <v>500</v>
      </c>
      <c r="F109" s="322">
        <f>E109*C109</f>
        <v>0</v>
      </c>
      <c r="G109" s="322">
        <f>F109*0.27</f>
        <v>0</v>
      </c>
      <c r="H109" s="322">
        <f>G109*1.75</f>
        <v>0</v>
      </c>
    </row>
    <row r="110" spans="1:8" hidden="1" outlineLevel="1" x14ac:dyDescent="0.2">
      <c r="A110" s="59" t="s">
        <v>456</v>
      </c>
      <c r="B110" s="330">
        <f>SUM(E110)</f>
        <v>700</v>
      </c>
      <c r="C110" s="59">
        <v>0</v>
      </c>
      <c r="D110" s="322">
        <f>B110*C110</f>
        <v>0</v>
      </c>
      <c r="E110" s="330">
        <v>700</v>
      </c>
      <c r="F110" s="322">
        <f>E110*C110</f>
        <v>0</v>
      </c>
      <c r="G110" s="322">
        <f>F110*0.27</f>
        <v>0</v>
      </c>
      <c r="H110" s="322">
        <f>G110*1.75</f>
        <v>0</v>
      </c>
    </row>
    <row r="111" spans="1:8" hidden="1" outlineLevel="1" x14ac:dyDescent="0.2">
      <c r="A111" s="59" t="s">
        <v>457</v>
      </c>
      <c r="B111" s="330">
        <f>SUM(E111)</f>
        <v>850</v>
      </c>
      <c r="C111" s="59">
        <v>0</v>
      </c>
      <c r="D111" s="322">
        <f>B111*C111</f>
        <v>0</v>
      </c>
      <c r="E111" s="322">
        <v>850</v>
      </c>
      <c r="F111" s="322">
        <f>E111*C111</f>
        <v>0</v>
      </c>
      <c r="G111" s="322">
        <f>F111*0.27</f>
        <v>0</v>
      </c>
      <c r="H111" s="322">
        <f>G111*1.75</f>
        <v>0</v>
      </c>
    </row>
    <row r="112" spans="1:8" hidden="1" outlineLevel="1" x14ac:dyDescent="0.2">
      <c r="A112" s="59"/>
      <c r="B112" s="59"/>
      <c r="C112" s="59">
        <f>SUM(C108:C111)</f>
        <v>0</v>
      </c>
      <c r="D112" s="331">
        <f>SUM(D108:D111)</f>
        <v>0</v>
      </c>
      <c r="E112" s="331"/>
      <c r="F112" s="331">
        <f>SUM(F108:F111)</f>
        <v>0</v>
      </c>
      <c r="G112" s="331">
        <f>SUM(G108:G111)</f>
        <v>0</v>
      </c>
      <c r="H112" s="322">
        <f>G112*1.75</f>
        <v>0</v>
      </c>
    </row>
    <row r="113" spans="1:8" hidden="1" outlineLevel="1" x14ac:dyDescent="0.2">
      <c r="A113" s="59"/>
      <c r="B113" s="59"/>
      <c r="C113" s="59">
        <f>SUM(C108:C112)</f>
        <v>0</v>
      </c>
      <c r="D113" s="59">
        <f>SUM(D108:D112)</f>
        <v>0</v>
      </c>
      <c r="E113" s="331"/>
      <c r="F113" s="59">
        <f>SUM(F108:F112)</f>
        <v>0</v>
      </c>
      <c r="G113" s="59">
        <f>SUM(G108:G112)</f>
        <v>0</v>
      </c>
      <c r="H113" s="59">
        <f>SUM(H108:H112)</f>
        <v>0</v>
      </c>
    </row>
    <row r="114" spans="1:8" hidden="1" outlineLevel="1" x14ac:dyDescent="0.2">
      <c r="A114" s="59"/>
      <c r="B114" s="59"/>
      <c r="C114" s="59"/>
      <c r="D114" s="59"/>
      <c r="E114" s="59"/>
      <c r="F114" s="59"/>
      <c r="G114" s="59"/>
      <c r="H114" s="59"/>
    </row>
    <row r="115" spans="1:8" hidden="1" outlineLevel="1" x14ac:dyDescent="0.2">
      <c r="A115" s="59" t="s">
        <v>289</v>
      </c>
      <c r="B115" s="322"/>
      <c r="C115" s="59"/>
      <c r="D115" s="330"/>
      <c r="E115" s="59"/>
      <c r="F115" s="59"/>
      <c r="G115" s="59"/>
      <c r="H115" s="59"/>
    </row>
    <row r="116" spans="1:8" hidden="1" outlineLevel="1" x14ac:dyDescent="0.2">
      <c r="A116" s="59" t="s">
        <v>458</v>
      </c>
      <c r="B116" s="322">
        <f>D92+D105+D112</f>
        <v>0</v>
      </c>
      <c r="C116" s="59"/>
      <c r="D116" s="330"/>
      <c r="E116" s="59"/>
      <c r="F116" s="59"/>
      <c r="G116" s="59"/>
      <c r="H116" s="59"/>
    </row>
    <row r="117" spans="1:8" hidden="1" outlineLevel="1" x14ac:dyDescent="0.2">
      <c r="A117" s="59" t="s">
        <v>459</v>
      </c>
      <c r="B117" s="322">
        <f>H92+H105+H112</f>
        <v>0</v>
      </c>
      <c r="C117" s="59"/>
      <c r="D117" s="330"/>
      <c r="E117" s="59"/>
      <c r="F117" s="59" t="s">
        <v>460</v>
      </c>
      <c r="G117" s="59"/>
      <c r="H117" s="331">
        <f>F92+G92+F105+G105+F112+G112</f>
        <v>0</v>
      </c>
    </row>
    <row r="118" spans="1:8" hidden="1" outlineLevel="1" x14ac:dyDescent="0.2">
      <c r="A118" s="59" t="s">
        <v>292</v>
      </c>
      <c r="B118" s="322"/>
      <c r="C118" s="59"/>
      <c r="D118" s="330"/>
      <c r="E118" s="59"/>
      <c r="F118" s="59"/>
      <c r="G118" s="59"/>
      <c r="H118" s="59"/>
    </row>
    <row r="119" spans="1:8" hidden="1" outlineLevel="1" x14ac:dyDescent="0.2">
      <c r="A119" s="59" t="s">
        <v>461</v>
      </c>
      <c r="B119" s="322"/>
      <c r="C119" s="59"/>
      <c r="D119" s="330"/>
      <c r="E119" s="59"/>
      <c r="F119" s="59"/>
      <c r="G119" s="59"/>
      <c r="H119" s="59"/>
    </row>
    <row r="120" spans="1:8" hidden="1" outlineLevel="1" x14ac:dyDescent="0.2">
      <c r="A120" s="59" t="s">
        <v>343</v>
      </c>
      <c r="B120" s="322"/>
      <c r="C120" s="59"/>
      <c r="D120" s="330"/>
      <c r="E120" s="59"/>
      <c r="F120" s="59"/>
      <c r="G120" s="59"/>
      <c r="H120" s="59"/>
    </row>
    <row r="121" spans="1:8" hidden="1" outlineLevel="1" x14ac:dyDescent="0.2">
      <c r="A121" s="59" t="s">
        <v>293</v>
      </c>
      <c r="B121" s="322"/>
      <c r="C121" s="59"/>
      <c r="D121" s="330"/>
      <c r="E121" s="59"/>
      <c r="F121" s="59"/>
      <c r="G121" s="59"/>
      <c r="H121" s="59"/>
    </row>
    <row r="122" spans="1:8" hidden="1" outlineLevel="1" x14ac:dyDescent="0.2">
      <c r="A122" s="59"/>
      <c r="B122" s="331">
        <f>SUM(B115:B121)</f>
        <v>0</v>
      </c>
      <c r="C122" s="59"/>
      <c r="D122" s="331"/>
      <c r="E122" s="59"/>
      <c r="F122" s="59"/>
      <c r="G122" s="59"/>
      <c r="H122" s="59"/>
    </row>
    <row r="123" spans="1:8" collapsed="1" x14ac:dyDescent="0.2"/>
  </sheetData>
  <sheetProtection algorithmName="SHA-512" hashValue="W02zIzmCo/Bt3eIuq76lIDR4eD5WJ7yeLcft2rQ9vFcH9F0pjoUkcKbOTb22gJ9HC/vbjSoBOjzngYoi9ovqVw==" saltValue="RU5wrhiSmYwaE07jdDaRtA==" spinCount="100000" sheet="1" formatCells="0" formatColumns="0" formatRows="0"/>
  <mergeCells count="5">
    <mergeCell ref="A67:H69"/>
    <mergeCell ref="A71:H73"/>
    <mergeCell ref="A75:H77"/>
    <mergeCell ref="G11:H11"/>
    <mergeCell ref="G12:H12"/>
  </mergeCells>
  <dataValidations count="2">
    <dataValidation type="whole" allowBlank="1" showInputMessage="1" showErrorMessage="1" error="Enter whole number without decimals" sqref="D33 D35" xr:uid="{00000000-0002-0000-3100-000000000000}">
      <formula1>0</formula1>
      <formula2>20000</formula2>
    </dataValidation>
    <dataValidation type="whole" allowBlank="1" showInputMessage="1" showErrorMessage="1" error="Enter a value between 1 and 13" sqref="G10" xr:uid="{00000000-0002-0000-3100-000001000000}">
      <formula1>1</formula1>
      <formula2>13</formula2>
    </dataValidation>
  </dataValidations>
  <hyperlinks>
    <hyperlink ref="A1" location="'PR sum'!A1" display="Payroll Summary" xr:uid="{00000000-0004-0000-3100-000000000000}"/>
    <hyperlink ref="A2" location="PL!A1" display="P&amp;L" xr:uid="{00000000-0004-0000-3100-000001000000}"/>
  </hyperlinks>
  <printOptions horizontalCentered="1"/>
  <pageMargins left="0.25" right="0.28999999999999998" top="0.56000000000000005" bottom="0.25" header="0.22" footer="0.5"/>
  <pageSetup orientation="portrait" r:id="rId1"/>
  <headerFooter alignWithMargins="0"/>
  <rowBreaks count="1" manualBreakCount="1">
    <brk id="54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I123"/>
  <sheetViews>
    <sheetView workbookViewId="0"/>
  </sheetViews>
  <sheetFormatPr defaultColWidth="9.140625" defaultRowHeight="12.75" outlineLevelRow="1" x14ac:dyDescent="0.2"/>
  <cols>
    <col min="1" max="1" width="11.5703125" customWidth="1"/>
    <col min="2" max="2" width="10.28515625" bestFit="1" customWidth="1"/>
    <col min="5" max="5" width="13.42578125" customWidth="1"/>
    <col min="6" max="6" width="6.28515625" customWidth="1"/>
    <col min="7" max="7" width="14.28515625" style="50" customWidth="1"/>
    <col min="8" max="8" width="12.7109375" customWidth="1"/>
    <col min="9" max="9" width="0" hidden="1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326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hidden="1" x14ac:dyDescent="0.2">
      <c r="E6" s="127"/>
      <c r="F6" s="127"/>
    </row>
    <row r="7" spans="1:9" hidden="1" x14ac:dyDescent="0.2">
      <c r="E7" s="127"/>
      <c r="F7" s="127"/>
    </row>
    <row r="8" spans="1:9" x14ac:dyDescent="0.2">
      <c r="E8" s="127"/>
      <c r="F8" s="127"/>
    </row>
    <row r="9" spans="1:9" x14ac:dyDescent="0.2">
      <c r="A9" t="s">
        <v>328</v>
      </c>
      <c r="B9" s="123"/>
      <c r="C9" s="129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12.75" customHeight="1" x14ac:dyDescent="0.2">
      <c r="E11" s="127"/>
      <c r="F11" s="127"/>
      <c r="G11" s="351" t="s">
        <v>462</v>
      </c>
      <c r="H11" s="351"/>
      <c r="I11" s="351"/>
    </row>
    <row r="12" spans="1:9" x14ac:dyDescent="0.2">
      <c r="A12" s="126" t="s">
        <v>332</v>
      </c>
      <c r="B12" s="104"/>
      <c r="C12" s="132"/>
      <c r="E12" s="127"/>
      <c r="F12" s="127"/>
      <c r="G12" s="351"/>
      <c r="H12" s="351"/>
      <c r="I12" s="351"/>
    </row>
    <row r="13" spans="1:9" x14ac:dyDescent="0.2">
      <c r="E13" s="127"/>
      <c r="F13" s="127"/>
      <c r="G13" s="351"/>
      <c r="H13" s="351"/>
      <c r="I13" s="351"/>
    </row>
    <row r="14" spans="1:9" x14ac:dyDescent="0.2">
      <c r="E14" s="127"/>
      <c r="F14" s="127"/>
      <c r="G14" s="351"/>
      <c r="H14" s="351"/>
      <c r="I14" s="351"/>
    </row>
    <row r="15" spans="1:9" x14ac:dyDescent="0.2">
      <c r="A15" t="s">
        <v>334</v>
      </c>
      <c r="B15" s="122" t="s">
        <v>6</v>
      </c>
      <c r="C15" s="129"/>
      <c r="D15" s="129"/>
      <c r="E15" s="127"/>
      <c r="F15" s="127"/>
    </row>
    <row r="16" spans="1:9" x14ac:dyDescent="0.2">
      <c r="E16" s="127"/>
      <c r="F16" s="127"/>
    </row>
    <row r="17" spans="1:8" hidden="1" x14ac:dyDescent="0.2">
      <c r="E17" s="127"/>
      <c r="F17" s="127"/>
    </row>
    <row r="18" spans="1:8" hidden="1" x14ac:dyDescent="0.2">
      <c r="E18" s="134"/>
      <c r="F18" s="134"/>
    </row>
    <row r="19" spans="1:8" ht="13.5" thickBot="1" x14ac:dyDescent="0.25">
      <c r="E19" s="134"/>
      <c r="F19" s="134"/>
      <c r="G19" s="136" t="s">
        <v>337</v>
      </c>
    </row>
    <row r="20" spans="1:8" ht="7.5" customHeight="1" x14ac:dyDescent="0.2">
      <c r="A20" s="151"/>
      <c r="B20" s="151"/>
      <c r="C20" s="151"/>
      <c r="D20" s="151"/>
      <c r="E20" s="155"/>
      <c r="F20" s="155"/>
      <c r="G20" s="153"/>
    </row>
    <row r="21" spans="1:8" hidden="1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152"/>
      <c r="F22" s="152"/>
      <c r="G22" s="74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156"/>
      <c r="F24" s="156"/>
      <c r="G24" s="74"/>
      <c r="H24" s="218" t="s">
        <v>338</v>
      </c>
    </row>
    <row r="25" spans="1:8" x14ac:dyDescent="0.2">
      <c r="A25" s="151"/>
      <c r="B25" s="151"/>
      <c r="C25" s="151"/>
      <c r="D25" s="154"/>
      <c r="E25" s="157"/>
      <c r="F25" s="157"/>
      <c r="G25" s="153"/>
    </row>
    <row r="26" spans="1:8" x14ac:dyDescent="0.2">
      <c r="A26" s="151"/>
      <c r="B26" s="151"/>
      <c r="C26" s="151"/>
      <c r="D26" s="162"/>
      <c r="E26" s="152"/>
      <c r="F26" s="157"/>
      <c r="G26" s="153"/>
    </row>
    <row r="27" spans="1:8" x14ac:dyDescent="0.2">
      <c r="A27" s="151"/>
      <c r="B27" s="151"/>
      <c r="C27" s="151"/>
      <c r="D27" s="151"/>
      <c r="E27" s="152"/>
      <c r="F27" s="152"/>
      <c r="G27" s="153"/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 t="s">
        <v>411</v>
      </c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1" t="s">
        <v>412</v>
      </c>
      <c r="E30" s="152" t="s">
        <v>413</v>
      </c>
      <c r="F30" s="152"/>
      <c r="G30" s="153"/>
    </row>
    <row r="31" spans="1:8" x14ac:dyDescent="0.2">
      <c r="A31" s="151"/>
      <c r="B31" s="151"/>
      <c r="C31" s="151"/>
      <c r="D31" s="165" t="s">
        <v>414</v>
      </c>
      <c r="E31" s="159" t="s">
        <v>415</v>
      </c>
      <c r="F31" s="152"/>
      <c r="G31" s="153"/>
    </row>
    <row r="32" spans="1:8" ht="5.25" customHeight="1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341</v>
      </c>
      <c r="B33" s="151"/>
      <c r="C33" s="151"/>
      <c r="D33" s="318"/>
      <c r="E33" s="76"/>
      <c r="F33" s="152"/>
      <c r="G33" s="153">
        <f>D33*E33</f>
        <v>0</v>
      </c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 t="s">
        <v>342</v>
      </c>
      <c r="B35" s="151"/>
      <c r="C35" s="151"/>
      <c r="D35" s="318"/>
      <c r="E35" s="76"/>
      <c r="F35" s="152"/>
      <c r="G35" s="153">
        <f>D35*E35</f>
        <v>0</v>
      </c>
    </row>
    <row r="36" spans="1:7" x14ac:dyDescent="0.2">
      <c r="A36" s="151"/>
      <c r="B36" s="151"/>
      <c r="C36" s="151"/>
      <c r="D36" s="151"/>
      <c r="E36" s="152"/>
      <c r="F36" s="152"/>
      <c r="G36" s="153"/>
    </row>
    <row r="37" spans="1:7" x14ac:dyDescent="0.2">
      <c r="A37" s="151" t="s">
        <v>416</v>
      </c>
      <c r="B37" s="151"/>
      <c r="C37" s="151"/>
      <c r="D37" s="151"/>
      <c r="E37" s="152"/>
      <c r="F37" s="152"/>
      <c r="G37" s="74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/>
      <c r="B39" s="151"/>
      <c r="C39" s="151"/>
      <c r="D39" s="151"/>
      <c r="E39" s="152"/>
      <c r="F39" s="152"/>
      <c r="G39" s="153"/>
    </row>
    <row r="40" spans="1:7" x14ac:dyDescent="0.2">
      <c r="A40" s="151" t="s">
        <v>292</v>
      </c>
      <c r="B40" s="151"/>
      <c r="C40" s="151"/>
      <c r="D40" s="151"/>
      <c r="E40" s="152"/>
      <c r="F40" s="152"/>
      <c r="G40" s="74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x14ac:dyDescent="0.2">
      <c r="A43" s="151" t="s">
        <v>343</v>
      </c>
      <c r="B43" s="151"/>
      <c r="C43" s="151"/>
      <c r="D43" s="151"/>
      <c r="E43" s="152"/>
      <c r="F43" s="152"/>
      <c r="G43" s="74"/>
    </row>
    <row r="44" spans="1:7" x14ac:dyDescent="0.2">
      <c r="A44" s="151"/>
      <c r="B44" s="151"/>
      <c r="C44" s="151"/>
      <c r="D44" s="151"/>
      <c r="E44" s="152"/>
      <c r="F44" s="152"/>
      <c r="G44" s="153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 t="s">
        <v>293</v>
      </c>
      <c r="B46" s="151"/>
      <c r="C46" s="151"/>
      <c r="D46" s="151"/>
      <c r="E46" s="152"/>
      <c r="F46" s="152"/>
      <c r="G46" s="74"/>
    </row>
    <row r="47" spans="1:7" x14ac:dyDescent="0.2">
      <c r="A47" s="151"/>
      <c r="B47" s="151"/>
      <c r="C47" s="151"/>
      <c r="D47" s="151"/>
      <c r="E47" s="152"/>
      <c r="F47" s="152"/>
      <c r="G47" s="153"/>
    </row>
    <row r="48" spans="1:7" x14ac:dyDescent="0.2">
      <c r="A48" s="151"/>
      <c r="B48" s="151"/>
      <c r="C48" s="151"/>
      <c r="D48" s="151"/>
      <c r="E48" s="152"/>
      <c r="F48" s="152"/>
      <c r="G48" s="153"/>
    </row>
    <row r="49" spans="1:7" x14ac:dyDescent="0.2">
      <c r="E49" s="127"/>
      <c r="F49" s="127"/>
    </row>
    <row r="50" spans="1:7" ht="13.5" thickBot="1" x14ac:dyDescent="0.25">
      <c r="A50" s="126" t="s">
        <v>417</v>
      </c>
      <c r="C50">
        <f>+D2</f>
        <v>2025</v>
      </c>
      <c r="E50" s="127"/>
      <c r="F50" s="127"/>
      <c r="G50" s="139">
        <f>SUM(G24:G49)</f>
        <v>0</v>
      </c>
    </row>
    <row r="51" spans="1:7" ht="13.5" thickTop="1" x14ac:dyDescent="0.2">
      <c r="E51" s="127"/>
      <c r="F51" s="127"/>
    </row>
    <row r="52" spans="1:7" ht="8.25" customHeight="1" x14ac:dyDescent="0.2">
      <c r="E52" s="127"/>
      <c r="F52" s="127"/>
    </row>
    <row r="53" spans="1:7" ht="7.5" customHeight="1" x14ac:dyDescent="0.2">
      <c r="E53" s="127"/>
      <c r="F53" s="127"/>
    </row>
    <row r="54" spans="1:7" ht="13.5" thickBot="1" x14ac:dyDescent="0.25">
      <c r="A54" s="126" t="s">
        <v>345</v>
      </c>
      <c r="C54">
        <f>+C50-1</f>
        <v>2024</v>
      </c>
      <c r="E54" s="127"/>
      <c r="F54" s="127"/>
      <c r="G54" s="75"/>
    </row>
    <row r="55" spans="1:7" ht="13.5" thickTop="1" x14ac:dyDescent="0.2">
      <c r="A55" s="126"/>
      <c r="E55" s="127"/>
      <c r="F55" s="127"/>
    </row>
    <row r="56" spans="1:7" hidden="1" x14ac:dyDescent="0.2">
      <c r="A56" s="126"/>
      <c r="E56" s="127"/>
      <c r="F56" s="127"/>
    </row>
    <row r="57" spans="1:7" hidden="1" x14ac:dyDescent="0.2">
      <c r="A57" s="126"/>
      <c r="E57" s="127"/>
      <c r="F57" s="127"/>
    </row>
    <row r="58" spans="1:7" hidden="1" x14ac:dyDescent="0.2">
      <c r="A58" s="126"/>
      <c r="E58" s="127"/>
      <c r="F58" s="127"/>
    </row>
    <row r="59" spans="1:7" hidden="1" x14ac:dyDescent="0.2">
      <c r="A59" s="126"/>
      <c r="E59" s="127"/>
      <c r="F59" s="127"/>
    </row>
    <row r="60" spans="1:7" hidden="1" x14ac:dyDescent="0.2">
      <c r="A60" s="126"/>
      <c r="E60" s="127"/>
      <c r="F60" s="127"/>
    </row>
    <row r="61" spans="1:7" hidden="1" x14ac:dyDescent="0.2"/>
    <row r="62" spans="1:7" hidden="1" x14ac:dyDescent="0.2"/>
    <row r="63" spans="1:7" ht="15" x14ac:dyDescent="0.25">
      <c r="A63" s="140" t="s">
        <v>328</v>
      </c>
      <c r="B63" s="141">
        <f>+B9</f>
        <v>0</v>
      </c>
      <c r="C63" s="142"/>
      <c r="D63" s="142"/>
      <c r="E63" s="142"/>
    </row>
    <row r="64" spans="1:7" ht="10.5" customHeight="1" x14ac:dyDescent="0.2"/>
    <row r="65" spans="1:8" hidden="1" x14ac:dyDescent="0.2"/>
    <row r="66" spans="1:8" ht="18.75" x14ac:dyDescent="0.3">
      <c r="A66" s="143" t="s">
        <v>346</v>
      </c>
    </row>
    <row r="67" spans="1:8" ht="60.75" customHeight="1" x14ac:dyDescent="0.2">
      <c r="A67" s="349"/>
      <c r="B67" s="349"/>
      <c r="C67" s="349"/>
      <c r="D67" s="349"/>
      <c r="E67" s="349"/>
      <c r="F67" s="349"/>
      <c r="G67" s="349"/>
      <c r="H67" s="349"/>
    </row>
    <row r="68" spans="1:8" ht="60.75" customHeight="1" x14ac:dyDescent="0.2">
      <c r="A68" s="349"/>
      <c r="B68" s="349"/>
      <c r="C68" s="349"/>
      <c r="D68" s="349"/>
      <c r="E68" s="349"/>
      <c r="F68" s="349"/>
      <c r="G68" s="349"/>
      <c r="H68" s="349"/>
    </row>
    <row r="69" spans="1:8" ht="60.75" customHeight="1" x14ac:dyDescent="0.2">
      <c r="A69" s="349"/>
      <c r="B69" s="349"/>
      <c r="C69" s="349"/>
      <c r="D69" s="349"/>
      <c r="E69" s="349"/>
      <c r="F69" s="349"/>
      <c r="G69" s="349"/>
      <c r="H69" s="349"/>
    </row>
    <row r="70" spans="1:8" ht="18.75" x14ac:dyDescent="0.3">
      <c r="A70" s="143" t="s">
        <v>347</v>
      </c>
    </row>
    <row r="71" spans="1:8" ht="58.5" customHeight="1" x14ac:dyDescent="0.2">
      <c r="A71" s="349"/>
      <c r="B71" s="349"/>
      <c r="C71" s="349"/>
      <c r="D71" s="349"/>
      <c r="E71" s="349"/>
      <c r="F71" s="349"/>
      <c r="G71" s="349"/>
      <c r="H71" s="349"/>
    </row>
    <row r="72" spans="1:8" ht="58.5" customHeight="1" x14ac:dyDescent="0.2">
      <c r="A72" s="349"/>
      <c r="B72" s="349"/>
      <c r="C72" s="349"/>
      <c r="D72" s="349"/>
      <c r="E72" s="349"/>
      <c r="F72" s="349"/>
      <c r="G72" s="349"/>
      <c r="H72" s="349"/>
    </row>
    <row r="73" spans="1:8" ht="58.5" customHeight="1" x14ac:dyDescent="0.2">
      <c r="A73" s="349"/>
      <c r="B73" s="349"/>
      <c r="C73" s="349"/>
      <c r="D73" s="349"/>
      <c r="E73" s="349"/>
      <c r="F73" s="349"/>
      <c r="G73" s="349"/>
      <c r="H73" s="349"/>
    </row>
    <row r="74" spans="1:8" ht="18.75" x14ac:dyDescent="0.3">
      <c r="A74" s="143" t="s">
        <v>348</v>
      </c>
    </row>
    <row r="75" spans="1:8" ht="60" customHeight="1" x14ac:dyDescent="0.2">
      <c r="A75" s="349"/>
      <c r="B75" s="349"/>
      <c r="C75" s="349"/>
      <c r="D75" s="349"/>
      <c r="E75" s="349"/>
      <c r="F75" s="349"/>
      <c r="G75" s="349"/>
      <c r="H75" s="349"/>
    </row>
    <row r="76" spans="1:8" ht="60" customHeight="1" x14ac:dyDescent="0.2">
      <c r="A76" s="349"/>
      <c r="B76" s="349"/>
      <c r="C76" s="349"/>
      <c r="D76" s="349"/>
      <c r="E76" s="349"/>
      <c r="F76" s="349"/>
      <c r="G76" s="349"/>
      <c r="H76" s="349"/>
    </row>
    <row r="77" spans="1:8" ht="60" customHeight="1" x14ac:dyDescent="0.2">
      <c r="A77" s="349"/>
      <c r="B77" s="349"/>
      <c r="C77" s="349"/>
      <c r="D77" s="349"/>
      <c r="E77" s="349"/>
      <c r="F77" s="349"/>
      <c r="G77" s="349"/>
      <c r="H77" s="349"/>
    </row>
    <row r="78" spans="1:8" hidden="1" outlineLevel="1" x14ac:dyDescent="0.2"/>
    <row r="79" spans="1:8" ht="25.5" hidden="1" outlineLevel="1" x14ac:dyDescent="0.2">
      <c r="A79" s="218" t="s">
        <v>418</v>
      </c>
      <c r="B79" s="321" t="s">
        <v>419</v>
      </c>
      <c r="C79" s="321" t="s">
        <v>420</v>
      </c>
      <c r="D79" s="59" t="s">
        <v>421</v>
      </c>
      <c r="E79" s="59" t="s">
        <v>422</v>
      </c>
      <c r="F79" s="59" t="s">
        <v>423</v>
      </c>
      <c r="G79" s="59" t="s">
        <v>424</v>
      </c>
      <c r="H79" s="321" t="s">
        <v>425</v>
      </c>
    </row>
    <row r="80" spans="1:8" hidden="1" outlineLevel="1" x14ac:dyDescent="0.2">
      <c r="A80" s="223"/>
      <c r="B80" s="59"/>
      <c r="C80" s="59"/>
      <c r="D80" s="322"/>
      <c r="E80" s="322"/>
      <c r="F80" s="59"/>
      <c r="G80" s="322"/>
      <c r="H80" s="322"/>
    </row>
    <row r="81" spans="1:8" hidden="1" outlineLevel="1" x14ac:dyDescent="0.2">
      <c r="A81" s="59" t="s">
        <v>426</v>
      </c>
      <c r="B81" s="322">
        <v>165</v>
      </c>
      <c r="C81" s="59"/>
      <c r="D81" s="322">
        <f t="shared" ref="D81:D91" si="0">B81*C81</f>
        <v>0</v>
      </c>
      <c r="E81" s="322">
        <v>165</v>
      </c>
      <c r="F81" s="322">
        <f>E81*C81</f>
        <v>0</v>
      </c>
      <c r="G81" s="322">
        <f>F81*0.27</f>
        <v>0</v>
      </c>
      <c r="H81" s="322">
        <f>G81*1.75</f>
        <v>0</v>
      </c>
    </row>
    <row r="82" spans="1:8" hidden="1" outlineLevel="1" x14ac:dyDescent="0.2">
      <c r="A82" s="59" t="s">
        <v>427</v>
      </c>
      <c r="B82" s="322">
        <f>SUM(E82*1.75)</f>
        <v>318.5</v>
      </c>
      <c r="C82" s="59"/>
      <c r="D82" s="322">
        <f t="shared" si="0"/>
        <v>0</v>
      </c>
      <c r="E82" s="322">
        <v>182</v>
      </c>
      <c r="F82" s="322">
        <f t="shared" ref="F82:F91" si="1">E82*C82</f>
        <v>0</v>
      </c>
      <c r="G82" s="322">
        <f t="shared" ref="G82:G91" si="2">F82*0.27</f>
        <v>0</v>
      </c>
      <c r="H82" s="322">
        <f t="shared" ref="H82:H87" si="3">G82*1.75</f>
        <v>0</v>
      </c>
    </row>
    <row r="83" spans="1:8" hidden="1" outlineLevel="1" x14ac:dyDescent="0.2">
      <c r="A83" s="59" t="s">
        <v>428</v>
      </c>
      <c r="B83" s="322">
        <f t="shared" ref="B83:B91" si="4">SUM(E83*1.75)</f>
        <v>385</v>
      </c>
      <c r="C83" s="59"/>
      <c r="D83" s="322">
        <f t="shared" si="0"/>
        <v>0</v>
      </c>
      <c r="E83" s="322">
        <v>220</v>
      </c>
      <c r="F83" s="322">
        <f t="shared" si="1"/>
        <v>0</v>
      </c>
      <c r="G83" s="322">
        <f t="shared" si="2"/>
        <v>0</v>
      </c>
      <c r="H83" s="322">
        <f t="shared" si="3"/>
        <v>0</v>
      </c>
    </row>
    <row r="84" spans="1:8" hidden="1" outlineLevel="1" x14ac:dyDescent="0.2">
      <c r="A84" s="59" t="s">
        <v>429</v>
      </c>
      <c r="B84" s="322">
        <f t="shared" si="4"/>
        <v>490</v>
      </c>
      <c r="C84" s="59"/>
      <c r="D84" s="322">
        <f t="shared" si="0"/>
        <v>0</v>
      </c>
      <c r="E84" s="322">
        <v>280</v>
      </c>
      <c r="F84" s="322">
        <f t="shared" si="1"/>
        <v>0</v>
      </c>
      <c r="G84" s="322">
        <f t="shared" si="2"/>
        <v>0</v>
      </c>
      <c r="H84" s="322">
        <f t="shared" si="3"/>
        <v>0</v>
      </c>
    </row>
    <row r="85" spans="1:8" hidden="1" outlineLevel="1" x14ac:dyDescent="0.2">
      <c r="A85" s="59" t="s">
        <v>430</v>
      </c>
      <c r="B85" s="322">
        <f t="shared" si="4"/>
        <v>612.5</v>
      </c>
      <c r="C85" s="59"/>
      <c r="D85" s="322">
        <f t="shared" si="0"/>
        <v>0</v>
      </c>
      <c r="E85" s="322">
        <v>350</v>
      </c>
      <c r="F85" s="322">
        <f t="shared" si="1"/>
        <v>0</v>
      </c>
      <c r="G85" s="322">
        <f t="shared" si="2"/>
        <v>0</v>
      </c>
      <c r="H85" s="322">
        <f t="shared" si="3"/>
        <v>0</v>
      </c>
    </row>
    <row r="86" spans="1:8" hidden="1" outlineLevel="1" x14ac:dyDescent="0.2">
      <c r="A86" s="323" t="s">
        <v>431</v>
      </c>
      <c r="B86" s="322">
        <f t="shared" si="4"/>
        <v>761.25</v>
      </c>
      <c r="C86" s="59"/>
      <c r="D86" s="322">
        <f t="shared" si="0"/>
        <v>0</v>
      </c>
      <c r="E86" s="324">
        <v>435</v>
      </c>
      <c r="F86" s="322">
        <f t="shared" si="1"/>
        <v>0</v>
      </c>
      <c r="G86" s="322">
        <f t="shared" si="2"/>
        <v>0</v>
      </c>
      <c r="H86" s="322">
        <f t="shared" si="3"/>
        <v>0</v>
      </c>
    </row>
    <row r="87" spans="1:8" hidden="1" outlineLevel="1" x14ac:dyDescent="0.2">
      <c r="A87" s="59" t="s">
        <v>432</v>
      </c>
      <c r="B87" s="322">
        <f t="shared" si="4"/>
        <v>901.25</v>
      </c>
      <c r="C87" s="59"/>
      <c r="D87" s="322">
        <f t="shared" si="0"/>
        <v>0</v>
      </c>
      <c r="E87" s="322">
        <v>515</v>
      </c>
      <c r="F87" s="322">
        <f t="shared" si="1"/>
        <v>0</v>
      </c>
      <c r="G87" s="322">
        <f t="shared" si="2"/>
        <v>0</v>
      </c>
      <c r="H87" s="322">
        <f t="shared" si="3"/>
        <v>0</v>
      </c>
    </row>
    <row r="88" spans="1:8" hidden="1" outlineLevel="1" x14ac:dyDescent="0.2">
      <c r="A88" s="59" t="s">
        <v>433</v>
      </c>
      <c r="B88" s="322">
        <f t="shared" si="4"/>
        <v>1085</v>
      </c>
      <c r="C88" s="59"/>
      <c r="D88" s="322">
        <f t="shared" si="0"/>
        <v>0</v>
      </c>
      <c r="E88" s="322">
        <v>620</v>
      </c>
      <c r="F88" s="322">
        <f t="shared" si="1"/>
        <v>0</v>
      </c>
      <c r="G88" s="322">
        <f t="shared" si="2"/>
        <v>0</v>
      </c>
      <c r="H88" s="322">
        <f>G88*0.5</f>
        <v>0</v>
      </c>
    </row>
    <row r="89" spans="1:8" hidden="1" outlineLevel="1" x14ac:dyDescent="0.2">
      <c r="A89" s="59" t="s">
        <v>434</v>
      </c>
      <c r="B89" s="322">
        <f t="shared" si="4"/>
        <v>1312.5</v>
      </c>
      <c r="C89" s="59"/>
      <c r="D89" s="322">
        <f t="shared" si="0"/>
        <v>0</v>
      </c>
      <c r="E89" s="322">
        <v>750</v>
      </c>
      <c r="F89" s="322">
        <f t="shared" si="1"/>
        <v>0</v>
      </c>
      <c r="G89" s="322">
        <f t="shared" si="2"/>
        <v>0</v>
      </c>
      <c r="H89" s="322">
        <f>G89*0.5</f>
        <v>0</v>
      </c>
    </row>
    <row r="90" spans="1:8" hidden="1" outlineLevel="1" x14ac:dyDescent="0.2">
      <c r="A90" s="59" t="s">
        <v>435</v>
      </c>
      <c r="B90" s="322">
        <f t="shared" si="4"/>
        <v>1487.5</v>
      </c>
      <c r="C90" s="59"/>
      <c r="D90" s="322">
        <f t="shared" si="0"/>
        <v>0</v>
      </c>
      <c r="E90" s="322">
        <v>850</v>
      </c>
      <c r="F90" s="322">
        <f t="shared" si="1"/>
        <v>0</v>
      </c>
      <c r="G90" s="322">
        <f t="shared" si="2"/>
        <v>0</v>
      </c>
      <c r="H90" s="322">
        <f>G90*0.5</f>
        <v>0</v>
      </c>
    </row>
    <row r="91" spans="1:8" hidden="1" outlineLevel="1" x14ac:dyDescent="0.2">
      <c r="A91" s="59" t="s">
        <v>436</v>
      </c>
      <c r="B91" s="322">
        <f t="shared" si="4"/>
        <v>1618.75</v>
      </c>
      <c r="C91" s="59"/>
      <c r="D91" s="322">
        <f t="shared" si="0"/>
        <v>0</v>
      </c>
      <c r="E91" s="322">
        <v>925</v>
      </c>
      <c r="F91" s="322">
        <f t="shared" si="1"/>
        <v>0</v>
      </c>
      <c r="G91" s="322">
        <f t="shared" si="2"/>
        <v>0</v>
      </c>
      <c r="H91" s="322">
        <f>G91*0.5</f>
        <v>0</v>
      </c>
    </row>
    <row r="92" spans="1:8" hidden="1" outlineLevel="1" x14ac:dyDescent="0.2">
      <c r="A92" s="59"/>
      <c r="B92" s="322"/>
      <c r="C92" s="59">
        <f>SUM(C81:C91)</f>
        <v>0</v>
      </c>
      <c r="D92" s="322">
        <f>SUM(D81:D91)</f>
        <v>0</v>
      </c>
      <c r="E92" s="322"/>
      <c r="F92" s="322">
        <f>SUM(F81:F91)</f>
        <v>0</v>
      </c>
      <c r="G92" s="322">
        <f>SUM(G81:G91)</f>
        <v>0</v>
      </c>
      <c r="H92" s="322">
        <f>SUM(H81:H91)</f>
        <v>0</v>
      </c>
    </row>
    <row r="93" spans="1:8" hidden="1" outlineLevel="1" x14ac:dyDescent="0.2">
      <c r="A93" s="59" t="s">
        <v>437</v>
      </c>
      <c r="B93" s="322"/>
      <c r="C93" s="59"/>
      <c r="D93" s="322" t="e">
        <f>+D92/C92</f>
        <v>#DIV/0!</v>
      </c>
      <c r="E93" s="322"/>
      <c r="F93" s="322"/>
      <c r="G93" s="322"/>
      <c r="H93" s="322" t="e">
        <f>+H92/C92</f>
        <v>#DIV/0!</v>
      </c>
    </row>
    <row r="94" spans="1:8" ht="25.5" hidden="1" outlineLevel="1" x14ac:dyDescent="0.2">
      <c r="A94" s="325" t="s">
        <v>438</v>
      </c>
      <c r="B94" s="321" t="s">
        <v>419</v>
      </c>
      <c r="C94" s="321" t="s">
        <v>439</v>
      </c>
      <c r="D94" s="59" t="s">
        <v>421</v>
      </c>
      <c r="E94" s="59" t="s">
        <v>440</v>
      </c>
      <c r="F94" s="59" t="s">
        <v>441</v>
      </c>
      <c r="G94" s="59" t="s">
        <v>424</v>
      </c>
      <c r="H94" s="321" t="s">
        <v>425</v>
      </c>
    </row>
    <row r="95" spans="1:8" hidden="1" outlineLevel="1" x14ac:dyDescent="0.2">
      <c r="A95" s="326"/>
      <c r="B95" s="59"/>
      <c r="C95" s="59"/>
      <c r="D95" s="322"/>
      <c r="E95" s="322"/>
      <c r="F95" s="59"/>
      <c r="G95" s="322"/>
      <c r="H95" s="322"/>
    </row>
    <row r="96" spans="1:8" hidden="1" outlineLevel="1" x14ac:dyDescent="0.2">
      <c r="A96" s="59" t="s">
        <v>442</v>
      </c>
      <c r="B96" s="327">
        <v>0</v>
      </c>
      <c r="C96" s="59"/>
      <c r="D96" s="322">
        <f t="shared" ref="D96:D104" si="5">B96*C96</f>
        <v>0</v>
      </c>
      <c r="E96" s="322">
        <v>0</v>
      </c>
      <c r="F96" s="322">
        <f t="shared" ref="F96:F104" si="6">E96*C96</f>
        <v>0</v>
      </c>
      <c r="G96" s="322">
        <f>F96*0.27</f>
        <v>0</v>
      </c>
      <c r="H96" s="322">
        <f>G96*0.5</f>
        <v>0</v>
      </c>
    </row>
    <row r="97" spans="1:8" hidden="1" outlineLevel="1" x14ac:dyDescent="0.2">
      <c r="A97" s="59" t="s">
        <v>443</v>
      </c>
      <c r="B97" s="322">
        <f>SUM(E97)</f>
        <v>163</v>
      </c>
      <c r="C97" s="323"/>
      <c r="D97" s="322">
        <f t="shared" si="5"/>
        <v>0</v>
      </c>
      <c r="E97" s="322">
        <v>163</v>
      </c>
      <c r="F97" s="322">
        <f t="shared" si="6"/>
        <v>0</v>
      </c>
      <c r="G97" s="322">
        <f t="shared" ref="G97:G104" si="7">F97*0.27</f>
        <v>0</v>
      </c>
      <c r="H97" s="322">
        <f t="shared" ref="H97:H104" si="8">G97*1.75</f>
        <v>0</v>
      </c>
    </row>
    <row r="98" spans="1:8" hidden="1" outlineLevel="1" x14ac:dyDescent="0.2">
      <c r="A98" s="59" t="s">
        <v>444</v>
      </c>
      <c r="B98" s="322">
        <f t="shared" ref="B98:B104" si="9">SUM(E98)</f>
        <v>195</v>
      </c>
      <c r="C98" s="323"/>
      <c r="D98" s="322">
        <f t="shared" si="5"/>
        <v>0</v>
      </c>
      <c r="E98" s="322">
        <v>195</v>
      </c>
      <c r="F98" s="322">
        <f t="shared" si="6"/>
        <v>0</v>
      </c>
      <c r="G98" s="322">
        <f t="shared" si="7"/>
        <v>0</v>
      </c>
      <c r="H98" s="322">
        <f t="shared" si="8"/>
        <v>0</v>
      </c>
    </row>
    <row r="99" spans="1:8" hidden="1" outlineLevel="1" x14ac:dyDescent="0.2">
      <c r="A99" s="59" t="s">
        <v>445</v>
      </c>
      <c r="B99" s="322">
        <f t="shared" si="9"/>
        <v>275</v>
      </c>
      <c r="C99" s="323"/>
      <c r="D99" s="322">
        <f t="shared" si="5"/>
        <v>0</v>
      </c>
      <c r="E99" s="322">
        <v>275</v>
      </c>
      <c r="F99" s="322">
        <f t="shared" si="6"/>
        <v>0</v>
      </c>
      <c r="G99" s="322">
        <f t="shared" si="7"/>
        <v>0</v>
      </c>
      <c r="H99" s="322">
        <f t="shared" si="8"/>
        <v>0</v>
      </c>
    </row>
    <row r="100" spans="1:8" hidden="1" outlineLevel="1" x14ac:dyDescent="0.2">
      <c r="A100" s="59" t="s">
        <v>446</v>
      </c>
      <c r="B100" s="322">
        <f t="shared" si="9"/>
        <v>375</v>
      </c>
      <c r="C100" s="323"/>
      <c r="D100" s="322">
        <f t="shared" si="5"/>
        <v>0</v>
      </c>
      <c r="E100" s="322">
        <v>375</v>
      </c>
      <c r="F100" s="322">
        <f t="shared" si="6"/>
        <v>0</v>
      </c>
      <c r="G100" s="322">
        <f t="shared" si="7"/>
        <v>0</v>
      </c>
      <c r="H100" s="322">
        <f t="shared" si="8"/>
        <v>0</v>
      </c>
    </row>
    <row r="101" spans="1:8" hidden="1" outlineLevel="1" x14ac:dyDescent="0.2">
      <c r="A101" s="323" t="s">
        <v>447</v>
      </c>
      <c r="B101" s="322">
        <f t="shared" si="9"/>
        <v>460</v>
      </c>
      <c r="C101" s="323"/>
      <c r="D101" s="322">
        <f t="shared" si="5"/>
        <v>0</v>
      </c>
      <c r="E101" s="324">
        <v>460</v>
      </c>
      <c r="F101" s="322">
        <f t="shared" si="6"/>
        <v>0</v>
      </c>
      <c r="G101" s="322">
        <f t="shared" si="7"/>
        <v>0</v>
      </c>
      <c r="H101" s="322">
        <f t="shared" si="8"/>
        <v>0</v>
      </c>
    </row>
    <row r="102" spans="1:8" hidden="1" outlineLevel="1" x14ac:dyDescent="0.2">
      <c r="A102" s="59" t="s">
        <v>448</v>
      </c>
      <c r="B102" s="322">
        <f t="shared" si="9"/>
        <v>510</v>
      </c>
      <c r="C102" s="323"/>
      <c r="D102" s="322">
        <f t="shared" si="5"/>
        <v>0</v>
      </c>
      <c r="E102" s="324">
        <v>510</v>
      </c>
      <c r="F102" s="322">
        <f t="shared" si="6"/>
        <v>0</v>
      </c>
      <c r="G102" s="322">
        <f t="shared" si="7"/>
        <v>0</v>
      </c>
      <c r="H102" s="322">
        <f t="shared" si="8"/>
        <v>0</v>
      </c>
    </row>
    <row r="103" spans="1:8" hidden="1" outlineLevel="1" x14ac:dyDescent="0.2">
      <c r="A103" s="59" t="s">
        <v>449</v>
      </c>
      <c r="B103" s="322">
        <f t="shared" si="9"/>
        <v>570</v>
      </c>
      <c r="C103" s="323"/>
      <c r="D103" s="322">
        <f t="shared" si="5"/>
        <v>0</v>
      </c>
      <c r="E103" s="324">
        <v>570</v>
      </c>
      <c r="F103" s="322">
        <f t="shared" si="6"/>
        <v>0</v>
      </c>
      <c r="G103" s="322">
        <f t="shared" si="7"/>
        <v>0</v>
      </c>
      <c r="H103" s="322">
        <f t="shared" si="8"/>
        <v>0</v>
      </c>
    </row>
    <row r="104" spans="1:8" hidden="1" outlineLevel="1" x14ac:dyDescent="0.2">
      <c r="A104" s="59" t="s">
        <v>450</v>
      </c>
      <c r="B104" s="322">
        <f t="shared" si="9"/>
        <v>625</v>
      </c>
      <c r="C104" s="323"/>
      <c r="D104" s="322">
        <f t="shared" si="5"/>
        <v>0</v>
      </c>
      <c r="E104" s="324">
        <v>625</v>
      </c>
      <c r="F104" s="322">
        <f t="shared" si="6"/>
        <v>0</v>
      </c>
      <c r="G104" s="322">
        <f t="shared" si="7"/>
        <v>0</v>
      </c>
      <c r="H104" s="322">
        <f t="shared" si="8"/>
        <v>0</v>
      </c>
    </row>
    <row r="105" spans="1:8" hidden="1" outlineLevel="1" x14ac:dyDescent="0.2">
      <c r="A105" s="59"/>
      <c r="B105" s="328"/>
      <c r="C105" s="323"/>
      <c r="D105" s="322">
        <f>SUM(D96:D104)</f>
        <v>0</v>
      </c>
      <c r="E105" s="324"/>
      <c r="F105" s="322">
        <f>SUM(F96:F104)</f>
        <v>0</v>
      </c>
      <c r="G105" s="322">
        <f>SUM(G96:G104)</f>
        <v>0</v>
      </c>
      <c r="H105" s="322">
        <f>SUM(H96:H104)</f>
        <v>0</v>
      </c>
    </row>
    <row r="106" spans="1:8" hidden="1" outlineLevel="1" x14ac:dyDescent="0.2">
      <c r="A106" s="59" t="s">
        <v>437</v>
      </c>
      <c r="B106" s="329"/>
      <c r="C106" s="59"/>
      <c r="D106" s="322" t="e">
        <f>+D105/C105</f>
        <v>#DIV/0!</v>
      </c>
      <c r="E106" s="330"/>
      <c r="F106" s="322"/>
      <c r="G106" s="322"/>
      <c r="H106" s="322" t="e">
        <f>+H105/C105</f>
        <v>#DIV/0!</v>
      </c>
    </row>
    <row r="107" spans="1:8" ht="25.5" hidden="1" outlineLevel="1" x14ac:dyDescent="0.2">
      <c r="A107" s="218" t="s">
        <v>40</v>
      </c>
      <c r="B107" s="321" t="s">
        <v>419</v>
      </c>
      <c r="C107" s="321" t="s">
        <v>451</v>
      </c>
      <c r="D107" s="59" t="s">
        <v>421</v>
      </c>
      <c r="E107" s="59" t="s">
        <v>452</v>
      </c>
      <c r="F107" s="59" t="s">
        <v>453</v>
      </c>
      <c r="G107" s="59" t="s">
        <v>424</v>
      </c>
      <c r="H107" s="321" t="s">
        <v>425</v>
      </c>
    </row>
    <row r="108" spans="1:8" hidden="1" outlineLevel="1" x14ac:dyDescent="0.2">
      <c r="A108" s="59" t="s">
        <v>454</v>
      </c>
      <c r="B108" s="330">
        <f>SUM(E108)</f>
        <v>350</v>
      </c>
      <c r="C108" s="59">
        <v>0</v>
      </c>
      <c r="D108" s="322">
        <f>B108*C108</f>
        <v>0</v>
      </c>
      <c r="E108" s="330">
        <v>350</v>
      </c>
      <c r="F108" s="322">
        <f>E108*C108</f>
        <v>0</v>
      </c>
      <c r="G108" s="322">
        <f>F108*0.27</f>
        <v>0</v>
      </c>
      <c r="H108" s="322">
        <f>G108*1.75</f>
        <v>0</v>
      </c>
    </row>
    <row r="109" spans="1:8" hidden="1" outlineLevel="1" x14ac:dyDescent="0.2">
      <c r="A109" s="59" t="s">
        <v>455</v>
      </c>
      <c r="B109" s="330">
        <f>SUM(E109)</f>
        <v>500</v>
      </c>
      <c r="C109" s="59">
        <v>0</v>
      </c>
      <c r="D109" s="322">
        <f>B109*C109</f>
        <v>0</v>
      </c>
      <c r="E109" s="330">
        <v>500</v>
      </c>
      <c r="F109" s="322">
        <f>E109*C109</f>
        <v>0</v>
      </c>
      <c r="G109" s="322">
        <f>F109*0.27</f>
        <v>0</v>
      </c>
      <c r="H109" s="322">
        <f>G109*1.75</f>
        <v>0</v>
      </c>
    </row>
    <row r="110" spans="1:8" hidden="1" outlineLevel="1" x14ac:dyDescent="0.2">
      <c r="A110" s="59" t="s">
        <v>456</v>
      </c>
      <c r="B110" s="330">
        <f>SUM(E110)</f>
        <v>700</v>
      </c>
      <c r="C110" s="59">
        <v>0</v>
      </c>
      <c r="D110" s="322">
        <f>B110*C110</f>
        <v>0</v>
      </c>
      <c r="E110" s="330">
        <v>700</v>
      </c>
      <c r="F110" s="322">
        <f>E110*C110</f>
        <v>0</v>
      </c>
      <c r="G110" s="322">
        <f>F110*0.27</f>
        <v>0</v>
      </c>
      <c r="H110" s="322">
        <f>G110*1.75</f>
        <v>0</v>
      </c>
    </row>
    <row r="111" spans="1:8" hidden="1" outlineLevel="1" x14ac:dyDescent="0.2">
      <c r="A111" s="59" t="s">
        <v>457</v>
      </c>
      <c r="B111" s="330">
        <f>SUM(E111)</f>
        <v>850</v>
      </c>
      <c r="C111" s="59">
        <v>0</v>
      </c>
      <c r="D111" s="322">
        <f>B111*C111</f>
        <v>0</v>
      </c>
      <c r="E111" s="322">
        <v>850</v>
      </c>
      <c r="F111" s="322">
        <f>E111*C111</f>
        <v>0</v>
      </c>
      <c r="G111" s="322">
        <f>F111*0.27</f>
        <v>0</v>
      </c>
      <c r="H111" s="322">
        <f>G111*1.75</f>
        <v>0</v>
      </c>
    </row>
    <row r="112" spans="1:8" hidden="1" outlineLevel="1" x14ac:dyDescent="0.2">
      <c r="A112" s="59"/>
      <c r="B112" s="59"/>
      <c r="C112" s="59">
        <f>SUM(C108:C111)</f>
        <v>0</v>
      </c>
      <c r="D112" s="331">
        <f>SUM(D108:D111)</f>
        <v>0</v>
      </c>
      <c r="E112" s="331"/>
      <c r="F112" s="331">
        <f>SUM(F108:F111)</f>
        <v>0</v>
      </c>
      <c r="G112" s="331">
        <f>SUM(G108:G111)</f>
        <v>0</v>
      </c>
      <c r="H112" s="322">
        <f>G112*1.75</f>
        <v>0</v>
      </c>
    </row>
    <row r="113" spans="1:8" hidden="1" outlineLevel="1" x14ac:dyDescent="0.2">
      <c r="A113" s="59"/>
      <c r="B113" s="59"/>
      <c r="C113" s="59">
        <f>SUM(C108:C112)</f>
        <v>0</v>
      </c>
      <c r="D113" s="59">
        <f>SUM(D108:D112)</f>
        <v>0</v>
      </c>
      <c r="E113" s="331"/>
      <c r="F113" s="59">
        <f>SUM(F108:F112)</f>
        <v>0</v>
      </c>
      <c r="G113" s="59">
        <f>SUM(G108:G112)</f>
        <v>0</v>
      </c>
      <c r="H113" s="59">
        <f>SUM(H108:H112)</f>
        <v>0</v>
      </c>
    </row>
    <row r="114" spans="1:8" hidden="1" outlineLevel="1" x14ac:dyDescent="0.2">
      <c r="A114" s="59"/>
      <c r="B114" s="59"/>
      <c r="C114" s="59"/>
      <c r="D114" s="59"/>
      <c r="E114" s="59"/>
      <c r="F114" s="59"/>
      <c r="G114" s="59"/>
      <c r="H114" s="59"/>
    </row>
    <row r="115" spans="1:8" hidden="1" outlineLevel="1" x14ac:dyDescent="0.2">
      <c r="A115" s="59" t="s">
        <v>289</v>
      </c>
      <c r="B115" s="322"/>
      <c r="C115" s="59"/>
      <c r="D115" s="330"/>
      <c r="E115" s="59"/>
      <c r="F115" s="59"/>
      <c r="G115" s="59"/>
      <c r="H115" s="59"/>
    </row>
    <row r="116" spans="1:8" hidden="1" outlineLevel="1" x14ac:dyDescent="0.2">
      <c r="A116" s="59" t="s">
        <v>458</v>
      </c>
      <c r="B116" s="322">
        <f>D92+D105+D112</f>
        <v>0</v>
      </c>
      <c r="C116" s="59"/>
      <c r="D116" s="330"/>
      <c r="E116" s="59"/>
      <c r="F116" s="59"/>
      <c r="G116" s="59"/>
      <c r="H116" s="59"/>
    </row>
    <row r="117" spans="1:8" hidden="1" outlineLevel="1" x14ac:dyDescent="0.2">
      <c r="A117" s="59" t="s">
        <v>459</v>
      </c>
      <c r="B117" s="322">
        <f>H92+H105+H112</f>
        <v>0</v>
      </c>
      <c r="C117" s="59"/>
      <c r="D117" s="330"/>
      <c r="E117" s="59"/>
      <c r="F117" s="59" t="s">
        <v>460</v>
      </c>
      <c r="G117" s="59"/>
      <c r="H117" s="331">
        <f>F92+G92+F105+G105+F112+G112</f>
        <v>0</v>
      </c>
    </row>
    <row r="118" spans="1:8" hidden="1" outlineLevel="1" x14ac:dyDescent="0.2">
      <c r="A118" s="59" t="s">
        <v>292</v>
      </c>
      <c r="B118" s="322"/>
      <c r="C118" s="59"/>
      <c r="D118" s="330"/>
      <c r="E118" s="59"/>
      <c r="F118" s="59"/>
      <c r="G118" s="59"/>
      <c r="H118" s="59"/>
    </row>
    <row r="119" spans="1:8" hidden="1" outlineLevel="1" x14ac:dyDescent="0.2">
      <c r="A119" s="59" t="s">
        <v>461</v>
      </c>
      <c r="B119" s="322"/>
      <c r="C119" s="59"/>
      <c r="D119" s="330"/>
      <c r="E119" s="59"/>
      <c r="F119" s="59"/>
      <c r="G119" s="59"/>
      <c r="H119" s="59"/>
    </row>
    <row r="120" spans="1:8" hidden="1" outlineLevel="1" x14ac:dyDescent="0.2">
      <c r="A120" s="59" t="s">
        <v>343</v>
      </c>
      <c r="B120" s="322"/>
      <c r="C120" s="59"/>
      <c r="D120" s="330"/>
      <c r="E120" s="59"/>
      <c r="F120" s="59"/>
      <c r="G120" s="59"/>
      <c r="H120" s="59"/>
    </row>
    <row r="121" spans="1:8" hidden="1" outlineLevel="1" x14ac:dyDescent="0.2">
      <c r="A121" s="59" t="s">
        <v>293</v>
      </c>
      <c r="B121" s="322"/>
      <c r="C121" s="59"/>
      <c r="D121" s="330"/>
      <c r="E121" s="59"/>
      <c r="F121" s="59"/>
      <c r="G121" s="59"/>
      <c r="H121" s="59"/>
    </row>
    <row r="122" spans="1:8" hidden="1" outlineLevel="1" x14ac:dyDescent="0.2">
      <c r="A122" s="59"/>
      <c r="B122" s="331">
        <f>SUM(B115:B121)</f>
        <v>0</v>
      </c>
      <c r="C122" s="59"/>
      <c r="D122" s="331"/>
      <c r="E122" s="59"/>
      <c r="F122" s="59"/>
      <c r="G122" s="59"/>
      <c r="H122" s="59"/>
    </row>
    <row r="123" spans="1:8" collapsed="1" x14ac:dyDescent="0.2"/>
  </sheetData>
  <sheetProtection algorithmName="SHA-512" hashValue="9Prpo+OJifA302hA3DKXAqnLZWSGkAMbeIUQp3RWNsBg8H0zq1Ure3BjYq0aKwATjmj5mOOI95r0PrfP8+Vw/Q==" saltValue="HKSLYG4icAvOM5mmHIF4Sw==" spinCount="100000" sheet="1" formatCells="0" formatColumns="0" formatRows="0"/>
  <mergeCells count="4">
    <mergeCell ref="A67:H69"/>
    <mergeCell ref="A71:H73"/>
    <mergeCell ref="A75:H77"/>
    <mergeCell ref="G11:I14"/>
  </mergeCells>
  <dataValidations disablePrompts="1" count="2">
    <dataValidation type="whole" allowBlank="1" showInputMessage="1" showErrorMessage="1" error="Enter whole number without decimals" sqref="D33 D35" xr:uid="{00000000-0002-0000-3200-000000000000}">
      <formula1>0</formula1>
      <formula2>20000</formula2>
    </dataValidation>
    <dataValidation type="whole" allowBlank="1" showInputMessage="1" showErrorMessage="1" error="Enter a value between 1 and 13" sqref="G10" xr:uid="{00000000-0002-0000-3200-000001000000}">
      <formula1>1</formula1>
      <formula2>13</formula2>
    </dataValidation>
  </dataValidations>
  <hyperlinks>
    <hyperlink ref="A1" location="'PR sum'!A1" display="Payroll Summary" xr:uid="{00000000-0004-0000-3200-000000000000}"/>
    <hyperlink ref="A2" location="PL!A1" display="P&amp;L" xr:uid="{00000000-0004-0000-3200-000001000000}"/>
  </hyperlinks>
  <printOptions horizontalCentered="1"/>
  <pageMargins left="0.25" right="0.28999999999999998" top="0.56000000000000005" bottom="0.16" header="0.22" footer="0.5"/>
  <pageSetup orientation="portrait" r:id="rId1"/>
  <headerFooter alignWithMargins="0"/>
  <rowBreaks count="1" manualBreakCount="1">
    <brk id="54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I68"/>
  <sheetViews>
    <sheetView workbookViewId="0"/>
  </sheetViews>
  <sheetFormatPr defaultColWidth="9.140625" defaultRowHeight="12.75" x14ac:dyDescent="0.2"/>
  <cols>
    <col min="1" max="1" width="11.5703125" customWidth="1"/>
    <col min="5" max="5" width="13.42578125" customWidth="1"/>
    <col min="6" max="6" width="6.28515625" customWidth="1"/>
    <col min="7" max="7" width="16.7109375" style="50" customWidth="1"/>
    <col min="8" max="8" width="14.7109375" customWidth="1"/>
    <col min="9" max="9" width="0" hidden="1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326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x14ac:dyDescent="0.2">
      <c r="E6" s="127"/>
      <c r="F6" s="127"/>
    </row>
    <row r="7" spans="1:9" ht="4.5" customHeight="1" x14ac:dyDescent="0.2">
      <c r="E7" s="127"/>
      <c r="F7" s="127"/>
    </row>
    <row r="8" spans="1:9" ht="4.5" customHeight="1" x14ac:dyDescent="0.2">
      <c r="E8" s="127"/>
      <c r="F8" s="127"/>
    </row>
    <row r="9" spans="1:9" x14ac:dyDescent="0.2">
      <c r="A9" t="s">
        <v>328</v>
      </c>
      <c r="B9" s="352" t="s">
        <v>463</v>
      </c>
      <c r="C9" s="353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  <c r="I11" s="295"/>
    </row>
    <row r="12" spans="1:9" ht="26.25" customHeight="1" x14ac:dyDescent="0.2">
      <c r="A12" s="126" t="s">
        <v>332</v>
      </c>
      <c r="B12" s="354"/>
      <c r="C12" s="354"/>
      <c r="E12" s="127"/>
      <c r="F12" s="127"/>
      <c r="G12" s="346" t="str">
        <f>'Production 1'!G12</f>
        <v>Existing emplyee start period is always = 1.</v>
      </c>
      <c r="H12" s="346"/>
      <c r="I12" s="295"/>
    </row>
    <row r="13" spans="1:9" x14ac:dyDescent="0.2">
      <c r="E13" s="127"/>
      <c r="F13" s="127"/>
      <c r="G13" s="295"/>
      <c r="H13" s="295"/>
      <c r="I13" s="295"/>
    </row>
    <row r="14" spans="1:9" x14ac:dyDescent="0.2">
      <c r="E14" s="127"/>
      <c r="F14" s="127"/>
      <c r="G14" s="295"/>
      <c r="H14" s="295"/>
      <c r="I14" s="295"/>
    </row>
    <row r="15" spans="1:9" x14ac:dyDescent="0.2">
      <c r="A15" t="s">
        <v>334</v>
      </c>
      <c r="B15" s="355" t="s">
        <v>266</v>
      </c>
      <c r="C15" s="356"/>
      <c r="D15" s="129"/>
      <c r="E15" s="127"/>
      <c r="F15" s="127"/>
    </row>
    <row r="16" spans="1:9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ht="9.75" customHeight="1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61" t="e">
        <f>+E24/E22-1</f>
        <v>#DIV/0!</v>
      </c>
      <c r="F25" s="157"/>
      <c r="G25" s="153"/>
    </row>
    <row r="26" spans="1:8" x14ac:dyDescent="0.2">
      <c r="A26" s="151"/>
      <c r="B26" s="151"/>
      <c r="C26" s="151"/>
      <c r="D26" s="158" t="s">
        <v>339</v>
      </c>
      <c r="E26" s="159" t="s">
        <v>336</v>
      </c>
      <c r="F26" s="157"/>
      <c r="G26" s="153"/>
    </row>
    <row r="27" spans="1:8" x14ac:dyDescent="0.2">
      <c r="A27" s="151" t="s">
        <v>340</v>
      </c>
      <c r="B27" s="151"/>
      <c r="C27" s="151"/>
      <c r="D27" s="73"/>
      <c r="E27" s="152">
        <f>+E24*1.5</f>
        <v>0</v>
      </c>
      <c r="F27" s="152"/>
      <c r="G27" s="153">
        <f>+E27*D27</f>
        <v>0</v>
      </c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2"/>
      <c r="E30" s="152"/>
      <c r="F30" s="152"/>
      <c r="G30" s="153"/>
    </row>
    <row r="31" spans="1:8" x14ac:dyDescent="0.2">
      <c r="A31" s="151"/>
      <c r="B31" s="151"/>
      <c r="C31" s="151"/>
      <c r="D31" s="151"/>
      <c r="E31" s="152"/>
      <c r="F31" s="152"/>
      <c r="G31" s="153"/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343</v>
      </c>
      <c r="B33" s="151"/>
      <c r="C33" s="151"/>
      <c r="D33" s="151"/>
      <c r="E33" s="152"/>
      <c r="F33" s="152"/>
      <c r="G33" s="74"/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51"/>
      <c r="E35" s="152"/>
      <c r="F35" s="152"/>
      <c r="G35" s="153"/>
    </row>
    <row r="36" spans="1:7" x14ac:dyDescent="0.2">
      <c r="A36" s="151" t="s">
        <v>293</v>
      </c>
      <c r="B36" s="151"/>
      <c r="C36" s="151"/>
      <c r="D36" s="151"/>
      <c r="E36" s="152"/>
      <c r="F36" s="152"/>
      <c r="G36" s="74"/>
    </row>
    <row r="37" spans="1:7" x14ac:dyDescent="0.2">
      <c r="E37" s="127"/>
      <c r="F37" s="127"/>
    </row>
    <row r="38" spans="1:7" x14ac:dyDescent="0.2">
      <c r="E38" s="127"/>
      <c r="F38" s="127"/>
    </row>
    <row r="39" spans="1:7" x14ac:dyDescent="0.2">
      <c r="E39" s="127"/>
      <c r="F39" s="127"/>
    </row>
    <row r="40" spans="1:7" ht="13.5" thickBot="1" x14ac:dyDescent="0.25">
      <c r="A40" s="126" t="s">
        <v>417</v>
      </c>
      <c r="C40">
        <f>+D2</f>
        <v>2025</v>
      </c>
      <c r="E40" s="127"/>
      <c r="F40" s="127"/>
      <c r="G40" s="139">
        <f>SUM(G24:G39)</f>
        <v>0</v>
      </c>
    </row>
    <row r="41" spans="1:7" ht="13.5" thickTop="1" x14ac:dyDescent="0.2">
      <c r="E41" s="127"/>
      <c r="F41" s="127"/>
    </row>
    <row r="42" spans="1:7" x14ac:dyDescent="0.2">
      <c r="E42" s="127"/>
      <c r="F42" s="127"/>
    </row>
    <row r="43" spans="1:7" x14ac:dyDescent="0.2">
      <c r="E43" s="127"/>
      <c r="F43" s="127"/>
    </row>
    <row r="44" spans="1:7" ht="13.5" thickBot="1" x14ac:dyDescent="0.25">
      <c r="A44" s="126" t="s">
        <v>345</v>
      </c>
      <c r="C44">
        <f>+C40-1</f>
        <v>2024</v>
      </c>
      <c r="E44" s="127"/>
      <c r="F44" s="127"/>
      <c r="G44" s="75"/>
    </row>
    <row r="45" spans="1:7" ht="13.5" thickTop="1" x14ac:dyDescent="0.2"/>
    <row r="54" spans="1:8" ht="15" x14ac:dyDescent="0.25">
      <c r="A54" s="140" t="s">
        <v>328</v>
      </c>
      <c r="B54" s="141" t="str">
        <f>+B9</f>
        <v>OFFICE 1</v>
      </c>
      <c r="C54" s="142"/>
      <c r="D54" s="142"/>
      <c r="E54" s="142"/>
    </row>
    <row r="55" spans="1:8" ht="4.5" customHeight="1" x14ac:dyDescent="0.2"/>
    <row r="56" spans="1:8" hidden="1" x14ac:dyDescent="0.2"/>
    <row r="57" spans="1:8" ht="18.75" x14ac:dyDescent="0.3">
      <c r="A57" s="143" t="s">
        <v>346</v>
      </c>
    </row>
    <row r="58" spans="1:8" ht="57" customHeight="1" x14ac:dyDescent="0.2">
      <c r="A58" s="347"/>
      <c r="B58" s="347"/>
      <c r="C58" s="347"/>
      <c r="D58" s="347"/>
      <c r="E58" s="347"/>
      <c r="F58" s="347"/>
      <c r="G58" s="347"/>
      <c r="H58" s="347"/>
    </row>
    <row r="59" spans="1:8" ht="57" customHeight="1" x14ac:dyDescent="0.2">
      <c r="A59" s="347"/>
      <c r="B59" s="347"/>
      <c r="C59" s="347"/>
      <c r="D59" s="347"/>
      <c r="E59" s="347"/>
      <c r="F59" s="347"/>
      <c r="G59" s="347"/>
      <c r="H59" s="347"/>
    </row>
    <row r="60" spans="1:8" ht="57" customHeight="1" x14ac:dyDescent="0.2">
      <c r="A60" s="347"/>
      <c r="B60" s="347"/>
      <c r="C60" s="347"/>
      <c r="D60" s="347"/>
      <c r="E60" s="347"/>
      <c r="F60" s="347"/>
      <c r="G60" s="347"/>
      <c r="H60" s="347"/>
    </row>
    <row r="61" spans="1:8" ht="18.75" x14ac:dyDescent="0.3">
      <c r="A61" s="143" t="s">
        <v>347</v>
      </c>
    </row>
    <row r="62" spans="1:8" ht="57" customHeight="1" x14ac:dyDescent="0.2">
      <c r="A62" s="347"/>
      <c r="B62" s="347"/>
      <c r="C62" s="347"/>
      <c r="D62" s="347"/>
      <c r="E62" s="347"/>
      <c r="F62" s="347"/>
      <c r="G62" s="347"/>
      <c r="H62" s="347"/>
    </row>
    <row r="63" spans="1:8" ht="57" customHeight="1" x14ac:dyDescent="0.2">
      <c r="A63" s="347"/>
      <c r="B63" s="347"/>
      <c r="C63" s="347"/>
      <c r="D63" s="347"/>
      <c r="E63" s="347"/>
      <c r="F63" s="347"/>
      <c r="G63" s="347"/>
      <c r="H63" s="347"/>
    </row>
    <row r="64" spans="1:8" ht="57" customHeight="1" x14ac:dyDescent="0.2">
      <c r="A64" s="347"/>
      <c r="B64" s="347"/>
      <c r="C64" s="347"/>
      <c r="D64" s="347"/>
      <c r="E64" s="347"/>
      <c r="F64" s="347"/>
      <c r="G64" s="347"/>
      <c r="H64" s="347"/>
    </row>
    <row r="65" spans="1:8" ht="18.75" x14ac:dyDescent="0.3">
      <c r="A65" s="143" t="s">
        <v>348</v>
      </c>
    </row>
    <row r="66" spans="1:8" ht="57" customHeight="1" x14ac:dyDescent="0.2">
      <c r="A66" s="347"/>
      <c r="B66" s="347"/>
      <c r="C66" s="347"/>
      <c r="D66" s="347"/>
      <c r="E66" s="347"/>
      <c r="F66" s="347"/>
      <c r="G66" s="347"/>
      <c r="H66" s="347"/>
    </row>
    <row r="67" spans="1:8" ht="57" customHeight="1" x14ac:dyDescent="0.2">
      <c r="A67" s="347"/>
      <c r="B67" s="347"/>
      <c r="C67" s="347"/>
      <c r="D67" s="347"/>
      <c r="E67" s="347"/>
      <c r="F67" s="347"/>
      <c r="G67" s="347"/>
      <c r="H67" s="347"/>
    </row>
    <row r="68" spans="1:8" ht="57" customHeight="1" x14ac:dyDescent="0.2">
      <c r="A68" s="347"/>
      <c r="B68" s="347"/>
      <c r="C68" s="347"/>
      <c r="D68" s="347"/>
      <c r="E68" s="347"/>
      <c r="F68" s="347"/>
      <c r="G68" s="347"/>
      <c r="H68" s="347"/>
    </row>
  </sheetData>
  <sheetProtection algorithmName="SHA-512" hashValue="1V/ZkDJul4h+Ch4RfuKIQg/mh6Taz4UOSEl0VC14i0Khk6j/z8kFqoaQX7NewgpOzuZ5pp2Ih3eT+xeung/tTw==" saltValue="Or6t2EbgWNCN2jngzEPoBg==" spinCount="100000" sheet="1" formatCells="0" formatColumns="0" formatRows="0"/>
  <mergeCells count="8">
    <mergeCell ref="B9:C9"/>
    <mergeCell ref="A66:H68"/>
    <mergeCell ref="B12:C12"/>
    <mergeCell ref="B15:C15"/>
    <mergeCell ref="A58:H60"/>
    <mergeCell ref="A62:H64"/>
    <mergeCell ref="G11:H11"/>
    <mergeCell ref="G12:H12"/>
  </mergeCells>
  <phoneticPr fontId="0" type="noConversion"/>
  <dataValidations count="1">
    <dataValidation type="whole" allowBlank="1" showInputMessage="1" showErrorMessage="1" error="Enter a value between 1 and 13" sqref="G10" xr:uid="{00000000-0002-0000-3300-000000000000}">
      <formula1>1</formula1>
      <formula2>13</formula2>
    </dataValidation>
  </dataValidations>
  <hyperlinks>
    <hyperlink ref="A1" location="'PR sum'!A1" display="Payroll Summary" xr:uid="{00000000-0004-0000-3300-000000000000}"/>
    <hyperlink ref="A2" location="PL!A1" display="P&amp;L" xr:uid="{00000000-0004-0000-3300-000001000000}"/>
  </hyperlinks>
  <printOptions horizontalCentered="1"/>
  <pageMargins left="0.25" right="0.25" top="0.5" bottom="0.25" header="0.5" footer="0.5"/>
  <pageSetup orientation="portrait" r:id="rId1"/>
  <headerFooter alignWithMargins="0"/>
  <rowBreaks count="1" manualBreakCount="1">
    <brk id="52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I68"/>
  <sheetViews>
    <sheetView workbookViewId="0"/>
  </sheetViews>
  <sheetFormatPr defaultColWidth="9.140625" defaultRowHeight="12.75" x14ac:dyDescent="0.2"/>
  <cols>
    <col min="1" max="1" width="11.5703125" customWidth="1"/>
    <col min="5" max="5" width="13.42578125" customWidth="1"/>
    <col min="6" max="6" width="6.28515625" customWidth="1"/>
    <col min="7" max="7" width="16.7109375" style="50" customWidth="1"/>
    <col min="8" max="8" width="14.7109375" customWidth="1"/>
    <col min="9" max="9" width="0" hidden="1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326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x14ac:dyDescent="0.2">
      <c r="E6" s="127"/>
      <c r="F6" s="127"/>
    </row>
    <row r="7" spans="1:9" ht="4.5" customHeight="1" x14ac:dyDescent="0.2">
      <c r="E7" s="127"/>
      <c r="F7" s="127"/>
    </row>
    <row r="8" spans="1:9" ht="4.5" customHeight="1" x14ac:dyDescent="0.2">
      <c r="E8" s="127"/>
      <c r="F8" s="127"/>
    </row>
    <row r="9" spans="1:9" x14ac:dyDescent="0.2">
      <c r="A9" t="s">
        <v>328</v>
      </c>
      <c r="B9" s="352" t="s">
        <v>464</v>
      </c>
      <c r="C9" s="353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  <c r="I11" s="295"/>
    </row>
    <row r="12" spans="1:9" ht="26.25" customHeight="1" x14ac:dyDescent="0.2">
      <c r="A12" s="126" t="s">
        <v>332</v>
      </c>
      <c r="B12" s="354"/>
      <c r="C12" s="354"/>
      <c r="E12" s="127"/>
      <c r="F12" s="127"/>
      <c r="G12" s="346" t="str">
        <f>'Production 1'!G12</f>
        <v>Existing emplyee start period is always = 1.</v>
      </c>
      <c r="H12" s="346"/>
      <c r="I12" s="295"/>
    </row>
    <row r="13" spans="1:9" x14ac:dyDescent="0.2">
      <c r="E13" s="127"/>
      <c r="F13" s="127"/>
      <c r="G13" s="295"/>
      <c r="H13" s="295"/>
      <c r="I13" s="295"/>
    </row>
    <row r="14" spans="1:9" x14ac:dyDescent="0.2">
      <c r="E14" s="127"/>
      <c r="F14" s="127"/>
      <c r="G14" s="295"/>
      <c r="H14" s="295"/>
      <c r="I14" s="295"/>
    </row>
    <row r="15" spans="1:9" x14ac:dyDescent="0.2">
      <c r="A15" t="s">
        <v>334</v>
      </c>
      <c r="B15" s="355" t="s">
        <v>266</v>
      </c>
      <c r="C15" s="356"/>
      <c r="D15" s="129"/>
      <c r="E15" s="127"/>
      <c r="F15" s="127"/>
    </row>
    <row r="16" spans="1:9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ht="9.75" customHeight="1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61" t="e">
        <f>+E24/E22-1</f>
        <v>#DIV/0!</v>
      </c>
      <c r="F25" s="157"/>
      <c r="G25" s="153"/>
    </row>
    <row r="26" spans="1:8" x14ac:dyDescent="0.2">
      <c r="A26" s="151"/>
      <c r="B26" s="151"/>
      <c r="C26" s="151"/>
      <c r="D26" s="158" t="s">
        <v>339</v>
      </c>
      <c r="E26" s="159" t="s">
        <v>336</v>
      </c>
      <c r="F26" s="157"/>
      <c r="G26" s="153"/>
    </row>
    <row r="27" spans="1:8" x14ac:dyDescent="0.2">
      <c r="A27" s="151" t="s">
        <v>340</v>
      </c>
      <c r="B27" s="151"/>
      <c r="C27" s="151"/>
      <c r="D27" s="73"/>
      <c r="E27" s="152">
        <f>+E24*1.5</f>
        <v>0</v>
      </c>
      <c r="F27" s="152"/>
      <c r="G27" s="153">
        <f>+E27*D27</f>
        <v>0</v>
      </c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2"/>
      <c r="E30" s="152"/>
      <c r="F30" s="152"/>
      <c r="G30" s="153"/>
    </row>
    <row r="31" spans="1:8" x14ac:dyDescent="0.2">
      <c r="A31" s="151"/>
      <c r="B31" s="151"/>
      <c r="C31" s="151"/>
      <c r="D31" s="151"/>
      <c r="E31" s="152"/>
      <c r="F31" s="152"/>
      <c r="G31" s="153"/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343</v>
      </c>
      <c r="B33" s="151"/>
      <c r="C33" s="151"/>
      <c r="D33" s="151"/>
      <c r="E33" s="152"/>
      <c r="F33" s="152"/>
      <c r="G33" s="74"/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51"/>
      <c r="E35" s="152"/>
      <c r="F35" s="152"/>
      <c r="G35" s="153"/>
    </row>
    <row r="36" spans="1:7" x14ac:dyDescent="0.2">
      <c r="A36" s="151" t="s">
        <v>293</v>
      </c>
      <c r="B36" s="151"/>
      <c r="C36" s="151"/>
      <c r="D36" s="151"/>
      <c r="E36" s="152"/>
      <c r="F36" s="152"/>
      <c r="G36" s="74"/>
    </row>
    <row r="37" spans="1:7" x14ac:dyDescent="0.2">
      <c r="E37" s="127"/>
      <c r="F37" s="127"/>
    </row>
    <row r="38" spans="1:7" x14ac:dyDescent="0.2">
      <c r="E38" s="127"/>
      <c r="F38" s="127"/>
    </row>
    <row r="39" spans="1:7" x14ac:dyDescent="0.2">
      <c r="E39" s="127"/>
      <c r="F39" s="127"/>
    </row>
    <row r="40" spans="1:7" ht="13.5" thickBot="1" x14ac:dyDescent="0.25">
      <c r="A40" s="126" t="s">
        <v>417</v>
      </c>
      <c r="C40">
        <f>+D2</f>
        <v>2025</v>
      </c>
      <c r="E40" s="127"/>
      <c r="F40" s="127"/>
      <c r="G40" s="139">
        <f>SUM(G24:G39)</f>
        <v>0</v>
      </c>
    </row>
    <row r="41" spans="1:7" ht="13.5" thickTop="1" x14ac:dyDescent="0.2">
      <c r="E41" s="127"/>
      <c r="F41" s="127"/>
    </row>
    <row r="42" spans="1:7" x14ac:dyDescent="0.2">
      <c r="E42" s="127"/>
      <c r="F42" s="127"/>
    </row>
    <row r="43" spans="1:7" x14ac:dyDescent="0.2">
      <c r="E43" s="127"/>
      <c r="F43" s="127"/>
    </row>
    <row r="44" spans="1:7" ht="13.5" thickBot="1" x14ac:dyDescent="0.25">
      <c r="A44" s="126" t="s">
        <v>345</v>
      </c>
      <c r="C44">
        <f>+C40-1</f>
        <v>2024</v>
      </c>
      <c r="E44" s="127"/>
      <c r="F44" s="127"/>
      <c r="G44" s="75"/>
    </row>
    <row r="45" spans="1:7" ht="13.5" thickTop="1" x14ac:dyDescent="0.2"/>
    <row r="54" spans="1:8" ht="15" x14ac:dyDescent="0.25">
      <c r="A54" s="140" t="s">
        <v>328</v>
      </c>
      <c r="B54" s="141" t="str">
        <f>+B9</f>
        <v>OFFICE 2</v>
      </c>
      <c r="C54" s="142"/>
      <c r="D54" s="142"/>
      <c r="E54" s="142"/>
    </row>
    <row r="55" spans="1:8" ht="4.5" customHeight="1" x14ac:dyDescent="0.2"/>
    <row r="56" spans="1:8" hidden="1" x14ac:dyDescent="0.2"/>
    <row r="57" spans="1:8" ht="18.75" x14ac:dyDescent="0.3">
      <c r="A57" s="143" t="s">
        <v>346</v>
      </c>
    </row>
    <row r="58" spans="1:8" ht="57" customHeight="1" x14ac:dyDescent="0.2">
      <c r="A58" s="347"/>
      <c r="B58" s="347"/>
      <c r="C58" s="347"/>
      <c r="D58" s="347"/>
      <c r="E58" s="347"/>
      <c r="F58" s="347"/>
      <c r="G58" s="347"/>
      <c r="H58" s="347"/>
    </row>
    <row r="59" spans="1:8" ht="57" customHeight="1" x14ac:dyDescent="0.2">
      <c r="A59" s="347"/>
      <c r="B59" s="347"/>
      <c r="C59" s="347"/>
      <c r="D59" s="347"/>
      <c r="E59" s="347"/>
      <c r="F59" s="347"/>
      <c r="G59" s="347"/>
      <c r="H59" s="347"/>
    </row>
    <row r="60" spans="1:8" ht="57" customHeight="1" x14ac:dyDescent="0.2">
      <c r="A60" s="347"/>
      <c r="B60" s="347"/>
      <c r="C60" s="347"/>
      <c r="D60" s="347"/>
      <c r="E60" s="347"/>
      <c r="F60" s="347"/>
      <c r="G60" s="347"/>
      <c r="H60" s="347"/>
    </row>
    <row r="61" spans="1:8" ht="18.75" x14ac:dyDescent="0.3">
      <c r="A61" s="143" t="s">
        <v>347</v>
      </c>
    </row>
    <row r="62" spans="1:8" ht="57" customHeight="1" x14ac:dyDescent="0.2">
      <c r="A62" s="347"/>
      <c r="B62" s="347"/>
      <c r="C62" s="347"/>
      <c r="D62" s="347"/>
      <c r="E62" s="347"/>
      <c r="F62" s="347"/>
      <c r="G62" s="347"/>
      <c r="H62" s="347"/>
    </row>
    <row r="63" spans="1:8" ht="57" customHeight="1" x14ac:dyDescent="0.2">
      <c r="A63" s="347"/>
      <c r="B63" s="347"/>
      <c r="C63" s="347"/>
      <c r="D63" s="347"/>
      <c r="E63" s="347"/>
      <c r="F63" s="347"/>
      <c r="G63" s="347"/>
      <c r="H63" s="347"/>
    </row>
    <row r="64" spans="1:8" ht="57" customHeight="1" x14ac:dyDescent="0.2">
      <c r="A64" s="347"/>
      <c r="B64" s="347"/>
      <c r="C64" s="347"/>
      <c r="D64" s="347"/>
      <c r="E64" s="347"/>
      <c r="F64" s="347"/>
      <c r="G64" s="347"/>
      <c r="H64" s="347"/>
    </row>
    <row r="65" spans="1:8" ht="18.75" x14ac:dyDescent="0.3">
      <c r="A65" s="143" t="s">
        <v>348</v>
      </c>
    </row>
    <row r="66" spans="1:8" ht="57" customHeight="1" x14ac:dyDescent="0.2">
      <c r="A66" s="347"/>
      <c r="B66" s="347"/>
      <c r="C66" s="347"/>
      <c r="D66" s="347"/>
      <c r="E66" s="347"/>
      <c r="F66" s="347"/>
      <c r="G66" s="347"/>
      <c r="H66" s="347"/>
    </row>
    <row r="67" spans="1:8" ht="57" customHeight="1" x14ac:dyDescent="0.2">
      <c r="A67" s="347"/>
      <c r="B67" s="347"/>
      <c r="C67" s="347"/>
      <c r="D67" s="347"/>
      <c r="E67" s="347"/>
      <c r="F67" s="347"/>
      <c r="G67" s="347"/>
      <c r="H67" s="347"/>
    </row>
    <row r="68" spans="1:8" ht="57" customHeight="1" x14ac:dyDescent="0.2">
      <c r="A68" s="347"/>
      <c r="B68" s="347"/>
      <c r="C68" s="347"/>
      <c r="D68" s="347"/>
      <c r="E68" s="347"/>
      <c r="F68" s="347"/>
      <c r="G68" s="347"/>
      <c r="H68" s="347"/>
    </row>
  </sheetData>
  <sheetProtection algorithmName="SHA-512" hashValue="1GPA3zfpHBGvelQWshGcTZTBGPYco7Vot4T3ubvchNHyzsugz/M5gMZjPFxYVCol5ML6YojmR2mcMbdSAA4FUA==" saltValue="ZWVaJyBQBSsh2VozRgkr9g==" spinCount="100000" sheet="1" formatCells="0" formatColumns="0" formatRows="0"/>
  <mergeCells count="8">
    <mergeCell ref="B9:C9"/>
    <mergeCell ref="A66:H68"/>
    <mergeCell ref="B12:C12"/>
    <mergeCell ref="B15:C15"/>
    <mergeCell ref="A58:H60"/>
    <mergeCell ref="A62:H64"/>
    <mergeCell ref="G11:H11"/>
    <mergeCell ref="G12:H12"/>
  </mergeCells>
  <phoneticPr fontId="0" type="noConversion"/>
  <dataValidations count="1">
    <dataValidation type="whole" allowBlank="1" showInputMessage="1" showErrorMessage="1" error="Enter a value between 1 and 13" sqref="G10" xr:uid="{00000000-0002-0000-3400-000000000000}">
      <formula1>1</formula1>
      <formula2>13</formula2>
    </dataValidation>
  </dataValidations>
  <hyperlinks>
    <hyperlink ref="A1" location="'PR sum'!A1" display="Payroll Summary" xr:uid="{00000000-0004-0000-3400-000000000000}"/>
    <hyperlink ref="A2" location="PL!A1" display="P&amp;L" xr:uid="{00000000-0004-0000-3400-000001000000}"/>
  </hyperlinks>
  <pageMargins left="0.75" right="0.75" top="1" bottom="1" header="0.5" footer="0.5"/>
  <pageSetup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I68"/>
  <sheetViews>
    <sheetView workbookViewId="0"/>
  </sheetViews>
  <sheetFormatPr defaultColWidth="9.140625" defaultRowHeight="12.75" x14ac:dyDescent="0.2"/>
  <cols>
    <col min="1" max="1" width="11.5703125" customWidth="1"/>
    <col min="5" max="5" width="13.42578125" customWidth="1"/>
    <col min="6" max="6" width="6.28515625" customWidth="1"/>
    <col min="7" max="7" width="16.7109375" style="50" customWidth="1"/>
    <col min="8" max="8" width="12.7109375" customWidth="1"/>
    <col min="9" max="9" width="0" hidden="1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326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x14ac:dyDescent="0.2">
      <c r="E6" s="127"/>
      <c r="F6" s="127"/>
    </row>
    <row r="7" spans="1:9" ht="4.5" customHeight="1" x14ac:dyDescent="0.2">
      <c r="E7" s="127"/>
      <c r="F7" s="127"/>
    </row>
    <row r="8" spans="1:9" ht="4.5" customHeight="1" x14ac:dyDescent="0.2">
      <c r="E8" s="127"/>
      <c r="F8" s="127"/>
    </row>
    <row r="9" spans="1:9" x14ac:dyDescent="0.2">
      <c r="A9" t="s">
        <v>328</v>
      </c>
      <c r="B9" s="352" t="s">
        <v>465</v>
      </c>
      <c r="C9" s="353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12.75" customHeight="1" x14ac:dyDescent="0.2">
      <c r="E11" s="127"/>
      <c r="F11" s="127"/>
      <c r="G11" s="351" t="s">
        <v>462</v>
      </c>
      <c r="H11" s="351"/>
      <c r="I11" s="351"/>
    </row>
    <row r="12" spans="1:9" x14ac:dyDescent="0.2">
      <c r="A12" s="126" t="s">
        <v>332</v>
      </c>
      <c r="B12" s="354"/>
      <c r="C12" s="354"/>
      <c r="E12" s="127"/>
      <c r="F12" s="127"/>
      <c r="G12" s="351"/>
      <c r="H12" s="351"/>
      <c r="I12" s="351"/>
    </row>
    <row r="13" spans="1:9" x14ac:dyDescent="0.2">
      <c r="E13" s="127"/>
      <c r="F13" s="127"/>
      <c r="G13" s="351"/>
      <c r="H13" s="351"/>
      <c r="I13" s="351"/>
    </row>
    <row r="14" spans="1:9" x14ac:dyDescent="0.2">
      <c r="E14" s="127"/>
      <c r="F14" s="127"/>
      <c r="G14" s="351"/>
      <c r="H14" s="351"/>
      <c r="I14" s="351"/>
    </row>
    <row r="15" spans="1:9" x14ac:dyDescent="0.2">
      <c r="A15" t="s">
        <v>334</v>
      </c>
      <c r="B15" s="355" t="s">
        <v>266</v>
      </c>
      <c r="C15" s="356"/>
      <c r="D15" s="129"/>
      <c r="E15" s="127"/>
      <c r="F15" s="127"/>
    </row>
    <row r="16" spans="1:9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ht="9.75" customHeight="1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70"/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61" t="e">
        <f>+E24/E22-1</f>
        <v>#DIV/0!</v>
      </c>
      <c r="F25" s="157"/>
      <c r="G25" s="153"/>
    </row>
    <row r="26" spans="1:8" x14ac:dyDescent="0.2">
      <c r="A26" s="151"/>
      <c r="B26" s="151"/>
      <c r="C26" s="151"/>
      <c r="D26" s="158" t="s">
        <v>339</v>
      </c>
      <c r="E26" s="159" t="s">
        <v>336</v>
      </c>
      <c r="F26" s="157"/>
      <c r="G26" s="153"/>
    </row>
    <row r="27" spans="1:8" x14ac:dyDescent="0.2">
      <c r="A27" s="151" t="s">
        <v>340</v>
      </c>
      <c r="B27" s="151"/>
      <c r="C27" s="151"/>
      <c r="D27" s="73"/>
      <c r="E27" s="152">
        <f>+E24*1.5</f>
        <v>0</v>
      </c>
      <c r="F27" s="152"/>
      <c r="G27" s="153">
        <f>+E27*D27</f>
        <v>0</v>
      </c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2"/>
      <c r="E30" s="152"/>
      <c r="F30" s="152"/>
      <c r="G30" s="153"/>
    </row>
    <row r="31" spans="1:8" x14ac:dyDescent="0.2">
      <c r="A31" s="151"/>
      <c r="B31" s="151"/>
      <c r="C31" s="151"/>
      <c r="D31" s="151"/>
      <c r="E31" s="152"/>
      <c r="F31" s="152"/>
      <c r="G31" s="153"/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343</v>
      </c>
      <c r="B33" s="151"/>
      <c r="C33" s="151"/>
      <c r="D33" s="151"/>
      <c r="E33" s="152"/>
      <c r="F33" s="152"/>
      <c r="G33" s="74"/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51"/>
      <c r="E35" s="152"/>
      <c r="F35" s="152"/>
      <c r="G35" s="153"/>
    </row>
    <row r="36" spans="1:7" x14ac:dyDescent="0.2">
      <c r="A36" s="151" t="s">
        <v>293</v>
      </c>
      <c r="B36" s="151"/>
      <c r="C36" s="151"/>
      <c r="D36" s="151"/>
      <c r="E36" s="152"/>
      <c r="F36" s="152"/>
      <c r="G36" s="74"/>
    </row>
    <row r="37" spans="1:7" x14ac:dyDescent="0.2">
      <c r="E37" s="127"/>
      <c r="F37" s="127"/>
    </row>
    <row r="38" spans="1:7" x14ac:dyDescent="0.2">
      <c r="E38" s="127"/>
      <c r="F38" s="127"/>
    </row>
    <row r="39" spans="1:7" x14ac:dyDescent="0.2">
      <c r="E39" s="127"/>
      <c r="F39" s="127"/>
    </row>
    <row r="40" spans="1:7" ht="13.5" thickBot="1" x14ac:dyDescent="0.25">
      <c r="A40" s="126" t="s">
        <v>417</v>
      </c>
      <c r="C40">
        <f>+D2</f>
        <v>2025</v>
      </c>
      <c r="E40" s="127"/>
      <c r="F40" s="127"/>
      <c r="G40" s="139">
        <f>SUM(G24:G39)</f>
        <v>0</v>
      </c>
    </row>
    <row r="41" spans="1:7" ht="13.5" thickTop="1" x14ac:dyDescent="0.2">
      <c r="E41" s="127"/>
      <c r="F41" s="127"/>
    </row>
    <row r="42" spans="1:7" x14ac:dyDescent="0.2">
      <c r="E42" s="127"/>
      <c r="F42" s="127"/>
    </row>
    <row r="43" spans="1:7" x14ac:dyDescent="0.2">
      <c r="E43" s="127"/>
      <c r="F43" s="127"/>
    </row>
    <row r="44" spans="1:7" ht="13.5" thickBot="1" x14ac:dyDescent="0.25">
      <c r="A44" s="126" t="s">
        <v>345</v>
      </c>
      <c r="C44">
        <f>+C40-1</f>
        <v>2024</v>
      </c>
      <c r="E44" s="127"/>
      <c r="F44" s="127"/>
      <c r="G44" s="75"/>
    </row>
    <row r="45" spans="1:7" ht="13.5" thickTop="1" x14ac:dyDescent="0.2"/>
    <row r="54" spans="1:8" ht="15" x14ac:dyDescent="0.25">
      <c r="A54" s="140" t="s">
        <v>328</v>
      </c>
      <c r="B54" s="141" t="str">
        <f>+B9</f>
        <v>OFFICE 3</v>
      </c>
      <c r="C54" s="142"/>
      <c r="D54" s="142"/>
      <c r="E54" s="142"/>
    </row>
    <row r="55" spans="1:8" ht="4.5" customHeight="1" x14ac:dyDescent="0.2"/>
    <row r="56" spans="1:8" hidden="1" x14ac:dyDescent="0.2"/>
    <row r="57" spans="1:8" ht="18.75" x14ac:dyDescent="0.3">
      <c r="A57" s="143" t="s">
        <v>346</v>
      </c>
    </row>
    <row r="58" spans="1:8" ht="57" customHeight="1" x14ac:dyDescent="0.2">
      <c r="A58" s="349"/>
      <c r="B58" s="349"/>
      <c r="C58" s="349"/>
      <c r="D58" s="349"/>
      <c r="E58" s="349"/>
      <c r="F58" s="349"/>
      <c r="G58" s="349"/>
      <c r="H58" s="349"/>
    </row>
    <row r="59" spans="1:8" ht="57" customHeight="1" x14ac:dyDescent="0.2">
      <c r="A59" s="349"/>
      <c r="B59" s="349"/>
      <c r="C59" s="349"/>
      <c r="D59" s="349"/>
      <c r="E59" s="349"/>
      <c r="F59" s="349"/>
      <c r="G59" s="349"/>
      <c r="H59" s="349"/>
    </row>
    <row r="60" spans="1:8" ht="57" customHeight="1" x14ac:dyDescent="0.2">
      <c r="A60" s="349"/>
      <c r="B60" s="349"/>
      <c r="C60" s="349"/>
      <c r="D60" s="349"/>
      <c r="E60" s="349"/>
      <c r="F60" s="349"/>
      <c r="G60" s="349"/>
      <c r="H60" s="349"/>
    </row>
    <row r="61" spans="1:8" ht="18.75" x14ac:dyDescent="0.3">
      <c r="A61" s="143" t="s">
        <v>347</v>
      </c>
    </row>
    <row r="62" spans="1:8" ht="57" customHeight="1" x14ac:dyDescent="0.2">
      <c r="A62" s="349"/>
      <c r="B62" s="349"/>
      <c r="C62" s="349"/>
      <c r="D62" s="349"/>
      <c r="E62" s="349"/>
      <c r="F62" s="349"/>
      <c r="G62" s="349"/>
      <c r="H62" s="349"/>
    </row>
    <row r="63" spans="1:8" ht="57" customHeight="1" x14ac:dyDescent="0.2">
      <c r="A63" s="349"/>
      <c r="B63" s="349"/>
      <c r="C63" s="349"/>
      <c r="D63" s="349"/>
      <c r="E63" s="349"/>
      <c r="F63" s="349"/>
      <c r="G63" s="349"/>
      <c r="H63" s="349"/>
    </row>
    <row r="64" spans="1:8" ht="57" customHeight="1" x14ac:dyDescent="0.2">
      <c r="A64" s="349"/>
      <c r="B64" s="349"/>
      <c r="C64" s="349"/>
      <c r="D64" s="349"/>
      <c r="E64" s="349"/>
      <c r="F64" s="349"/>
      <c r="G64" s="349"/>
      <c r="H64" s="349"/>
    </row>
    <row r="65" spans="1:8" ht="18.75" x14ac:dyDescent="0.3">
      <c r="A65" s="143" t="s">
        <v>348</v>
      </c>
    </row>
    <row r="66" spans="1:8" ht="57" customHeight="1" x14ac:dyDescent="0.2">
      <c r="A66" s="349"/>
      <c r="B66" s="349"/>
      <c r="C66" s="349"/>
      <c r="D66" s="349"/>
      <c r="E66" s="349"/>
      <c r="F66" s="349"/>
      <c r="G66" s="349"/>
      <c r="H66" s="349"/>
    </row>
    <row r="67" spans="1:8" ht="57" customHeight="1" x14ac:dyDescent="0.2">
      <c r="A67" s="349"/>
      <c r="B67" s="349"/>
      <c r="C67" s="349"/>
      <c r="D67" s="349"/>
      <c r="E67" s="349"/>
      <c r="F67" s="349"/>
      <c r="G67" s="349"/>
      <c r="H67" s="349"/>
    </row>
    <row r="68" spans="1:8" ht="57" customHeight="1" x14ac:dyDescent="0.2">
      <c r="A68" s="349"/>
      <c r="B68" s="349"/>
      <c r="C68" s="349"/>
      <c r="D68" s="349"/>
      <c r="E68" s="349"/>
      <c r="F68" s="349"/>
      <c r="G68" s="349"/>
      <c r="H68" s="349"/>
    </row>
  </sheetData>
  <sheetProtection algorithmName="SHA-512" hashValue="oOJmYPsnqncgzvkNDAeTq1U1mg5dMazSNGc/5/KglIHH/cGY8IZOa/cW5QiS7vCsUmvzo+oMiqyktm77yk4LiQ==" saltValue="ZRwD1yLh9QjhRjWgr3NMGg==" spinCount="100000" sheet="1" formatCells="0" formatRows="0"/>
  <mergeCells count="7">
    <mergeCell ref="A66:H68"/>
    <mergeCell ref="B9:C9"/>
    <mergeCell ref="B12:C12"/>
    <mergeCell ref="B15:C15"/>
    <mergeCell ref="G11:I14"/>
    <mergeCell ref="A58:H60"/>
    <mergeCell ref="A62:H64"/>
  </mergeCells>
  <dataValidations count="1">
    <dataValidation type="whole" allowBlank="1" showInputMessage="1" showErrorMessage="1" error="Enter a value between 1 and 13" sqref="G10" xr:uid="{00000000-0002-0000-3500-000000000000}">
      <formula1>1</formula1>
      <formula2>13</formula2>
    </dataValidation>
  </dataValidations>
  <hyperlinks>
    <hyperlink ref="A1" location="'PR sum'!A1" display="Payroll Summary" xr:uid="{00000000-0004-0000-3500-000000000000}"/>
    <hyperlink ref="A2" location="PL!A1" display="P&amp;L" xr:uid="{00000000-0004-0000-3500-000001000000}"/>
  </hyperlinks>
  <pageMargins left="0.75" right="0.75" top="1" bottom="1" header="0.5" footer="0.5"/>
  <pageSetup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I68"/>
  <sheetViews>
    <sheetView workbookViewId="0"/>
  </sheetViews>
  <sheetFormatPr defaultColWidth="9.140625" defaultRowHeight="12.75" x14ac:dyDescent="0.2"/>
  <cols>
    <col min="1" max="1" width="11.5703125" customWidth="1"/>
    <col min="5" max="5" width="13.42578125" customWidth="1"/>
    <col min="6" max="6" width="6.28515625" customWidth="1"/>
    <col min="7" max="7" width="16.7109375" style="50" customWidth="1"/>
    <col min="8" max="8" width="12.7109375" customWidth="1"/>
    <col min="9" max="9" width="0" hidden="1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326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x14ac:dyDescent="0.2">
      <c r="E6" s="127"/>
      <c r="F6" s="127"/>
    </row>
    <row r="7" spans="1:9" ht="4.5" customHeight="1" x14ac:dyDescent="0.2">
      <c r="E7" s="127"/>
      <c r="F7" s="127"/>
    </row>
    <row r="8" spans="1:9" ht="4.5" customHeight="1" x14ac:dyDescent="0.2">
      <c r="E8" s="127"/>
      <c r="F8" s="127"/>
    </row>
    <row r="9" spans="1:9" x14ac:dyDescent="0.2">
      <c r="A9" t="s">
        <v>328</v>
      </c>
      <c r="B9" s="352" t="s">
        <v>466</v>
      </c>
      <c r="C9" s="353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12.75" customHeight="1" x14ac:dyDescent="0.2">
      <c r="E11" s="127"/>
      <c r="F11" s="127"/>
      <c r="G11" s="351" t="s">
        <v>462</v>
      </c>
      <c r="H11" s="351"/>
      <c r="I11" s="351"/>
    </row>
    <row r="12" spans="1:9" x14ac:dyDescent="0.2">
      <c r="A12" s="126" t="s">
        <v>332</v>
      </c>
      <c r="B12" s="354"/>
      <c r="C12" s="354"/>
      <c r="E12" s="127"/>
      <c r="F12" s="127"/>
      <c r="G12" s="351"/>
      <c r="H12" s="351"/>
      <c r="I12" s="351"/>
    </row>
    <row r="13" spans="1:9" x14ac:dyDescent="0.2">
      <c r="E13" s="127"/>
      <c r="F13" s="127"/>
      <c r="G13" s="351"/>
      <c r="H13" s="351"/>
      <c r="I13" s="351"/>
    </row>
    <row r="14" spans="1:9" x14ac:dyDescent="0.2">
      <c r="E14" s="127"/>
      <c r="F14" s="127"/>
      <c r="G14" s="351"/>
      <c r="H14" s="351"/>
      <c r="I14" s="351"/>
    </row>
    <row r="15" spans="1:9" x14ac:dyDescent="0.2">
      <c r="A15" t="s">
        <v>334</v>
      </c>
      <c r="B15" s="355" t="s">
        <v>266</v>
      </c>
      <c r="C15" s="356"/>
      <c r="D15" s="129"/>
      <c r="E15" s="127"/>
      <c r="F15" s="127"/>
    </row>
    <row r="16" spans="1:9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 t="s">
        <v>335</v>
      </c>
      <c r="F18" s="134"/>
    </row>
    <row r="19" spans="1:8" ht="13.5" thickBot="1" x14ac:dyDescent="0.25">
      <c r="E19" s="135" t="s">
        <v>336</v>
      </c>
      <c r="F19" s="134"/>
      <c r="G19" s="136" t="s">
        <v>337</v>
      </c>
    </row>
    <row r="20" spans="1:8" x14ac:dyDescent="0.2">
      <c r="A20" s="151"/>
      <c r="B20" s="151"/>
      <c r="C20" s="151"/>
      <c r="D20" s="151"/>
      <c r="E20" s="155"/>
      <c r="F20" s="155"/>
      <c r="G20" s="153"/>
    </row>
    <row r="21" spans="1:8" ht="9.75" customHeight="1" x14ac:dyDescent="0.2">
      <c r="A21" s="151"/>
      <c r="B21" s="151"/>
      <c r="C21" s="151"/>
      <c r="D21" s="151"/>
      <c r="E21" s="152"/>
      <c r="F21" s="152"/>
      <c r="G21" s="153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69"/>
      <c r="F22" s="152"/>
      <c r="G22" s="153"/>
      <c r="H22" s="218" t="s">
        <v>338</v>
      </c>
    </row>
    <row r="23" spans="1:8" x14ac:dyDescent="0.2">
      <c r="A23" s="151"/>
      <c r="B23" s="151"/>
      <c r="C23" s="151"/>
      <c r="D23" s="154"/>
      <c r="E23" s="155"/>
      <c r="F23" s="155"/>
      <c r="G23" s="153"/>
    </row>
    <row r="24" spans="1:8" x14ac:dyDescent="0.2">
      <c r="A24" s="151"/>
      <c r="B24" s="151"/>
      <c r="C24" s="151"/>
      <c r="D24" s="154">
        <f>+INPUT!B3</f>
        <v>2025</v>
      </c>
      <c r="E24" s="70">
        <v>0</v>
      </c>
      <c r="F24" s="156"/>
      <c r="G24" s="153">
        <f>+E24*2080</f>
        <v>0</v>
      </c>
      <c r="H24" s="218" t="s">
        <v>338</v>
      </c>
    </row>
    <row r="25" spans="1:8" x14ac:dyDescent="0.2">
      <c r="A25" s="151"/>
      <c r="B25" s="151"/>
      <c r="C25" s="151"/>
      <c r="D25" s="154"/>
      <c r="E25" s="161" t="e">
        <f>+E24/E22-1</f>
        <v>#DIV/0!</v>
      </c>
      <c r="F25" s="157"/>
      <c r="G25" s="153"/>
    </row>
    <row r="26" spans="1:8" x14ac:dyDescent="0.2">
      <c r="A26" s="151"/>
      <c r="B26" s="151"/>
      <c r="C26" s="151"/>
      <c r="D26" s="158" t="s">
        <v>339</v>
      </c>
      <c r="E26" s="159" t="s">
        <v>336</v>
      </c>
      <c r="F26" s="157"/>
      <c r="G26" s="153"/>
    </row>
    <row r="27" spans="1:8" x14ac:dyDescent="0.2">
      <c r="A27" s="151" t="s">
        <v>340</v>
      </c>
      <c r="B27" s="151"/>
      <c r="C27" s="151"/>
      <c r="D27" s="73">
        <v>0</v>
      </c>
      <c r="E27" s="152">
        <f>+E24*1.5</f>
        <v>0</v>
      </c>
      <c r="F27" s="152"/>
      <c r="G27" s="153">
        <f>+E27*D27</f>
        <v>0</v>
      </c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/>
      <c r="B29" s="151"/>
      <c r="C29" s="151"/>
      <c r="D29" s="151"/>
      <c r="E29" s="152"/>
      <c r="F29" s="152"/>
      <c r="G29" s="153"/>
    </row>
    <row r="30" spans="1:8" x14ac:dyDescent="0.2">
      <c r="A30" s="151"/>
      <c r="B30" s="151"/>
      <c r="C30" s="151"/>
      <c r="D30" s="152"/>
      <c r="E30" s="152"/>
      <c r="F30" s="152"/>
      <c r="G30" s="153"/>
    </row>
    <row r="31" spans="1:8" x14ac:dyDescent="0.2">
      <c r="A31" s="151"/>
      <c r="B31" s="151"/>
      <c r="C31" s="151"/>
      <c r="D31" s="151"/>
      <c r="E31" s="152"/>
      <c r="F31" s="152"/>
      <c r="G31" s="153"/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343</v>
      </c>
      <c r="B33" s="151"/>
      <c r="C33" s="151"/>
      <c r="D33" s="151"/>
      <c r="E33" s="152"/>
      <c r="F33" s="152"/>
      <c r="G33" s="74">
        <v>0</v>
      </c>
    </row>
    <row r="34" spans="1:7" x14ac:dyDescent="0.2">
      <c r="A34" s="151"/>
      <c r="B34" s="151"/>
      <c r="C34" s="151"/>
      <c r="D34" s="151"/>
      <c r="E34" s="152"/>
      <c r="F34" s="152"/>
      <c r="G34" s="153"/>
    </row>
    <row r="35" spans="1:7" x14ac:dyDescent="0.2">
      <c r="A35" s="151"/>
      <c r="B35" s="151"/>
      <c r="C35" s="151"/>
      <c r="D35" s="151"/>
      <c r="E35" s="152"/>
      <c r="F35" s="152"/>
      <c r="G35" s="153"/>
    </row>
    <row r="36" spans="1:7" x14ac:dyDescent="0.2">
      <c r="A36" s="151" t="s">
        <v>293</v>
      </c>
      <c r="B36" s="151"/>
      <c r="C36" s="151"/>
      <c r="D36" s="151"/>
      <c r="E36" s="152"/>
      <c r="F36" s="152"/>
      <c r="G36" s="74">
        <v>0</v>
      </c>
    </row>
    <row r="37" spans="1:7" x14ac:dyDescent="0.2">
      <c r="E37" s="127"/>
      <c r="F37" s="127"/>
    </row>
    <row r="38" spans="1:7" x14ac:dyDescent="0.2">
      <c r="E38" s="127"/>
      <c r="F38" s="127"/>
    </row>
    <row r="39" spans="1:7" x14ac:dyDescent="0.2">
      <c r="E39" s="127"/>
      <c r="F39" s="127"/>
    </row>
    <row r="40" spans="1:7" ht="13.5" thickBot="1" x14ac:dyDescent="0.25">
      <c r="A40" s="126" t="s">
        <v>417</v>
      </c>
      <c r="C40">
        <f>+D2</f>
        <v>2025</v>
      </c>
      <c r="E40" s="127"/>
      <c r="F40" s="127"/>
      <c r="G40" s="139">
        <f>SUM(G24:G39)</f>
        <v>0</v>
      </c>
    </row>
    <row r="41" spans="1:7" ht="13.5" thickTop="1" x14ac:dyDescent="0.2">
      <c r="E41" s="127"/>
      <c r="F41" s="127"/>
    </row>
    <row r="42" spans="1:7" x14ac:dyDescent="0.2">
      <c r="E42" s="127"/>
      <c r="F42" s="127"/>
    </row>
    <row r="43" spans="1:7" x14ac:dyDescent="0.2">
      <c r="E43" s="127"/>
      <c r="F43" s="127"/>
    </row>
    <row r="44" spans="1:7" ht="13.5" thickBot="1" x14ac:dyDescent="0.25">
      <c r="A44" s="126" t="s">
        <v>345</v>
      </c>
      <c r="C44">
        <f>+C40-1</f>
        <v>2024</v>
      </c>
      <c r="E44" s="127"/>
      <c r="F44" s="127"/>
      <c r="G44" s="75"/>
    </row>
    <row r="45" spans="1:7" ht="13.5" thickTop="1" x14ac:dyDescent="0.2"/>
    <row r="54" spans="1:8" ht="15" x14ac:dyDescent="0.25">
      <c r="A54" s="140" t="s">
        <v>328</v>
      </c>
      <c r="B54" s="141" t="str">
        <f>+B9</f>
        <v>OFFICE 4</v>
      </c>
      <c r="C54" s="142"/>
      <c r="D54" s="142"/>
      <c r="E54" s="142"/>
    </row>
    <row r="55" spans="1:8" ht="4.5" customHeight="1" x14ac:dyDescent="0.2"/>
    <row r="56" spans="1:8" hidden="1" x14ac:dyDescent="0.2"/>
    <row r="57" spans="1:8" ht="18.75" x14ac:dyDescent="0.3">
      <c r="A57" s="143" t="s">
        <v>346</v>
      </c>
    </row>
    <row r="58" spans="1:8" ht="57" customHeight="1" x14ac:dyDescent="0.2">
      <c r="A58" s="349"/>
      <c r="B58" s="349"/>
      <c r="C58" s="349"/>
      <c r="D58" s="349"/>
      <c r="E58" s="349"/>
      <c r="F58" s="349"/>
      <c r="G58" s="349"/>
      <c r="H58" s="349"/>
    </row>
    <row r="59" spans="1:8" ht="57" customHeight="1" x14ac:dyDescent="0.2">
      <c r="A59" s="349"/>
      <c r="B59" s="349"/>
      <c r="C59" s="349"/>
      <c r="D59" s="349"/>
      <c r="E59" s="349"/>
      <c r="F59" s="349"/>
      <c r="G59" s="349"/>
      <c r="H59" s="349"/>
    </row>
    <row r="60" spans="1:8" ht="57" customHeight="1" x14ac:dyDescent="0.2">
      <c r="A60" s="349"/>
      <c r="B60" s="349"/>
      <c r="C60" s="349"/>
      <c r="D60" s="349"/>
      <c r="E60" s="349"/>
      <c r="F60" s="349"/>
      <c r="G60" s="349"/>
      <c r="H60" s="349"/>
    </row>
    <row r="61" spans="1:8" ht="18.75" x14ac:dyDescent="0.3">
      <c r="A61" s="143" t="s">
        <v>347</v>
      </c>
    </row>
    <row r="62" spans="1:8" ht="57" customHeight="1" x14ac:dyDescent="0.2">
      <c r="A62" s="349"/>
      <c r="B62" s="349"/>
      <c r="C62" s="349"/>
      <c r="D62" s="349"/>
      <c r="E62" s="349"/>
      <c r="F62" s="349"/>
      <c r="G62" s="349"/>
      <c r="H62" s="349"/>
    </row>
    <row r="63" spans="1:8" ht="57" customHeight="1" x14ac:dyDescent="0.2">
      <c r="A63" s="349"/>
      <c r="B63" s="349"/>
      <c r="C63" s="349"/>
      <c r="D63" s="349"/>
      <c r="E63" s="349"/>
      <c r="F63" s="349"/>
      <c r="G63" s="349"/>
      <c r="H63" s="349"/>
    </row>
    <row r="64" spans="1:8" ht="57" customHeight="1" x14ac:dyDescent="0.2">
      <c r="A64" s="349"/>
      <c r="B64" s="349"/>
      <c r="C64" s="349"/>
      <c r="D64" s="349"/>
      <c r="E64" s="349"/>
      <c r="F64" s="349"/>
      <c r="G64" s="349"/>
      <c r="H64" s="349"/>
    </row>
    <row r="65" spans="1:8" ht="18.75" x14ac:dyDescent="0.3">
      <c r="A65" s="143" t="s">
        <v>348</v>
      </c>
    </row>
    <row r="66" spans="1:8" ht="57" customHeight="1" x14ac:dyDescent="0.2">
      <c r="A66" s="349"/>
      <c r="B66" s="349"/>
      <c r="C66" s="349"/>
      <c r="D66" s="349"/>
      <c r="E66" s="349"/>
      <c r="F66" s="349"/>
      <c r="G66" s="349"/>
      <c r="H66" s="349"/>
    </row>
    <row r="67" spans="1:8" ht="57" customHeight="1" x14ac:dyDescent="0.2">
      <c r="A67" s="349"/>
      <c r="B67" s="349"/>
      <c r="C67" s="349"/>
      <c r="D67" s="349"/>
      <c r="E67" s="349"/>
      <c r="F67" s="349"/>
      <c r="G67" s="349"/>
      <c r="H67" s="349"/>
    </row>
    <row r="68" spans="1:8" ht="57" customHeight="1" x14ac:dyDescent="0.2">
      <c r="A68" s="349"/>
      <c r="B68" s="349"/>
      <c r="C68" s="349"/>
      <c r="D68" s="349"/>
      <c r="E68" s="349"/>
      <c r="F68" s="349"/>
      <c r="G68" s="349"/>
      <c r="H68" s="349"/>
    </row>
  </sheetData>
  <sheetProtection algorithmName="SHA-512" hashValue="CazbSMbLRbRw2XVDWAZTLWAqlh10zJHScajnvo9+2hmwW+4FkugptwEO9HPK+RHE5+n1ai4a6pDWFnR+cRq8Gw==" saltValue="4CAR98ZdmMwWlQOegk7DZg==" spinCount="100000" sheet="1" formatCells="0" formatColumns="0" formatRows="0"/>
  <mergeCells count="7">
    <mergeCell ref="A66:H68"/>
    <mergeCell ref="B9:C9"/>
    <mergeCell ref="B12:C12"/>
    <mergeCell ref="B15:C15"/>
    <mergeCell ref="G11:I14"/>
    <mergeCell ref="A58:H60"/>
    <mergeCell ref="A62:H64"/>
  </mergeCells>
  <dataValidations count="1">
    <dataValidation type="whole" allowBlank="1" showInputMessage="1" showErrorMessage="1" error="Enter a value between 1 and 13" sqref="G10" xr:uid="{00000000-0002-0000-3600-000000000000}">
      <formula1>1</formula1>
      <formula2>13</formula2>
    </dataValidation>
  </dataValidations>
  <hyperlinks>
    <hyperlink ref="A1" location="'PR sum'!A1" display="Payroll Summary" xr:uid="{00000000-0004-0000-3600-000000000000}"/>
    <hyperlink ref="A2" location="PL!A1" display="P&amp;L" xr:uid="{00000000-0004-0000-3600-000001000000}"/>
  </hyperlinks>
  <pageMargins left="0.75" right="0.75" top="1" bottom="1" header="0.5" footer="0.5"/>
  <pageSetup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108"/>
  <sheetViews>
    <sheetView topLeftCell="A7" workbookViewId="0"/>
  </sheetViews>
  <sheetFormatPr defaultColWidth="9.140625" defaultRowHeight="12.75" x14ac:dyDescent="0.2"/>
  <cols>
    <col min="1" max="1" width="11.5703125" customWidth="1"/>
    <col min="2" max="2" width="9.85546875" customWidth="1"/>
    <col min="5" max="5" width="13.42578125" customWidth="1"/>
    <col min="6" max="6" width="6.28515625" customWidth="1"/>
    <col min="7" max="7" width="14.28515625" style="50" customWidth="1"/>
    <col min="8" max="8" width="14.7109375" customWidth="1"/>
    <col min="9" max="9" width="0" hidden="1" customWidth="1"/>
    <col min="12" max="12" width="21.140625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326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x14ac:dyDescent="0.2">
      <c r="E6" s="127"/>
      <c r="F6" s="127"/>
    </row>
    <row r="7" spans="1:9" x14ac:dyDescent="0.2">
      <c r="E7" s="127"/>
      <c r="F7" s="127"/>
    </row>
    <row r="8" spans="1:9" hidden="1" x14ac:dyDescent="0.2">
      <c r="E8" s="127"/>
      <c r="F8" s="127"/>
    </row>
    <row r="9" spans="1:9" x14ac:dyDescent="0.2">
      <c r="A9" t="s">
        <v>328</v>
      </c>
      <c r="B9" s="123" t="s">
        <v>467</v>
      </c>
      <c r="C9" s="130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  <c r="I11" s="295"/>
    </row>
    <row r="12" spans="1:9" ht="26.25" customHeight="1" x14ac:dyDescent="0.2">
      <c r="A12" s="126" t="s">
        <v>332</v>
      </c>
      <c r="B12" s="354"/>
      <c r="C12" s="354"/>
      <c r="E12" s="127"/>
      <c r="F12" s="127"/>
      <c r="G12" s="346" t="str">
        <f>'Production 1'!G12</f>
        <v>Existing emplyee start period is always = 1.</v>
      </c>
      <c r="H12" s="346"/>
      <c r="I12" s="295"/>
    </row>
    <row r="13" spans="1:9" x14ac:dyDescent="0.2">
      <c r="E13" s="127"/>
      <c r="F13" s="127"/>
      <c r="G13" s="295"/>
      <c r="H13" s="295"/>
      <c r="I13" s="295"/>
    </row>
    <row r="14" spans="1:9" x14ac:dyDescent="0.2">
      <c r="E14" s="127"/>
      <c r="F14" s="127"/>
      <c r="G14" s="295"/>
      <c r="H14" s="295"/>
      <c r="I14" s="295"/>
    </row>
    <row r="15" spans="1:9" x14ac:dyDescent="0.2">
      <c r="A15" t="s">
        <v>334</v>
      </c>
      <c r="B15" s="357" t="s">
        <v>468</v>
      </c>
      <c r="C15" s="357"/>
      <c r="D15" s="357"/>
      <c r="E15" s="127"/>
      <c r="F15" s="127"/>
    </row>
    <row r="16" spans="1:9" x14ac:dyDescent="0.2">
      <c r="E16" s="127"/>
      <c r="F16" s="127"/>
    </row>
    <row r="17" spans="1:8" ht="6" customHeight="1" x14ac:dyDescent="0.2">
      <c r="E17" s="127"/>
      <c r="F17" s="127"/>
    </row>
    <row r="18" spans="1:8" ht="6" customHeight="1" x14ac:dyDescent="0.2">
      <c r="E18" s="134"/>
      <c r="F18" s="134"/>
    </row>
    <row r="19" spans="1:8" ht="13.5" thickBot="1" x14ac:dyDescent="0.25">
      <c r="E19" s="134"/>
      <c r="F19" s="134"/>
      <c r="G19" s="136" t="s">
        <v>337</v>
      </c>
    </row>
    <row r="20" spans="1:8" ht="8.25" customHeight="1" x14ac:dyDescent="0.2">
      <c r="E20" s="137"/>
      <c r="F20" s="137"/>
    </row>
    <row r="21" spans="1:8" hidden="1" x14ac:dyDescent="0.2">
      <c r="E21" s="127"/>
      <c r="F21" s="127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151"/>
      <c r="F22" s="152"/>
      <c r="G22" s="76"/>
      <c r="H22" s="218" t="s">
        <v>338</v>
      </c>
    </row>
    <row r="23" spans="1:8" x14ac:dyDescent="0.2">
      <c r="A23" s="151"/>
      <c r="B23" s="151"/>
      <c r="C23" s="151"/>
      <c r="D23" s="154"/>
      <c r="E23" s="151"/>
      <c r="F23" s="155"/>
      <c r="G23" s="155"/>
    </row>
    <row r="24" spans="1:8" x14ac:dyDescent="0.2">
      <c r="A24" s="151"/>
      <c r="B24" s="151"/>
      <c r="C24" s="151"/>
      <c r="D24" s="154">
        <f>+INPUT!B3</f>
        <v>2025</v>
      </c>
      <c r="E24" s="151"/>
      <c r="F24" s="156"/>
      <c r="G24" s="233"/>
      <c r="H24" s="218" t="s">
        <v>338</v>
      </c>
    </row>
    <row r="25" spans="1:8" x14ac:dyDescent="0.2">
      <c r="A25" s="151"/>
      <c r="B25" s="151"/>
      <c r="C25" s="151"/>
      <c r="D25" s="154"/>
      <c r="E25" s="161">
        <f>IF(G24=0,0,+G24/G22-1)</f>
        <v>0</v>
      </c>
      <c r="F25" s="157"/>
      <c r="G25" s="153"/>
    </row>
    <row r="26" spans="1:8" x14ac:dyDescent="0.2">
      <c r="A26" s="151"/>
      <c r="B26" s="151"/>
      <c r="C26" s="151"/>
      <c r="D26" s="162"/>
      <c r="E26" s="152"/>
      <c r="F26" s="157"/>
      <c r="G26" s="153"/>
    </row>
    <row r="27" spans="1:8" hidden="1" x14ac:dyDescent="0.2">
      <c r="A27" s="151"/>
      <c r="B27" s="151"/>
      <c r="C27" s="151"/>
      <c r="D27" s="151"/>
      <c r="E27" s="152"/>
      <c r="F27" s="152"/>
      <c r="G27" s="153"/>
    </row>
    <row r="28" spans="1:8" hidden="1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 t="s">
        <v>411</v>
      </c>
      <c r="B29" s="151"/>
      <c r="C29" s="151"/>
      <c r="D29" s="151"/>
      <c r="E29" s="152"/>
      <c r="F29" s="152"/>
      <c r="G29" s="74"/>
    </row>
    <row r="30" spans="1:8" x14ac:dyDescent="0.2">
      <c r="A30" s="151"/>
      <c r="B30" s="151"/>
      <c r="C30" s="151"/>
      <c r="D30" s="162" t="s">
        <v>412</v>
      </c>
      <c r="E30" s="163" t="s">
        <v>413</v>
      </c>
      <c r="F30" s="152"/>
      <c r="G30" s="153"/>
    </row>
    <row r="31" spans="1:8" x14ac:dyDescent="0.2">
      <c r="A31" s="151"/>
      <c r="B31" s="151"/>
      <c r="C31" s="151"/>
      <c r="D31" s="158" t="s">
        <v>414</v>
      </c>
      <c r="E31" s="164" t="s">
        <v>415</v>
      </c>
      <c r="F31" s="152"/>
      <c r="G31" s="153"/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341</v>
      </c>
      <c r="B33" s="151"/>
      <c r="C33" s="151"/>
      <c r="D33" s="332"/>
      <c r="E33" s="118"/>
      <c r="F33" s="152"/>
      <c r="G33" s="153">
        <f>+E33*D33</f>
        <v>0</v>
      </c>
    </row>
    <row r="34" spans="1:7" x14ac:dyDescent="0.2">
      <c r="A34" s="151"/>
      <c r="B34" s="151"/>
      <c r="C34" s="151"/>
      <c r="D34" s="151"/>
      <c r="E34" s="151"/>
      <c r="F34" s="152"/>
      <c r="G34" s="153"/>
    </row>
    <row r="35" spans="1:7" x14ac:dyDescent="0.2">
      <c r="A35" s="151" t="s">
        <v>342</v>
      </c>
      <c r="B35" s="151"/>
      <c r="C35" s="151"/>
      <c r="D35" s="332"/>
      <c r="E35" s="118"/>
      <c r="F35" s="152"/>
      <c r="G35" s="153">
        <f>+E35*D35</f>
        <v>0</v>
      </c>
    </row>
    <row r="36" spans="1:7" x14ac:dyDescent="0.2">
      <c r="A36" s="151"/>
      <c r="B36" s="151"/>
      <c r="C36" s="151"/>
      <c r="D36" s="151"/>
      <c r="E36" s="152"/>
      <c r="F36" s="152"/>
      <c r="G36" s="153"/>
    </row>
    <row r="37" spans="1:7" x14ac:dyDescent="0.2">
      <c r="A37" s="151" t="s">
        <v>416</v>
      </c>
      <c r="B37" s="151"/>
      <c r="C37" s="151"/>
      <c r="D37" s="151"/>
      <c r="E37" s="152"/>
      <c r="F37" s="152"/>
      <c r="G37" s="160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/>
      <c r="B39" s="151"/>
      <c r="C39" s="151"/>
      <c r="D39" s="151"/>
      <c r="E39" s="152"/>
      <c r="F39" s="152"/>
      <c r="G39" s="153"/>
    </row>
    <row r="40" spans="1:7" x14ac:dyDescent="0.2">
      <c r="A40" s="151" t="s">
        <v>292</v>
      </c>
      <c r="B40" s="151"/>
      <c r="C40" s="151"/>
      <c r="D40" s="151"/>
      <c r="E40" s="152"/>
      <c r="F40" s="152"/>
      <c r="G40" s="74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hidden="1" x14ac:dyDescent="0.2">
      <c r="A43" s="151" t="s">
        <v>343</v>
      </c>
      <c r="B43" s="151"/>
      <c r="C43" s="151"/>
      <c r="D43" s="151"/>
      <c r="E43" s="152"/>
      <c r="F43" s="152"/>
      <c r="G43" s="160"/>
    </row>
    <row r="44" spans="1:7" x14ac:dyDescent="0.2">
      <c r="A44" s="151"/>
      <c r="B44" s="151"/>
      <c r="C44" s="151"/>
      <c r="D44" s="151"/>
      <c r="E44" s="152"/>
      <c r="F44" s="152"/>
      <c r="G44" s="153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 t="s">
        <v>293</v>
      </c>
      <c r="B46" s="151"/>
      <c r="C46" s="151"/>
      <c r="D46" s="151"/>
      <c r="E46" s="152"/>
      <c r="F46" s="152"/>
      <c r="G46" s="74"/>
    </row>
    <row r="47" spans="1:7" x14ac:dyDescent="0.2">
      <c r="A47" s="151"/>
      <c r="B47" s="151"/>
      <c r="C47" s="151"/>
      <c r="D47" s="151"/>
      <c r="E47" s="152"/>
      <c r="F47" s="152"/>
      <c r="G47" s="153"/>
    </row>
    <row r="48" spans="1:7" x14ac:dyDescent="0.2">
      <c r="E48" s="127"/>
      <c r="F48" s="127"/>
    </row>
    <row r="49" spans="1:7" hidden="1" x14ac:dyDescent="0.2">
      <c r="E49" s="127"/>
      <c r="F49" s="127"/>
    </row>
    <row r="50" spans="1:7" ht="13.5" thickBot="1" x14ac:dyDescent="0.25">
      <c r="A50" s="126" t="s">
        <v>417</v>
      </c>
      <c r="C50">
        <f>+D2</f>
        <v>2025</v>
      </c>
      <c r="E50" s="127"/>
      <c r="F50" s="127"/>
      <c r="G50" s="139">
        <f>SUM(G24:G49)</f>
        <v>0</v>
      </c>
    </row>
    <row r="51" spans="1:7" ht="13.5" thickTop="1" x14ac:dyDescent="0.2">
      <c r="E51" s="127"/>
      <c r="F51" s="127"/>
    </row>
    <row r="52" spans="1:7" x14ac:dyDescent="0.2">
      <c r="E52" s="127"/>
      <c r="F52" s="127"/>
    </row>
    <row r="53" spans="1:7" ht="12.75" customHeight="1" x14ac:dyDescent="0.2">
      <c r="E53" s="127"/>
      <c r="F53" s="127"/>
    </row>
    <row r="54" spans="1:7" ht="13.5" thickBot="1" x14ac:dyDescent="0.25">
      <c r="A54" s="126" t="s">
        <v>345</v>
      </c>
      <c r="C54">
        <f>+C50-1</f>
        <v>2024</v>
      </c>
      <c r="E54" s="127"/>
      <c r="F54" s="127"/>
      <c r="G54" s="75"/>
    </row>
    <row r="55" spans="1:7" ht="13.5" thickTop="1" x14ac:dyDescent="0.2"/>
    <row r="61" spans="1:7" ht="15" x14ac:dyDescent="0.25">
      <c r="A61" s="140" t="s">
        <v>328</v>
      </c>
      <c r="B61" s="141" t="str">
        <f>+B9</f>
        <v>MGR 1</v>
      </c>
      <c r="C61" s="142"/>
      <c r="D61" s="142"/>
      <c r="E61" s="142"/>
    </row>
    <row r="64" spans="1:7" ht="18.75" x14ac:dyDescent="0.3">
      <c r="A64" s="143" t="s">
        <v>346</v>
      </c>
    </row>
    <row r="65" spans="1:8" ht="52.5" customHeight="1" x14ac:dyDescent="0.2">
      <c r="A65" s="349"/>
      <c r="B65" s="349"/>
      <c r="C65" s="349"/>
      <c r="D65" s="349"/>
      <c r="E65" s="349"/>
      <c r="F65" s="349"/>
      <c r="G65" s="349"/>
      <c r="H65" s="349"/>
    </row>
    <row r="66" spans="1:8" ht="52.5" customHeight="1" x14ac:dyDescent="0.2">
      <c r="A66" s="349"/>
      <c r="B66" s="349"/>
      <c r="C66" s="349"/>
      <c r="D66" s="349"/>
      <c r="E66" s="349"/>
      <c r="F66" s="349"/>
      <c r="G66" s="349"/>
      <c r="H66" s="349"/>
    </row>
    <row r="67" spans="1:8" ht="52.5" customHeight="1" x14ac:dyDescent="0.2">
      <c r="A67" s="349"/>
      <c r="B67" s="349"/>
      <c r="C67" s="349"/>
      <c r="D67" s="349"/>
      <c r="E67" s="349"/>
      <c r="F67" s="349"/>
      <c r="G67" s="349"/>
      <c r="H67" s="349"/>
    </row>
    <row r="68" spans="1:8" ht="18.75" x14ac:dyDescent="0.3">
      <c r="A68" s="143" t="s">
        <v>347</v>
      </c>
    </row>
    <row r="69" spans="1:8" ht="52.5" customHeight="1" x14ac:dyDescent="0.2">
      <c r="A69" s="349"/>
      <c r="B69" s="349"/>
      <c r="C69" s="349"/>
      <c r="D69" s="349"/>
      <c r="E69" s="349"/>
      <c r="F69" s="349"/>
      <c r="G69" s="349"/>
      <c r="H69" s="349"/>
    </row>
    <row r="70" spans="1:8" ht="52.5" customHeight="1" x14ac:dyDescent="0.2">
      <c r="A70" s="349"/>
      <c r="B70" s="349"/>
      <c r="C70" s="349"/>
      <c r="D70" s="349"/>
      <c r="E70" s="349"/>
      <c r="F70" s="349"/>
      <c r="G70" s="349"/>
      <c r="H70" s="349"/>
    </row>
    <row r="71" spans="1:8" ht="52.5" customHeight="1" x14ac:dyDescent="0.2">
      <c r="A71" s="349"/>
      <c r="B71" s="349"/>
      <c r="C71" s="349"/>
      <c r="D71" s="349"/>
      <c r="E71" s="349"/>
      <c r="F71" s="349"/>
      <c r="G71" s="349"/>
      <c r="H71" s="349"/>
    </row>
    <row r="72" spans="1:8" ht="18.75" x14ac:dyDescent="0.3">
      <c r="A72" s="143" t="s">
        <v>348</v>
      </c>
    </row>
    <row r="73" spans="1:8" ht="52.5" customHeight="1" x14ac:dyDescent="0.2">
      <c r="A73" s="349"/>
      <c r="B73" s="349"/>
      <c r="C73" s="349"/>
      <c r="D73" s="349"/>
      <c r="E73" s="349"/>
      <c r="F73" s="349"/>
      <c r="G73" s="349"/>
      <c r="H73" s="349"/>
    </row>
    <row r="74" spans="1:8" ht="52.5" customHeight="1" x14ac:dyDescent="0.2">
      <c r="A74" s="349"/>
      <c r="B74" s="349"/>
      <c r="C74" s="349"/>
      <c r="D74" s="349"/>
      <c r="E74" s="349"/>
      <c r="F74" s="349"/>
      <c r="G74" s="349"/>
      <c r="H74" s="349"/>
    </row>
    <row r="75" spans="1:8" ht="52.5" customHeight="1" x14ac:dyDescent="0.2">
      <c r="A75" s="349"/>
      <c r="B75" s="349"/>
      <c r="C75" s="349"/>
      <c r="D75" s="349"/>
      <c r="E75" s="349"/>
      <c r="F75" s="349"/>
      <c r="G75" s="349"/>
      <c r="H75" s="349"/>
    </row>
    <row r="99" spans="12:13" x14ac:dyDescent="0.2">
      <c r="L99" s="131"/>
      <c r="M99" s="145"/>
    </row>
    <row r="100" spans="12:13" x14ac:dyDescent="0.2">
      <c r="L100" s="146"/>
      <c r="M100" s="333"/>
    </row>
    <row r="101" spans="12:13" x14ac:dyDescent="0.2">
      <c r="M101" s="333"/>
    </row>
    <row r="102" spans="12:13" x14ac:dyDescent="0.2">
      <c r="M102" s="333"/>
    </row>
    <row r="103" spans="12:13" x14ac:dyDescent="0.2">
      <c r="M103" s="333"/>
    </row>
    <row r="104" spans="12:13" x14ac:dyDescent="0.2">
      <c r="M104" s="333"/>
    </row>
    <row r="105" spans="12:13" x14ac:dyDescent="0.2">
      <c r="M105" s="333"/>
    </row>
    <row r="106" spans="12:13" x14ac:dyDescent="0.2">
      <c r="M106" s="333"/>
    </row>
    <row r="107" spans="12:13" x14ac:dyDescent="0.2">
      <c r="M107" s="333"/>
    </row>
    <row r="108" spans="12:13" x14ac:dyDescent="0.2">
      <c r="M108" s="333"/>
    </row>
  </sheetData>
  <sheetProtection algorithmName="SHA-512" hashValue="qYulMU/aPvoE2wAijtttX2zEZqpbLeZr2jE0cHHZR6bmNrr6O3SwhzDMNKKYYMqIvWrEgd0fEUk6HMXEhPEzlQ==" saltValue="oJCcT2+EOuOijCF/WVWXUg==" spinCount="100000" sheet="1" formatCells="0" formatColumns="0"/>
  <mergeCells count="7">
    <mergeCell ref="G11:H11"/>
    <mergeCell ref="G12:H12"/>
    <mergeCell ref="A73:H75"/>
    <mergeCell ref="B12:C12"/>
    <mergeCell ref="B15:D15"/>
    <mergeCell ref="A65:H67"/>
    <mergeCell ref="A69:H71"/>
  </mergeCells>
  <phoneticPr fontId="0" type="noConversion"/>
  <dataValidations count="2">
    <dataValidation type="whole" allowBlank="1" showInputMessage="1" showErrorMessage="1" sqref="D33 D35" xr:uid="{00000000-0002-0000-3700-000000000000}">
      <formula1>0</formula1>
      <formula2>10000</formula2>
    </dataValidation>
    <dataValidation type="whole" allowBlank="1" showInputMessage="1" showErrorMessage="1" error="Enter a value between 1 and 13" sqref="G10" xr:uid="{00000000-0002-0000-3700-000001000000}">
      <formula1>1</formula1>
      <formula2>13</formula2>
    </dataValidation>
  </dataValidations>
  <hyperlinks>
    <hyperlink ref="A1" location="'PR sum'!A1" display="Payroll Summary" xr:uid="{00000000-0004-0000-3700-000000000000}"/>
    <hyperlink ref="A2" location="PL!A1" display="P&amp;L" xr:uid="{00000000-0004-0000-3700-000001000000}"/>
  </hyperlinks>
  <printOptions horizontalCentered="1" verticalCentered="1"/>
  <pageMargins left="0.25" right="0.25" top="0.5" bottom="0.25" header="0.17" footer="0.5"/>
  <pageSetup fitToHeight="2" orientation="portrait" r:id="rId1"/>
  <headerFooter alignWithMargins="0"/>
  <rowBreaks count="1" manualBreakCount="1">
    <brk id="58" max="8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I75"/>
  <sheetViews>
    <sheetView workbookViewId="0"/>
  </sheetViews>
  <sheetFormatPr defaultColWidth="9.140625" defaultRowHeight="12.75" x14ac:dyDescent="0.2"/>
  <cols>
    <col min="1" max="1" width="11.5703125" customWidth="1"/>
    <col min="2" max="2" width="9.28515625" customWidth="1"/>
    <col min="5" max="5" width="13.42578125" customWidth="1"/>
    <col min="6" max="6" width="6.28515625" customWidth="1"/>
    <col min="7" max="7" width="16.7109375" style="50" customWidth="1"/>
    <col min="8" max="8" width="14.7109375" customWidth="1"/>
    <col min="9" max="9" width="0" hidden="1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326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x14ac:dyDescent="0.2">
      <c r="E6" s="127"/>
      <c r="F6" s="127"/>
    </row>
    <row r="7" spans="1:9" ht="4.5" customHeight="1" x14ac:dyDescent="0.2">
      <c r="E7" s="127"/>
      <c r="F7" s="127"/>
    </row>
    <row r="8" spans="1:9" ht="4.5" customHeight="1" x14ac:dyDescent="0.2">
      <c r="E8" s="127"/>
      <c r="F8" s="127"/>
    </row>
    <row r="9" spans="1:9" x14ac:dyDescent="0.2">
      <c r="A9" t="s">
        <v>328</v>
      </c>
      <c r="B9" s="123" t="s">
        <v>469</v>
      </c>
      <c r="C9" s="130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39" customHeight="1" x14ac:dyDescent="0.2">
      <c r="E11" s="127"/>
      <c r="F11" s="127"/>
      <c r="G11" s="344" t="str">
        <f>'Production 1'!G11</f>
        <v xml:space="preserve">Edit this cell for new employees starting next year.  </v>
      </c>
      <c r="H11" s="344"/>
      <c r="I11" s="295"/>
    </row>
    <row r="12" spans="1:9" ht="26.25" customHeight="1" x14ac:dyDescent="0.2">
      <c r="A12" s="126" t="s">
        <v>332</v>
      </c>
      <c r="B12" s="354"/>
      <c r="C12" s="354"/>
      <c r="E12" s="127"/>
      <c r="F12" s="127"/>
      <c r="G12" s="346" t="str">
        <f>'Production 1'!G12</f>
        <v>Existing emplyee start period is always = 1.</v>
      </c>
      <c r="H12" s="346"/>
      <c r="I12" s="295"/>
    </row>
    <row r="13" spans="1:9" x14ac:dyDescent="0.2">
      <c r="E13" s="127"/>
      <c r="F13" s="127"/>
      <c r="G13" s="295"/>
      <c r="H13" s="295"/>
      <c r="I13" s="295"/>
    </row>
    <row r="14" spans="1:9" x14ac:dyDescent="0.2">
      <c r="E14" s="127"/>
      <c r="F14" s="127"/>
      <c r="G14" s="295"/>
      <c r="H14" s="295"/>
      <c r="I14" s="295"/>
    </row>
    <row r="15" spans="1:9" x14ac:dyDescent="0.2">
      <c r="A15" t="s">
        <v>334</v>
      </c>
      <c r="B15" s="358" t="s">
        <v>470</v>
      </c>
      <c r="C15" s="357"/>
      <c r="D15" s="357"/>
      <c r="E15" s="127"/>
      <c r="F15" s="127"/>
      <c r="G15" s="144"/>
    </row>
    <row r="16" spans="1:9" x14ac:dyDescent="0.2">
      <c r="E16" s="127"/>
      <c r="F16" s="127"/>
    </row>
    <row r="17" spans="1:8" x14ac:dyDescent="0.2">
      <c r="E17" s="127"/>
      <c r="F17" s="127"/>
    </row>
    <row r="18" spans="1:8" x14ac:dyDescent="0.2">
      <c r="E18" s="134"/>
      <c r="F18" s="134"/>
    </row>
    <row r="19" spans="1:8" ht="13.5" thickBot="1" x14ac:dyDescent="0.25">
      <c r="E19" s="134"/>
      <c r="F19" s="134"/>
      <c r="G19" s="136" t="s">
        <v>337</v>
      </c>
    </row>
    <row r="20" spans="1:8" hidden="1" x14ac:dyDescent="0.2">
      <c r="E20" s="137"/>
      <c r="F20" s="137"/>
    </row>
    <row r="21" spans="1:8" ht="9.75" customHeight="1" x14ac:dyDescent="0.2">
      <c r="E21" s="127"/>
      <c r="F21" s="127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151"/>
      <c r="F22" s="152"/>
      <c r="G22" s="76"/>
      <c r="H22" s="218" t="s">
        <v>338</v>
      </c>
    </row>
    <row r="23" spans="1:8" x14ac:dyDescent="0.2">
      <c r="A23" s="151"/>
      <c r="B23" s="151"/>
      <c r="C23" s="151"/>
      <c r="D23" s="154"/>
      <c r="E23" s="151"/>
      <c r="F23" s="155"/>
      <c r="G23" s="155"/>
    </row>
    <row r="24" spans="1:8" x14ac:dyDescent="0.2">
      <c r="A24" s="151"/>
      <c r="B24" s="151"/>
      <c r="C24" s="151"/>
      <c r="D24" s="154">
        <f>+INPUT!B3</f>
        <v>2025</v>
      </c>
      <c r="E24" s="151"/>
      <c r="F24" s="156"/>
      <c r="G24" s="233"/>
      <c r="H24" s="218" t="s">
        <v>338</v>
      </c>
    </row>
    <row r="25" spans="1:8" x14ac:dyDescent="0.2">
      <c r="A25" s="151"/>
      <c r="B25" s="151"/>
      <c r="C25" s="151"/>
      <c r="D25" s="154"/>
      <c r="E25" s="161">
        <f>IF(G24=0,0,+G24/G22-1)</f>
        <v>0</v>
      </c>
      <c r="F25" s="157"/>
      <c r="G25" s="153"/>
    </row>
    <row r="26" spans="1:8" x14ac:dyDescent="0.2">
      <c r="A26" s="151"/>
      <c r="B26" s="151"/>
      <c r="C26" s="151"/>
      <c r="D26" s="162"/>
      <c r="E26" s="152"/>
      <c r="F26" s="157"/>
      <c r="G26" s="153"/>
    </row>
    <row r="27" spans="1:8" x14ac:dyDescent="0.2">
      <c r="A27" s="151"/>
      <c r="B27" s="151"/>
      <c r="C27" s="151"/>
      <c r="D27" s="151"/>
      <c r="E27" s="152"/>
      <c r="F27" s="152"/>
      <c r="G27" s="153"/>
    </row>
    <row r="28" spans="1:8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 t="s">
        <v>411</v>
      </c>
      <c r="B29" s="151"/>
      <c r="C29" s="151"/>
      <c r="D29" s="151"/>
      <c r="E29" s="152"/>
      <c r="F29" s="152"/>
      <c r="G29" s="74"/>
    </row>
    <row r="30" spans="1:8" x14ac:dyDescent="0.2">
      <c r="A30" s="151"/>
      <c r="B30" s="151"/>
      <c r="C30" s="151"/>
      <c r="D30" s="162" t="s">
        <v>412</v>
      </c>
      <c r="E30" s="163" t="s">
        <v>413</v>
      </c>
      <c r="F30" s="152"/>
      <c r="G30" s="153"/>
    </row>
    <row r="31" spans="1:8" x14ac:dyDescent="0.2">
      <c r="A31" s="151"/>
      <c r="B31" s="151"/>
      <c r="C31" s="151"/>
      <c r="D31" s="158" t="s">
        <v>414</v>
      </c>
      <c r="E31" s="164" t="s">
        <v>415</v>
      </c>
      <c r="F31" s="152"/>
      <c r="G31" s="153"/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341</v>
      </c>
      <c r="B33" s="151"/>
      <c r="C33" s="151"/>
      <c r="D33" s="332"/>
      <c r="E33" s="332"/>
      <c r="F33" s="152"/>
      <c r="G33" s="153">
        <f>+E33*D33</f>
        <v>0</v>
      </c>
    </row>
    <row r="34" spans="1:7" x14ac:dyDescent="0.2">
      <c r="A34" s="151"/>
      <c r="B34" s="151"/>
      <c r="C34" s="151"/>
      <c r="D34" s="151"/>
      <c r="E34" s="151"/>
      <c r="F34" s="152"/>
      <c r="G34" s="153"/>
    </row>
    <row r="35" spans="1:7" x14ac:dyDescent="0.2">
      <c r="A35" s="151" t="s">
        <v>342</v>
      </c>
      <c r="B35" s="151"/>
      <c r="C35" s="151"/>
      <c r="D35" s="332"/>
      <c r="E35" s="332"/>
      <c r="F35" s="152"/>
      <c r="G35" s="153">
        <f>+E35*D35</f>
        <v>0</v>
      </c>
    </row>
    <row r="36" spans="1:7" x14ac:dyDescent="0.2">
      <c r="A36" s="151"/>
      <c r="B36" s="151"/>
      <c r="C36" s="151"/>
      <c r="D36" s="151"/>
      <c r="E36" s="152"/>
      <c r="F36" s="152"/>
      <c r="G36" s="153"/>
    </row>
    <row r="37" spans="1:7" x14ac:dyDescent="0.2">
      <c r="A37" s="151" t="s">
        <v>416</v>
      </c>
      <c r="B37" s="151"/>
      <c r="C37" s="151"/>
      <c r="D37" s="151"/>
      <c r="E37" s="152"/>
      <c r="F37" s="152"/>
      <c r="G37" s="334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/>
      <c r="B39" s="151"/>
      <c r="C39" s="151"/>
      <c r="D39" s="151"/>
      <c r="E39" s="152"/>
      <c r="F39" s="152"/>
      <c r="G39" s="153"/>
    </row>
    <row r="40" spans="1:7" x14ac:dyDescent="0.2">
      <c r="A40" s="151" t="s">
        <v>292</v>
      </c>
      <c r="B40" s="151"/>
      <c r="C40" s="151"/>
      <c r="D40" s="151"/>
      <c r="E40" s="152"/>
      <c r="F40" s="152"/>
      <c r="G40" s="332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hidden="1" x14ac:dyDescent="0.2">
      <c r="A43" s="151" t="s">
        <v>343</v>
      </c>
      <c r="B43" s="151"/>
      <c r="C43" s="151"/>
      <c r="D43" s="151"/>
      <c r="E43" s="152"/>
      <c r="F43" s="152"/>
      <c r="G43" s="160"/>
    </row>
    <row r="44" spans="1:7" x14ac:dyDescent="0.2">
      <c r="A44" s="151"/>
      <c r="B44" s="151"/>
      <c r="C44" s="151"/>
      <c r="D44" s="151"/>
      <c r="E44" s="152"/>
      <c r="F44" s="152"/>
      <c r="G44" s="153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 t="s">
        <v>293</v>
      </c>
      <c r="B46" s="151"/>
      <c r="C46" s="151"/>
      <c r="D46" s="151"/>
      <c r="E46" s="152"/>
      <c r="F46" s="152"/>
      <c r="G46" s="332"/>
    </row>
    <row r="47" spans="1:7" x14ac:dyDescent="0.2">
      <c r="A47" s="151"/>
      <c r="B47" s="151"/>
      <c r="C47" s="151"/>
      <c r="D47" s="151"/>
      <c r="E47" s="152"/>
      <c r="F47" s="152"/>
      <c r="G47" s="153"/>
    </row>
    <row r="50" spans="1:7" ht="13.5" thickBot="1" x14ac:dyDescent="0.25">
      <c r="A50" s="126" t="s">
        <v>417</v>
      </c>
      <c r="C50">
        <f>+D2</f>
        <v>2025</v>
      </c>
      <c r="E50" s="127"/>
      <c r="F50" s="127"/>
      <c r="G50" s="139">
        <f>SUM(G24:G49)</f>
        <v>0</v>
      </c>
    </row>
    <row r="51" spans="1:7" ht="13.5" thickTop="1" x14ac:dyDescent="0.2"/>
    <row r="54" spans="1:7" ht="13.5" thickBot="1" x14ac:dyDescent="0.25">
      <c r="A54" s="126" t="s">
        <v>345</v>
      </c>
      <c r="C54">
        <f>+C50-1</f>
        <v>2024</v>
      </c>
      <c r="G54" s="115"/>
    </row>
    <row r="55" spans="1:7" ht="13.5" thickTop="1" x14ac:dyDescent="0.2"/>
    <row r="61" spans="1:7" ht="15" x14ac:dyDescent="0.25">
      <c r="A61" s="140" t="s">
        <v>328</v>
      </c>
      <c r="B61" s="141" t="str">
        <f>+B9</f>
        <v>MGR 2</v>
      </c>
      <c r="C61" s="142"/>
      <c r="D61" s="142"/>
      <c r="E61" s="142"/>
    </row>
    <row r="62" spans="1:7" ht="15" customHeight="1" x14ac:dyDescent="0.2"/>
    <row r="64" spans="1:7" ht="18.75" x14ac:dyDescent="0.3">
      <c r="A64" s="143" t="s">
        <v>346</v>
      </c>
    </row>
    <row r="65" spans="1:8" ht="57" customHeight="1" x14ac:dyDescent="0.2">
      <c r="A65" s="347"/>
      <c r="B65" s="347"/>
      <c r="C65" s="347"/>
      <c r="D65" s="347"/>
      <c r="E65" s="347"/>
      <c r="F65" s="347"/>
      <c r="G65" s="347"/>
      <c r="H65" s="347"/>
    </row>
    <row r="66" spans="1:8" ht="57" customHeight="1" x14ac:dyDescent="0.2">
      <c r="A66" s="347"/>
      <c r="B66" s="347"/>
      <c r="C66" s="347"/>
      <c r="D66" s="347"/>
      <c r="E66" s="347"/>
      <c r="F66" s="347"/>
      <c r="G66" s="347"/>
      <c r="H66" s="347"/>
    </row>
    <row r="67" spans="1:8" ht="57" customHeight="1" x14ac:dyDescent="0.2">
      <c r="A67" s="347"/>
      <c r="B67" s="347"/>
      <c r="C67" s="347"/>
      <c r="D67" s="347"/>
      <c r="E67" s="347"/>
      <c r="F67" s="347"/>
      <c r="G67" s="347"/>
      <c r="H67" s="347"/>
    </row>
    <row r="68" spans="1:8" ht="18.75" x14ac:dyDescent="0.3">
      <c r="A68" s="143" t="s">
        <v>347</v>
      </c>
    </row>
    <row r="69" spans="1:8" ht="57" customHeight="1" x14ac:dyDescent="0.2">
      <c r="A69" s="347"/>
      <c r="B69" s="347"/>
      <c r="C69" s="347"/>
      <c r="D69" s="347"/>
      <c r="E69" s="347"/>
      <c r="F69" s="347"/>
      <c r="G69" s="347"/>
      <c r="H69" s="347"/>
    </row>
    <row r="70" spans="1:8" ht="57" customHeight="1" x14ac:dyDescent="0.2">
      <c r="A70" s="347"/>
      <c r="B70" s="347"/>
      <c r="C70" s="347"/>
      <c r="D70" s="347"/>
      <c r="E70" s="347"/>
      <c r="F70" s="347"/>
      <c r="G70" s="347"/>
      <c r="H70" s="347"/>
    </row>
    <row r="71" spans="1:8" ht="57" customHeight="1" x14ac:dyDescent="0.2">
      <c r="A71" s="347"/>
      <c r="B71" s="347"/>
      <c r="C71" s="347"/>
      <c r="D71" s="347"/>
      <c r="E71" s="347"/>
      <c r="F71" s="347"/>
      <c r="G71" s="347"/>
      <c r="H71" s="347"/>
    </row>
    <row r="72" spans="1:8" ht="18.75" x14ac:dyDescent="0.3">
      <c r="A72" s="143" t="s">
        <v>348</v>
      </c>
    </row>
    <row r="73" spans="1:8" ht="57" customHeight="1" x14ac:dyDescent="0.2">
      <c r="A73" s="347"/>
      <c r="B73" s="349"/>
      <c r="C73" s="349"/>
      <c r="D73" s="349"/>
      <c r="E73" s="349"/>
      <c r="F73" s="349"/>
      <c r="G73" s="349"/>
      <c r="H73" s="349"/>
    </row>
    <row r="74" spans="1:8" ht="57" customHeight="1" x14ac:dyDescent="0.2">
      <c r="A74" s="349"/>
      <c r="B74" s="349"/>
      <c r="C74" s="349"/>
      <c r="D74" s="349"/>
      <c r="E74" s="349"/>
      <c r="F74" s="349"/>
      <c r="G74" s="349"/>
      <c r="H74" s="349"/>
    </row>
    <row r="75" spans="1:8" ht="57" customHeight="1" x14ac:dyDescent="0.2">
      <c r="A75" s="349"/>
      <c r="B75" s="349"/>
      <c r="C75" s="349"/>
      <c r="D75" s="349"/>
      <c r="E75" s="349"/>
      <c r="F75" s="349"/>
      <c r="G75" s="349"/>
      <c r="H75" s="349"/>
    </row>
  </sheetData>
  <sheetProtection algorithmName="SHA-512" hashValue="R3v58HRyHvjH56M9ikooblI7ejaxnh8CjvLDYVkH7srWYUlpMBpnTB3eOKqsTZi66z+l/lZWyOOXC9BT6EOxxA==" saltValue="vEzAV9XmJvOC/GEZS08XKg==" spinCount="100000" sheet="1" formatCells="0" formatColumns="0"/>
  <mergeCells count="7">
    <mergeCell ref="G11:H11"/>
    <mergeCell ref="G12:H12"/>
    <mergeCell ref="A73:H75"/>
    <mergeCell ref="B12:C12"/>
    <mergeCell ref="B15:D15"/>
    <mergeCell ref="A65:H67"/>
    <mergeCell ref="A69:H71"/>
  </mergeCells>
  <phoneticPr fontId="0" type="noConversion"/>
  <dataValidations count="2">
    <dataValidation type="whole" allowBlank="1" showInputMessage="1" showErrorMessage="1" error="Enter a value between 1 and 13" sqref="G10" xr:uid="{00000000-0002-0000-3800-000000000000}">
      <formula1>1</formula1>
      <formula2>13</formula2>
    </dataValidation>
    <dataValidation type="whole" allowBlank="1" showInputMessage="1" showErrorMessage="1" sqref="D33:E33 G46 G40 G37 D35:E35" xr:uid="{00000000-0002-0000-3800-000001000000}">
      <formula1>0</formula1>
      <formula2>10000</formula2>
    </dataValidation>
  </dataValidations>
  <hyperlinks>
    <hyperlink ref="A1" location="'PR sum'!A1" display="Payroll Summary" xr:uid="{00000000-0004-0000-3800-000000000000}"/>
    <hyperlink ref="A2" location="PL!A1" display="P&amp;L" xr:uid="{00000000-0004-0000-3800-000001000000}"/>
  </hyperlinks>
  <printOptions horizontalCentered="1"/>
  <pageMargins left="0.25" right="0.25" top="0.53300000000000003" bottom="0.25590000000000002" header="0.26" footer="0.5"/>
  <pageSetup orientation="portrait" r:id="rId1"/>
  <headerFooter alignWithMargins="0"/>
  <rowBreaks count="1" manualBreakCount="1">
    <brk id="58" max="8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I75"/>
  <sheetViews>
    <sheetView tabSelected="1" topLeftCell="H1" workbookViewId="0">
      <selection activeCell="M23" sqref="M23"/>
    </sheetView>
  </sheetViews>
  <sheetFormatPr defaultColWidth="9.140625" defaultRowHeight="12.75" x14ac:dyDescent="0.2"/>
  <cols>
    <col min="1" max="1" width="11.5703125" customWidth="1"/>
    <col min="2" max="2" width="9.85546875" customWidth="1"/>
    <col min="5" max="5" width="13.42578125" customWidth="1"/>
    <col min="6" max="6" width="6.28515625" customWidth="1"/>
    <col min="7" max="7" width="14.28515625" style="50" customWidth="1"/>
    <col min="8" max="8" width="12.7109375" customWidth="1"/>
    <col min="9" max="9" width="0" hidden="1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326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x14ac:dyDescent="0.2">
      <c r="E6" s="127"/>
      <c r="F6" s="127"/>
    </row>
    <row r="7" spans="1:9" x14ac:dyDescent="0.2">
      <c r="E7" s="127"/>
      <c r="F7" s="127"/>
    </row>
    <row r="8" spans="1:9" hidden="1" x14ac:dyDescent="0.2">
      <c r="E8" s="127"/>
      <c r="F8" s="127"/>
    </row>
    <row r="9" spans="1:9" x14ac:dyDescent="0.2">
      <c r="A9" t="s">
        <v>328</v>
      </c>
      <c r="B9" s="123" t="s">
        <v>471</v>
      </c>
      <c r="C9" s="130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12.75" customHeight="1" x14ac:dyDescent="0.2">
      <c r="E11" s="127"/>
      <c r="F11" s="127"/>
      <c r="G11" s="351" t="s">
        <v>462</v>
      </c>
      <c r="H11" s="351"/>
      <c r="I11" s="351"/>
    </row>
    <row r="12" spans="1:9" x14ac:dyDescent="0.2">
      <c r="A12" s="126" t="s">
        <v>332</v>
      </c>
      <c r="B12" s="354"/>
      <c r="C12" s="354"/>
      <c r="E12" s="127"/>
      <c r="F12" s="127"/>
      <c r="G12" s="351"/>
      <c r="H12" s="351"/>
      <c r="I12" s="351"/>
    </row>
    <row r="13" spans="1:9" x14ac:dyDescent="0.2">
      <c r="E13" s="127"/>
      <c r="F13" s="127"/>
      <c r="G13" s="351"/>
      <c r="H13" s="351"/>
      <c r="I13" s="351"/>
    </row>
    <row r="14" spans="1:9" x14ac:dyDescent="0.2">
      <c r="E14" s="127"/>
      <c r="F14" s="127"/>
      <c r="G14" s="351"/>
      <c r="H14" s="351"/>
      <c r="I14" s="351"/>
    </row>
    <row r="15" spans="1:9" x14ac:dyDescent="0.2">
      <c r="A15" t="s">
        <v>334</v>
      </c>
      <c r="B15" s="358" t="s">
        <v>470</v>
      </c>
      <c r="C15" s="357"/>
      <c r="D15" s="357"/>
      <c r="E15" s="127"/>
      <c r="F15" s="127"/>
    </row>
    <row r="16" spans="1:9" x14ac:dyDescent="0.2">
      <c r="E16" s="127"/>
      <c r="F16" s="127"/>
    </row>
    <row r="17" spans="1:8" ht="6" customHeight="1" x14ac:dyDescent="0.2">
      <c r="E17" s="127"/>
      <c r="F17" s="127"/>
    </row>
    <row r="18" spans="1:8" ht="6" customHeight="1" x14ac:dyDescent="0.2">
      <c r="E18" s="134"/>
      <c r="F18" s="134"/>
    </row>
    <row r="19" spans="1:8" ht="13.5" thickBot="1" x14ac:dyDescent="0.25">
      <c r="E19" s="134"/>
      <c r="F19" s="134"/>
      <c r="G19" s="136" t="s">
        <v>337</v>
      </c>
    </row>
    <row r="20" spans="1:8" ht="8.25" customHeight="1" x14ac:dyDescent="0.2">
      <c r="E20" s="137"/>
      <c r="F20" s="137"/>
    </row>
    <row r="21" spans="1:8" hidden="1" x14ac:dyDescent="0.2">
      <c r="E21" s="127"/>
      <c r="F21" s="127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151"/>
      <c r="F22" s="152"/>
      <c r="G22" s="76"/>
      <c r="H22" s="218" t="s">
        <v>338</v>
      </c>
    </row>
    <row r="23" spans="1:8" x14ac:dyDescent="0.2">
      <c r="A23" s="151"/>
      <c r="B23" s="151"/>
      <c r="C23" s="151"/>
      <c r="D23" s="154"/>
      <c r="E23" s="151"/>
      <c r="F23" s="155"/>
      <c r="G23" s="155"/>
    </row>
    <row r="24" spans="1:8" x14ac:dyDescent="0.2">
      <c r="A24" s="151"/>
      <c r="B24" s="151"/>
      <c r="C24" s="151"/>
      <c r="D24" s="154">
        <f>+INPUT!B3</f>
        <v>2025</v>
      </c>
      <c r="E24" s="151"/>
      <c r="F24" s="156"/>
      <c r="G24" s="233"/>
      <c r="H24" s="218" t="s">
        <v>338</v>
      </c>
    </row>
    <row r="25" spans="1:8" x14ac:dyDescent="0.2">
      <c r="A25" s="151"/>
      <c r="B25" s="151"/>
      <c r="C25" s="151"/>
      <c r="D25" s="154"/>
      <c r="E25" s="161">
        <f>IF(G24=0,0,+G24/G22-1)</f>
        <v>0</v>
      </c>
      <c r="F25" s="157"/>
      <c r="G25" s="153"/>
    </row>
    <row r="26" spans="1:8" x14ac:dyDescent="0.2">
      <c r="A26" s="151"/>
      <c r="B26" s="151"/>
      <c r="C26" s="151"/>
      <c r="D26" s="162"/>
      <c r="E26" s="152"/>
      <c r="F26" s="157"/>
      <c r="G26" s="153"/>
    </row>
    <row r="27" spans="1:8" hidden="1" x14ac:dyDescent="0.2">
      <c r="A27" s="151"/>
      <c r="B27" s="151"/>
      <c r="C27" s="151"/>
      <c r="D27" s="151"/>
      <c r="E27" s="152"/>
      <c r="F27" s="152"/>
      <c r="G27" s="153"/>
    </row>
    <row r="28" spans="1:8" hidden="1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 t="s">
        <v>411</v>
      </c>
      <c r="B29" s="151"/>
      <c r="C29" s="151"/>
      <c r="D29" s="151"/>
      <c r="E29" s="152"/>
      <c r="F29" s="152"/>
      <c r="G29" s="74"/>
    </row>
    <row r="30" spans="1:8" x14ac:dyDescent="0.2">
      <c r="A30" s="151"/>
      <c r="B30" s="151"/>
      <c r="C30" s="151"/>
      <c r="D30" s="162" t="s">
        <v>412</v>
      </c>
      <c r="E30" s="163" t="s">
        <v>413</v>
      </c>
      <c r="F30" s="152"/>
      <c r="G30" s="153"/>
    </row>
    <row r="31" spans="1:8" x14ac:dyDescent="0.2">
      <c r="A31" s="151"/>
      <c r="B31" s="151"/>
      <c r="C31" s="151"/>
      <c r="D31" s="158" t="s">
        <v>414</v>
      </c>
      <c r="E31" s="164" t="s">
        <v>415</v>
      </c>
      <c r="F31" s="152"/>
      <c r="G31" s="153"/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341</v>
      </c>
      <c r="B33" s="151"/>
      <c r="C33" s="151"/>
      <c r="D33" s="332"/>
      <c r="E33" s="118"/>
      <c r="F33" s="152"/>
      <c r="G33" s="153">
        <f>+E33*D33</f>
        <v>0</v>
      </c>
    </row>
    <row r="34" spans="1:7" x14ac:dyDescent="0.2">
      <c r="A34" s="151"/>
      <c r="B34" s="151"/>
      <c r="C34" s="151"/>
      <c r="D34" s="151"/>
      <c r="E34" s="151"/>
      <c r="F34" s="152"/>
      <c r="G34" s="153"/>
    </row>
    <row r="35" spans="1:7" x14ac:dyDescent="0.2">
      <c r="A35" s="151" t="s">
        <v>342</v>
      </c>
      <c r="B35" s="151"/>
      <c r="C35" s="151"/>
      <c r="D35" s="332"/>
      <c r="E35" s="118"/>
      <c r="F35" s="152"/>
      <c r="G35" s="153">
        <f>+E35*D35</f>
        <v>0</v>
      </c>
    </row>
    <row r="36" spans="1:7" x14ac:dyDescent="0.2">
      <c r="A36" s="151"/>
      <c r="B36" s="151"/>
      <c r="C36" s="151"/>
      <c r="D36" s="151"/>
      <c r="E36" s="152"/>
      <c r="F36" s="152"/>
      <c r="G36" s="153"/>
    </row>
    <row r="37" spans="1:7" x14ac:dyDescent="0.2">
      <c r="A37" s="151" t="s">
        <v>416</v>
      </c>
      <c r="B37" s="151"/>
      <c r="C37" s="151"/>
      <c r="D37" s="151"/>
      <c r="E37" s="152"/>
      <c r="F37" s="152"/>
      <c r="G37" s="160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/>
      <c r="B39" s="151"/>
      <c r="C39" s="151"/>
      <c r="D39" s="151"/>
      <c r="E39" s="152"/>
      <c r="F39" s="152"/>
      <c r="G39" s="153"/>
    </row>
    <row r="40" spans="1:7" x14ac:dyDescent="0.2">
      <c r="A40" s="151" t="s">
        <v>292</v>
      </c>
      <c r="B40" s="151"/>
      <c r="C40" s="151"/>
      <c r="D40" s="151"/>
      <c r="E40" s="152"/>
      <c r="F40" s="152"/>
      <c r="G40" s="74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hidden="1" x14ac:dyDescent="0.2">
      <c r="A43" s="151" t="s">
        <v>343</v>
      </c>
      <c r="B43" s="151"/>
      <c r="C43" s="151"/>
      <c r="D43" s="151"/>
      <c r="E43" s="152"/>
      <c r="F43" s="152"/>
      <c r="G43" s="160"/>
    </row>
    <row r="44" spans="1:7" x14ac:dyDescent="0.2">
      <c r="A44" s="151"/>
      <c r="B44" s="151"/>
      <c r="C44" s="151"/>
      <c r="D44" s="151"/>
      <c r="E44" s="152"/>
      <c r="F44" s="152"/>
      <c r="G44" s="153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 t="s">
        <v>293</v>
      </c>
      <c r="B46" s="151"/>
      <c r="C46" s="151"/>
      <c r="D46" s="151"/>
      <c r="E46" s="152"/>
      <c r="F46" s="152"/>
      <c r="G46" s="74"/>
    </row>
    <row r="47" spans="1:7" x14ac:dyDescent="0.2">
      <c r="A47" s="151"/>
      <c r="B47" s="151"/>
      <c r="C47" s="151"/>
      <c r="D47" s="151"/>
      <c r="E47" s="152"/>
      <c r="F47" s="152"/>
      <c r="G47" s="153"/>
    </row>
    <row r="48" spans="1:7" x14ac:dyDescent="0.2">
      <c r="E48" s="127"/>
      <c r="F48" s="127"/>
    </row>
    <row r="49" spans="1:7" hidden="1" x14ac:dyDescent="0.2">
      <c r="E49" s="127"/>
      <c r="F49" s="127"/>
    </row>
    <row r="50" spans="1:7" ht="13.5" thickBot="1" x14ac:dyDescent="0.25">
      <c r="A50" s="126" t="s">
        <v>417</v>
      </c>
      <c r="C50">
        <f>+D2</f>
        <v>2025</v>
      </c>
      <c r="E50" s="127"/>
      <c r="F50" s="127"/>
      <c r="G50" s="139">
        <f>SUM(G24:G49)</f>
        <v>0</v>
      </c>
    </row>
    <row r="51" spans="1:7" ht="13.5" thickTop="1" x14ac:dyDescent="0.2">
      <c r="E51" s="127"/>
      <c r="F51" s="127"/>
    </row>
    <row r="52" spans="1:7" x14ac:dyDescent="0.2">
      <c r="E52" s="127"/>
      <c r="F52" s="127"/>
    </row>
    <row r="53" spans="1:7" x14ac:dyDescent="0.2">
      <c r="E53" s="127"/>
      <c r="F53" s="127"/>
    </row>
    <row r="54" spans="1:7" ht="13.5" thickBot="1" x14ac:dyDescent="0.25">
      <c r="A54" s="126" t="s">
        <v>345</v>
      </c>
      <c r="C54">
        <f>+C50-1</f>
        <v>2024</v>
      </c>
      <c r="E54" s="127"/>
      <c r="F54" s="127"/>
      <c r="G54" s="75"/>
    </row>
    <row r="55" spans="1:7" ht="13.5" thickTop="1" x14ac:dyDescent="0.2"/>
    <row r="61" spans="1:7" ht="15" x14ac:dyDescent="0.25">
      <c r="A61" s="140" t="s">
        <v>328</v>
      </c>
      <c r="B61" s="141" t="str">
        <f>+B9</f>
        <v>MGR 3</v>
      </c>
      <c r="C61" s="142"/>
      <c r="D61" s="142"/>
      <c r="E61" s="142"/>
    </row>
    <row r="64" spans="1:7" ht="18.75" x14ac:dyDescent="0.3">
      <c r="A64" s="143" t="s">
        <v>346</v>
      </c>
    </row>
    <row r="65" spans="1:8" ht="52.5" customHeight="1" x14ac:dyDescent="0.2">
      <c r="A65" s="347"/>
      <c r="B65" s="347"/>
      <c r="C65" s="347"/>
      <c r="D65" s="347"/>
      <c r="E65" s="347"/>
      <c r="F65" s="347"/>
      <c r="G65" s="347"/>
      <c r="H65" s="347"/>
    </row>
    <row r="66" spans="1:8" ht="52.5" customHeight="1" x14ac:dyDescent="0.2">
      <c r="A66" s="347"/>
      <c r="B66" s="347"/>
      <c r="C66" s="347"/>
      <c r="D66" s="347"/>
      <c r="E66" s="347"/>
      <c r="F66" s="347"/>
      <c r="G66" s="347"/>
      <c r="H66" s="347"/>
    </row>
    <row r="67" spans="1:8" ht="52.5" customHeight="1" x14ac:dyDescent="0.2">
      <c r="A67" s="347"/>
      <c r="B67" s="347"/>
      <c r="C67" s="347"/>
      <c r="D67" s="347"/>
      <c r="E67" s="347"/>
      <c r="F67" s="347"/>
      <c r="G67" s="347"/>
      <c r="H67" s="347"/>
    </row>
    <row r="68" spans="1:8" ht="18.75" x14ac:dyDescent="0.3">
      <c r="A68" s="143" t="s">
        <v>347</v>
      </c>
    </row>
    <row r="69" spans="1:8" ht="52.5" customHeight="1" x14ac:dyDescent="0.2">
      <c r="A69" s="347"/>
      <c r="B69" s="347"/>
      <c r="C69" s="347"/>
      <c r="D69" s="347"/>
      <c r="E69" s="347"/>
      <c r="F69" s="347"/>
      <c r="G69" s="347"/>
      <c r="H69" s="347"/>
    </row>
    <row r="70" spans="1:8" ht="52.5" customHeight="1" x14ac:dyDescent="0.2">
      <c r="A70" s="347"/>
      <c r="B70" s="347"/>
      <c r="C70" s="347"/>
      <c r="D70" s="347"/>
      <c r="E70" s="347"/>
      <c r="F70" s="347"/>
      <c r="G70" s="347"/>
      <c r="H70" s="347"/>
    </row>
    <row r="71" spans="1:8" ht="52.5" customHeight="1" x14ac:dyDescent="0.2">
      <c r="A71" s="347"/>
      <c r="B71" s="347"/>
      <c r="C71" s="347"/>
      <c r="D71" s="347"/>
      <c r="E71" s="347"/>
      <c r="F71" s="347"/>
      <c r="G71" s="347"/>
      <c r="H71" s="347"/>
    </row>
    <row r="72" spans="1:8" ht="18.75" x14ac:dyDescent="0.3">
      <c r="A72" s="143" t="s">
        <v>348</v>
      </c>
    </row>
    <row r="73" spans="1:8" ht="52.5" customHeight="1" x14ac:dyDescent="0.2">
      <c r="A73" s="347"/>
      <c r="B73" s="347"/>
      <c r="C73" s="347"/>
      <c r="D73" s="347"/>
      <c r="E73" s="347"/>
      <c r="F73" s="347"/>
      <c r="G73" s="347"/>
      <c r="H73" s="347"/>
    </row>
    <row r="74" spans="1:8" ht="52.5" customHeight="1" x14ac:dyDescent="0.2">
      <c r="A74" s="347"/>
      <c r="B74" s="347"/>
      <c r="C74" s="347"/>
      <c r="D74" s="347"/>
      <c r="E74" s="347"/>
      <c r="F74" s="347"/>
      <c r="G74" s="347"/>
      <c r="H74" s="347"/>
    </row>
    <row r="75" spans="1:8" ht="52.5" customHeight="1" x14ac:dyDescent="0.2">
      <c r="A75" s="347"/>
      <c r="B75" s="347"/>
      <c r="C75" s="347"/>
      <c r="D75" s="347"/>
      <c r="E75" s="347"/>
      <c r="F75" s="347"/>
      <c r="G75" s="347"/>
      <c r="H75" s="347"/>
    </row>
  </sheetData>
  <sheetProtection algorithmName="SHA-512" hashValue="AEJtv6fY2EECFIXZDWdGYP27KnCGiWGvqfy+rUhgnr3wxeA4BB8mJUOYNg13EhrkEJT1t0qw45E0UWG/LmSgBw==" saltValue="34puxZacqxlCIUMpZRl1Aw==" spinCount="100000" sheet="1" formatCells="0" formatColumns="0"/>
  <mergeCells count="6">
    <mergeCell ref="B12:C12"/>
    <mergeCell ref="B15:D15"/>
    <mergeCell ref="A65:H67"/>
    <mergeCell ref="A73:H75"/>
    <mergeCell ref="A69:H71"/>
    <mergeCell ref="G11:I14"/>
  </mergeCells>
  <phoneticPr fontId="0" type="noConversion"/>
  <dataValidations count="2">
    <dataValidation type="whole" allowBlank="1" showInputMessage="1" showErrorMessage="1" sqref="D33 D35" xr:uid="{00000000-0002-0000-3900-000000000000}">
      <formula1>0</formula1>
      <formula2>10000</formula2>
    </dataValidation>
    <dataValidation type="whole" allowBlank="1" showInputMessage="1" showErrorMessage="1" error="Enter a value between 1 and 13" sqref="G10" xr:uid="{00000000-0002-0000-3900-000001000000}">
      <formula1>1</formula1>
      <formula2>13</formula2>
    </dataValidation>
  </dataValidations>
  <hyperlinks>
    <hyperlink ref="A1" location="'PR sum'!A1" display="Payroll Summary" xr:uid="{00000000-0004-0000-3900-000000000000}"/>
    <hyperlink ref="A2" location="PL!A1" display="P&amp;L" xr:uid="{00000000-0004-0000-3900-000001000000}"/>
  </hyperlinks>
  <printOptions horizontalCentered="1"/>
  <pageMargins left="0.25" right="0.25" top="0.57999999999999996" bottom="0.25" header="0.26" footer="0.5"/>
  <pageSetup orientation="portrait" r:id="rId1"/>
  <headerFooter alignWithMargins="0"/>
  <rowBreaks count="1" manualBreakCount="1">
    <brk id="58" max="8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I75"/>
  <sheetViews>
    <sheetView workbookViewId="0"/>
  </sheetViews>
  <sheetFormatPr defaultColWidth="9.140625" defaultRowHeight="12.75" x14ac:dyDescent="0.2"/>
  <cols>
    <col min="1" max="1" width="11.5703125" customWidth="1"/>
    <col min="2" max="2" width="9.85546875" customWidth="1"/>
    <col min="5" max="5" width="13.42578125" customWidth="1"/>
    <col min="6" max="6" width="6.28515625" customWidth="1"/>
    <col min="7" max="7" width="14.28515625" style="50" customWidth="1"/>
    <col min="8" max="8" width="12.7109375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326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x14ac:dyDescent="0.2">
      <c r="E6" s="127"/>
      <c r="F6" s="127"/>
    </row>
    <row r="7" spans="1:9" x14ac:dyDescent="0.2">
      <c r="E7" s="127"/>
      <c r="F7" s="127"/>
    </row>
    <row r="8" spans="1:9" hidden="1" x14ac:dyDescent="0.2">
      <c r="E8" s="127"/>
      <c r="F8" s="127"/>
    </row>
    <row r="9" spans="1:9" x14ac:dyDescent="0.2">
      <c r="A9" t="s">
        <v>328</v>
      </c>
      <c r="B9" s="123" t="s">
        <v>472</v>
      </c>
      <c r="C9" s="130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12.75" customHeight="1" x14ac:dyDescent="0.2">
      <c r="E11" s="127"/>
      <c r="F11" s="127"/>
      <c r="G11" s="351" t="s">
        <v>462</v>
      </c>
      <c r="H11" s="351"/>
      <c r="I11" s="351"/>
    </row>
    <row r="12" spans="1:9" x14ac:dyDescent="0.2">
      <c r="A12" s="126" t="s">
        <v>332</v>
      </c>
      <c r="B12" s="354"/>
      <c r="C12" s="354"/>
      <c r="E12" s="127"/>
      <c r="F12" s="127"/>
      <c r="G12" s="351"/>
      <c r="H12" s="351"/>
      <c r="I12" s="351"/>
    </row>
    <row r="13" spans="1:9" x14ac:dyDescent="0.2">
      <c r="E13" s="127"/>
      <c r="F13" s="127"/>
      <c r="G13" s="351"/>
      <c r="H13" s="351"/>
      <c r="I13" s="351"/>
    </row>
    <row r="14" spans="1:9" x14ac:dyDescent="0.2">
      <c r="E14" s="127"/>
      <c r="F14" s="127"/>
      <c r="G14" s="351"/>
      <c r="H14" s="351"/>
      <c r="I14" s="351"/>
    </row>
    <row r="15" spans="1:9" x14ac:dyDescent="0.2">
      <c r="A15" t="s">
        <v>334</v>
      </c>
      <c r="B15" s="358" t="s">
        <v>470</v>
      </c>
      <c r="C15" s="357"/>
      <c r="D15" s="357"/>
      <c r="E15" s="127"/>
      <c r="F15" s="127"/>
    </row>
    <row r="16" spans="1:9" x14ac:dyDescent="0.2">
      <c r="E16" s="127"/>
      <c r="F16" s="127"/>
    </row>
    <row r="17" spans="1:8" ht="6" customHeight="1" x14ac:dyDescent="0.2">
      <c r="E17" s="127"/>
      <c r="F17" s="127"/>
    </row>
    <row r="18" spans="1:8" ht="6" customHeight="1" x14ac:dyDescent="0.2">
      <c r="E18" s="134"/>
      <c r="F18" s="134"/>
    </row>
    <row r="19" spans="1:8" ht="13.5" thickBot="1" x14ac:dyDescent="0.25">
      <c r="E19" s="134"/>
      <c r="F19" s="134"/>
      <c r="G19" s="136" t="s">
        <v>337</v>
      </c>
    </row>
    <row r="20" spans="1:8" ht="8.25" customHeight="1" x14ac:dyDescent="0.2">
      <c r="E20" s="137"/>
      <c r="F20" s="137"/>
    </row>
    <row r="21" spans="1:8" hidden="1" x14ac:dyDescent="0.2">
      <c r="E21" s="127"/>
      <c r="F21" s="127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151"/>
      <c r="F22" s="152"/>
      <c r="G22" s="76"/>
      <c r="H22" s="218" t="s">
        <v>338</v>
      </c>
    </row>
    <row r="23" spans="1:8" x14ac:dyDescent="0.2">
      <c r="A23" s="151"/>
      <c r="B23" s="151"/>
      <c r="C23" s="151"/>
      <c r="D23" s="154"/>
      <c r="E23" s="151"/>
      <c r="F23" s="155"/>
      <c r="G23" s="155"/>
    </row>
    <row r="24" spans="1:8" x14ac:dyDescent="0.2">
      <c r="A24" s="151"/>
      <c r="B24" s="151"/>
      <c r="C24" s="151"/>
      <c r="D24" s="154">
        <f>+INPUT!B3</f>
        <v>2025</v>
      </c>
      <c r="E24" s="151"/>
      <c r="F24" s="156"/>
      <c r="G24" s="233"/>
      <c r="H24" s="218" t="s">
        <v>338</v>
      </c>
    </row>
    <row r="25" spans="1:8" x14ac:dyDescent="0.2">
      <c r="A25" s="151"/>
      <c r="B25" s="151"/>
      <c r="C25" s="151"/>
      <c r="D25" s="154"/>
      <c r="E25" s="161">
        <f>IF(G24=0,0,+G24/G22-1)</f>
        <v>0</v>
      </c>
      <c r="F25" s="157"/>
      <c r="G25" s="153"/>
    </row>
    <row r="26" spans="1:8" x14ac:dyDescent="0.2">
      <c r="A26" s="151"/>
      <c r="B26" s="151"/>
      <c r="C26" s="151"/>
      <c r="D26" s="162"/>
      <c r="E26" s="152"/>
      <c r="F26" s="157"/>
      <c r="G26" s="153"/>
    </row>
    <row r="27" spans="1:8" hidden="1" x14ac:dyDescent="0.2">
      <c r="A27" s="151"/>
      <c r="B27" s="151"/>
      <c r="C27" s="151"/>
      <c r="D27" s="151"/>
      <c r="E27" s="152"/>
      <c r="F27" s="152"/>
      <c r="G27" s="153"/>
    </row>
    <row r="28" spans="1:8" hidden="1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 t="s">
        <v>411</v>
      </c>
      <c r="B29" s="151"/>
      <c r="C29" s="151"/>
      <c r="D29" s="151"/>
      <c r="E29" s="152"/>
      <c r="F29" s="152"/>
      <c r="G29" s="74"/>
    </row>
    <row r="30" spans="1:8" x14ac:dyDescent="0.2">
      <c r="A30" s="151"/>
      <c r="B30" s="151"/>
      <c r="C30" s="151"/>
      <c r="D30" s="162" t="s">
        <v>412</v>
      </c>
      <c r="E30" s="163" t="s">
        <v>413</v>
      </c>
      <c r="F30" s="152"/>
      <c r="G30" s="153"/>
    </row>
    <row r="31" spans="1:8" x14ac:dyDescent="0.2">
      <c r="A31" s="151"/>
      <c r="B31" s="151"/>
      <c r="C31" s="151"/>
      <c r="D31" s="158" t="s">
        <v>414</v>
      </c>
      <c r="E31" s="164" t="s">
        <v>415</v>
      </c>
      <c r="F31" s="152"/>
      <c r="G31" s="153"/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341</v>
      </c>
      <c r="B33" s="151"/>
      <c r="C33" s="151"/>
      <c r="D33" s="332"/>
      <c r="E33" s="118"/>
      <c r="F33" s="152"/>
      <c r="G33" s="153">
        <f>+E33*D33</f>
        <v>0</v>
      </c>
    </row>
    <row r="34" spans="1:7" x14ac:dyDescent="0.2">
      <c r="A34" s="151"/>
      <c r="B34" s="151"/>
      <c r="C34" s="151"/>
      <c r="D34" s="151"/>
      <c r="E34" s="151"/>
      <c r="F34" s="152"/>
      <c r="G34" s="153"/>
    </row>
    <row r="35" spans="1:7" x14ac:dyDescent="0.2">
      <c r="A35" s="151" t="s">
        <v>342</v>
      </c>
      <c r="B35" s="151"/>
      <c r="C35" s="151"/>
      <c r="D35" s="332"/>
      <c r="E35" s="118"/>
      <c r="F35" s="152"/>
      <c r="G35" s="153">
        <f>+E35*D35</f>
        <v>0</v>
      </c>
    </row>
    <row r="36" spans="1:7" x14ac:dyDescent="0.2">
      <c r="A36" s="151"/>
      <c r="B36" s="151"/>
      <c r="C36" s="151"/>
      <c r="D36" s="151"/>
      <c r="E36" s="152"/>
      <c r="F36" s="152"/>
      <c r="G36" s="153"/>
    </row>
    <row r="37" spans="1:7" x14ac:dyDescent="0.2">
      <c r="A37" s="151" t="s">
        <v>416</v>
      </c>
      <c r="B37" s="151"/>
      <c r="C37" s="151"/>
      <c r="D37" s="151"/>
      <c r="E37" s="152"/>
      <c r="F37" s="152"/>
      <c r="G37" s="160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/>
      <c r="B39" s="151"/>
      <c r="C39" s="151"/>
      <c r="D39" s="151"/>
      <c r="E39" s="152"/>
      <c r="F39" s="152"/>
      <c r="G39" s="153"/>
    </row>
    <row r="40" spans="1:7" x14ac:dyDescent="0.2">
      <c r="A40" s="151" t="s">
        <v>292</v>
      </c>
      <c r="B40" s="151"/>
      <c r="C40" s="151"/>
      <c r="D40" s="151"/>
      <c r="E40" s="152"/>
      <c r="F40" s="152"/>
      <c r="G40" s="74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hidden="1" x14ac:dyDescent="0.2">
      <c r="A43" s="151" t="s">
        <v>343</v>
      </c>
      <c r="B43" s="151"/>
      <c r="C43" s="151"/>
      <c r="D43" s="151"/>
      <c r="E43" s="152"/>
      <c r="F43" s="152"/>
      <c r="G43" s="160"/>
    </row>
    <row r="44" spans="1:7" x14ac:dyDescent="0.2">
      <c r="A44" s="151"/>
      <c r="B44" s="151"/>
      <c r="C44" s="151"/>
      <c r="D44" s="151"/>
      <c r="E44" s="152"/>
      <c r="F44" s="152"/>
      <c r="G44" s="153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 t="s">
        <v>293</v>
      </c>
      <c r="B46" s="151"/>
      <c r="C46" s="151"/>
      <c r="D46" s="151"/>
      <c r="E46" s="152"/>
      <c r="F46" s="152"/>
      <c r="G46" s="74"/>
    </row>
    <row r="47" spans="1:7" x14ac:dyDescent="0.2">
      <c r="A47" s="151"/>
      <c r="B47" s="151"/>
      <c r="C47" s="151"/>
      <c r="D47" s="151"/>
      <c r="E47" s="152"/>
      <c r="F47" s="152"/>
      <c r="G47" s="153"/>
    </row>
    <row r="48" spans="1:7" x14ac:dyDescent="0.2">
      <c r="E48" s="127"/>
      <c r="F48" s="127"/>
    </row>
    <row r="49" spans="1:7" hidden="1" x14ac:dyDescent="0.2">
      <c r="E49" s="127"/>
      <c r="F49" s="127"/>
    </row>
    <row r="50" spans="1:7" ht="13.5" thickBot="1" x14ac:dyDescent="0.25">
      <c r="A50" s="126" t="s">
        <v>417</v>
      </c>
      <c r="C50">
        <f>+D2</f>
        <v>2025</v>
      </c>
      <c r="E50" s="127"/>
      <c r="F50" s="127"/>
      <c r="G50" s="139">
        <f>SUM(G24:G49)</f>
        <v>0</v>
      </c>
    </row>
    <row r="51" spans="1:7" ht="13.5" thickTop="1" x14ac:dyDescent="0.2">
      <c r="E51" s="127"/>
      <c r="F51" s="127"/>
    </row>
    <row r="52" spans="1:7" x14ac:dyDescent="0.2">
      <c r="E52" s="127"/>
      <c r="F52" s="127"/>
    </row>
    <row r="53" spans="1:7" x14ac:dyDescent="0.2">
      <c r="E53" s="127"/>
      <c r="F53" s="127"/>
    </row>
    <row r="54" spans="1:7" ht="13.5" thickBot="1" x14ac:dyDescent="0.25">
      <c r="A54" s="126" t="s">
        <v>345</v>
      </c>
      <c r="C54">
        <f>+C50-1</f>
        <v>2024</v>
      </c>
      <c r="E54" s="127"/>
      <c r="F54" s="127"/>
      <c r="G54" s="75"/>
    </row>
    <row r="55" spans="1:7" ht="13.5" thickTop="1" x14ac:dyDescent="0.2"/>
    <row r="61" spans="1:7" ht="15" x14ac:dyDescent="0.25">
      <c r="A61" s="140" t="s">
        <v>328</v>
      </c>
      <c r="B61" s="141" t="str">
        <f>+B9</f>
        <v>MGR 4</v>
      </c>
      <c r="C61" s="142"/>
      <c r="D61" s="142"/>
      <c r="E61" s="142"/>
    </row>
    <row r="64" spans="1:7" ht="18.75" x14ac:dyDescent="0.3">
      <c r="A64" s="143" t="s">
        <v>346</v>
      </c>
    </row>
    <row r="65" spans="1:8" ht="52.5" customHeight="1" x14ac:dyDescent="0.2">
      <c r="A65" s="349"/>
      <c r="B65" s="349"/>
      <c r="C65" s="349"/>
      <c r="D65" s="349"/>
      <c r="E65" s="349"/>
      <c r="F65" s="349"/>
      <c r="G65" s="349"/>
      <c r="H65" s="349"/>
    </row>
    <row r="66" spans="1:8" ht="52.5" customHeight="1" x14ac:dyDescent="0.2">
      <c r="A66" s="349"/>
      <c r="B66" s="349"/>
      <c r="C66" s="349"/>
      <c r="D66" s="349"/>
      <c r="E66" s="349"/>
      <c r="F66" s="349"/>
      <c r="G66" s="349"/>
      <c r="H66" s="349"/>
    </row>
    <row r="67" spans="1:8" ht="52.5" customHeight="1" x14ac:dyDescent="0.2">
      <c r="A67" s="349"/>
      <c r="B67" s="349"/>
      <c r="C67" s="349"/>
      <c r="D67" s="349"/>
      <c r="E67" s="349"/>
      <c r="F67" s="349"/>
      <c r="G67" s="349"/>
      <c r="H67" s="349"/>
    </row>
    <row r="68" spans="1:8" ht="18.75" x14ac:dyDescent="0.3">
      <c r="A68" s="143" t="s">
        <v>347</v>
      </c>
    </row>
    <row r="69" spans="1:8" ht="52.5" customHeight="1" x14ac:dyDescent="0.2">
      <c r="A69" s="349"/>
      <c r="B69" s="349"/>
      <c r="C69" s="349"/>
      <c r="D69" s="349"/>
      <c r="E69" s="349"/>
      <c r="F69" s="349"/>
      <c r="G69" s="349"/>
      <c r="H69" s="349"/>
    </row>
    <row r="70" spans="1:8" ht="52.5" customHeight="1" x14ac:dyDescent="0.2">
      <c r="A70" s="349"/>
      <c r="B70" s="349"/>
      <c r="C70" s="349"/>
      <c r="D70" s="349"/>
      <c r="E70" s="349"/>
      <c r="F70" s="349"/>
      <c r="G70" s="349"/>
      <c r="H70" s="349"/>
    </row>
    <row r="71" spans="1:8" ht="52.5" customHeight="1" x14ac:dyDescent="0.2">
      <c r="A71" s="349"/>
      <c r="B71" s="349"/>
      <c r="C71" s="349"/>
      <c r="D71" s="349"/>
      <c r="E71" s="349"/>
      <c r="F71" s="349"/>
      <c r="G71" s="349"/>
      <c r="H71" s="349"/>
    </row>
    <row r="72" spans="1:8" ht="18.75" x14ac:dyDescent="0.3">
      <c r="A72" s="143" t="s">
        <v>348</v>
      </c>
    </row>
    <row r="73" spans="1:8" ht="52.5" customHeight="1" x14ac:dyDescent="0.2">
      <c r="A73" s="349"/>
      <c r="B73" s="349"/>
      <c r="C73" s="349"/>
      <c r="D73" s="349"/>
      <c r="E73" s="349"/>
      <c r="F73" s="349"/>
      <c r="G73" s="349"/>
      <c r="H73" s="349"/>
    </row>
    <row r="74" spans="1:8" ht="52.5" customHeight="1" x14ac:dyDescent="0.2">
      <c r="A74" s="349"/>
      <c r="B74" s="349"/>
      <c r="C74" s="349"/>
      <c r="D74" s="349"/>
      <c r="E74" s="349"/>
      <c r="F74" s="349"/>
      <c r="G74" s="349"/>
      <c r="H74" s="349"/>
    </row>
    <row r="75" spans="1:8" ht="52.5" customHeight="1" x14ac:dyDescent="0.2">
      <c r="A75" s="349"/>
      <c r="B75" s="349"/>
      <c r="C75" s="349"/>
      <c r="D75" s="349"/>
      <c r="E75" s="349"/>
      <c r="F75" s="349"/>
      <c r="G75" s="349"/>
      <c r="H75" s="349"/>
    </row>
  </sheetData>
  <sheetProtection algorithmName="SHA-512" hashValue="ySDYk5sqsTqC2YjyOJs25Ft6uvGRfNL5VH+siPJPdYaz+YTfSdqlocmGxmwRJeA46xsJhlWU78n9nADvVpWy0A==" saltValue="0PVpYWoQoxiy59EIkn3Urw==" spinCount="100000" sheet="1" formatCells="0" formatColumns="0"/>
  <mergeCells count="6">
    <mergeCell ref="B12:C12"/>
    <mergeCell ref="B15:D15"/>
    <mergeCell ref="A65:H67"/>
    <mergeCell ref="A69:H71"/>
    <mergeCell ref="A73:H75"/>
    <mergeCell ref="G11:I14"/>
  </mergeCells>
  <dataValidations count="2">
    <dataValidation type="whole" allowBlank="1" showInputMessage="1" showErrorMessage="1" sqref="D33 D35" xr:uid="{00000000-0002-0000-3A00-000000000000}">
      <formula1>0</formula1>
      <formula2>10000</formula2>
    </dataValidation>
    <dataValidation type="whole" allowBlank="1" showInputMessage="1" showErrorMessage="1" error="Enter a value between 1 and 13" sqref="G10" xr:uid="{00000000-0002-0000-3A00-000001000000}">
      <formula1>1</formula1>
      <formula2>13</formula2>
    </dataValidation>
  </dataValidations>
  <hyperlinks>
    <hyperlink ref="A1" location="'PR sum'!A1" display="Payroll Summary" xr:uid="{00000000-0004-0000-3A00-000000000000}"/>
    <hyperlink ref="A2" location="PL!A1" display="P&amp;L" xr:uid="{00000000-0004-0000-3A00-000001000000}"/>
  </hyperlinks>
  <printOptions horizontalCentered="1"/>
  <pageMargins left="0.25" right="0.25" top="0.5" bottom="0.25" header="0.26" footer="0.5"/>
  <pageSetup orientation="portrait" r:id="rId1"/>
  <headerFooter alignWithMargins="0"/>
  <rowBreaks count="1" manualBreakCount="1">
    <brk id="58" max="8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I84"/>
  <sheetViews>
    <sheetView workbookViewId="0">
      <selection activeCell="D2" sqref="D2"/>
    </sheetView>
  </sheetViews>
  <sheetFormatPr defaultColWidth="9.140625" defaultRowHeight="12.75" x14ac:dyDescent="0.2"/>
  <cols>
    <col min="1" max="1" width="11.5703125" customWidth="1"/>
    <col min="2" max="2" width="9.85546875" customWidth="1"/>
    <col min="5" max="5" width="13.42578125" customWidth="1"/>
    <col min="6" max="6" width="6.28515625" customWidth="1"/>
    <col min="7" max="7" width="14.28515625" style="50" customWidth="1"/>
    <col min="8" max="8" width="12.7109375" customWidth="1"/>
  </cols>
  <sheetData>
    <row r="1" spans="1:9" x14ac:dyDescent="0.2">
      <c r="A1" s="269" t="s">
        <v>323</v>
      </c>
      <c r="D1" s="126" t="s">
        <v>0</v>
      </c>
      <c r="E1" s="127"/>
      <c r="F1" s="127"/>
    </row>
    <row r="2" spans="1:9" x14ac:dyDescent="0.2">
      <c r="A2" s="269" t="s">
        <v>324</v>
      </c>
      <c r="D2" s="126">
        <f>+INPUT!B3</f>
        <v>2025</v>
      </c>
      <c r="E2" s="127" t="s">
        <v>325</v>
      </c>
      <c r="F2" s="127"/>
    </row>
    <row r="3" spans="1:9" x14ac:dyDescent="0.2">
      <c r="D3" t="s">
        <v>326</v>
      </c>
      <c r="E3" s="127"/>
      <c r="F3" s="127"/>
    </row>
    <row r="4" spans="1:9" x14ac:dyDescent="0.2">
      <c r="E4" s="127"/>
      <c r="F4" s="127"/>
    </row>
    <row r="5" spans="1:9" x14ac:dyDescent="0.2">
      <c r="D5" s="126" t="s">
        <v>327</v>
      </c>
      <c r="E5" s="129" t="str">
        <f>INPUT!B2</f>
        <v>NEW JERSEY</v>
      </c>
      <c r="F5" s="127"/>
    </row>
    <row r="6" spans="1:9" x14ac:dyDescent="0.2">
      <c r="E6" s="127"/>
      <c r="F6" s="127"/>
    </row>
    <row r="7" spans="1:9" x14ac:dyDescent="0.2">
      <c r="E7" s="127"/>
      <c r="F7" s="127"/>
    </row>
    <row r="8" spans="1:9" hidden="1" x14ac:dyDescent="0.2">
      <c r="E8" s="127"/>
      <c r="F8" s="127"/>
    </row>
    <row r="9" spans="1:9" x14ac:dyDescent="0.2">
      <c r="A9" t="s">
        <v>328</v>
      </c>
      <c r="B9" s="123" t="s">
        <v>473</v>
      </c>
      <c r="C9" s="130"/>
      <c r="D9" s="129"/>
      <c r="E9" s="129"/>
      <c r="F9" s="127"/>
      <c r="G9" s="131" t="s">
        <v>329</v>
      </c>
    </row>
    <row r="10" spans="1:9" x14ac:dyDescent="0.2">
      <c r="E10" s="127"/>
      <c r="F10" s="127"/>
      <c r="G10" s="317">
        <v>1</v>
      </c>
      <c r="H10" s="59" t="s">
        <v>330</v>
      </c>
    </row>
    <row r="11" spans="1:9" ht="12.75" customHeight="1" x14ac:dyDescent="0.2">
      <c r="E11" s="127"/>
      <c r="F11" s="127"/>
      <c r="G11" s="351" t="s">
        <v>462</v>
      </c>
      <c r="H11" s="351"/>
      <c r="I11" s="351"/>
    </row>
    <row r="12" spans="1:9" x14ac:dyDescent="0.2">
      <c r="A12" s="126" t="s">
        <v>332</v>
      </c>
      <c r="B12" s="354"/>
      <c r="C12" s="354"/>
      <c r="E12" s="127"/>
      <c r="F12" s="127"/>
      <c r="G12" s="351"/>
      <c r="H12" s="351"/>
      <c r="I12" s="351"/>
    </row>
    <row r="13" spans="1:9" x14ac:dyDescent="0.2">
      <c r="E13" s="127"/>
      <c r="F13" s="127"/>
      <c r="G13" s="351"/>
      <c r="H13" s="351"/>
      <c r="I13" s="351"/>
    </row>
    <row r="14" spans="1:9" x14ac:dyDescent="0.2">
      <c r="E14" s="127"/>
      <c r="F14" s="127"/>
      <c r="G14" s="351"/>
      <c r="H14" s="351"/>
      <c r="I14" s="351"/>
    </row>
    <row r="15" spans="1:9" x14ac:dyDescent="0.2">
      <c r="A15" t="s">
        <v>334</v>
      </c>
      <c r="B15" s="358" t="s">
        <v>470</v>
      </c>
      <c r="C15" s="357"/>
      <c r="D15" s="357"/>
      <c r="E15" s="127"/>
      <c r="F15" s="127"/>
    </row>
    <row r="16" spans="1:9" x14ac:dyDescent="0.2">
      <c r="E16" s="127"/>
      <c r="F16" s="127"/>
    </row>
    <row r="17" spans="1:8" ht="6" customHeight="1" x14ac:dyDescent="0.2">
      <c r="E17" s="127"/>
      <c r="F17" s="127"/>
    </row>
    <row r="18" spans="1:8" ht="6" customHeight="1" x14ac:dyDescent="0.2">
      <c r="E18" s="134"/>
      <c r="F18" s="134"/>
    </row>
    <row r="19" spans="1:8" ht="13.5" thickBot="1" x14ac:dyDescent="0.25">
      <c r="E19" s="134"/>
      <c r="F19" s="134"/>
      <c r="G19" s="136" t="s">
        <v>337</v>
      </c>
    </row>
    <row r="20" spans="1:8" ht="8.25" customHeight="1" x14ac:dyDescent="0.2">
      <c r="E20" s="137"/>
      <c r="F20" s="137"/>
    </row>
    <row r="21" spans="1:8" hidden="1" x14ac:dyDescent="0.2">
      <c r="E21" s="127"/>
      <c r="F21" s="127"/>
    </row>
    <row r="22" spans="1:8" x14ac:dyDescent="0.2">
      <c r="A22" s="151" t="s">
        <v>289</v>
      </c>
      <c r="B22" s="151"/>
      <c r="C22" s="151"/>
      <c r="D22" s="154">
        <f>+D24-1</f>
        <v>2024</v>
      </c>
      <c r="E22" s="151"/>
      <c r="F22" s="152"/>
      <c r="G22" s="76"/>
      <c r="H22" s="218" t="s">
        <v>338</v>
      </c>
    </row>
    <row r="23" spans="1:8" x14ac:dyDescent="0.2">
      <c r="A23" s="151"/>
      <c r="B23" s="151"/>
      <c r="C23" s="151"/>
      <c r="D23" s="154"/>
      <c r="E23" s="151"/>
      <c r="F23" s="155"/>
      <c r="G23" s="155"/>
    </row>
    <row r="24" spans="1:8" x14ac:dyDescent="0.2">
      <c r="A24" s="151"/>
      <c r="B24" s="151"/>
      <c r="C24" s="151"/>
      <c r="D24" s="154">
        <f>+INPUT!B3</f>
        <v>2025</v>
      </c>
      <c r="E24" s="151"/>
      <c r="F24" s="156"/>
      <c r="G24" s="233"/>
      <c r="H24" s="218" t="s">
        <v>338</v>
      </c>
    </row>
    <row r="25" spans="1:8" x14ac:dyDescent="0.2">
      <c r="A25" s="151"/>
      <c r="B25" s="151"/>
      <c r="C25" s="151"/>
      <c r="D25" s="154"/>
      <c r="E25" s="161">
        <f>IF(G24=0,0,+G24/G22-1)</f>
        <v>0</v>
      </c>
      <c r="F25" s="157"/>
      <c r="G25" s="153"/>
    </row>
    <row r="26" spans="1:8" x14ac:dyDescent="0.2">
      <c r="A26" s="151"/>
      <c r="B26" s="151"/>
      <c r="C26" s="151"/>
      <c r="D26" s="162"/>
      <c r="E26" s="152"/>
      <c r="F26" s="157"/>
      <c r="G26" s="153"/>
    </row>
    <row r="27" spans="1:8" hidden="1" x14ac:dyDescent="0.2">
      <c r="A27" s="151"/>
      <c r="B27" s="151"/>
      <c r="C27" s="151"/>
      <c r="D27" s="151"/>
      <c r="E27" s="152"/>
      <c r="F27" s="152"/>
      <c r="G27" s="153"/>
    </row>
    <row r="28" spans="1:8" hidden="1" x14ac:dyDescent="0.2">
      <c r="A28" s="151"/>
      <c r="B28" s="151"/>
      <c r="C28" s="151"/>
      <c r="D28" s="151"/>
      <c r="E28" s="152"/>
      <c r="F28" s="152"/>
      <c r="G28" s="153"/>
    </row>
    <row r="29" spans="1:8" x14ac:dyDescent="0.2">
      <c r="A29" s="151" t="s">
        <v>411</v>
      </c>
      <c r="B29" s="151"/>
      <c r="C29" s="151"/>
      <c r="D29" s="151"/>
      <c r="E29" s="152"/>
      <c r="F29" s="152"/>
      <c r="G29" s="74"/>
    </row>
    <row r="30" spans="1:8" x14ac:dyDescent="0.2">
      <c r="A30" s="151"/>
      <c r="B30" s="151"/>
      <c r="C30" s="151"/>
      <c r="D30" s="162" t="s">
        <v>412</v>
      </c>
      <c r="E30" s="163" t="s">
        <v>413</v>
      </c>
      <c r="F30" s="152"/>
      <c r="G30" s="153"/>
    </row>
    <row r="31" spans="1:8" x14ac:dyDescent="0.2">
      <c r="A31" s="151"/>
      <c r="B31" s="151"/>
      <c r="C31" s="151"/>
      <c r="D31" s="158" t="s">
        <v>414</v>
      </c>
      <c r="E31" s="164" t="s">
        <v>415</v>
      </c>
      <c r="F31" s="152"/>
      <c r="G31" s="153"/>
    </row>
    <row r="32" spans="1:8" x14ac:dyDescent="0.2">
      <c r="A32" s="151"/>
      <c r="B32" s="151"/>
      <c r="C32" s="151"/>
      <c r="D32" s="151"/>
      <c r="E32" s="152"/>
      <c r="F32" s="152"/>
      <c r="G32" s="153"/>
    </row>
    <row r="33" spans="1:7" x14ac:dyDescent="0.2">
      <c r="A33" s="151" t="s">
        <v>341</v>
      </c>
      <c r="B33" s="151"/>
      <c r="C33" s="151"/>
      <c r="D33" s="332"/>
      <c r="E33" s="118"/>
      <c r="F33" s="152"/>
      <c r="G33" s="153">
        <f>+E33*D33</f>
        <v>0</v>
      </c>
    </row>
    <row r="34" spans="1:7" x14ac:dyDescent="0.2">
      <c r="A34" s="151"/>
      <c r="B34" s="151"/>
      <c r="C34" s="151"/>
      <c r="D34" s="151"/>
      <c r="E34" s="151"/>
      <c r="F34" s="152"/>
      <c r="G34" s="153"/>
    </row>
    <row r="35" spans="1:7" x14ac:dyDescent="0.2">
      <c r="A35" s="151" t="s">
        <v>342</v>
      </c>
      <c r="B35" s="151"/>
      <c r="C35" s="151"/>
      <c r="D35" s="332"/>
      <c r="E35" s="118"/>
      <c r="F35" s="152"/>
      <c r="G35" s="153">
        <f>+E35*D35</f>
        <v>0</v>
      </c>
    </row>
    <row r="36" spans="1:7" x14ac:dyDescent="0.2">
      <c r="A36" s="151"/>
      <c r="B36" s="151"/>
      <c r="C36" s="151"/>
      <c r="D36" s="151"/>
      <c r="E36" s="152"/>
      <c r="F36" s="152"/>
      <c r="G36" s="153"/>
    </row>
    <row r="37" spans="1:7" x14ac:dyDescent="0.2">
      <c r="A37" s="151" t="s">
        <v>416</v>
      </c>
      <c r="B37" s="151"/>
      <c r="C37" s="151"/>
      <c r="D37" s="151"/>
      <c r="E37" s="152"/>
      <c r="F37" s="152"/>
      <c r="G37" s="160"/>
    </row>
    <row r="38" spans="1:7" x14ac:dyDescent="0.2">
      <c r="A38" s="151"/>
      <c r="B38" s="151"/>
      <c r="C38" s="151"/>
      <c r="D38" s="151"/>
      <c r="E38" s="152"/>
      <c r="F38" s="152"/>
      <c r="G38" s="153"/>
    </row>
    <row r="39" spans="1:7" x14ac:dyDescent="0.2">
      <c r="A39" s="151"/>
      <c r="B39" s="151"/>
      <c r="C39" s="151"/>
      <c r="D39" s="151"/>
      <c r="E39" s="152"/>
      <c r="F39" s="152"/>
      <c r="G39" s="153"/>
    </row>
    <row r="40" spans="1:7" x14ac:dyDescent="0.2">
      <c r="A40" s="151" t="s">
        <v>292</v>
      </c>
      <c r="B40" s="151"/>
      <c r="C40" s="151"/>
      <c r="D40" s="151"/>
      <c r="E40" s="152"/>
      <c r="F40" s="152"/>
      <c r="G40" s="74"/>
    </row>
    <row r="41" spans="1:7" x14ac:dyDescent="0.2">
      <c r="A41" s="151"/>
      <c r="B41" s="151"/>
      <c r="C41" s="151"/>
      <c r="D41" s="151"/>
      <c r="E41" s="152"/>
      <c r="F41" s="152"/>
      <c r="G41" s="153"/>
    </row>
    <row r="42" spans="1:7" x14ac:dyDescent="0.2">
      <c r="A42" s="151"/>
      <c r="B42" s="151"/>
      <c r="C42" s="151"/>
      <c r="D42" s="151"/>
      <c r="E42" s="152"/>
      <c r="F42" s="152"/>
      <c r="G42" s="153"/>
    </row>
    <row r="43" spans="1:7" hidden="1" x14ac:dyDescent="0.2">
      <c r="A43" s="151" t="s">
        <v>343</v>
      </c>
      <c r="B43" s="151"/>
      <c r="C43" s="151"/>
      <c r="D43" s="151"/>
      <c r="E43" s="152"/>
      <c r="F43" s="152"/>
      <c r="G43" s="160"/>
    </row>
    <row r="44" spans="1:7" x14ac:dyDescent="0.2">
      <c r="A44" s="151"/>
      <c r="B44" s="151"/>
      <c r="C44" s="151"/>
      <c r="D44" s="151"/>
      <c r="E44" s="152"/>
      <c r="F44" s="152"/>
      <c r="G44" s="153"/>
    </row>
    <row r="45" spans="1:7" x14ac:dyDescent="0.2">
      <c r="A45" s="151"/>
      <c r="B45" s="151"/>
      <c r="C45" s="151"/>
      <c r="D45" s="151"/>
      <c r="E45" s="152"/>
      <c r="F45" s="152"/>
      <c r="G45" s="153"/>
    </row>
    <row r="46" spans="1:7" x14ac:dyDescent="0.2">
      <c r="A46" s="151" t="s">
        <v>293</v>
      </c>
      <c r="B46" s="151"/>
      <c r="C46" s="151"/>
      <c r="D46" s="151"/>
      <c r="E46" s="152"/>
      <c r="F46" s="152"/>
      <c r="G46" s="74"/>
    </row>
    <row r="47" spans="1:7" x14ac:dyDescent="0.2">
      <c r="A47" s="151"/>
      <c r="B47" s="151"/>
      <c r="C47" s="151"/>
      <c r="D47" s="151"/>
      <c r="E47" s="152"/>
      <c r="F47" s="152"/>
      <c r="G47" s="153"/>
    </row>
    <row r="48" spans="1:7" x14ac:dyDescent="0.2">
      <c r="E48" s="127"/>
      <c r="F48" s="127"/>
    </row>
    <row r="49" spans="1:7" hidden="1" x14ac:dyDescent="0.2">
      <c r="E49" s="127"/>
      <c r="F49" s="127"/>
    </row>
    <row r="50" spans="1:7" ht="13.5" thickBot="1" x14ac:dyDescent="0.25">
      <c r="A50" s="126" t="s">
        <v>417</v>
      </c>
      <c r="C50">
        <f>+D2</f>
        <v>2025</v>
      </c>
      <c r="E50" s="127"/>
      <c r="F50" s="127"/>
      <c r="G50" s="139">
        <f>SUM(G24:G49)</f>
        <v>0</v>
      </c>
    </row>
    <row r="51" spans="1:7" ht="13.5" thickTop="1" x14ac:dyDescent="0.2">
      <c r="E51" s="127"/>
      <c r="F51" s="127"/>
    </row>
    <row r="52" spans="1:7" x14ac:dyDescent="0.2">
      <c r="E52" s="127"/>
      <c r="F52" s="127"/>
    </row>
    <row r="53" spans="1:7" x14ac:dyDescent="0.2">
      <c r="E53" s="127"/>
      <c r="F53" s="127"/>
    </row>
    <row r="54" spans="1:7" ht="13.5" thickBot="1" x14ac:dyDescent="0.25">
      <c r="A54" s="126" t="s">
        <v>345</v>
      </c>
      <c r="C54">
        <f>+C50-1</f>
        <v>2024</v>
      </c>
      <c r="E54" s="127"/>
      <c r="F54" s="127"/>
      <c r="G54" s="75"/>
    </row>
    <row r="55" spans="1:7" ht="13.5" thickTop="1" x14ac:dyDescent="0.2"/>
    <row r="61" spans="1:7" ht="15" x14ac:dyDescent="0.25">
      <c r="A61" s="140" t="s">
        <v>328</v>
      </c>
      <c r="B61" s="141" t="str">
        <f>+B9</f>
        <v>MGR 5</v>
      </c>
      <c r="C61" s="142"/>
      <c r="D61" s="142"/>
      <c r="E61" s="142"/>
    </row>
    <row r="64" spans="1:7" ht="18.75" x14ac:dyDescent="0.3">
      <c r="A64" s="143" t="s">
        <v>346</v>
      </c>
    </row>
    <row r="65" spans="1:8" ht="52.5" customHeight="1" x14ac:dyDescent="0.2">
      <c r="A65" s="349"/>
      <c r="B65" s="349"/>
      <c r="C65" s="349"/>
      <c r="D65" s="349"/>
      <c r="E65" s="349"/>
      <c r="F65" s="349"/>
      <c r="G65" s="349"/>
      <c r="H65" s="349"/>
    </row>
    <row r="66" spans="1:8" ht="52.5" customHeight="1" x14ac:dyDescent="0.2">
      <c r="A66" s="349"/>
      <c r="B66" s="349"/>
      <c r="C66" s="349"/>
      <c r="D66" s="349"/>
      <c r="E66" s="349"/>
      <c r="F66" s="349"/>
      <c r="G66" s="349"/>
      <c r="H66" s="349"/>
    </row>
    <row r="67" spans="1:8" ht="52.5" customHeight="1" x14ac:dyDescent="0.2">
      <c r="A67" s="349"/>
      <c r="B67" s="349"/>
      <c r="C67" s="349"/>
      <c r="D67" s="349"/>
      <c r="E67" s="349"/>
      <c r="F67" s="349"/>
      <c r="G67" s="349"/>
      <c r="H67" s="349"/>
    </row>
    <row r="68" spans="1:8" ht="18.75" x14ac:dyDescent="0.3">
      <c r="A68" s="143" t="s">
        <v>347</v>
      </c>
    </row>
    <row r="69" spans="1:8" ht="52.5" customHeight="1" x14ac:dyDescent="0.2">
      <c r="A69" s="349"/>
      <c r="B69" s="349"/>
      <c r="C69" s="349"/>
      <c r="D69" s="349"/>
      <c r="E69" s="349"/>
      <c r="F69" s="349"/>
      <c r="G69" s="349"/>
      <c r="H69" s="349"/>
    </row>
    <row r="70" spans="1:8" ht="52.5" customHeight="1" x14ac:dyDescent="0.2">
      <c r="A70" s="349"/>
      <c r="B70" s="349"/>
      <c r="C70" s="349"/>
      <c r="D70" s="349"/>
      <c r="E70" s="349"/>
      <c r="F70" s="349"/>
      <c r="G70" s="349"/>
      <c r="H70" s="349"/>
    </row>
    <row r="71" spans="1:8" ht="52.5" customHeight="1" x14ac:dyDescent="0.2">
      <c r="A71" s="349"/>
      <c r="B71" s="349"/>
      <c r="C71" s="349"/>
      <c r="D71" s="349"/>
      <c r="E71" s="349"/>
      <c r="F71" s="349"/>
      <c r="G71" s="349"/>
      <c r="H71" s="349"/>
    </row>
    <row r="72" spans="1:8" ht="18.75" x14ac:dyDescent="0.3">
      <c r="A72" s="143" t="s">
        <v>348</v>
      </c>
    </row>
    <row r="73" spans="1:8" ht="52.5" customHeight="1" x14ac:dyDescent="0.2">
      <c r="A73" s="349"/>
      <c r="B73" s="349"/>
      <c r="C73" s="349"/>
      <c r="D73" s="349"/>
      <c r="E73" s="349"/>
      <c r="F73" s="349"/>
      <c r="G73" s="349"/>
      <c r="H73" s="349"/>
    </row>
    <row r="74" spans="1:8" ht="52.5" customHeight="1" x14ac:dyDescent="0.2">
      <c r="A74" s="349"/>
      <c r="B74" s="349"/>
      <c r="C74" s="349"/>
      <c r="D74" s="349"/>
      <c r="E74" s="349"/>
      <c r="F74" s="349"/>
      <c r="G74" s="349"/>
      <c r="H74" s="349"/>
    </row>
    <row r="75" spans="1:8" ht="52.5" customHeight="1" x14ac:dyDescent="0.2">
      <c r="A75" s="349"/>
      <c r="B75" s="349"/>
      <c r="C75" s="349"/>
      <c r="D75" s="349"/>
      <c r="E75" s="349"/>
      <c r="F75" s="349"/>
      <c r="G75" s="349"/>
      <c r="H75" s="349"/>
    </row>
    <row r="76" spans="1:8" x14ac:dyDescent="0.2">
      <c r="G76"/>
    </row>
    <row r="77" spans="1:8" x14ac:dyDescent="0.2">
      <c r="G77"/>
    </row>
    <row r="78" spans="1:8" x14ac:dyDescent="0.2">
      <c r="G78"/>
    </row>
    <row r="79" spans="1:8" x14ac:dyDescent="0.2">
      <c r="G79"/>
    </row>
    <row r="80" spans="1:8" x14ac:dyDescent="0.2">
      <c r="G80"/>
    </row>
    <row r="81" spans="7:7" x14ac:dyDescent="0.2">
      <c r="G81"/>
    </row>
    <row r="82" spans="7:7" x14ac:dyDescent="0.2">
      <c r="G82"/>
    </row>
    <row r="83" spans="7:7" x14ac:dyDescent="0.2">
      <c r="G83"/>
    </row>
    <row r="84" spans="7:7" x14ac:dyDescent="0.2">
      <c r="G84"/>
    </row>
  </sheetData>
  <sheetProtection algorithmName="SHA-512" hashValue="38ylqccJpqNnXWMNNWIOGTWRQlQCqL3uuyE62hVlSHJJKV1yxJWKAMeqZ9OWWkJlFzTXjvCl15CNih4ksDXvBw==" saltValue="z/hQ/ttz+0HCguahez2JQw==" spinCount="100000" sheet="1" formatCells="0" formatColumns="0"/>
  <mergeCells count="6">
    <mergeCell ref="B12:C12"/>
    <mergeCell ref="B15:D15"/>
    <mergeCell ref="A65:H67"/>
    <mergeCell ref="A69:H71"/>
    <mergeCell ref="A73:H75"/>
    <mergeCell ref="G11:I14"/>
  </mergeCells>
  <dataValidations count="2">
    <dataValidation type="whole" allowBlank="1" showInputMessage="1" showErrorMessage="1" error="Enter a value between 1 and 13" sqref="G10" xr:uid="{00000000-0002-0000-3B00-000000000000}">
      <formula1>1</formula1>
      <formula2>13</formula2>
    </dataValidation>
    <dataValidation type="whole" allowBlank="1" showInputMessage="1" showErrorMessage="1" sqref="D33 D35" xr:uid="{00000000-0002-0000-3B00-000001000000}">
      <formula1>0</formula1>
      <formula2>10000</formula2>
    </dataValidation>
  </dataValidations>
  <hyperlinks>
    <hyperlink ref="A1" location="'PR sum'!A1" display="Payroll Summary" xr:uid="{00000000-0004-0000-3B00-000000000000}"/>
    <hyperlink ref="A2" location="PL!A1" display="P&amp;L" xr:uid="{00000000-0004-0000-3B00-000001000000}"/>
  </hyperlinks>
  <printOptions horizontalCentered="1"/>
  <pageMargins left="0.25" right="0.25" top="0.5" bottom="0.25" header="0.26" footer="0.5"/>
  <pageSetup orientation="portrait" r:id="rId1"/>
  <headerFooter alignWithMargins="0"/>
  <rowBreaks count="1" manualBreakCount="1">
    <brk id="58" max="7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G27"/>
  <sheetViews>
    <sheetView workbookViewId="0">
      <selection activeCell="K17" sqref="K17"/>
    </sheetView>
  </sheetViews>
  <sheetFormatPr defaultColWidth="9.140625" defaultRowHeight="12.75" x14ac:dyDescent="0.2"/>
  <cols>
    <col min="1" max="1" width="42" customWidth="1"/>
    <col min="2" max="2" width="9.28515625" customWidth="1"/>
    <col min="3" max="3" width="16.7109375" customWidth="1"/>
    <col min="4" max="4" width="7.28515625" customWidth="1"/>
    <col min="5" max="5" width="14.140625" customWidth="1"/>
    <col min="6" max="6" width="5.5703125" customWidth="1"/>
    <col min="7" max="7" width="65" customWidth="1"/>
  </cols>
  <sheetData>
    <row r="1" spans="1:7" x14ac:dyDescent="0.2">
      <c r="A1" s="269" t="s">
        <v>323</v>
      </c>
      <c r="B1" t="s">
        <v>0</v>
      </c>
      <c r="D1" s="50"/>
    </row>
    <row r="2" spans="1:7" x14ac:dyDescent="0.2">
      <c r="A2" s="269" t="s">
        <v>324</v>
      </c>
      <c r="B2" s="128">
        <f>INPUT!B3</f>
        <v>2025</v>
      </c>
      <c r="C2" t="s">
        <v>474</v>
      </c>
      <c r="D2" s="50"/>
    </row>
    <row r="3" spans="1:7" x14ac:dyDescent="0.2">
      <c r="B3" t="s">
        <v>475</v>
      </c>
      <c r="D3" s="50"/>
    </row>
    <row r="4" spans="1:7" x14ac:dyDescent="0.2">
      <c r="D4" s="50"/>
    </row>
    <row r="5" spans="1:7" x14ac:dyDescent="0.2">
      <c r="B5" t="s">
        <v>476</v>
      </c>
      <c r="C5" s="222" t="str">
        <f>INPUT!B2</f>
        <v>NEW JERSEY</v>
      </c>
    </row>
    <row r="7" spans="1:7" hidden="1" x14ac:dyDescent="0.2">
      <c r="C7" s="50"/>
    </row>
    <row r="8" spans="1:7" s="218" customFormat="1" x14ac:dyDescent="0.2">
      <c r="C8" s="177"/>
      <c r="E8" s="223" t="s">
        <v>477</v>
      </c>
    </row>
    <row r="9" spans="1:7" s="218" customFormat="1" x14ac:dyDescent="0.2">
      <c r="C9" s="224" t="s">
        <v>478</v>
      </c>
      <c r="E9" s="223" t="s">
        <v>479</v>
      </c>
    </row>
    <row r="10" spans="1:7" s="218" customFormat="1" ht="15" customHeight="1" x14ac:dyDescent="0.2">
      <c r="A10" s="218" t="s">
        <v>480</v>
      </c>
      <c r="C10" s="224" t="s">
        <v>481</v>
      </c>
      <c r="E10" s="223" t="s">
        <v>482</v>
      </c>
      <c r="G10" s="225" t="s">
        <v>483</v>
      </c>
    </row>
    <row r="11" spans="1:7" ht="24.95" customHeight="1" x14ac:dyDescent="0.2">
      <c r="A11" s="130"/>
      <c r="B11" s="125"/>
      <c r="C11" s="229"/>
      <c r="D11" s="125"/>
      <c r="E11" s="228"/>
      <c r="F11" s="125"/>
      <c r="G11" s="130"/>
    </row>
    <row r="12" spans="1:7" ht="24.95" customHeight="1" x14ac:dyDescent="0.2">
      <c r="A12" s="148"/>
      <c r="B12" s="125"/>
      <c r="C12" s="229"/>
      <c r="D12" s="125"/>
      <c r="E12" s="228"/>
      <c r="F12" s="125"/>
      <c r="G12" s="130"/>
    </row>
    <row r="13" spans="1:7" ht="24.95" customHeight="1" x14ac:dyDescent="0.2">
      <c r="A13" s="130"/>
      <c r="B13" s="125"/>
      <c r="C13" s="229"/>
      <c r="D13" s="125"/>
      <c r="E13" s="228"/>
      <c r="F13" s="125"/>
      <c r="G13" s="130"/>
    </row>
    <row r="14" spans="1:7" ht="24.95" customHeight="1" x14ac:dyDescent="0.2">
      <c r="A14" s="130"/>
      <c r="B14" s="125"/>
      <c r="C14" s="229"/>
      <c r="D14" s="125"/>
      <c r="E14" s="228"/>
      <c r="F14" s="125"/>
      <c r="G14" s="130"/>
    </row>
    <row r="15" spans="1:7" ht="24.95" customHeight="1" x14ac:dyDescent="0.2">
      <c r="A15" s="130"/>
      <c r="B15" s="125"/>
      <c r="C15" s="229"/>
      <c r="D15" s="125"/>
      <c r="E15" s="228"/>
      <c r="F15" s="125"/>
      <c r="G15" s="130"/>
    </row>
    <row r="16" spans="1:7" ht="24.95" customHeight="1" x14ac:dyDescent="0.2">
      <c r="A16" s="130"/>
      <c r="B16" s="125"/>
      <c r="C16" s="229"/>
      <c r="D16" s="125"/>
      <c r="E16" s="228"/>
      <c r="F16" s="125"/>
      <c r="G16" s="130"/>
    </row>
    <row r="17" spans="1:7" ht="24.95" customHeight="1" x14ac:dyDescent="0.2">
      <c r="A17" s="148"/>
      <c r="B17" s="125"/>
      <c r="C17" s="229"/>
      <c r="D17" s="125"/>
      <c r="E17" s="228"/>
      <c r="F17" s="125"/>
      <c r="G17" s="130"/>
    </row>
    <row r="18" spans="1:7" ht="24.95" customHeight="1" x14ac:dyDescent="0.2">
      <c r="A18" s="130"/>
      <c r="B18" s="125"/>
      <c r="C18" s="229"/>
      <c r="D18" s="125"/>
      <c r="E18" s="228"/>
      <c r="F18" s="125"/>
      <c r="G18" s="130"/>
    </row>
    <row r="19" spans="1:7" ht="24.95" customHeight="1" x14ac:dyDescent="0.2">
      <c r="A19" s="130"/>
      <c r="B19" s="125"/>
      <c r="C19" s="229"/>
      <c r="D19" s="125"/>
      <c r="E19" s="228"/>
      <c r="F19" s="125"/>
      <c r="G19" s="130"/>
    </row>
    <row r="20" spans="1:7" ht="24.95" customHeight="1" x14ac:dyDescent="0.2">
      <c r="A20" s="130"/>
      <c r="B20" s="125"/>
      <c r="C20" s="229"/>
      <c r="D20" s="125"/>
      <c r="E20" s="228"/>
      <c r="F20" s="125"/>
      <c r="G20" s="130"/>
    </row>
    <row r="21" spans="1:7" ht="24.95" customHeight="1" x14ac:dyDescent="0.2">
      <c r="A21" s="130"/>
      <c r="B21" s="125"/>
      <c r="C21" s="229"/>
      <c r="D21" s="125"/>
      <c r="E21" s="228"/>
      <c r="F21" s="125"/>
      <c r="G21" s="130"/>
    </row>
    <row r="22" spans="1:7" ht="24.95" customHeight="1" x14ac:dyDescent="0.2">
      <c r="A22" s="130"/>
      <c r="B22" s="125"/>
      <c r="C22" s="229"/>
      <c r="D22" s="125"/>
      <c r="E22" s="228"/>
      <c r="F22" s="125"/>
      <c r="G22" s="130"/>
    </row>
    <row r="23" spans="1:7" ht="24.95" customHeight="1" x14ac:dyDescent="0.2">
      <c r="A23" s="130"/>
      <c r="B23" s="125"/>
      <c r="C23" s="229"/>
      <c r="D23" s="125"/>
      <c r="E23" s="228"/>
      <c r="F23" s="125"/>
      <c r="G23" s="130"/>
    </row>
    <row r="24" spans="1:7" ht="24.95" customHeight="1" x14ac:dyDescent="0.2">
      <c r="A24" s="130"/>
      <c r="B24" s="125"/>
      <c r="C24" s="229"/>
      <c r="D24" s="125"/>
      <c r="E24" s="228"/>
      <c r="F24" s="125"/>
      <c r="G24" s="130"/>
    </row>
    <row r="25" spans="1:7" ht="24.95" customHeight="1" x14ac:dyDescent="0.2">
      <c r="A25" s="130"/>
      <c r="B25" s="125"/>
      <c r="C25" s="229"/>
      <c r="D25" s="125"/>
      <c r="E25" s="228"/>
      <c r="F25" s="125"/>
      <c r="G25" s="130"/>
    </row>
    <row r="26" spans="1:7" ht="24.95" customHeight="1" thickBot="1" x14ac:dyDescent="0.25">
      <c r="A26" s="59" t="s">
        <v>299</v>
      </c>
      <c r="C26" s="226">
        <f>SUM(C11:C25)</f>
        <v>0</v>
      </c>
    </row>
    <row r="27" spans="1:7" ht="13.5" thickTop="1" x14ac:dyDescent="0.2">
      <c r="A27" s="59"/>
      <c r="C27" s="227"/>
    </row>
  </sheetData>
  <sheetProtection algorithmName="SHA-512" hashValue="qW2wAUxOtvq9T2Oe+dPGFFXx90a4UL4QshWQ79XBtPPBAA3v2V/XQhGmdc9wPGe3vgBgPuzGZ/NWZHqaAKC4Tw==" saltValue="YG8ka1t5aLIbtz31wkpSbg==" spinCount="100000" sheet="1" objects="1" scenarios="1"/>
  <phoneticPr fontId="0" type="noConversion"/>
  <dataValidations count="3">
    <dataValidation type="whole" allowBlank="1" showInputMessage="1" showErrorMessage="1" error="Enter whole number without decimals" sqref="C11:C27" xr:uid="{2C151563-D0E9-45D4-8BBA-DBE989880EFF}">
      <formula1>0</formula1>
      <formula2>1000000</formula2>
    </dataValidation>
    <dataValidation type="date" allowBlank="1" showInputMessage="1" showErrorMessage="1" error="Must be a valid date between 12/29/2024 and 12/27/2025." promptTitle="use mm/dd/yyyy" prompt="Must be a valid date between 12/29/2024 and 12/27/2025." sqref="E12:E25" xr:uid="{03E9D932-8876-4269-B4D1-BB165F1A546D}">
      <formula1>45655</formula1>
      <formula2>46018</formula2>
    </dataValidation>
    <dataValidation type="date" allowBlank="1" showInputMessage="1" showErrorMessage="1" error="Must be a valid date between 12/29/2024 and 12/27/2025." promptTitle="use mm/dd/yyyy" prompt="Must be a valid date between 12/29/2024 and 12/27/2025." sqref="E11" xr:uid="{7E0C1C35-99ED-4D94-AC67-106F2944720D}">
      <formula1>45655</formula1>
      <formula2>46019</formula2>
    </dataValidation>
  </dataValidations>
  <hyperlinks>
    <hyperlink ref="A1" location="'PR sum'!A1" display="Payroll Summary" xr:uid="{464C5B91-091E-4E19-8BB4-5496E3853D06}"/>
    <hyperlink ref="A2" location="PL!A1" display="P&amp;L" xr:uid="{7105293B-BA29-4CDB-8908-64B912C8B3E0}"/>
  </hyperlinks>
  <pageMargins left="0.25" right="0.25" top="0.57999999999999996" bottom="0.28000000000000003" header="0.5" footer="0.3"/>
  <pageSetup scale="52" orientation="landscape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981ce46-f2b6-4380-81ad-80e83e8f5910">
      <Terms xmlns="http://schemas.microsoft.com/office/infopath/2007/PartnerControls"/>
    </lcf76f155ced4ddcb4097134ff3c332f>
    <TaxCatchAll xmlns="88423e63-e923-4ea5-bea8-ef1eb35c89b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1BB16E0F1938408762600E932F8D49" ma:contentTypeVersion="18" ma:contentTypeDescription="Create a new document." ma:contentTypeScope="" ma:versionID="41ecf15b8cd7e9eea3da6b3384bf346b">
  <xsd:schema xmlns:xsd="http://www.w3.org/2001/XMLSchema" xmlns:xs="http://www.w3.org/2001/XMLSchema" xmlns:p="http://schemas.microsoft.com/office/2006/metadata/properties" xmlns:ns2="88423e63-e923-4ea5-bea8-ef1eb35c89b2" xmlns:ns3="a981ce46-f2b6-4380-81ad-80e83e8f5910" targetNamespace="http://schemas.microsoft.com/office/2006/metadata/properties" ma:root="true" ma:fieldsID="0d881e5731a4a2a740f908704d6a03d5" ns2:_="" ns3:_="">
    <xsd:import namespace="88423e63-e923-4ea5-bea8-ef1eb35c89b2"/>
    <xsd:import namespace="a981ce46-f2b6-4380-81ad-80e83e8f591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423e63-e923-4ea5-bea8-ef1eb35c89b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935593f-1f60-4358-8941-fcd4625fad22}" ma:internalName="TaxCatchAll" ma:showField="CatchAllData" ma:web="88423e63-e923-4ea5-bea8-ef1eb35c89b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81ce46-f2b6-4380-81ad-80e83e8f59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e34ddde8-73b0-44d3-8b0f-c875264dba4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3BE000-A526-4F74-BD03-A0887D425A4B}">
  <ds:schemaRefs>
    <ds:schemaRef ds:uri="http://schemas.microsoft.com/office/2006/metadata/properties"/>
    <ds:schemaRef ds:uri="http://schemas.microsoft.com/office/infopath/2007/PartnerControls"/>
    <ds:schemaRef ds:uri="a981ce46-f2b6-4380-81ad-80e83e8f5910"/>
    <ds:schemaRef ds:uri="88423e63-e923-4ea5-bea8-ef1eb35c89b2"/>
  </ds:schemaRefs>
</ds:datastoreItem>
</file>

<file path=customXml/itemProps2.xml><?xml version="1.0" encoding="utf-8"?>
<ds:datastoreItem xmlns:ds="http://schemas.openxmlformats.org/officeDocument/2006/customXml" ds:itemID="{42C01A71-3D98-4FC0-AD93-5AAA4BABD61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E7E3CB3-CE9D-4878-AD6C-EA0D78169D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8423e63-e923-4ea5-bea8-ef1eb35c89b2"/>
    <ds:schemaRef ds:uri="a981ce46-f2b6-4380-81ad-80e83e8f59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121</vt:i4>
      </vt:variant>
    </vt:vector>
  </HeadingPairs>
  <TitlesOfParts>
    <vt:vector size="182" baseType="lpstr">
      <vt:lpstr>SALES</vt:lpstr>
      <vt:lpstr>PL</vt:lpstr>
      <vt:lpstr>INPUT</vt:lpstr>
      <vt:lpstr>PR sum</vt:lpstr>
      <vt:lpstr>PR sum Pro-Rated (PL)</vt:lpstr>
      <vt:lpstr>Production 1</vt:lpstr>
      <vt:lpstr>Production 2</vt:lpstr>
      <vt:lpstr>Production 3</vt:lpstr>
      <vt:lpstr>Production 4</vt:lpstr>
      <vt:lpstr>Production 5</vt:lpstr>
      <vt:lpstr>Production 6</vt:lpstr>
      <vt:lpstr>Installer 1</vt:lpstr>
      <vt:lpstr>Installer 2</vt:lpstr>
      <vt:lpstr>Installer 3</vt:lpstr>
      <vt:lpstr>Rebuild 1</vt:lpstr>
      <vt:lpstr>Rebuild 2</vt:lpstr>
      <vt:lpstr>Rebuild 3</vt:lpstr>
      <vt:lpstr>SSR 1</vt:lpstr>
      <vt:lpstr>SSR 2</vt:lpstr>
      <vt:lpstr>SSR 3</vt:lpstr>
      <vt:lpstr>SSR 4</vt:lpstr>
      <vt:lpstr>SSR 5</vt:lpstr>
      <vt:lpstr>SSR 6</vt:lpstr>
      <vt:lpstr>SSR 7</vt:lpstr>
      <vt:lpstr>SSR 8</vt:lpstr>
      <vt:lpstr>SSR 9</vt:lpstr>
      <vt:lpstr>SSR 10</vt:lpstr>
      <vt:lpstr>SSR 11</vt:lpstr>
      <vt:lpstr>SSR 12</vt:lpstr>
      <vt:lpstr>SSR 13</vt:lpstr>
      <vt:lpstr>SSR 14</vt:lpstr>
      <vt:lpstr>SSR 15</vt:lpstr>
      <vt:lpstr>SSR 16</vt:lpstr>
      <vt:lpstr>SSR 17</vt:lpstr>
      <vt:lpstr>SSR 18</vt:lpstr>
      <vt:lpstr>SSR 19</vt:lpstr>
      <vt:lpstr>SSR 20</vt:lpstr>
      <vt:lpstr>SSR 21</vt:lpstr>
      <vt:lpstr>Trn 1</vt:lpstr>
      <vt:lpstr>Trn 2</vt:lpstr>
      <vt:lpstr>Trn 3</vt:lpstr>
      <vt:lpstr>Rtesup1</vt:lpstr>
      <vt:lpstr>Rtesup2</vt:lpstr>
      <vt:lpstr>Rtesup3</vt:lpstr>
      <vt:lpstr>Rtesup4</vt:lpstr>
      <vt:lpstr>Rtesup5</vt:lpstr>
      <vt:lpstr>Sales 1</vt:lpstr>
      <vt:lpstr>Sales 2</vt:lpstr>
      <vt:lpstr>Sales 3</vt:lpstr>
      <vt:lpstr>Sales 4</vt:lpstr>
      <vt:lpstr>Sales 5</vt:lpstr>
      <vt:lpstr>Office 1</vt:lpstr>
      <vt:lpstr>Office 2</vt:lpstr>
      <vt:lpstr>Office 3</vt:lpstr>
      <vt:lpstr>Office 4</vt:lpstr>
      <vt:lpstr>Manager 1</vt:lpstr>
      <vt:lpstr>Manager 2</vt:lpstr>
      <vt:lpstr>Manager 3</vt:lpstr>
      <vt:lpstr>Manager 4</vt:lpstr>
      <vt:lpstr>Manager 5</vt:lpstr>
      <vt:lpstr>cap expend</vt:lpstr>
      <vt:lpstr>Bonus</vt:lpstr>
      <vt:lpstr>'cap expend'!Print_Area</vt:lpstr>
      <vt:lpstr>INPUT!Print_Area</vt:lpstr>
      <vt:lpstr>'Installer 1'!Print_Area</vt:lpstr>
      <vt:lpstr>'Installer 2'!Print_Area</vt:lpstr>
      <vt:lpstr>'Installer 3'!Print_Area</vt:lpstr>
      <vt:lpstr>'Manager 1'!Print_Area</vt:lpstr>
      <vt:lpstr>'Manager 2'!Print_Area</vt:lpstr>
      <vt:lpstr>'Manager 3'!Print_Area</vt:lpstr>
      <vt:lpstr>'Manager 4'!Print_Area</vt:lpstr>
      <vt:lpstr>'Manager 5'!Print_Area</vt:lpstr>
      <vt:lpstr>'Office 1'!Print_Area</vt:lpstr>
      <vt:lpstr>'Office 2'!Print_Area</vt:lpstr>
      <vt:lpstr>'Office 3'!Print_Area</vt:lpstr>
      <vt:lpstr>'Office 4'!Print_Area</vt:lpstr>
      <vt:lpstr>PL!Print_Area</vt:lpstr>
      <vt:lpstr>'PR sum'!Print_Area</vt:lpstr>
      <vt:lpstr>'PR sum Pro-Rated (PL)'!Print_Area</vt:lpstr>
      <vt:lpstr>'Production 1'!Print_Area</vt:lpstr>
      <vt:lpstr>'Production 2'!Print_Area</vt:lpstr>
      <vt:lpstr>'Production 3'!Print_Area</vt:lpstr>
      <vt:lpstr>'Production 4'!Print_Area</vt:lpstr>
      <vt:lpstr>'Production 5'!Print_Area</vt:lpstr>
      <vt:lpstr>'Production 6'!Print_Area</vt:lpstr>
      <vt:lpstr>'Rebuild 1'!Print_Area</vt:lpstr>
      <vt:lpstr>'Rebuild 2'!Print_Area</vt:lpstr>
      <vt:lpstr>'Rebuild 3'!Print_Area</vt:lpstr>
      <vt:lpstr>Rtesup1!Print_Area</vt:lpstr>
      <vt:lpstr>Rtesup2!Print_Area</vt:lpstr>
      <vt:lpstr>Rtesup3!Print_Area</vt:lpstr>
      <vt:lpstr>Rtesup4!Print_Area</vt:lpstr>
      <vt:lpstr>Rtesup5!Print_Area</vt:lpstr>
      <vt:lpstr>SALES!Print_Area</vt:lpstr>
      <vt:lpstr>'Sales 1'!Print_Area</vt:lpstr>
      <vt:lpstr>'Sales 2'!Print_Area</vt:lpstr>
      <vt:lpstr>'Sales 3'!Print_Area</vt:lpstr>
      <vt:lpstr>'Sales 4'!Print_Area</vt:lpstr>
      <vt:lpstr>'Sales 5'!Print_Area</vt:lpstr>
      <vt:lpstr>'SSR 1'!Print_Area</vt:lpstr>
      <vt:lpstr>'SSR 10'!Print_Area</vt:lpstr>
      <vt:lpstr>'SSR 11'!Print_Area</vt:lpstr>
      <vt:lpstr>'SSR 12'!Print_Area</vt:lpstr>
      <vt:lpstr>'SSR 13'!Print_Area</vt:lpstr>
      <vt:lpstr>'SSR 14'!Print_Area</vt:lpstr>
      <vt:lpstr>'SSR 15'!Print_Area</vt:lpstr>
      <vt:lpstr>'SSR 16'!Print_Area</vt:lpstr>
      <vt:lpstr>'SSR 17'!Print_Area</vt:lpstr>
      <vt:lpstr>'SSR 18'!Print_Area</vt:lpstr>
      <vt:lpstr>'SSR 19'!Print_Area</vt:lpstr>
      <vt:lpstr>'SSR 2'!Print_Area</vt:lpstr>
      <vt:lpstr>'SSR 20'!Print_Area</vt:lpstr>
      <vt:lpstr>'SSR 21'!Print_Area</vt:lpstr>
      <vt:lpstr>'SSR 3'!Print_Area</vt:lpstr>
      <vt:lpstr>'SSR 4'!Print_Area</vt:lpstr>
      <vt:lpstr>'SSR 5'!Print_Area</vt:lpstr>
      <vt:lpstr>'SSR 6'!Print_Area</vt:lpstr>
      <vt:lpstr>'SSR 7'!Print_Area</vt:lpstr>
      <vt:lpstr>'SSR 8'!Print_Area</vt:lpstr>
      <vt:lpstr>'SSR 9'!Print_Area</vt:lpstr>
      <vt:lpstr>'Trn 1'!Print_Area</vt:lpstr>
      <vt:lpstr>'Trn 2'!Print_Area</vt:lpstr>
      <vt:lpstr>'Trn 3'!Print_Area</vt:lpstr>
      <vt:lpstr>'cap expend'!Print_Titles</vt:lpstr>
      <vt:lpstr>'Installer 1'!Print_Titles</vt:lpstr>
      <vt:lpstr>'Installer 2'!Print_Titles</vt:lpstr>
      <vt:lpstr>'Installer 3'!Print_Titles</vt:lpstr>
      <vt:lpstr>'Manager 1'!Print_Titles</vt:lpstr>
      <vt:lpstr>'Manager 2'!Print_Titles</vt:lpstr>
      <vt:lpstr>'Manager 3'!Print_Titles</vt:lpstr>
      <vt:lpstr>'Manager 4'!Print_Titles</vt:lpstr>
      <vt:lpstr>'Manager 5'!Print_Titles</vt:lpstr>
      <vt:lpstr>'Office 1'!Print_Titles</vt:lpstr>
      <vt:lpstr>'Office 2'!Print_Titles</vt:lpstr>
      <vt:lpstr>'Office 3'!Print_Titles</vt:lpstr>
      <vt:lpstr>'Office 4'!Print_Titles</vt:lpstr>
      <vt:lpstr>PL!Print_Titles</vt:lpstr>
      <vt:lpstr>'PR sum'!Print_Titles</vt:lpstr>
      <vt:lpstr>'PR sum Pro-Rated (PL)'!Print_Titles</vt:lpstr>
      <vt:lpstr>'Production 1'!Print_Titles</vt:lpstr>
      <vt:lpstr>'Production 2'!Print_Titles</vt:lpstr>
      <vt:lpstr>'Production 3'!Print_Titles</vt:lpstr>
      <vt:lpstr>'Production 4'!Print_Titles</vt:lpstr>
      <vt:lpstr>'Production 5'!Print_Titles</vt:lpstr>
      <vt:lpstr>'Production 6'!Print_Titles</vt:lpstr>
      <vt:lpstr>'Rebuild 1'!Print_Titles</vt:lpstr>
      <vt:lpstr>'Rebuild 2'!Print_Titles</vt:lpstr>
      <vt:lpstr>'Rebuild 3'!Print_Titles</vt:lpstr>
      <vt:lpstr>Rtesup1!Print_Titles</vt:lpstr>
      <vt:lpstr>Rtesup2!Print_Titles</vt:lpstr>
      <vt:lpstr>Rtesup3!Print_Titles</vt:lpstr>
      <vt:lpstr>Rtesup4!Print_Titles</vt:lpstr>
      <vt:lpstr>Rtesup5!Print_Titles</vt:lpstr>
      <vt:lpstr>'Sales 1'!Print_Titles</vt:lpstr>
      <vt:lpstr>'Sales 2'!Print_Titles</vt:lpstr>
      <vt:lpstr>'Sales 3'!Print_Titles</vt:lpstr>
      <vt:lpstr>'Sales 4'!Print_Titles</vt:lpstr>
      <vt:lpstr>'Sales 5'!Print_Titles</vt:lpstr>
      <vt:lpstr>'SSR 1'!Print_Titles</vt:lpstr>
      <vt:lpstr>'SSR 10'!Print_Titles</vt:lpstr>
      <vt:lpstr>'SSR 11'!Print_Titles</vt:lpstr>
      <vt:lpstr>'SSR 12'!Print_Titles</vt:lpstr>
      <vt:lpstr>'SSR 13'!Print_Titles</vt:lpstr>
      <vt:lpstr>'SSR 14'!Print_Titles</vt:lpstr>
      <vt:lpstr>'SSR 15'!Print_Titles</vt:lpstr>
      <vt:lpstr>'SSR 16'!Print_Titles</vt:lpstr>
      <vt:lpstr>'SSR 17'!Print_Titles</vt:lpstr>
      <vt:lpstr>'SSR 18'!Print_Titles</vt:lpstr>
      <vt:lpstr>'SSR 19'!Print_Titles</vt:lpstr>
      <vt:lpstr>'SSR 2'!Print_Titles</vt:lpstr>
      <vt:lpstr>'SSR 20'!Print_Titles</vt:lpstr>
      <vt:lpstr>'SSR 21'!Print_Titles</vt:lpstr>
      <vt:lpstr>'SSR 3'!Print_Titles</vt:lpstr>
      <vt:lpstr>'SSR 4'!Print_Titles</vt:lpstr>
      <vt:lpstr>'SSR 5'!Print_Titles</vt:lpstr>
      <vt:lpstr>'SSR 6'!Print_Titles</vt:lpstr>
      <vt:lpstr>'SSR 7'!Print_Titles</vt:lpstr>
      <vt:lpstr>'SSR 8'!Print_Titles</vt:lpstr>
      <vt:lpstr>'SSR 9'!Print_Titles</vt:lpstr>
      <vt:lpstr>'Trn 1'!Print_Titles</vt:lpstr>
      <vt:lpstr>'Trn 2'!Print_Titles</vt:lpstr>
      <vt:lpstr>'Trn 3'!Print_Titles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james finley</dc:creator>
  <cp:keywords/>
  <dc:description/>
  <cp:lastModifiedBy>JOEN DIAZ</cp:lastModifiedBy>
  <cp:revision/>
  <dcterms:created xsi:type="dcterms:W3CDTF">1998-11-30T19:15:46Z</dcterms:created>
  <dcterms:modified xsi:type="dcterms:W3CDTF">2024-11-05T18:31:59Z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0x010100481BB16E0F1938408762600E932F8D49</vt:lpwstr>
  </property>
  <property fmtid="{D5CDD505-2E9C-101B-9397-08002B2CF9AE}" pid="3" name="MediaServiceImageTags">
    <vt:lpwstr/>
  </property>
</Properties>
</file>